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TRF3-ESTATISTICA\DGED\Relatorios Internet\2º Grau\"/>
    </mc:Choice>
  </mc:AlternateContent>
  <workbookProtection workbookPassword="F423" lockStructure="1"/>
  <bookViews>
    <workbookView xWindow="120" yWindow="105" windowWidth="20280" windowHeight="7515" tabRatio="95"/>
  </bookViews>
  <sheets>
    <sheet name="Gráfico Movimentação" sheetId="1" r:id="rId1"/>
    <sheet name="Auxiliar" sheetId="2" r:id="rId2"/>
    <sheet name="Dados" sheetId="4" r:id="rId3"/>
  </sheets>
  <definedNames>
    <definedName name="Ano">Auxiliar!$V$6</definedName>
    <definedName name="_xlnm.Print_Area" localSheetId="0">'Gráfico Movimentação'!$A$1:$EL$79</definedName>
    <definedName name="ListaAnos">OFFSET(Auxiliar!$Y$5,1,0,COUNT(Auxiliar!$Y:$Y,1))</definedName>
    <definedName name="ListaMeses">Auxiliar!$Z$6:$Z$17</definedName>
    <definedName name="ListaParâmetros">Auxiliar!$P$6:$P$10</definedName>
    <definedName name="Parâmetro">Auxiliar!$U$6</definedName>
    <definedName name="PlotarAjustada">IF(Auxiliar!$P$24,T_Ajus,Vazio)</definedName>
    <definedName name="PlotarGeral">IF(Auxiliar!$P$22,T_Geral,Vazio)</definedName>
    <definedName name="PlotarSobrestado">IF(Auxiliar!$P$23,Sobr,Vazio)</definedName>
    <definedName name="Sobr">'Gráfico Movimentação'!$E$10:$J$10</definedName>
    <definedName name="T_Ajus">'Gráfico Movimentação'!$E$11:$J$11</definedName>
    <definedName name="T_Geral">'Gráfico Movimentação'!$E$9:$J$9</definedName>
    <definedName name="Vazio">'Gráfico Movimentação'!$E$16:$J$16</definedName>
  </definedNames>
  <calcPr calcId="162913"/>
</workbook>
</file>

<file path=xl/calcChain.xml><?xml version="1.0" encoding="utf-8"?>
<calcChain xmlns="http://schemas.openxmlformats.org/spreadsheetml/2006/main">
  <c r="W6" i="2" l="1"/>
  <c r="V6" i="2" l="1"/>
  <c r="L11" i="2" s="1"/>
  <c r="U6" i="2"/>
  <c r="E4" i="2" l="1"/>
  <c r="E3" i="2"/>
  <c r="C9" i="2"/>
  <c r="M12" i="1" s="1"/>
  <c r="C13" i="2"/>
  <c r="M16" i="1" s="1"/>
  <c r="C6" i="2"/>
  <c r="M9" i="1" s="1"/>
  <c r="C10" i="2"/>
  <c r="C14" i="2"/>
  <c r="M17" i="1" s="1"/>
  <c r="C7" i="2"/>
  <c r="M10" i="1" s="1"/>
  <c r="C11" i="2"/>
  <c r="M14" i="1" s="1"/>
  <c r="C15" i="2"/>
  <c r="M18" i="1" s="1"/>
  <c r="C8" i="2"/>
  <c r="M11" i="1" s="1"/>
  <c r="C12" i="2"/>
  <c r="M15" i="1" s="1"/>
  <c r="C16" i="2"/>
  <c r="M19" i="1" s="1"/>
  <c r="C5" i="2"/>
  <c r="M8" i="1" s="1"/>
  <c r="K5" i="2"/>
  <c r="U8" i="1" s="1"/>
  <c r="K9" i="2"/>
  <c r="U12" i="1" s="1"/>
  <c r="K13" i="2"/>
  <c r="U16" i="1" s="1"/>
  <c r="K6" i="2"/>
  <c r="U9" i="1" s="1"/>
  <c r="K10" i="2"/>
  <c r="U13" i="1" s="1"/>
  <c r="K14" i="2"/>
  <c r="U17" i="1" s="1"/>
  <c r="K7" i="2"/>
  <c r="U10" i="1" s="1"/>
  <c r="K11" i="2"/>
  <c r="U14" i="1" s="1"/>
  <c r="K15" i="2"/>
  <c r="U18" i="1" s="1"/>
  <c r="K8" i="2"/>
  <c r="U11" i="1" s="1"/>
  <c r="K12" i="2"/>
  <c r="U15" i="1" s="1"/>
  <c r="K16" i="2"/>
  <c r="U19" i="1" s="1"/>
  <c r="J5" i="2"/>
  <c r="T8" i="1" s="1"/>
  <c r="J9" i="2"/>
  <c r="T12" i="1" s="1"/>
  <c r="J13" i="2"/>
  <c r="T16" i="1" s="1"/>
  <c r="J6" i="2"/>
  <c r="T9" i="1" s="1"/>
  <c r="J10" i="2"/>
  <c r="T13" i="1" s="1"/>
  <c r="J14" i="2"/>
  <c r="T17" i="1" s="1"/>
  <c r="J7" i="2"/>
  <c r="T10" i="1" s="1"/>
  <c r="J11" i="2"/>
  <c r="T14" i="1" s="1"/>
  <c r="J15" i="2"/>
  <c r="T18" i="1" s="1"/>
  <c r="J8" i="2"/>
  <c r="T11" i="1" s="1"/>
  <c r="J12" i="2"/>
  <c r="T15" i="1" s="1"/>
  <c r="J16" i="2"/>
  <c r="T19" i="1" s="1"/>
  <c r="I5" i="2"/>
  <c r="I9" i="2"/>
  <c r="S12" i="1" s="1"/>
  <c r="I13" i="2"/>
  <c r="S16" i="1" s="1"/>
  <c r="I6" i="2"/>
  <c r="S9" i="1" s="1"/>
  <c r="I10" i="2"/>
  <c r="S13" i="1" s="1"/>
  <c r="I14" i="2"/>
  <c r="S17" i="1" s="1"/>
  <c r="I7" i="2"/>
  <c r="S10" i="1" s="1"/>
  <c r="I11" i="2"/>
  <c r="S14" i="1" s="1"/>
  <c r="I15" i="2"/>
  <c r="S18" i="1" s="1"/>
  <c r="I8" i="2"/>
  <c r="S11" i="1" s="1"/>
  <c r="I12" i="2"/>
  <c r="S15" i="1" s="1"/>
  <c r="I16" i="2"/>
  <c r="S19" i="1" s="1"/>
  <c r="I4" i="2"/>
  <c r="H4" i="2"/>
  <c r="H5" i="2"/>
  <c r="H8" i="2"/>
  <c r="R11" i="1" s="1"/>
  <c r="H12" i="2"/>
  <c r="R15" i="1" s="1"/>
  <c r="H16" i="2"/>
  <c r="R19" i="1" s="1"/>
  <c r="H10" i="2"/>
  <c r="R13" i="1" s="1"/>
  <c r="H7" i="2"/>
  <c r="R10" i="1" s="1"/>
  <c r="H15" i="2"/>
  <c r="R18" i="1" s="1"/>
  <c r="H9" i="2"/>
  <c r="R12" i="1" s="1"/>
  <c r="H13" i="2"/>
  <c r="R16" i="1" s="1"/>
  <c r="H6" i="2"/>
  <c r="R9" i="1" s="1"/>
  <c r="H14" i="2"/>
  <c r="R17" i="1" s="1"/>
  <c r="H11" i="2"/>
  <c r="R14" i="1" s="1"/>
  <c r="F5" i="2"/>
  <c r="F6" i="2"/>
  <c r="P9" i="1" s="1"/>
  <c r="F12" i="2"/>
  <c r="P15" i="1" s="1"/>
  <c r="F9" i="2"/>
  <c r="P12" i="1" s="1"/>
  <c r="F13" i="2"/>
  <c r="P16" i="1" s="1"/>
  <c r="F10" i="2"/>
  <c r="P13" i="1" s="1"/>
  <c r="F14" i="2"/>
  <c r="P17" i="1" s="1"/>
  <c r="F7" i="2"/>
  <c r="P10" i="1" s="1"/>
  <c r="F11" i="2"/>
  <c r="P14" i="1" s="1"/>
  <c r="F15" i="2"/>
  <c r="P18" i="1" s="1"/>
  <c r="F8" i="2"/>
  <c r="P11" i="1" s="1"/>
  <c r="F16" i="2"/>
  <c r="P19" i="1" s="1"/>
  <c r="F4" i="2"/>
  <c r="D5" i="2"/>
  <c r="D9" i="2"/>
  <c r="N12" i="1" s="1"/>
  <c r="D13" i="2"/>
  <c r="N16" i="1" s="1"/>
  <c r="D6" i="2"/>
  <c r="N9" i="1" s="1"/>
  <c r="D10" i="2"/>
  <c r="N13" i="1" s="1"/>
  <c r="D14" i="2"/>
  <c r="N17" i="1" s="1"/>
  <c r="D7" i="2"/>
  <c r="N10" i="1" s="1"/>
  <c r="D11" i="2"/>
  <c r="N14" i="1" s="1"/>
  <c r="D15" i="2"/>
  <c r="N18" i="1" s="1"/>
  <c r="D8" i="2"/>
  <c r="N11" i="1" s="1"/>
  <c r="D12" i="2"/>
  <c r="N15" i="1" s="1"/>
  <c r="D16" i="2"/>
  <c r="N19" i="1" s="1"/>
  <c r="M13" i="1"/>
  <c r="D4" i="2"/>
  <c r="E8" i="2"/>
  <c r="E12" i="2"/>
  <c r="E16" i="2"/>
  <c r="E15" i="2"/>
  <c r="E9" i="2"/>
  <c r="E13" i="2"/>
  <c r="E6" i="2"/>
  <c r="E10" i="2"/>
  <c r="E14" i="2"/>
  <c r="E7" i="2"/>
  <c r="E11" i="2"/>
  <c r="E5" i="2"/>
  <c r="T6" i="1"/>
  <c r="C4" i="2"/>
  <c r="J4" i="2"/>
  <c r="L5" i="2"/>
  <c r="V8" i="1" s="1"/>
  <c r="L9" i="2"/>
  <c r="V12" i="1" s="1"/>
  <c r="V14" i="1"/>
  <c r="L15" i="2"/>
  <c r="V18" i="1" s="1"/>
  <c r="L14" i="2"/>
  <c r="V17" i="1" s="1"/>
  <c r="L16" i="2"/>
  <c r="V19" i="1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L4" i="2"/>
  <c r="L6" i="2"/>
  <c r="V9" i="1" s="1"/>
  <c r="L8" i="2"/>
  <c r="V11" i="1" s="1"/>
  <c r="L10" i="2"/>
  <c r="V13" i="1" s="1"/>
  <c r="L12" i="2"/>
  <c r="V15" i="1" s="1"/>
  <c r="K4" i="2"/>
  <c r="L7" i="2"/>
  <c r="V10" i="1" s="1"/>
  <c r="L13" i="2"/>
  <c r="V16" i="1" s="1"/>
  <c r="U6" i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O6" i="1"/>
  <c r="V6" i="1"/>
  <c r="M6" i="1"/>
  <c r="G5" i="2" l="1"/>
  <c r="Q8" i="1" s="1"/>
  <c r="O10" i="1"/>
  <c r="G7" i="2"/>
  <c r="Q10" i="1" s="1"/>
  <c r="O16" i="1"/>
  <c r="G13" i="2"/>
  <c r="Q16" i="1" s="1"/>
  <c r="O15" i="1"/>
  <c r="G12" i="2"/>
  <c r="Q15" i="1" s="1"/>
  <c r="O17" i="1"/>
  <c r="G14" i="2"/>
  <c r="Q17" i="1" s="1"/>
  <c r="O12" i="1"/>
  <c r="G9" i="2"/>
  <c r="Q12" i="1" s="1"/>
  <c r="O11" i="1"/>
  <c r="G8" i="2"/>
  <c r="Q11" i="1" s="1"/>
  <c r="O13" i="1"/>
  <c r="G10" i="2"/>
  <c r="Q13" i="1" s="1"/>
  <c r="O18" i="1"/>
  <c r="G15" i="2"/>
  <c r="Q18" i="1" s="1"/>
  <c r="O14" i="1"/>
  <c r="G11" i="2"/>
  <c r="Q14" i="1" s="1"/>
  <c r="O9" i="1"/>
  <c r="G6" i="2"/>
  <c r="Q9" i="1" s="1"/>
  <c r="O19" i="1"/>
  <c r="G16" i="2"/>
  <c r="Q19" i="1" s="1"/>
  <c r="V20" i="1"/>
  <c r="T20" i="1"/>
  <c r="U20" i="1"/>
  <c r="N8" i="1"/>
  <c r="N20" i="1"/>
  <c r="P8" i="1"/>
  <c r="P20" i="1"/>
  <c r="R8" i="1"/>
  <c r="R20" i="1"/>
  <c r="O8" i="1"/>
  <c r="O20" i="1"/>
  <c r="S8" i="1"/>
  <c r="S20" i="1"/>
  <c r="M20" i="1"/>
  <c r="Q20" i="1" l="1"/>
</calcChain>
</file>

<file path=xl/sharedStrings.xml><?xml version="1.0" encoding="utf-8"?>
<sst xmlns="http://schemas.openxmlformats.org/spreadsheetml/2006/main" count="1418" uniqueCount="63">
  <si>
    <t>ano</t>
  </si>
  <si>
    <t>Mês</t>
  </si>
  <si>
    <t>Parametro</t>
  </si>
  <si>
    <t>qtde</t>
  </si>
  <si>
    <t>Julgamento em Sessão</t>
  </si>
  <si>
    <t>Lista de Anos e Meses</t>
  </si>
  <si>
    <t>Anos</t>
  </si>
  <si>
    <t>Meses</t>
  </si>
  <si>
    <t>Parâmetro</t>
  </si>
  <si>
    <t xml:space="preserve">Ano </t>
  </si>
  <si>
    <t>Valor</t>
  </si>
  <si>
    <t>Índice</t>
  </si>
  <si>
    <t>Tabela de Parâmetros</t>
  </si>
  <si>
    <t>Distribuídos</t>
  </si>
  <si>
    <t>Sobrestados</t>
  </si>
  <si>
    <t>Tramitação Geral</t>
  </si>
  <si>
    <t>Tramitação Ajustada</t>
  </si>
  <si>
    <t>Ano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</si>
  <si>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</si>
  <si>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</si>
  <si>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</si>
  <si>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</si>
  <si>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</si>
  <si>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</si>
  <si>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</si>
  <si>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</si>
  <si>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</si>
  <si>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</si>
  <si>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</si>
  <si>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</si>
  <si>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</si>
  <si>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Selecione o ano:</t>
  </si>
  <si>
    <t>http://guiadoexcel.com.br/grafico-com-dados-de-origem-ajustados-automaticamente-excel</t>
  </si>
  <si>
    <t>Vínculo</t>
  </si>
  <si>
    <t>Fonte: Coordenadoria dos Juizados Especiais Federais da 3ª Região</t>
  </si>
  <si>
    <t>Divisão de Estatística e Gerenciamento de Dados Estratégicos - DEGE</t>
  </si>
  <si>
    <t>Tribunal Regional Federal da 3ª Região</t>
  </si>
  <si>
    <t>JAN</t>
  </si>
  <si>
    <t>Recebidos por Redistribuição</t>
  </si>
  <si>
    <t>Remetidos</t>
  </si>
  <si>
    <t>Total em Tramitação</t>
  </si>
  <si>
    <t>FEV</t>
  </si>
  <si>
    <t>ABR</t>
  </si>
  <si>
    <t>MAI</t>
  </si>
  <si>
    <t>JUN</t>
  </si>
  <si>
    <t>JUL</t>
  </si>
  <si>
    <t>AGO</t>
  </si>
  <si>
    <t>DEZ</t>
  </si>
  <si>
    <t>MAR</t>
  </si>
  <si>
    <t>SET</t>
  </si>
  <si>
    <t>OUT</t>
  </si>
  <si>
    <t>NOV</t>
  </si>
  <si>
    <t>Baixados Definitivamente</t>
  </si>
  <si>
    <t>Total de Sentenças</t>
  </si>
  <si>
    <t>Embargos</t>
  </si>
  <si>
    <t>Remetidos à Turma de Uniformização Nacional</t>
  </si>
  <si>
    <t>Tramitação Total</t>
  </si>
  <si>
    <t>Sobrestados/
Suspensos</t>
  </si>
  <si>
    <t>Gráfico com caixa de seleção</t>
  </si>
  <si>
    <t>https://www.youtube.com/watch?v=uvKIBOsQeqM</t>
  </si>
  <si>
    <t>Sentenças</t>
  </si>
  <si>
    <t>Total de Julgamentos</t>
  </si>
  <si>
    <t>tramitação ajustada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</si>
</sst>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mmm/yyyy"/>
    <numFmt numFmtId="166" formatCode="_([$€-2]* #,##0.00_);_([$€-2]* \(#,##0.00\);_([$€-2]* &quot;-&quot;??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i/>
      <sz val="9"/>
      <color theme="1"/>
      <name val="Calibri"/>
      <family val="2"/>
      <scheme val="minor"/>
    </font>
    <font>
      <b/>
      <i/>
      <sz val="9"/>
      <color theme="7" tint="-0.499984740745262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auto="1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166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7" fillId="0" borderId="0" xfId="0" applyFont="1"/>
    <xf numFmtId="0" fontId="0" fillId="3" borderId="2" xfId="0" applyFill="1" applyBorder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left" indent="6"/>
    </xf>
    <xf numFmtId="3" fontId="0" fillId="0" borderId="0" xfId="0" applyNumberFormat="1" applyBorder="1"/>
    <xf numFmtId="3" fontId="7" fillId="0" borderId="0" xfId="0" applyNumberFormat="1" applyFont="1" applyFill="1" applyBorder="1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/>
    <xf numFmtId="0" fontId="8" fillId="0" borderId="0" xfId="0" applyFont="1"/>
    <xf numFmtId="0" fontId="6" fillId="5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Fill="1"/>
    <xf numFmtId="0" fontId="0" fillId="0" borderId="0" xfId="0"/>
    <xf numFmtId="3" fontId="13" fillId="0" borderId="0" xfId="2" applyNumberFormat="1" applyFont="1"/>
    <xf numFmtId="164" fontId="1" fillId="0" borderId="0" xfId="1" applyNumberFormat="1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165" fontId="0" fillId="0" borderId="8" xfId="0" applyNumberFormat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right"/>
    </xf>
    <xf numFmtId="3" fontId="13" fillId="0" borderId="8" xfId="0" applyNumberFormat="1" applyFont="1" applyBorder="1" applyAlignment="1" applyProtection="1">
      <alignment horizontal="right"/>
      <protection hidden="1"/>
    </xf>
    <xf numFmtId="0" fontId="8" fillId="0" borderId="0" xfId="0" applyFont="1" applyFill="1" applyBorder="1"/>
    <xf numFmtId="0" fontId="2" fillId="0" borderId="0" xfId="0" applyFont="1" applyFill="1" applyBorder="1"/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164" fontId="1" fillId="0" borderId="0" xfId="1" applyNumberFormat="1" applyFont="1" applyFill="1" applyBorder="1"/>
    <xf numFmtId="0" fontId="6" fillId="5" borderId="10" xfId="0" applyFont="1" applyFill="1" applyBorder="1" applyAlignment="1">
      <alignment horizontal="center"/>
    </xf>
    <xf numFmtId="3" fontId="13" fillId="0" borderId="0" xfId="2" applyNumberFormat="1" applyFont="1" applyFill="1" applyBorder="1"/>
    <xf numFmtId="0" fontId="0" fillId="0" borderId="0" xfId="0"/>
    <xf numFmtId="0" fontId="2" fillId="0" borderId="0" xfId="0" applyFont="1"/>
    <xf numFmtId="3" fontId="13" fillId="0" borderId="8" xfId="0" applyNumberFormat="1" applyFont="1" applyFill="1" applyBorder="1" applyAlignment="1" applyProtection="1">
      <alignment horizontal="right"/>
      <protection hidden="1"/>
    </xf>
    <xf numFmtId="0" fontId="16" fillId="0" borderId="0" xfId="0" applyFont="1" applyFill="1" applyBorder="1" applyProtection="1">
      <protection hidden="1"/>
    </xf>
    <xf numFmtId="3" fontId="16" fillId="0" borderId="0" xfId="0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Fill="1"/>
    <xf numFmtId="3" fontId="16" fillId="0" borderId="0" xfId="0" applyNumberFormat="1" applyFont="1" applyFill="1" applyProtection="1">
      <protection hidden="1"/>
    </xf>
    <xf numFmtId="0" fontId="16" fillId="0" borderId="0" xfId="0" applyFont="1" applyProtection="1">
      <protection hidden="1"/>
    </xf>
    <xf numFmtId="3" fontId="16" fillId="0" borderId="0" xfId="0" applyNumberFormat="1" applyFont="1" applyProtection="1">
      <protection hidden="1"/>
    </xf>
    <xf numFmtId="0" fontId="6" fillId="0" borderId="11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3" fontId="16" fillId="0" borderId="0" xfId="0" applyNumberFormat="1" applyFont="1" applyBorder="1" applyProtection="1">
      <protection hidden="1"/>
    </xf>
    <xf numFmtId="3" fontId="16" fillId="0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indent="6"/>
    </xf>
    <xf numFmtId="0" fontId="11" fillId="0" borderId="0" xfId="0" applyFont="1" applyAlignment="1">
      <alignment horizontal="left" vertical="center" wrapText="1"/>
    </xf>
    <xf numFmtId="0" fontId="16" fillId="0" borderId="0" xfId="0" applyFont="1" applyProtection="1">
      <protection locked="0"/>
    </xf>
    <xf numFmtId="0" fontId="16" fillId="0" borderId="0" xfId="0" applyFont="1" applyFill="1" applyProtection="1">
      <protection locked="0"/>
    </xf>
    <xf numFmtId="165" fontId="16" fillId="0" borderId="0" xfId="0" applyNumberFormat="1" applyFont="1" applyProtection="1">
      <protection locked="0"/>
    </xf>
    <xf numFmtId="1" fontId="16" fillId="0" borderId="0" xfId="0" applyNumberFormat="1" applyFont="1" applyProtection="1">
      <protection locked="0"/>
    </xf>
    <xf numFmtId="0" fontId="16" fillId="0" borderId="1" xfId="0" applyFont="1" applyBorder="1" applyProtection="1">
      <protection locked="0"/>
    </xf>
    <xf numFmtId="0" fontId="16" fillId="0" borderId="0" xfId="0" applyFont="1" applyBorder="1" applyProtection="1">
      <protection locked="0"/>
    </xf>
  </cellXfs>
  <cellStyles count="18">
    <cellStyle name="Euro" xfId="16"/>
    <cellStyle name="Hiperlink 2" xfId="17"/>
    <cellStyle name="Normal" xfId="0" builtinId="0"/>
    <cellStyle name="Normal 10" xfId="11"/>
    <cellStyle name="Normal 11" xfId="12"/>
    <cellStyle name="Normal 12" xfId="13"/>
    <cellStyle name="Normal 12 2" xfId="15"/>
    <cellStyle name="Normal 13" xfId="14"/>
    <cellStyle name="Normal 2" xfId="2"/>
    <cellStyle name="Normal 2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Vírgula" xfId="1" builtinId="3"/>
  </cellStyles>
  <dxfs count="7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protection locked="1" hidden="1"/>
    </dxf>
    <dxf>
      <font>
        <color theme="0"/>
      </font>
    </dxf>
  </dxfs>
  <tableStyles count="0" defaultTableStyle="TableStyleMedium2" defaultPivotStyle="PivotStyleLight16"/>
  <colors>
    <mruColors>
      <color rgb="FF5A702E"/>
      <color rgb="FF4C5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753234793019292"/>
          <c:y val="0.2008695652173913"/>
          <c:w val="0.8678477690288714"/>
          <c:h val="0.59686379928315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Auxiliar!$C$4</c:f>
              <c:strCache>
                <c:ptCount val="1"/>
                <c:pt idx="0">
                  <c:v> Distribuídos em 2021</c:v>
                </c:pt>
              </c:strCache>
            </c:strRef>
          </c:tx>
          <c:invertIfNegative val="0"/>
          <c:cat>
            <c:numRef>
              <c:f>'Gráfico Movimentação'!$L$8:$L$19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Auxiliar!$C$5:$C$16</c:f>
              <c:numCache>
                <c:formatCode>General</c:formatCode>
                <c:ptCount val="12"/>
                <c:pt idx="0">
                  <c:v>0</c:v>
                </c:pt>
                <c:pt idx="1">
                  <c:v>127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A-4DBD-9A5C-AE35A3118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94688"/>
        <c:axId val="91082112"/>
      </c:barChart>
      <c:dateAx>
        <c:axId val="150194688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pt-BR"/>
          </a:p>
        </c:txPr>
        <c:crossAx val="91082112"/>
        <c:crosses val="autoZero"/>
        <c:auto val="1"/>
        <c:lblOffset val="100"/>
        <c:baseTimeUnit val="months"/>
      </c:dateAx>
      <c:valAx>
        <c:axId val="9108211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50194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Auxiliar!$E$3</c:f>
          <c:strCache>
            <c:ptCount val="1"/>
            <c:pt idx="0">
              <c:v>Sentenças e Embargos em 2021</c:v>
            </c:pt>
          </c:strCache>
        </c:strRef>
      </c:tx>
      <c:layout/>
      <c:overlay val="1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Auxiliar!$E$4</c:f>
              <c:strCache>
                <c:ptCount val="1"/>
                <c:pt idx="0">
                  <c:v>Sentenças em 2021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'Gráfico Movimentação'!$L$8:$L$19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Auxiliar!$E$5:$E$16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112</c:v>
                </c:pt>
                <c:pt idx="3">
                  <c:v>2</c:v>
                </c:pt>
                <c:pt idx="4">
                  <c:v>176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1-4709-81F3-4DFB3502F504}"/>
            </c:ext>
          </c:extLst>
        </c:ser>
        <c:ser>
          <c:idx val="0"/>
          <c:order val="1"/>
          <c:tx>
            <c:strRef>
              <c:f>Auxiliar!$F$4</c:f>
              <c:strCache>
                <c:ptCount val="1"/>
                <c:pt idx="0">
                  <c:v>Embargos em 2021</c:v>
                </c:pt>
              </c:strCache>
            </c:strRef>
          </c:tx>
          <c:invertIfNegative val="0"/>
          <c:cat>
            <c:numRef>
              <c:f>'Gráfico Movimentação'!$L$8:$L$19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Auxiliar!$F$5:$F$16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1-4709-81F3-4DFB3502F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195712"/>
        <c:axId val="91083840"/>
      </c:barChart>
      <c:dateAx>
        <c:axId val="15019571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pt-BR"/>
          </a:p>
        </c:txPr>
        <c:crossAx val="91083840"/>
        <c:crosses val="autoZero"/>
        <c:auto val="1"/>
        <c:lblOffset val="100"/>
        <c:baseTimeUnit val="months"/>
      </c:dateAx>
      <c:valAx>
        <c:axId val="91083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0195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Acervo</a:t>
            </a:r>
          </a:p>
        </c:rich>
      </c:tx>
      <c:layout>
        <c:manualLayout>
          <c:xMode val="edge"/>
          <c:yMode val="edge"/>
          <c:x val="0.49946145952301507"/>
          <c:y val="4.38184663536776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236797631623241E-2"/>
          <c:y val="0.14804381846635367"/>
          <c:w val="0.92330959829297099"/>
          <c:h val="0.559505625177134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'Gráfico Movimentação'!$U$7</c:f>
              <c:strCache>
                <c:ptCount val="1"/>
                <c:pt idx="0">
                  <c:v>Sobrestados/
Suspensos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'Gráfico Movimentação'!$L$8:$L$19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Movimentação'!$U$8:$U$19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3-466E-9DFE-CBC36CB5C922}"/>
            </c:ext>
          </c:extLst>
        </c:ser>
        <c:ser>
          <c:idx val="2"/>
          <c:order val="1"/>
          <c:tx>
            <c:strRef>
              <c:f>'Gráfico Movimentação'!$V$7</c:f>
              <c:strCache>
                <c:ptCount val="1"/>
                <c:pt idx="0">
                  <c:v>Tramitação Ajustada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'Gráfico Movimentação'!$L$8:$L$19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Movimentação'!$V$8:$V$19</c:f>
              <c:numCache>
                <c:formatCode>#,##0</c:formatCode>
                <c:ptCount val="12"/>
                <c:pt idx="0">
                  <c:v>547</c:v>
                </c:pt>
                <c:pt idx="1">
                  <c:v>672</c:v>
                </c:pt>
                <c:pt idx="2">
                  <c:v>672</c:v>
                </c:pt>
                <c:pt idx="3">
                  <c:v>570</c:v>
                </c:pt>
                <c:pt idx="4">
                  <c:v>488</c:v>
                </c:pt>
                <c:pt idx="5">
                  <c:v>648</c:v>
                </c:pt>
                <c:pt idx="6">
                  <c:v>640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3-466E-9DFE-CBC36CB5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84889344"/>
        <c:axId val="93956928"/>
      </c:barChart>
      <c:lineChart>
        <c:grouping val="standard"/>
        <c:varyColors val="0"/>
        <c:ser>
          <c:idx val="0"/>
          <c:order val="2"/>
          <c:tx>
            <c:strRef>
              <c:f>'Gráfico Movimentação'!$T$7</c:f>
              <c:strCache>
                <c:ptCount val="1"/>
                <c:pt idx="0">
                  <c:v>Tramitação Total</c:v>
                </c:pt>
              </c:strCache>
            </c:strRef>
          </c:tx>
          <c:spPr>
            <a:ln cmpd="sng">
              <a:solidFill>
                <a:schemeClr val="bg2">
                  <a:lumMod val="25000"/>
                </a:schemeClr>
              </a:solidFill>
              <a:prstDash val="sysDot"/>
              <a:headEnd w="sm" len="sm"/>
              <a:tailEnd type="none" w="lg" len="lg"/>
            </a:ln>
          </c:spPr>
          <c:marker>
            <c:symbol val="none"/>
          </c:marker>
          <c:cat>
            <c:numRef>
              <c:f>'Gráfico Movimentação'!$L$8:$L$19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Movimentação'!$T$8:$T$19</c:f>
              <c:numCache>
                <c:formatCode>#,##0</c:formatCode>
                <c:ptCount val="12"/>
                <c:pt idx="0">
                  <c:v>547</c:v>
                </c:pt>
                <c:pt idx="1">
                  <c:v>672</c:v>
                </c:pt>
                <c:pt idx="2">
                  <c:v>672</c:v>
                </c:pt>
                <c:pt idx="3">
                  <c:v>582</c:v>
                </c:pt>
                <c:pt idx="4">
                  <c:v>488</c:v>
                </c:pt>
                <c:pt idx="5">
                  <c:v>648</c:v>
                </c:pt>
                <c:pt idx="6">
                  <c:v>640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63-466E-9DFE-CBC36CB5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89344"/>
        <c:axId val="93956928"/>
      </c:lineChart>
      <c:dateAx>
        <c:axId val="184889344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93956928"/>
        <c:crosses val="autoZero"/>
        <c:auto val="1"/>
        <c:lblOffset val="100"/>
        <c:baseTimeUnit val="months"/>
      </c:dateAx>
      <c:valAx>
        <c:axId val="939569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t-BR"/>
          </a:p>
        </c:txPr>
        <c:crossAx val="184889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215198850721028"/>
          <c:y val="0.83721633561236952"/>
          <c:w val="0.58095922220248786"/>
          <c:h val="8.5966106088590774E-2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6809737818541"/>
          <c:y val="7.2697636761638887E-2"/>
          <c:w val="0.83831916134999684"/>
          <c:h val="0.82722026464208898"/>
        </c:manualLayout>
      </c:layout>
      <c:lineChart>
        <c:grouping val="standard"/>
        <c:varyColors val="0"/>
        <c:ser>
          <c:idx val="1"/>
          <c:order val="0"/>
          <c:tx>
            <c:v>Tramitação Total</c:v>
          </c:tx>
          <c:marker>
            <c:symbol val="none"/>
          </c:marker>
          <c:cat>
            <c:numRef>
              <c:f>'Gráfico Movimentação'!$E$8:$J$8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[0]!PlotarGeral</c:f>
              <c:numCache>
                <c:formatCode>#,##0</c:formatCode>
                <c:ptCount val="6"/>
                <c:pt idx="0">
                  <c:v>81</c:v>
                </c:pt>
                <c:pt idx="1">
                  <c:v>459</c:v>
                </c:pt>
                <c:pt idx="2">
                  <c:v>3</c:v>
                </c:pt>
                <c:pt idx="3">
                  <c:v>656</c:v>
                </c:pt>
                <c:pt idx="4">
                  <c:v>902</c:v>
                </c:pt>
                <c:pt idx="5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3F-4FB2-AC18-7519BD8C839F}"/>
            </c:ext>
          </c:extLst>
        </c:ser>
        <c:ser>
          <c:idx val="2"/>
          <c:order val="1"/>
          <c:tx>
            <c:v>Sobrestado</c:v>
          </c:tx>
          <c:marker>
            <c:symbol val="none"/>
          </c:marker>
          <c:cat>
            <c:numRef>
              <c:f>'Gráfico Movimentação'!$E$8:$J$8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[0]!PlotarSobrestado</c:f>
              <c:numCache>
                <c:formatCode>_-* #,##0_-;\-* #,##0_-;_-*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F-4FB2-AC18-7519BD8C839F}"/>
            </c:ext>
          </c:extLst>
        </c:ser>
        <c:ser>
          <c:idx val="3"/>
          <c:order val="2"/>
          <c:tx>
            <c:v>Tramitação Ajustada</c:v>
          </c:tx>
          <c:marker>
            <c:symbol val="none"/>
          </c:marker>
          <c:cat>
            <c:numRef>
              <c:f>'Gráfico Movimentação'!$E$8:$J$8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[0]!PlotarAjustada</c:f>
              <c:numCache>
                <c:formatCode>_-* #,##0_-;\-* #,##0_-;_-* "-"??_-;_-@_-</c:formatCode>
                <c:ptCount val="6"/>
                <c:pt idx="0">
                  <c:v>80</c:v>
                </c:pt>
                <c:pt idx="1">
                  <c:v>459</c:v>
                </c:pt>
                <c:pt idx="2">
                  <c:v>3</c:v>
                </c:pt>
                <c:pt idx="3">
                  <c:v>656</c:v>
                </c:pt>
                <c:pt idx="4">
                  <c:v>902</c:v>
                </c:pt>
                <c:pt idx="5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F-4FB2-AC18-7519BD8C8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890880"/>
        <c:axId val="184985280"/>
      </c:lineChart>
      <c:catAx>
        <c:axId val="18489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985280"/>
        <c:crosses val="autoZero"/>
        <c:auto val="1"/>
        <c:lblAlgn val="ctr"/>
        <c:lblOffset val="100"/>
        <c:noMultiLvlLbl val="0"/>
      </c:catAx>
      <c:valAx>
        <c:axId val="184985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84890880"/>
        <c:crosses val="autoZero"/>
        <c:crossBetween val="between"/>
      </c:valAx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trlProps/ctrlProp1.xml><?xml version="1.0" encoding="utf-8"?>
<formControlPr xmlns="http://schemas.microsoft.com/office/spreadsheetml/2009/9/main" objectType="Drop" dropStyle="combo" dx="15" fmlaLink="Auxiliar!$V$7" fmlaRange="ListaAnos" sel="7" val="0"/>
</file>

<file path=xl/ctrlProps/ctrlProp2.xml><?xml version="1.0" encoding="utf-8"?>
<formControlPr xmlns="http://schemas.microsoft.com/office/spreadsheetml/2009/9/main" objectType="CheckBox" checked="Checked" fmlaLink="Auxiliar!$P$22" lockText="1" noThreeD="1"/>
</file>

<file path=xl/ctrlProps/ctrlProp3.xml><?xml version="1.0" encoding="utf-8"?>
<formControlPr xmlns="http://schemas.microsoft.com/office/spreadsheetml/2009/9/main" objectType="CheckBox" checked="Checked" fmlaLink="Auxiliar!$P$23" lockText="1" noThreeD="1"/>
</file>

<file path=xl/ctrlProps/ctrlProp4.xml><?xml version="1.0" encoding="utf-8"?>
<formControlPr xmlns="http://schemas.microsoft.com/office/spreadsheetml/2009/9/main" objectType="CheckBox" checked="Checked" fmlaLink="Auxiliar!$P$24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376359</xdr:colOff>
      <xdr:row>6</xdr:row>
      <xdr:rowOff>134327</xdr:rowOff>
    </xdr:from>
    <xdr:to>
      <xdr:col>10</xdr:col>
      <xdr:colOff>207595</xdr:colOff>
      <xdr:row>23</xdr:row>
      <xdr:rowOff>128953</xdr:rowOff>
    </xdr:to>
    <xdr:sp macro="" textlink="">
      <xdr:nvSpPr>
        <xdr:cNvPr id="7" name="Retângulo de cantos arredondados 6"/>
        <xdr:cNvSpPr/>
      </xdr:nvSpPr>
      <xdr:spPr>
        <a:xfrm>
          <a:off x="449628" y="1221154"/>
          <a:ext cx="5167679" cy="4549530"/>
        </a:xfrm>
        <a:prstGeom prst="roundRect">
          <a:avLst/>
        </a:prstGeom>
        <a:solidFill>
          <a:schemeClr val="accent4">
            <a:lumMod val="75000"/>
            <a:alpha val="24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twoCellAnchor>
  <xdr:twoCellAnchor>
    <xdr:from>
      <xdr:col>19</xdr:col>
      <xdr:colOff>352425</xdr:colOff>
      <xdr:row>1</xdr:row>
      <xdr:rowOff>285750</xdr:rowOff>
    </xdr:from>
    <xdr:to>
      <xdr:col>21</xdr:col>
      <xdr:colOff>866775</xdr:colOff>
      <xdr:row>3</xdr:row>
      <xdr:rowOff>219075</xdr:rowOff>
    </xdr:to>
    <xdr:sp macro="" textlink="">
      <xdr:nvSpPr>
        <xdr:cNvPr id="2" name="Arredondar Retângulo em um Canto Único 1"/>
        <xdr:cNvSpPr/>
      </xdr:nvSpPr>
      <xdr:spPr>
        <a:xfrm>
          <a:off x="13515975" y="581025"/>
          <a:ext cx="2343150" cy="419100"/>
        </a:xfrm>
        <a:prstGeom prst="round1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o  ano: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800100</xdr:colOff>
          <xdr:row>2</xdr:row>
          <xdr:rowOff>38100</xdr:rowOff>
        </xdr:from>
        <xdr:to>
          <xdr:col>21</xdr:col>
          <xdr:colOff>790575</xdr:colOff>
          <xdr:row>3</xdr:row>
          <xdr:rowOff>161925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20</xdr:row>
      <xdr:rowOff>38098</xdr:rowOff>
    </xdr:from>
    <xdr:to>
      <xdr:col>17</xdr:col>
      <xdr:colOff>85723</xdr:colOff>
      <xdr:row>29</xdr:row>
      <xdr:rowOff>174598</xdr:rowOff>
    </xdr:to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219076</xdr:colOff>
      <xdr:row>20</xdr:row>
      <xdr:rowOff>38098</xdr:rowOff>
    </xdr:from>
    <xdr:to>
      <xdr:col>22</xdr:col>
      <xdr:colOff>0</xdr:colOff>
      <xdr:row>29</xdr:row>
      <xdr:rowOff>174598</xdr:rowOff>
    </xdr:to>
    <xdr:graphicFrame macro="">
      <xdr:nvGraphicFramePr>
        <xdr:cNvPr id="4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161924</xdr:rowOff>
    </xdr:from>
    <xdr:to>
      <xdr:col>10</xdr:col>
      <xdr:colOff>476250</xdr:colOff>
      <xdr:row>6</xdr:row>
      <xdr:rowOff>38100</xdr:rowOff>
    </xdr:to>
    <xdr:sp macro="" textlink="">
      <xdr:nvSpPr>
        <xdr:cNvPr id="8" name="Retângulo 7"/>
        <xdr:cNvSpPr/>
      </xdr:nvSpPr>
      <xdr:spPr>
        <a:xfrm>
          <a:off x="457200" y="161924"/>
          <a:ext cx="4200525" cy="962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ESTATÍSTICA</a:t>
          </a:r>
          <a:r>
            <a:rPr lang="pt-BR" sz="1600" b="1" baseline="0">
              <a:solidFill>
                <a:sysClr val="windowText" lastClr="000000"/>
              </a:solidFill>
            </a:rPr>
            <a:t> DE MOVIMENTAÇÃO PROCESSUAL </a:t>
          </a:r>
          <a:br>
            <a:rPr lang="pt-BR" sz="1600" b="1" baseline="0">
              <a:solidFill>
                <a:sysClr val="windowText" lastClr="000000"/>
              </a:solidFill>
            </a:rPr>
          </a:br>
          <a:endParaRPr lang="pt-BR" sz="1600" b="1" baseline="0">
            <a:solidFill>
              <a:sysClr val="windowText" lastClr="000000"/>
            </a:solidFill>
          </a:endParaRPr>
        </a:p>
        <a:p>
          <a:pPr algn="ctr"/>
          <a:r>
            <a:rPr lang="pt-BR" sz="2000" b="1" baseline="0">
              <a:solidFill>
                <a:schemeClr val="accent6">
                  <a:lumMod val="75000"/>
                </a:schemeClr>
              </a:solidFill>
            </a:rPr>
            <a:t>Turma Regional de Uniformização</a:t>
          </a:r>
          <a:endParaRPr lang="pt-B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28575</xdr:colOff>
      <xdr:row>29</xdr:row>
      <xdr:rowOff>95251</xdr:rowOff>
    </xdr:from>
    <xdr:to>
      <xdr:col>21</xdr:col>
      <xdr:colOff>875175</xdr:colOff>
      <xdr:row>40</xdr:row>
      <xdr:rowOff>107926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647698</xdr:colOff>
      <xdr:row>6</xdr:row>
      <xdr:rowOff>95250</xdr:rowOff>
    </xdr:from>
    <xdr:to>
      <xdr:col>9</xdr:col>
      <xdr:colOff>295274</xdr:colOff>
      <xdr:row>6</xdr:row>
      <xdr:rowOff>581025</xdr:rowOff>
    </xdr:to>
    <xdr:sp macro="" textlink="">
      <xdr:nvSpPr>
        <xdr:cNvPr id="9" name="CaixaDeTexto 8"/>
        <xdr:cNvSpPr txBox="1"/>
      </xdr:nvSpPr>
      <xdr:spPr>
        <a:xfrm flipH="1">
          <a:off x="1200148" y="1181100"/>
          <a:ext cx="2686051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000" b="1" cap="all" spc="0">
              <a:ln w="0">
                <a:solidFill>
                  <a:schemeClr val="accent4">
                    <a:lumMod val="50000"/>
                  </a:schemeClr>
                </a:solidFill>
              </a:ln>
              <a:gradFill flip="none" rotWithShape="1">
                <a:gsLst>
                  <a:gs pos="0">
                    <a:schemeClr val="accent4">
                      <a:lumMod val="50000"/>
                    </a:schemeClr>
                  </a:gs>
                  <a:gs pos="25000">
                    <a:schemeClr val="accent4">
                      <a:lumMod val="75000"/>
                    </a:schemeClr>
                  </a:gs>
                  <a:gs pos="75000">
                    <a:schemeClr val="accent4">
                      <a:lumMod val="75000"/>
                    </a:schemeClr>
                  </a:gs>
                  <a:gs pos="100000">
                    <a:schemeClr val="accent4">
                      <a:lumMod val="50000"/>
                    </a:schemeClr>
                  </a:gs>
                </a:gsLst>
                <a:lin ang="5400000" scaled="1"/>
                <a:tileRect/>
              </a:gradFill>
              <a:effectLst>
                <a:reflection blurRad="12700" stA="50000" endPos="50000" dist="5000" dir="5400000" sy="-100000" rotWithShape="0"/>
              </a:effectLst>
            </a:rPr>
            <a:t>Evolução do Acervo</a:t>
          </a:r>
        </a:p>
      </xdr:txBody>
    </xdr:sp>
    <xdr:clientData/>
  </xdr:twoCellAnchor>
  <xdr:twoCellAnchor>
    <xdr:from>
      <xdr:col>3</xdr:col>
      <xdr:colOff>24423</xdr:colOff>
      <xdr:row>11</xdr:row>
      <xdr:rowOff>89632</xdr:rowOff>
    </xdr:from>
    <xdr:to>
      <xdr:col>10</xdr:col>
      <xdr:colOff>24423</xdr:colOff>
      <xdr:row>21</xdr:row>
      <xdr:rowOff>203932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1133475</xdr:colOff>
          <xdr:row>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Total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219075</xdr:rowOff>
        </xdr:from>
        <xdr:to>
          <xdr:col>4</xdr:col>
          <xdr:colOff>104775</xdr:colOff>
          <xdr:row>10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Sobrestados/suspensos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190500</xdr:rowOff>
        </xdr:from>
        <xdr:to>
          <xdr:col>4</xdr:col>
          <xdr:colOff>19050</xdr:colOff>
          <xdr:row>10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Ajustada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0</xdr:colOff>
      <xdr:row>0</xdr:row>
      <xdr:rowOff>85725</xdr:rowOff>
    </xdr:from>
    <xdr:to>
      <xdr:col>15</xdr:col>
      <xdr:colOff>222469</xdr:colOff>
      <xdr:row>3</xdr:row>
      <xdr:rowOff>197163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0" y="85725"/>
          <a:ext cx="3690546" cy="8929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BaseMovimentação" displayName="BaseMovimentação" ref="A1:D676" totalsRowShown="0" headerRowDxfId="1" dataDxfId="0">
  <autoFilter ref="A1:D676"/>
  <tableColumns count="4">
    <tableColumn id="1" name="ano" dataDxfId="5"/>
    <tableColumn id="4" name="Mês" dataDxfId="4"/>
    <tableColumn id="2" name="Parametro" dataDxfId="3"/>
    <tableColumn id="3" name="qtde" dataDxfId="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>
            <a:lumMod val="75000"/>
            <a:alpha val="32000"/>
          </a:schemeClr>
        </a:solidFill>
        <a:ln>
          <a:solidFill>
            <a:schemeClr val="accent3">
              <a:lumMod val="50000"/>
            </a:schemeClr>
          </a:solidFill>
        </a:ln>
      </a:spPr>
      <a:bodyPr vertOverflow="clip" horzOverflow="clip" rtlCol="0" anchor="t"/>
      <a:lstStyle>
        <a:defPPr algn="l">
          <a:defRPr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2"/>
  <sheetViews>
    <sheetView showGridLines="0" showRowColHeaders="0" tabSelected="1" zoomScale="78" zoomScaleNormal="78" zoomScaleSheetLayoutView="100" workbookViewId="0">
      <selection activeCell="M10" sqref="M10"/>
    </sheetView>
  </sheetViews>
  <sheetFormatPr defaultColWidth="10.85546875" defaultRowHeight="15" zeroHeight="1" x14ac:dyDescent="0.25"/>
  <cols>
    <col min="1" max="1" width="1.140625" customWidth="1"/>
    <col min="2" max="2" width="5.7109375" style="38" customWidth="1"/>
    <col min="3" max="3" width="1.42578125" style="38" customWidth="1"/>
    <col min="4" max="4" width="18.42578125" customWidth="1"/>
    <col min="5" max="5" width="8.7109375" customWidth="1"/>
    <col min="6" max="6" width="9.28515625" customWidth="1"/>
    <col min="7" max="7" width="9.140625" customWidth="1"/>
    <col min="8" max="9" width="9.140625" style="38" customWidth="1"/>
    <col min="10" max="10" width="8.85546875" customWidth="1"/>
    <col min="11" max="11" width="9.42578125" customWidth="1"/>
    <col min="13" max="13" width="13.7109375" customWidth="1"/>
    <col min="14" max="14" width="13.7109375" style="19" customWidth="1"/>
    <col min="15" max="15" width="13.7109375" customWidth="1"/>
    <col min="16" max="16" width="13.7109375" style="19" customWidth="1"/>
    <col min="17" max="17" width="13.7109375" style="38" customWidth="1"/>
    <col min="18" max="18" width="15.42578125" style="19" customWidth="1"/>
    <col min="19" max="19" width="13.7109375" style="19" customWidth="1"/>
    <col min="20" max="22" width="13.7109375" customWidth="1"/>
  </cols>
  <sheetData>
    <row r="1" spans="2:23" ht="23.25" x14ac:dyDescent="0.3">
      <c r="O1" s="10"/>
      <c r="P1" s="10"/>
      <c r="Q1" s="10"/>
      <c r="R1" s="10"/>
      <c r="S1" s="10"/>
      <c r="T1" s="10"/>
      <c r="U1" s="10"/>
      <c r="V1" s="5"/>
    </row>
    <row r="2" spans="2:23" s="9" customFormat="1" ht="23.25" x14ac:dyDescent="0.3">
      <c r="B2" s="38"/>
      <c r="C2" s="38"/>
      <c r="H2" s="38"/>
      <c r="I2" s="38"/>
      <c r="N2" s="19"/>
      <c r="O2" s="10"/>
      <c r="P2" s="10"/>
      <c r="Q2" s="10"/>
      <c r="R2" s="10"/>
      <c r="S2" s="10"/>
      <c r="T2" s="10"/>
      <c r="U2" s="10"/>
      <c r="V2" s="5"/>
    </row>
    <row r="3" spans="2:23" ht="15" customHeight="1" x14ac:dyDescent="0.25">
      <c r="O3" s="10"/>
      <c r="P3" s="10"/>
      <c r="Q3" s="10"/>
      <c r="R3" s="10"/>
      <c r="S3" s="10"/>
      <c r="T3" s="10"/>
      <c r="U3" s="10"/>
      <c r="V3" s="4"/>
    </row>
    <row r="4" spans="2:23" ht="18.75" customHeight="1" x14ac:dyDescent="0.3">
      <c r="O4" s="2"/>
      <c r="P4" s="2"/>
      <c r="Q4" s="2"/>
      <c r="R4" s="2"/>
      <c r="S4" s="2"/>
      <c r="U4" s="54" t="s">
        <v>31</v>
      </c>
      <c r="V4" s="54"/>
      <c r="W4" s="5"/>
    </row>
    <row r="5" spans="2:23" ht="5.25" customHeight="1" x14ac:dyDescent="0.25">
      <c r="W5" s="4"/>
    </row>
    <row r="6" spans="2:23" ht="15.75" hidden="1" x14ac:dyDescent="0.25">
      <c r="L6" s="3" t="s">
        <v>17</v>
      </c>
      <c r="M6" s="3" t="str">
        <f ca="1">" Distribuídos em "&amp;Ano</f>
        <v xml:space="preserve"> Distribuídos em 2021</v>
      </c>
      <c r="N6" s="3"/>
      <c r="O6" s="3" t="str">
        <f ca="1">" Julgados em " &amp; Ano</f>
        <v xml:space="preserve"> Julgados em 2021</v>
      </c>
      <c r="P6" s="3"/>
      <c r="Q6" s="3"/>
      <c r="R6" s="3"/>
      <c r="S6" s="3"/>
      <c r="T6" s="3" t="str">
        <f ca="1" xml:space="preserve"> " Tramitação Ajustada em " &amp; Ano</f>
        <v xml:space="preserve"> Tramitação Ajustada em 2021</v>
      </c>
      <c r="U6" s="3" t="str">
        <f ca="1">" Sobrestado em " &amp; Ano</f>
        <v xml:space="preserve"> Sobrestado em 2021</v>
      </c>
      <c r="V6" s="3" t="str">
        <f ca="1" xml:space="preserve"> " Tramitação Geral em " &amp; Ano</f>
        <v xml:space="preserve"> Tramitação Geral em 2021</v>
      </c>
      <c r="W6" s="6"/>
    </row>
    <row r="7" spans="2:23" ht="63" customHeight="1" x14ac:dyDescent="0.25">
      <c r="L7" s="31" t="s">
        <v>17</v>
      </c>
      <c r="M7" s="32" t="s">
        <v>13</v>
      </c>
      <c r="N7" s="33" t="s">
        <v>38</v>
      </c>
      <c r="O7" s="33" t="s">
        <v>60</v>
      </c>
      <c r="P7" s="33" t="s">
        <v>54</v>
      </c>
      <c r="Q7" s="33" t="s">
        <v>61</v>
      </c>
      <c r="R7" s="33" t="s">
        <v>52</v>
      </c>
      <c r="S7" s="33" t="s">
        <v>55</v>
      </c>
      <c r="T7" s="33" t="s">
        <v>56</v>
      </c>
      <c r="U7" s="33" t="s">
        <v>57</v>
      </c>
      <c r="V7" s="34" t="s">
        <v>16</v>
      </c>
      <c r="W7" s="22"/>
    </row>
    <row r="8" spans="2:23" ht="18" customHeight="1" x14ac:dyDescent="0.25">
      <c r="D8" s="14"/>
      <c r="E8" s="15">
        <v>2015</v>
      </c>
      <c r="F8" s="15">
        <v>2016</v>
      </c>
      <c r="G8" s="15">
        <v>2017</v>
      </c>
      <c r="H8" s="36">
        <v>2018</v>
      </c>
      <c r="I8" s="36">
        <v>2019</v>
      </c>
      <c r="J8" s="36">
        <v>2020</v>
      </c>
      <c r="L8" s="26">
        <f ca="1">DATE(Ano,1,1)</f>
        <v>44197</v>
      </c>
      <c r="M8" s="28" t="e">
        <f ca="1">IF(Auxiliar!C5=0,NA(),Auxiliar!C5)</f>
        <v>#N/A</v>
      </c>
      <c r="N8" s="28">
        <f ca="1">IF(Auxiliar!D5=0,NA(),Auxiliar!D5)</f>
        <v>1</v>
      </c>
      <c r="O8" s="28" t="e">
        <f ca="1">IF(Auxiliar!E5=0,NA(),Auxiliar!E5)</f>
        <v>#N/A</v>
      </c>
      <c r="P8" s="28" t="e">
        <f ca="1">IF(Auxiliar!F5=0,NA(),Auxiliar!F5)</f>
        <v>#N/A</v>
      </c>
      <c r="Q8" s="28" t="e">
        <f ca="1">IF(Auxiliar!G5=0,NA(),Auxiliar!G5)</f>
        <v>#N/A</v>
      </c>
      <c r="R8" s="28">
        <f ca="1">IF(Auxiliar!H5=0,NA(),Auxiliar!H5)</f>
        <v>81</v>
      </c>
      <c r="S8" s="28" t="e">
        <f ca="1">IF(Auxiliar!I5=0,NA(),Auxiliar!I5)</f>
        <v>#N/A</v>
      </c>
      <c r="T8" s="28">
        <f ca="1">IF(Auxiliar!J5=0,NA(),Auxiliar!J5)</f>
        <v>547</v>
      </c>
      <c r="U8" s="28" t="e">
        <f ca="1">IF(Auxiliar!K5=0,NA(),Auxiliar!K5)</f>
        <v>#N/A</v>
      </c>
      <c r="V8" s="28">
        <f ca="1">IF(Auxiliar!L5=0,NA(),Auxiliar!L5)</f>
        <v>547</v>
      </c>
      <c r="W8" s="23"/>
    </row>
    <row r="9" spans="2:23" ht="18" customHeight="1" x14ac:dyDescent="0.3">
      <c r="D9" s="13"/>
      <c r="E9" s="20">
        <v>81</v>
      </c>
      <c r="F9" s="20">
        <v>459</v>
      </c>
      <c r="G9" s="20">
        <v>3</v>
      </c>
      <c r="H9" s="20">
        <v>656</v>
      </c>
      <c r="I9" s="20">
        <v>902</v>
      </c>
      <c r="J9" s="20">
        <v>627</v>
      </c>
      <c r="K9" s="11"/>
      <c r="L9" s="26">
        <f ca="1">EDATE(L8,1)</f>
        <v>44228</v>
      </c>
      <c r="M9" s="28">
        <f ca="1">IF(Auxiliar!C6=0,NA(),Auxiliar!C6)</f>
        <v>127</v>
      </c>
      <c r="N9" s="28">
        <f ca="1">IF(Auxiliar!D6=0,NA(),Auxiliar!D6)</f>
        <v>2</v>
      </c>
      <c r="O9" s="28" t="e">
        <f ca="1">IF(Auxiliar!E6=0,NA(),Auxiliar!E6)</f>
        <v>#N/A</v>
      </c>
      <c r="P9" s="28" t="e">
        <f ca="1">IF(Auxiliar!F6=0,NA(),Auxiliar!F6)</f>
        <v>#N/A</v>
      </c>
      <c r="Q9" s="28" t="e">
        <f ca="1">IF(Auxiliar!G6=0,NA(),Auxiliar!G6)</f>
        <v>#N/A</v>
      </c>
      <c r="R9" s="28">
        <f ca="1">IF(Auxiliar!H6=0,NA(),Auxiliar!H6)</f>
        <v>4</v>
      </c>
      <c r="S9" s="28" t="e">
        <f ca="1">IF(Auxiliar!I6=0,NA(),Auxiliar!I6)</f>
        <v>#N/A</v>
      </c>
      <c r="T9" s="28">
        <f ca="1">IF(Auxiliar!J6=0,NA(),Auxiliar!J6)</f>
        <v>672</v>
      </c>
      <c r="U9" s="28" t="e">
        <f ca="1">IF(Auxiliar!K6=0,NA(),Auxiliar!K6)</f>
        <v>#N/A</v>
      </c>
      <c r="V9" s="28">
        <f ca="1">IF(Auxiliar!L6=0,NA(),Auxiliar!L6)</f>
        <v>672</v>
      </c>
      <c r="W9" s="24"/>
    </row>
    <row r="10" spans="2:23" ht="18" customHeight="1" x14ac:dyDescent="0.3">
      <c r="D10" s="13"/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11"/>
      <c r="L10" s="26">
        <f t="shared" ref="L10:L19" ca="1" si="0">EDATE(L9,1)</f>
        <v>44256</v>
      </c>
      <c r="M10" s="28" t="e">
        <f ca="1">IF(Auxiliar!C7=0,NA(),Auxiliar!C7)</f>
        <v>#N/A</v>
      </c>
      <c r="N10" s="28" t="e">
        <f ca="1">IF(Auxiliar!D7=0,NA(),Auxiliar!D7)</f>
        <v>#N/A</v>
      </c>
      <c r="O10" s="28">
        <f ca="1">IF(Auxiliar!E7=0,NA(),Auxiliar!E7)</f>
        <v>112</v>
      </c>
      <c r="P10" s="28">
        <f ca="1">IF(Auxiliar!F7=0,NA(),Auxiliar!F7)</f>
        <v>12</v>
      </c>
      <c r="Q10" s="28">
        <f ca="1">IF(Auxiliar!G7=0,NA(),Auxiliar!G7)</f>
        <v>124</v>
      </c>
      <c r="R10" s="28" t="e">
        <f ca="1">IF(Auxiliar!H7=0,NA(),Auxiliar!H7)</f>
        <v>#N/A</v>
      </c>
      <c r="S10" s="28" t="e">
        <f ca="1">IF(Auxiliar!I7=0,NA(),Auxiliar!I7)</f>
        <v>#N/A</v>
      </c>
      <c r="T10" s="28">
        <f ca="1">IF(Auxiliar!J7=0,NA(),Auxiliar!J7)</f>
        <v>672</v>
      </c>
      <c r="U10" s="28" t="e">
        <f ca="1">IF(Auxiliar!K7=0,NA(),Auxiliar!K7)</f>
        <v>#N/A</v>
      </c>
      <c r="V10" s="28">
        <f ca="1">IF(Auxiliar!L7=0,NA(),Auxiliar!L7)</f>
        <v>672</v>
      </c>
      <c r="W10" s="25"/>
    </row>
    <row r="11" spans="2:23" ht="18" customHeight="1" x14ac:dyDescent="0.3">
      <c r="D11" s="13"/>
      <c r="E11" s="21">
        <v>80</v>
      </c>
      <c r="F11" s="21">
        <v>459</v>
      </c>
      <c r="G11" s="21">
        <v>3</v>
      </c>
      <c r="H11" s="21">
        <v>656</v>
      </c>
      <c r="I11" s="21">
        <v>902</v>
      </c>
      <c r="J11" s="21">
        <v>627</v>
      </c>
      <c r="K11" s="24"/>
      <c r="L11" s="26">
        <f ca="1">EDATE(L10,1)</f>
        <v>44287</v>
      </c>
      <c r="M11" s="28" t="e">
        <f ca="1">IF(Auxiliar!C8=0,NA(),Auxiliar!C8)</f>
        <v>#N/A</v>
      </c>
      <c r="N11" s="28" t="e">
        <f ca="1">IF(Auxiliar!D8=0,NA(),Auxiliar!D8)</f>
        <v>#N/A</v>
      </c>
      <c r="O11" s="28">
        <f ca="1">IF(Auxiliar!E8=0,NA(),Auxiliar!E8)</f>
        <v>2</v>
      </c>
      <c r="P11" s="28" t="e">
        <f ca="1">IF(Auxiliar!F8=0,NA(),Auxiliar!F8)</f>
        <v>#N/A</v>
      </c>
      <c r="Q11" s="28">
        <f ca="1">IF(Auxiliar!G8=0,NA(),Auxiliar!G8)</f>
        <v>2</v>
      </c>
      <c r="R11" s="28">
        <f ca="1">IF(Auxiliar!H8=0,NA(),Auxiliar!H8)</f>
        <v>100</v>
      </c>
      <c r="S11" s="28" t="e">
        <f ca="1">IF(Auxiliar!I8=0,NA(),Auxiliar!I8)</f>
        <v>#N/A</v>
      </c>
      <c r="T11" s="28">
        <f ca="1">IF(Auxiliar!J8=0,NA(),Auxiliar!J8)</f>
        <v>582</v>
      </c>
      <c r="U11" s="28">
        <f ca="1">IF(Auxiliar!K8=0,NA(),Auxiliar!K8)</f>
        <v>12</v>
      </c>
      <c r="V11" s="40">
        <f ca="1">IF(Auxiliar!L8=0,NA(),Auxiliar!L8)</f>
        <v>570</v>
      </c>
      <c r="W11" s="7"/>
    </row>
    <row r="12" spans="2:23" ht="18" customHeight="1" x14ac:dyDescent="0.25">
      <c r="K12" s="37"/>
      <c r="L12" s="26">
        <f t="shared" ca="1" si="0"/>
        <v>44317</v>
      </c>
      <c r="M12" s="28">
        <f ca="1">IF(Auxiliar!C9=0,NA(),Auxiliar!C9)</f>
        <v>1</v>
      </c>
      <c r="N12" s="28" t="e">
        <f ca="1">IF(Auxiliar!D9=0,NA(),Auxiliar!D9)</f>
        <v>#N/A</v>
      </c>
      <c r="O12" s="28">
        <f ca="1">IF(Auxiliar!E9=0,NA(),Auxiliar!E9)</f>
        <v>176</v>
      </c>
      <c r="P12" s="28">
        <f ca="1">IF(Auxiliar!F9=0,NA(),Auxiliar!F9)</f>
        <v>12</v>
      </c>
      <c r="Q12" s="28">
        <f ca="1">IF(Auxiliar!G9=0,NA(),Auxiliar!G9)</f>
        <v>188</v>
      </c>
      <c r="R12" s="28">
        <f ca="1">IF(Auxiliar!H9=0,NA(),Auxiliar!H9)</f>
        <v>98</v>
      </c>
      <c r="S12" s="28" t="e">
        <f ca="1">IF(Auxiliar!I9=0,NA(),Auxiliar!I9)</f>
        <v>#N/A</v>
      </c>
      <c r="T12" s="28">
        <f ca="1">IF(Auxiliar!J9=0,NA(),Auxiliar!J9)</f>
        <v>488</v>
      </c>
      <c r="U12" s="28" t="e">
        <f ca="1">IF(Auxiliar!K9=0,NA(),Auxiliar!K9)</f>
        <v>#N/A</v>
      </c>
      <c r="V12" s="28">
        <f ca="1">IF(Auxiliar!L9=0,NA(),Auxiliar!L9)</f>
        <v>488</v>
      </c>
      <c r="W12" s="7"/>
    </row>
    <row r="13" spans="2:23" ht="18" customHeight="1" x14ac:dyDescent="0.25">
      <c r="K13" s="35"/>
      <c r="L13" s="26">
        <f t="shared" ca="1" si="0"/>
        <v>44348</v>
      </c>
      <c r="M13" s="28">
        <f ca="1">IF(Auxiliar!C10=0,NA(),Auxiliar!C10)</f>
        <v>169</v>
      </c>
      <c r="N13" s="28">
        <f ca="1">IF(Auxiliar!D10=0,NA(),Auxiliar!D10)</f>
        <v>1</v>
      </c>
      <c r="O13" s="28" t="e">
        <f ca="1">IF(Auxiliar!E10=0,NA(),Auxiliar!E10)</f>
        <v>#N/A</v>
      </c>
      <c r="P13" s="28" t="e">
        <f ca="1">IF(Auxiliar!F10=0,NA(),Auxiliar!F10)</f>
        <v>#N/A</v>
      </c>
      <c r="Q13" s="28" t="e">
        <f ca="1">IF(Auxiliar!G10=0,NA(),Auxiliar!G10)</f>
        <v>#N/A</v>
      </c>
      <c r="R13" s="28">
        <f ca="1">IF(Auxiliar!H10=0,NA(),Auxiliar!H10)</f>
        <v>11</v>
      </c>
      <c r="S13" s="28" t="e">
        <f ca="1">IF(Auxiliar!I10=0,NA(),Auxiliar!I10)</f>
        <v>#N/A</v>
      </c>
      <c r="T13" s="28">
        <f ca="1">IF(Auxiliar!J10=0,NA(),Auxiliar!J10)</f>
        <v>648</v>
      </c>
      <c r="U13" s="28" t="e">
        <f ca="1">IF(Auxiliar!K10=0,NA(),Auxiliar!K10)</f>
        <v>#N/A</v>
      </c>
      <c r="V13" s="28">
        <f ca="1">IF(Auxiliar!L10=0,NA(),Auxiliar!L10)</f>
        <v>648</v>
      </c>
      <c r="W13" s="7"/>
    </row>
    <row r="14" spans="2:23" ht="18" customHeight="1" x14ac:dyDescent="0.25">
      <c r="K14" s="35"/>
      <c r="L14" s="26">
        <f t="shared" ca="1" si="0"/>
        <v>44378</v>
      </c>
      <c r="M14" s="28" t="e">
        <f ca="1">IF(Auxiliar!C11=0,NA(),Auxiliar!C11)</f>
        <v>#N/A</v>
      </c>
      <c r="N14" s="28" t="e">
        <f ca="1">IF(Auxiliar!D11=0,NA(),Auxiliar!D11)</f>
        <v>#N/A</v>
      </c>
      <c r="O14" s="28" t="e">
        <f ca="1">IF(Auxiliar!E11=0,NA(),Auxiliar!E11)</f>
        <v>#N/A</v>
      </c>
      <c r="P14" s="28" t="e">
        <f ca="1">IF(Auxiliar!F11=0,NA(),Auxiliar!F11)</f>
        <v>#N/A</v>
      </c>
      <c r="Q14" s="28" t="e">
        <f ca="1">IF(Auxiliar!G11=0,NA(),Auxiliar!G11)</f>
        <v>#N/A</v>
      </c>
      <c r="R14" s="28" t="e">
        <f ca="1">IF(Auxiliar!H11=0,NA(),Auxiliar!H11)</f>
        <v>#N/A</v>
      </c>
      <c r="S14" s="28" t="e">
        <f ca="1">IF(Auxiliar!I11=0,NA(),Auxiliar!I11)</f>
        <v>#N/A</v>
      </c>
      <c r="T14" s="28">
        <f ca="1">IF(Auxiliar!J11=0,NA(),Auxiliar!J11)</f>
        <v>640</v>
      </c>
      <c r="U14" s="28" t="e">
        <f ca="1">IF(Auxiliar!K11=0,NA(),Auxiliar!K11)</f>
        <v>#N/A</v>
      </c>
      <c r="V14" s="28">
        <f ca="1">IF(Auxiliar!L11=0,NA(),Auxiliar!L11)</f>
        <v>640</v>
      </c>
      <c r="W14" s="7"/>
    </row>
    <row r="15" spans="2:23" ht="18" customHeight="1" x14ac:dyDescent="0.25">
      <c r="D15" s="22"/>
      <c r="E15" s="22"/>
      <c r="F15" s="22"/>
      <c r="G15" s="22"/>
      <c r="H15" s="22"/>
      <c r="I15" s="22"/>
      <c r="J15" s="22"/>
      <c r="K15" s="22"/>
      <c r="L15" s="26">
        <f ca="1">EDATE(L14,1)</f>
        <v>44409</v>
      </c>
      <c r="M15" s="28" t="e">
        <f ca="1">IF(Auxiliar!C12=0,NA(),Auxiliar!C12)</f>
        <v>#N/A</v>
      </c>
      <c r="N15" s="28" t="e">
        <f ca="1">IF(Auxiliar!D12=0,NA(),Auxiliar!D12)</f>
        <v>#N/A</v>
      </c>
      <c r="O15" s="28" t="e">
        <f ca="1">IF(Auxiliar!E12=0,NA(),Auxiliar!E12)</f>
        <v>#N/A</v>
      </c>
      <c r="P15" s="28" t="e">
        <f ca="1">IF(Auxiliar!F12=0,NA(),Auxiliar!F12)</f>
        <v>#N/A</v>
      </c>
      <c r="Q15" s="28" t="e">
        <f ca="1">IF(Auxiliar!G12=0,NA(),Auxiliar!G12)</f>
        <v>#N/A</v>
      </c>
      <c r="R15" s="28" t="e">
        <f ca="1">IF(Auxiliar!H12=0,NA(),Auxiliar!H12)</f>
        <v>#N/A</v>
      </c>
      <c r="S15" s="28" t="e">
        <f ca="1">IF(Auxiliar!I12=0,NA(),Auxiliar!I12)</f>
        <v>#N/A</v>
      </c>
      <c r="T15" s="28" t="e">
        <f ca="1">IF(Auxiliar!J12=0,NA(),Auxiliar!J12)</f>
        <v>#N/A</v>
      </c>
      <c r="U15" s="28" t="e">
        <f ca="1">IF(Auxiliar!K12=0,NA(),Auxiliar!K12)</f>
        <v>#N/A</v>
      </c>
      <c r="V15" s="28" t="e">
        <f ca="1">IF(Auxiliar!L12=0,NA(),Auxiliar!L12)</f>
        <v>#N/A</v>
      </c>
      <c r="W15" s="7"/>
    </row>
    <row r="16" spans="2:23" ht="18" customHeight="1" x14ac:dyDescent="0.3">
      <c r="D16" s="29"/>
      <c r="E16" s="30"/>
      <c r="F16" s="30"/>
      <c r="G16" s="30"/>
      <c r="H16" s="30"/>
      <c r="I16" s="30"/>
      <c r="J16" s="30"/>
      <c r="K16" s="30"/>
      <c r="L16" s="26">
        <f t="shared" ca="1" si="0"/>
        <v>44440</v>
      </c>
      <c r="M16" s="28" t="e">
        <f ca="1">IF(Auxiliar!C13=0,NA(),Auxiliar!C13)</f>
        <v>#N/A</v>
      </c>
      <c r="N16" s="28" t="e">
        <f ca="1">IF(Auxiliar!D13=0,NA(),Auxiliar!D13)</f>
        <v>#N/A</v>
      </c>
      <c r="O16" s="28" t="e">
        <f ca="1">IF(Auxiliar!E13=0,NA(),Auxiliar!E13)</f>
        <v>#N/A</v>
      </c>
      <c r="P16" s="28" t="e">
        <f ca="1">IF(Auxiliar!F13=0,NA(),Auxiliar!F13)</f>
        <v>#N/A</v>
      </c>
      <c r="Q16" s="28" t="e">
        <f ca="1">IF(Auxiliar!G13=0,NA(),Auxiliar!G13)</f>
        <v>#N/A</v>
      </c>
      <c r="R16" s="28" t="e">
        <f ca="1">IF(Auxiliar!H13=0,NA(),Auxiliar!H13)</f>
        <v>#N/A</v>
      </c>
      <c r="S16" s="28" t="e">
        <f ca="1">IF(Auxiliar!I13=0,NA(),Auxiliar!I13)</f>
        <v>#N/A</v>
      </c>
      <c r="T16" s="28" t="e">
        <f ca="1">IF(Auxiliar!J13=0,NA(),Auxiliar!J13)</f>
        <v>#N/A</v>
      </c>
      <c r="U16" s="28" t="e">
        <f ca="1">IF(Auxiliar!K13=0,NA(),Auxiliar!K13)</f>
        <v>#N/A</v>
      </c>
      <c r="V16" s="28" t="e">
        <f ca="1">IF(Auxiliar!L13=0,NA(),Auxiliar!L13)</f>
        <v>#N/A</v>
      </c>
      <c r="W16" s="7"/>
    </row>
    <row r="17" spans="4:23" ht="18" customHeight="1" x14ac:dyDescent="0.3">
      <c r="D17" s="30"/>
      <c r="E17" s="30"/>
      <c r="F17" s="30"/>
      <c r="G17" s="30"/>
      <c r="H17" s="30"/>
      <c r="I17" s="30"/>
      <c r="J17" s="30"/>
      <c r="K17" s="30"/>
      <c r="L17" s="26">
        <f t="shared" ca="1" si="0"/>
        <v>44470</v>
      </c>
      <c r="M17" s="28" t="e">
        <f ca="1">IF(Auxiliar!C14=0,NA(),Auxiliar!C14)</f>
        <v>#N/A</v>
      </c>
      <c r="N17" s="28" t="e">
        <f ca="1">IF(Auxiliar!D14=0,NA(),Auxiliar!D14)</f>
        <v>#N/A</v>
      </c>
      <c r="O17" s="28" t="e">
        <f ca="1">IF(Auxiliar!E14=0,NA(),Auxiliar!E14)</f>
        <v>#N/A</v>
      </c>
      <c r="P17" s="28" t="e">
        <f ca="1">IF(Auxiliar!F14=0,NA(),Auxiliar!F14)</f>
        <v>#N/A</v>
      </c>
      <c r="Q17" s="28" t="e">
        <f ca="1">IF(Auxiliar!G14=0,NA(),Auxiliar!G14)</f>
        <v>#N/A</v>
      </c>
      <c r="R17" s="28" t="e">
        <f ca="1">IF(Auxiliar!H14=0,NA(),Auxiliar!H14)</f>
        <v>#N/A</v>
      </c>
      <c r="S17" s="28" t="e">
        <f ca="1">IF(Auxiliar!I14=0,NA(),Auxiliar!I14)</f>
        <v>#N/A</v>
      </c>
      <c r="T17" s="28" t="e">
        <f ca="1">IF(Auxiliar!J14=0,NA(),Auxiliar!J14)</f>
        <v>#N/A</v>
      </c>
      <c r="U17" s="28" t="e">
        <f ca="1">IF(Auxiliar!K14=0,NA(),Auxiliar!K14)</f>
        <v>#N/A</v>
      </c>
      <c r="V17" s="28" t="e">
        <f ca="1">IF(Auxiliar!L14=0,NA(),Auxiliar!L14)</f>
        <v>#N/A</v>
      </c>
      <c r="W17" s="7"/>
    </row>
    <row r="18" spans="4:23" ht="18" customHeight="1" x14ac:dyDescent="0.3">
      <c r="D18" s="12"/>
      <c r="E18" s="12"/>
      <c r="F18" s="12"/>
      <c r="G18" s="12"/>
      <c r="H18" s="39"/>
      <c r="I18" s="39"/>
      <c r="J18" s="12"/>
      <c r="K18" s="12"/>
      <c r="L18" s="26">
        <f t="shared" ca="1" si="0"/>
        <v>44501</v>
      </c>
      <c r="M18" s="28" t="e">
        <f ca="1">IF(Auxiliar!C15=0,NA(),Auxiliar!C15)</f>
        <v>#N/A</v>
      </c>
      <c r="N18" s="28" t="e">
        <f ca="1">IF(Auxiliar!D15=0,NA(),Auxiliar!D15)</f>
        <v>#N/A</v>
      </c>
      <c r="O18" s="28" t="e">
        <f ca="1">IF(Auxiliar!E15=0,NA(),Auxiliar!E15)</f>
        <v>#N/A</v>
      </c>
      <c r="P18" s="28" t="e">
        <f ca="1">IF(Auxiliar!F15=0,NA(),Auxiliar!F15)</f>
        <v>#N/A</v>
      </c>
      <c r="Q18" s="28" t="e">
        <f ca="1">IF(Auxiliar!G15=0,NA(),Auxiliar!G15)</f>
        <v>#N/A</v>
      </c>
      <c r="R18" s="28" t="e">
        <f ca="1">IF(Auxiliar!H15=0,NA(),Auxiliar!H15)</f>
        <v>#N/A</v>
      </c>
      <c r="S18" s="28" t="e">
        <f ca="1">IF(Auxiliar!I15=0,NA(),Auxiliar!I15)</f>
        <v>#N/A</v>
      </c>
      <c r="T18" s="28" t="e">
        <f ca="1">IF(Auxiliar!J15=0,NA(),Auxiliar!J15)</f>
        <v>#N/A</v>
      </c>
      <c r="U18" s="28" t="e">
        <f ca="1">IF(Auxiliar!K15=0,NA(),Auxiliar!K15)</f>
        <v>#N/A</v>
      </c>
      <c r="V18" s="28" t="e">
        <f ca="1">IF(Auxiliar!L15=0,NA(),Auxiliar!L15)</f>
        <v>#N/A</v>
      </c>
      <c r="W18" s="7"/>
    </row>
    <row r="19" spans="4:23" ht="18" customHeight="1" thickBot="1" x14ac:dyDescent="0.35">
      <c r="D19" s="12"/>
      <c r="E19" s="12"/>
      <c r="F19" s="12"/>
      <c r="G19" s="12"/>
      <c r="H19" s="39"/>
      <c r="I19" s="39"/>
      <c r="J19" s="12"/>
      <c r="K19" s="12"/>
      <c r="L19" s="26">
        <f t="shared" ca="1" si="0"/>
        <v>44531</v>
      </c>
      <c r="M19" s="28" t="e">
        <f ca="1">IF(Auxiliar!C16=0,NA(),Auxiliar!C16)</f>
        <v>#N/A</v>
      </c>
      <c r="N19" s="28" t="e">
        <f ca="1">IF(Auxiliar!D16=0,NA(),Auxiliar!D16)</f>
        <v>#N/A</v>
      </c>
      <c r="O19" s="28" t="e">
        <f ca="1">IF(Auxiliar!E16=0,NA(),Auxiliar!E16)</f>
        <v>#N/A</v>
      </c>
      <c r="P19" s="28" t="e">
        <f ca="1">IF(Auxiliar!F16=0,NA(),Auxiliar!F16)</f>
        <v>#N/A</v>
      </c>
      <c r="Q19" s="28" t="e">
        <f ca="1">IF(Auxiliar!G16=0,NA(),Auxiliar!G16)</f>
        <v>#N/A</v>
      </c>
      <c r="R19" s="28" t="e">
        <f ca="1">IF(Auxiliar!H16=0,NA(),Auxiliar!H16)</f>
        <v>#N/A</v>
      </c>
      <c r="S19" s="28" t="e">
        <f ca="1">IF(Auxiliar!I16=0,NA(),Auxiliar!I16)</f>
        <v>#N/A</v>
      </c>
      <c r="T19" s="28" t="e">
        <f ca="1">IF(Auxiliar!J16=0,NA(),Auxiliar!J16)</f>
        <v>#N/A</v>
      </c>
      <c r="U19" s="28" t="e">
        <f ca="1">IF(Auxiliar!K16=0,NA(),Auxiliar!K16)</f>
        <v>#N/A</v>
      </c>
      <c r="V19" s="28" t="e">
        <f ca="1">IF(Auxiliar!L16=0,NA(),Auxiliar!L16)</f>
        <v>#N/A</v>
      </c>
      <c r="W19" s="7"/>
    </row>
    <row r="20" spans="4:23" ht="18" customHeight="1" thickTop="1" x14ac:dyDescent="0.3">
      <c r="D20" s="12"/>
      <c r="E20" s="12"/>
      <c r="F20" s="12"/>
      <c r="G20" s="12"/>
      <c r="H20" s="39"/>
      <c r="I20" s="39"/>
      <c r="J20" s="12"/>
      <c r="K20" s="12"/>
      <c r="L20" s="16" t="s">
        <v>18</v>
      </c>
      <c r="M20" s="27">
        <f ca="1">SUM(Auxiliar!C5:C16)</f>
        <v>297</v>
      </c>
      <c r="N20" s="27">
        <f ca="1">SUM(Auxiliar!D5:D16)</f>
        <v>4</v>
      </c>
      <c r="O20" s="27">
        <f ca="1">SUM(Auxiliar!E5:E16)</f>
        <v>290</v>
      </c>
      <c r="P20" s="27">
        <f ca="1">SUM(Auxiliar!F5:F16)</f>
        <v>24</v>
      </c>
      <c r="Q20" s="27">
        <f ca="1">SUM(Auxiliar!G5:G16)</f>
        <v>314</v>
      </c>
      <c r="R20" s="27">
        <f ca="1">SUM(Auxiliar!H5:H16)</f>
        <v>294</v>
      </c>
      <c r="S20" s="27">
        <f ca="1">SUM(Auxiliar!I5:I16)</f>
        <v>0</v>
      </c>
      <c r="T20" s="27">
        <f ca="1">IFERROR(INDEX(T8:T19,COUNTIF(T8:T19,"&gt;0")),0)</f>
        <v>640</v>
      </c>
      <c r="U20" s="27">
        <f ca="1">IFERROR(INDEX(U8:U19,COUNTIF(U8:U19,"&gt;0")),0)</f>
        <v>0</v>
      </c>
      <c r="V20" s="27">
        <f ca="1">IFERROR(INDEX(V8:V19,COUNTIF(V8:V19,"&gt;0")),0)</f>
        <v>640</v>
      </c>
      <c r="W20" s="7"/>
    </row>
    <row r="21" spans="4:23" ht="18.75" x14ac:dyDescent="0.3">
      <c r="D21" s="12"/>
      <c r="E21" s="12"/>
      <c r="F21" s="12"/>
      <c r="G21" s="12"/>
      <c r="H21" s="39"/>
      <c r="I21" s="39"/>
      <c r="J21" s="12"/>
      <c r="K21" s="12"/>
      <c r="L21" s="1"/>
      <c r="M21" s="1"/>
      <c r="N21" s="12"/>
      <c r="O21" s="1"/>
      <c r="P21" s="12"/>
      <c r="Q21" s="39"/>
      <c r="R21" s="12"/>
      <c r="S21" s="12"/>
      <c r="T21" s="1"/>
      <c r="U21" s="1"/>
      <c r="V21" s="1"/>
      <c r="W21" s="7"/>
    </row>
    <row r="22" spans="4:23" ht="18.75" x14ac:dyDescent="0.3">
      <c r="D22" s="12"/>
      <c r="E22" s="12"/>
      <c r="F22" s="12"/>
      <c r="G22" s="12"/>
      <c r="H22" s="39"/>
      <c r="I22" s="39"/>
      <c r="J22" s="12"/>
      <c r="K22" s="12"/>
      <c r="L22" s="1"/>
      <c r="W22" s="8"/>
    </row>
    <row r="23" spans="4:23" ht="18.75" x14ac:dyDescent="0.3">
      <c r="D23" s="12"/>
      <c r="E23" s="12"/>
      <c r="F23" s="12"/>
      <c r="G23" s="12"/>
      <c r="H23" s="39"/>
      <c r="I23" s="39"/>
      <c r="J23" s="12"/>
      <c r="K23" s="12"/>
      <c r="L23" s="1"/>
      <c r="W23" s="1"/>
    </row>
    <row r="24" spans="4:23" ht="18.75" x14ac:dyDescent="0.3">
      <c r="D24" s="12"/>
      <c r="E24" s="12"/>
      <c r="F24" s="12"/>
      <c r="G24" s="12"/>
      <c r="H24" s="39"/>
      <c r="I24" s="39"/>
      <c r="J24" s="12"/>
      <c r="K24" s="12"/>
      <c r="L24" s="1"/>
    </row>
    <row r="25" spans="4:23" ht="18.75" x14ac:dyDescent="0.3">
      <c r="D25" s="17" t="s">
        <v>34</v>
      </c>
      <c r="E25" s="12"/>
      <c r="F25" s="12"/>
      <c r="G25" s="12"/>
      <c r="H25" s="39"/>
      <c r="I25" s="39"/>
      <c r="J25" s="12"/>
      <c r="K25" s="12"/>
      <c r="L25" s="1"/>
    </row>
    <row r="26" spans="4:23" ht="18.75" x14ac:dyDescent="0.3">
      <c r="D26" s="18" t="s">
        <v>35</v>
      </c>
      <c r="E26" s="12"/>
      <c r="F26" s="12"/>
      <c r="G26" s="12"/>
      <c r="H26" s="39"/>
      <c r="I26" s="39"/>
      <c r="J26" s="12"/>
      <c r="K26" s="12"/>
      <c r="L26" s="1"/>
      <c r="M26" s="1"/>
      <c r="N26" s="12"/>
      <c r="O26" s="1"/>
      <c r="P26" s="12"/>
      <c r="Q26" s="39"/>
      <c r="R26" s="12"/>
      <c r="S26" s="12"/>
      <c r="T26" s="1"/>
      <c r="U26" s="1"/>
      <c r="V26" s="1"/>
    </row>
    <row r="27" spans="4:23" ht="18.75" x14ac:dyDescent="0.3">
      <c r="D27" s="18" t="s">
        <v>36</v>
      </c>
      <c r="E27" s="12"/>
      <c r="F27" s="12"/>
      <c r="G27" s="12"/>
      <c r="H27" s="39"/>
      <c r="I27" s="39"/>
      <c r="J27" s="12"/>
      <c r="K27" s="12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1"/>
    </row>
    <row r="28" spans="4:23" ht="18.75" x14ac:dyDescent="0.3">
      <c r="D28" s="12"/>
      <c r="E28" s="12"/>
      <c r="F28" s="12"/>
      <c r="G28" s="12"/>
      <c r="H28" s="39"/>
      <c r="I28" s="39"/>
      <c r="J28" s="12"/>
      <c r="K28" s="12"/>
      <c r="W28" s="1"/>
    </row>
    <row r="29" spans="4:23" ht="15" customHeight="1" x14ac:dyDescent="0.3">
      <c r="D29" s="55"/>
      <c r="E29" s="55"/>
      <c r="F29" s="55"/>
      <c r="G29" s="55"/>
      <c r="H29" s="55"/>
      <c r="I29" s="55"/>
      <c r="J29" s="55"/>
      <c r="K29" s="55"/>
      <c r="W29" s="1"/>
    </row>
    <row r="30" spans="4:23" ht="18.75" x14ac:dyDescent="0.3">
      <c r="E30" s="12"/>
      <c r="F30" s="12"/>
      <c r="G30" s="12"/>
      <c r="H30" s="39"/>
      <c r="I30" s="39"/>
      <c r="J30" s="12"/>
      <c r="K30" s="12"/>
    </row>
    <row r="31" spans="4:23" ht="18.75" x14ac:dyDescent="0.3">
      <c r="E31" s="12"/>
      <c r="F31" s="12"/>
      <c r="G31" s="12"/>
      <c r="H31" s="39"/>
      <c r="I31" s="39"/>
      <c r="J31" s="12"/>
      <c r="K31" s="12"/>
    </row>
    <row r="32" spans="4:23" x14ac:dyDescent="0.25"/>
    <row r="33" spans="12:23" ht="18.75" x14ac:dyDescent="0.3">
      <c r="L33" s="1"/>
      <c r="M33" s="1"/>
      <c r="N33" s="12"/>
      <c r="O33" s="1"/>
      <c r="P33" s="12"/>
      <c r="Q33" s="39"/>
      <c r="R33" s="12"/>
      <c r="S33" s="12"/>
      <c r="T33" s="1"/>
      <c r="U33" s="1"/>
      <c r="V33" s="1"/>
    </row>
    <row r="34" spans="12:23" ht="20.100000000000001" customHeight="1" x14ac:dyDescent="0.3">
      <c r="L34" s="1"/>
      <c r="M34" s="1"/>
      <c r="N34" s="12"/>
      <c r="O34" s="1"/>
      <c r="P34" s="12"/>
      <c r="Q34" s="39"/>
      <c r="R34" s="12"/>
      <c r="S34" s="12"/>
      <c r="T34" s="1"/>
      <c r="U34" s="1"/>
      <c r="V34" s="1"/>
    </row>
    <row r="35" spans="12:23" ht="6" customHeight="1" x14ac:dyDescent="0.3">
      <c r="L35" s="1"/>
      <c r="M35" s="1"/>
      <c r="N35" s="12"/>
      <c r="O35" s="1"/>
      <c r="P35" s="12"/>
      <c r="Q35" s="39"/>
      <c r="R35" s="12"/>
      <c r="S35" s="12"/>
      <c r="T35" s="1"/>
      <c r="U35" s="1"/>
      <c r="V35" s="1"/>
      <c r="W35" s="1"/>
    </row>
    <row r="36" spans="12:23" ht="18.75" hidden="1" x14ac:dyDescent="0.3">
      <c r="L36" s="1"/>
      <c r="M36" s="1"/>
      <c r="N36" s="12"/>
      <c r="O36" s="1"/>
      <c r="P36" s="12"/>
      <c r="Q36" s="39"/>
      <c r="R36" s="12"/>
      <c r="S36" s="12"/>
      <c r="T36" s="1"/>
      <c r="U36" s="1"/>
      <c r="V36" s="1"/>
      <c r="W36" s="1"/>
    </row>
    <row r="37" spans="12:23" ht="20.100000000000001" customHeight="1" x14ac:dyDescent="0.3">
      <c r="L37" s="1"/>
      <c r="M37" s="1"/>
      <c r="N37" s="12"/>
      <c r="O37" s="1"/>
      <c r="P37" s="12"/>
      <c r="Q37" s="39"/>
      <c r="R37" s="12"/>
      <c r="S37" s="12"/>
      <c r="T37" s="1"/>
      <c r="U37" s="1"/>
      <c r="V37" s="1"/>
      <c r="W37" s="1"/>
    </row>
    <row r="38" spans="12:23" ht="20.100000000000001" customHeight="1" x14ac:dyDescent="0.3">
      <c r="W38" s="1"/>
    </row>
    <row r="39" spans="12:23" ht="20.100000000000001" customHeight="1" x14ac:dyDescent="0.3">
      <c r="W39" s="1"/>
    </row>
    <row r="40" spans="12:23" ht="20.100000000000001" customHeight="1" x14ac:dyDescent="0.25"/>
    <row r="41" spans="12:23" ht="20.100000000000001" customHeight="1" x14ac:dyDescent="0.25"/>
    <row r="42" spans="12:23" ht="20.100000000000001" customHeight="1" x14ac:dyDescent="0.25"/>
    <row r="43" spans="12:23" ht="20.100000000000001" customHeight="1" x14ac:dyDescent="0.25"/>
    <row r="44" spans="12:23" ht="20.100000000000001" customHeight="1" x14ac:dyDescent="0.25"/>
    <row r="45" spans="12:23" ht="20.100000000000001" customHeight="1" x14ac:dyDescent="0.25"/>
    <row r="46" spans="12:23" ht="20.100000000000001" customHeight="1" x14ac:dyDescent="0.25"/>
    <row r="47" spans="12:23" ht="20.100000000000001" customHeight="1" x14ac:dyDescent="0.25"/>
    <row r="48" spans="12:23" ht="20.100000000000001" customHeight="1" x14ac:dyDescent="0.25"/>
    <row r="49" spans="1:12" ht="20.100000000000001" customHeight="1" x14ac:dyDescent="0.25"/>
    <row r="50" spans="1:12" ht="20.100000000000001" customHeight="1" x14ac:dyDescent="0.25"/>
    <row r="51" spans="1:12" ht="15" customHeight="1" x14ac:dyDescent="0.25"/>
    <row r="52" spans="1:12" ht="15" customHeight="1" x14ac:dyDescent="0.3">
      <c r="A52" s="1"/>
      <c r="B52" s="39"/>
      <c r="C52" s="39"/>
    </row>
    <row r="53" spans="1:12" ht="15" customHeight="1" x14ac:dyDescent="0.3">
      <c r="A53" s="1"/>
      <c r="B53" s="39"/>
      <c r="C53" s="39"/>
    </row>
    <row r="54" spans="1:12" ht="15" customHeight="1" x14ac:dyDescent="0.3">
      <c r="A54" s="1"/>
      <c r="B54" s="39"/>
      <c r="C54" s="39"/>
      <c r="L54" s="1"/>
    </row>
    <row r="55" spans="1:12" ht="15" customHeight="1" x14ac:dyDescent="0.3">
      <c r="A55" s="1"/>
      <c r="B55" s="39"/>
      <c r="C55" s="39"/>
      <c r="L55" s="1"/>
    </row>
    <row r="56" spans="1:12" ht="15" customHeight="1" x14ac:dyDescent="0.3">
      <c r="L56" s="1"/>
    </row>
    <row r="57" spans="1:12" ht="15" customHeight="1" x14ac:dyDescent="0.3">
      <c r="L57" s="1"/>
    </row>
    <row r="58" spans="1:12" ht="15" customHeight="1" x14ac:dyDescent="0.3">
      <c r="L58" s="1"/>
    </row>
    <row r="59" spans="1:12" ht="15" customHeight="1" x14ac:dyDescent="0.3">
      <c r="L59" s="1"/>
    </row>
    <row r="60" spans="1:12" ht="15" customHeight="1" x14ac:dyDescent="0.3">
      <c r="L60" s="1"/>
    </row>
    <row r="61" spans="1:12" ht="15" customHeight="1" x14ac:dyDescent="0.3">
      <c r="L61" s="1"/>
    </row>
    <row r="62" spans="1:12" ht="15" customHeight="1" x14ac:dyDescent="0.3">
      <c r="L62" s="1"/>
    </row>
    <row r="63" spans="1:12" ht="15" customHeight="1" x14ac:dyDescent="0.3">
      <c r="L63" s="1"/>
    </row>
    <row r="64" spans="1:12" ht="15" customHeight="1" x14ac:dyDescent="0.3">
      <c r="L64" s="1"/>
    </row>
    <row r="65" spans="12:12" ht="18.75" x14ac:dyDescent="0.3">
      <c r="L65" s="1"/>
    </row>
    <row r="66" spans="12:12" x14ac:dyDescent="0.25"/>
    <row r="67" spans="12:12" x14ac:dyDescent="0.25"/>
    <row r="68" spans="12:12" x14ac:dyDescent="0.25"/>
    <row r="69" spans="12:12" x14ac:dyDescent="0.25"/>
    <row r="70" spans="12:12" x14ac:dyDescent="0.25"/>
    <row r="71" spans="12:12" x14ac:dyDescent="0.25"/>
    <row r="72" spans="12:12" x14ac:dyDescent="0.25"/>
    <row r="73" spans="12:12" x14ac:dyDescent="0.25"/>
    <row r="74" spans="12:12" x14ac:dyDescent="0.25"/>
    <row r="75" spans="12:12" x14ac:dyDescent="0.25"/>
    <row r="76" spans="12:12" x14ac:dyDescent="0.25"/>
    <row r="77" spans="12:12" x14ac:dyDescent="0.25"/>
    <row r="78" spans="12:12" x14ac:dyDescent="0.25"/>
    <row r="79" spans="12:12" x14ac:dyDescent="0.25"/>
    <row r="80" spans="12:12" x14ac:dyDescent="0.25"/>
    <row r="81" x14ac:dyDescent="0.25"/>
    <row r="82" x14ac:dyDescent="0.25"/>
  </sheetData>
  <sheetProtection algorithmName="SHA-512" hashValue="/yAOVcsg4+h0BOB2on9K6VQIw3tQCmZfDqLxDgew7iXM5y4sCbWfsHDGfGHaEv/fMBxpdkXJ4kU7bOqX8xnAnw==" saltValue="8yLLhwqYOuKV6hoZc347SQ==" spinCount="100000" sheet="1" objects="1" scenarios="1"/>
  <mergeCells count="3">
    <mergeCell ref="L27:U27"/>
    <mergeCell ref="U4:V4"/>
    <mergeCell ref="D29:K29"/>
  </mergeCells>
  <conditionalFormatting sqref="M8:V19">
    <cfRule type="containsErrors" dxfId="6" priority="1">
      <formula>ISERROR(M8)</formula>
    </cfRule>
  </conditionalFormatting>
  <pageMargins left="0.51181102362204722" right="0.51181102362204722" top="0.78740157480314965" bottom="0.78740157480314965" header="0.31496062992125984" footer="0.31496062992125984"/>
  <pageSetup paperSize="9" scale="62" orientation="landscape" r:id="rId1"/>
  <rowBreaks count="2" manualBreakCount="2">
    <brk id="42" max="135" man="1"/>
    <brk id="51" max="16383" man="1"/>
  </rowBreaks>
  <colBreaks count="1" manualBreakCount="1">
    <brk id="23" max="7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20</xdr:col>
                    <xdr:colOff>800100</xdr:colOff>
                    <xdr:row>2</xdr:row>
                    <xdr:rowOff>38100</xdr:rowOff>
                  </from>
                  <to>
                    <xdr:col>21</xdr:col>
                    <xdr:colOff>790575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3</xdr:col>
                    <xdr:colOff>1133475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219075</xdr:rowOff>
                  </from>
                  <to>
                    <xdr:col>4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190500</xdr:rowOff>
                  </from>
                  <to>
                    <xdr:col>4</xdr:col>
                    <xdr:colOff>19050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93"/>
  <sheetViews>
    <sheetView topLeftCell="G1" zoomScale="89" zoomScaleNormal="89" workbookViewId="0">
      <selection activeCell="I18" sqref="I18"/>
    </sheetView>
  </sheetViews>
  <sheetFormatPr defaultRowHeight="15" x14ac:dyDescent="0.25"/>
  <cols>
    <col min="1" max="1" width="12.5703125" style="56" customWidth="1"/>
    <col min="2" max="2" width="9.140625" style="56"/>
    <col min="3" max="3" width="20.85546875" style="56" bestFit="1" customWidth="1"/>
    <col min="4" max="4" width="20.85546875" style="56" customWidth="1"/>
    <col min="5" max="5" width="26" style="56" bestFit="1" customWidth="1"/>
    <col min="6" max="9" width="26" style="56" customWidth="1"/>
    <col min="10" max="10" width="17.42578125" style="56" customWidth="1"/>
    <col min="11" max="11" width="19.85546875" style="56" bestFit="1" customWidth="1"/>
    <col min="12" max="12" width="28.7109375" style="56" bestFit="1" customWidth="1"/>
    <col min="13" max="13" width="19.85546875" style="56" bestFit="1" customWidth="1"/>
    <col min="14" max="14" width="25.5703125" style="56" bestFit="1" customWidth="1"/>
    <col min="15" max="15" width="9.140625" style="56"/>
    <col min="16" max="16" width="21.42578125" style="56" bestFit="1" customWidth="1"/>
    <col min="17" max="20" width="9.140625" style="56"/>
    <col min="21" max="21" width="11.5703125" style="56" bestFit="1" customWidth="1"/>
    <col min="22" max="33" width="9.140625" style="56"/>
    <col min="34" max="34" width="10.7109375" style="56" bestFit="1" customWidth="1"/>
    <col min="35" max="35" width="10.7109375" style="56" customWidth="1"/>
    <col min="36" max="16384" width="9.140625" style="56"/>
  </cols>
  <sheetData>
    <row r="2" spans="1:29" x14ac:dyDescent="0.25">
      <c r="AC2" s="56" t="s">
        <v>32</v>
      </c>
    </row>
    <row r="3" spans="1:29" x14ac:dyDescent="0.25">
      <c r="E3" s="56" t="str">
        <f ca="1">"Sentenças e Embargos em "&amp;Ano</f>
        <v>Sentenças e Embargos em 2021</v>
      </c>
      <c r="P3" s="56" t="s">
        <v>12</v>
      </c>
      <c r="Y3" s="56" t="s">
        <v>5</v>
      </c>
    </row>
    <row r="4" spans="1:29" x14ac:dyDescent="0.25">
      <c r="A4" s="56" t="s">
        <v>17</v>
      </c>
      <c r="B4" s="56" t="s">
        <v>1</v>
      </c>
      <c r="C4" s="46" t="str">
        <f ca="1">" Distribuídos em "&amp;Ano</f>
        <v xml:space="preserve"> Distribuídos em 2021</v>
      </c>
      <c r="D4" s="46" t="str">
        <f ca="1">"Recebidos por Redistribuição em "&amp;Ano</f>
        <v>Recebidos por Redistribuição em 2021</v>
      </c>
      <c r="E4" s="46" t="str">
        <f ca="1">"Sentenças em " &amp; Ano</f>
        <v>Sentenças em 2021</v>
      </c>
      <c r="F4" s="46" t="str">
        <f ca="1">"Embargos em " &amp; Ano</f>
        <v>Embargos em 2021</v>
      </c>
      <c r="G4" s="46" t="s">
        <v>61</v>
      </c>
      <c r="H4" s="46" t="str">
        <f ca="1">"Baixados Definitivamente em "&amp;Ano</f>
        <v>Baixados Definitivamente em 2021</v>
      </c>
      <c r="I4" s="46" t="str">
        <f ca="1">"Remetidos em "&amp;Ano</f>
        <v>Remetidos em 2021</v>
      </c>
      <c r="J4" s="46" t="str">
        <f ca="1" xml:space="preserve"> " Tramitação Geral em " &amp; Ano</f>
        <v xml:space="preserve"> Tramitação Geral em 2021</v>
      </c>
      <c r="K4" s="46" t="str">
        <f ca="1">" Sobrestado em " &amp; Ano</f>
        <v xml:space="preserve"> Sobrestado em 2021</v>
      </c>
      <c r="L4" s="46" t="str">
        <f ca="1" xml:space="preserve"> " Tramitação Ajustada em " &amp; Ano</f>
        <v xml:space="preserve"> Tramitação Ajustada em 2021</v>
      </c>
      <c r="AC4" s="57" t="s">
        <v>58</v>
      </c>
    </row>
    <row r="5" spans="1:29" x14ac:dyDescent="0.25">
      <c r="A5" s="58">
        <f ca="1">DATE(Ano,1,1)</f>
        <v>44197</v>
      </c>
      <c r="B5" s="59" t="s">
        <v>37</v>
      </c>
      <c r="C5" s="46">
        <f ca="1">SUMIFS(BaseMovimentação[qtde],BaseMovimentação[Parametro],"Distribuídos",BaseMovimentação[ano], Ano,BaseMovimentação[Mês],$B5)</f>
        <v>0</v>
      </c>
      <c r="D5" s="46">
        <f ca="1">SUMIFS(BaseMovimentação[qtde],BaseMovimentação[Parametro],"Recebidos por Redistribuição",BaseMovimentação[ano], Ano,BaseMovimentação[Mês],$B5)</f>
        <v>1</v>
      </c>
      <c r="E5" s="46">
        <f ca="1">SUMIFS(BaseMovimentação[qtde],BaseMovimentação[Parametro],"Total de Sentenças",BaseMovimentação[ano],Ano,BaseMovimentação[Mês],B5)</f>
        <v>0</v>
      </c>
      <c r="F5" s="46">
        <f ca="1">SUMIFS(BaseMovimentação[qtde],BaseMovimentação[Parametro],"Embargos",BaseMovimentação[ano], Ano,BaseMovimentação[Mês],$B5)</f>
        <v>0</v>
      </c>
      <c r="G5" s="46">
        <f ca="1">SUM(E5:F5)</f>
        <v>0</v>
      </c>
      <c r="H5" s="46">
        <f ca="1">SUMIFS(BaseMovimentação[qtde],BaseMovimentação[Parametro],"Baixados Definitivamente",BaseMovimentação[ano], Ano,BaseMovimentação[Mês],$B5)</f>
        <v>81</v>
      </c>
      <c r="I5" s="46">
        <f ca="1">SUMIFS(BaseMovimentação[qtde],BaseMovimentação[Parametro],"Remetidos",BaseMovimentação[ano], Ano,BaseMovimentação[Mês],$B5)</f>
        <v>0</v>
      </c>
      <c r="J5" s="46">
        <f ca="1">SUMIFS(BaseMovimentação[qtde],BaseMovimentação[Parametro],"Total em Tramitação",BaseMovimentação[ano], Ano,BaseMovimentação[Mês],$B5)</f>
        <v>547</v>
      </c>
      <c r="K5" s="46">
        <f ca="1">SUMIFS(BaseMovimentação[qtde],BaseMovimentação[Parametro],"Sobrestados",BaseMovimentação[ano],Ano,BaseMovimentação[Mês],B5)</f>
        <v>0</v>
      </c>
      <c r="L5" s="46">
        <f ca="1">SUMIFS(BaseMovimentação[qtde],BaseMovimentação[Parametro],"tramitação ajustada",BaseMovimentação[ano],Ano,BaseMovimentação[Mês],B5)</f>
        <v>547</v>
      </c>
      <c r="P5" s="56" t="s">
        <v>8</v>
      </c>
      <c r="U5" s="60" t="s">
        <v>8</v>
      </c>
      <c r="V5" s="60" t="s">
        <v>9</v>
      </c>
      <c r="W5" s="61" t="s">
        <v>1</v>
      </c>
      <c r="Y5" s="56" t="s">
        <v>6</v>
      </c>
      <c r="Z5" s="56" t="s">
        <v>7</v>
      </c>
      <c r="AA5" s="56" t="s">
        <v>1</v>
      </c>
      <c r="AC5" s="57" t="s">
        <v>59</v>
      </c>
    </row>
    <row r="6" spans="1:29" x14ac:dyDescent="0.25">
      <c r="A6" s="58">
        <f ca="1">EDATE(A5,1)</f>
        <v>44228</v>
      </c>
      <c r="B6" s="59" t="s">
        <v>41</v>
      </c>
      <c r="C6" s="46">
        <f ca="1">SUMIFS(BaseMovimentação[qtde],BaseMovimentação[Parametro],"Distribuídos",BaseMovimentação[ano], Ano,BaseMovimentação[Mês],$B6)</f>
        <v>127</v>
      </c>
      <c r="D6" s="46">
        <f ca="1">SUMIFS(BaseMovimentação[qtde],BaseMovimentação[Parametro],"Recebidos por Redistribuição",BaseMovimentação[ano], Ano,BaseMovimentação[Mês],$B6)</f>
        <v>2</v>
      </c>
      <c r="E6" s="46">
        <f ca="1">SUMIFS(BaseMovimentação[qtde],BaseMovimentação[Parametro],"Total de Sentenças",BaseMovimentação[ano],Ano,BaseMovimentação[Mês],B6)</f>
        <v>0</v>
      </c>
      <c r="F6" s="46">
        <f ca="1">SUMIFS(BaseMovimentação[qtde],BaseMovimentação[Parametro],"Embargos",BaseMovimentação[ano], Ano,BaseMovimentação[Mês],$B6)</f>
        <v>0</v>
      </c>
      <c r="G6" s="46">
        <f t="shared" ref="G6:G16" ca="1" si="0">SUM(E6:F6)</f>
        <v>0</v>
      </c>
      <c r="H6" s="46">
        <f ca="1">SUMIFS(BaseMovimentação[qtde],BaseMovimentação[Parametro],"Baixados Definitivamente",BaseMovimentação[ano], Ano,BaseMovimentação[Mês],$B6)</f>
        <v>4</v>
      </c>
      <c r="I6" s="46">
        <f ca="1">SUMIFS(BaseMovimentação[qtde],BaseMovimentação[Parametro],"Remetidos",BaseMovimentação[ano], Ano,BaseMovimentação[Mês],$B6)</f>
        <v>0</v>
      </c>
      <c r="J6" s="46">
        <f ca="1">SUMIFS(BaseMovimentação[qtde],BaseMovimentação[Parametro],"Total em Tramitação",BaseMovimentação[ano], Ano,BaseMovimentação[Mês],$B6)</f>
        <v>672</v>
      </c>
      <c r="K6" s="46">
        <f ca="1">SUMIFS(BaseMovimentação[qtde],BaseMovimentação[Parametro],"Sobrestados",BaseMovimentação[ano],Ano,BaseMovimentação[Mês],B6)</f>
        <v>0</v>
      </c>
      <c r="L6" s="46">
        <f ca="1">SUMIFS(BaseMovimentação[qtde],BaseMovimentação[Parametro],"tramitação ajustada",BaseMovimentação[ano],Ano,BaseMovimentação[Mês],B6)</f>
        <v>672</v>
      </c>
      <c r="P6" s="56" t="s">
        <v>13</v>
      </c>
      <c r="T6" s="56" t="s">
        <v>10</v>
      </c>
      <c r="U6" s="60" t="str">
        <f>INDEX(ListaParâmetros,U7)</f>
        <v>Distribuídos</v>
      </c>
      <c r="V6" s="60">
        <f ca="1">INDEX(ListaAnos,V7)</f>
        <v>2021</v>
      </c>
      <c r="W6" s="61" t="str">
        <f>INDEX(ListaMeses,W7)</f>
        <v>Jan</v>
      </c>
      <c r="Y6" s="56">
        <v>2015</v>
      </c>
      <c r="Z6" s="56" t="s">
        <v>19</v>
      </c>
      <c r="AA6" s="56">
        <v>1</v>
      </c>
    </row>
    <row r="7" spans="1:29" x14ac:dyDescent="0.25">
      <c r="A7" s="58">
        <f t="shared" ref="A7:A16" ca="1" si="1">EDATE(A6,1)</f>
        <v>44256</v>
      </c>
      <c r="B7" s="59" t="s">
        <v>48</v>
      </c>
      <c r="C7" s="46">
        <f ca="1">SUMIFS(BaseMovimentação[qtde],BaseMovimentação[Parametro],"Distribuídos",BaseMovimentação[ano], Ano,BaseMovimentação[Mês],$B7)</f>
        <v>0</v>
      </c>
      <c r="D7" s="46">
        <f ca="1">SUMIFS(BaseMovimentação[qtde],BaseMovimentação[Parametro],"Recebidos por Redistribuição",BaseMovimentação[ano], Ano,BaseMovimentação[Mês],$B7)</f>
        <v>0</v>
      </c>
      <c r="E7" s="46">
        <f ca="1">SUMIFS(BaseMovimentação[qtde],BaseMovimentação[Parametro],"Total de Sentenças",BaseMovimentação[ano],Ano,BaseMovimentação[Mês],B7)</f>
        <v>112</v>
      </c>
      <c r="F7" s="46">
        <f ca="1">SUMIFS(BaseMovimentação[qtde],BaseMovimentação[Parametro],"Embargos",BaseMovimentação[ano], Ano,BaseMovimentação[Mês],$B7)</f>
        <v>12</v>
      </c>
      <c r="G7" s="46">
        <f t="shared" ca="1" si="0"/>
        <v>124</v>
      </c>
      <c r="H7" s="46">
        <f ca="1">SUMIFS(BaseMovimentação[qtde],BaseMovimentação[Parametro],"Baixados Definitivamente",BaseMovimentação[ano], Ano,BaseMovimentação[Mês],$B7)</f>
        <v>0</v>
      </c>
      <c r="I7" s="46">
        <f ca="1">SUMIFS(BaseMovimentação[qtde],BaseMovimentação[Parametro],"Remetidos",BaseMovimentação[ano], Ano,BaseMovimentação[Mês],$B7)</f>
        <v>0</v>
      </c>
      <c r="J7" s="46">
        <f ca="1">SUMIFS(BaseMovimentação[qtde],BaseMovimentação[Parametro],"Total em Tramitação",BaseMovimentação[ano], Ano,BaseMovimentação[Mês],$B7)</f>
        <v>672</v>
      </c>
      <c r="K7" s="46">
        <f ca="1">SUMIFS(BaseMovimentação[qtde],BaseMovimentação[Parametro],"Sobrestados",BaseMovimentação[ano],Ano,BaseMovimentação[Mês],B7)</f>
        <v>0</v>
      </c>
      <c r="L7" s="46">
        <f ca="1">SUMIFS(BaseMovimentação[qtde],BaseMovimentação[Parametro],"tramitação ajustada",BaseMovimentação[ano],Ano,BaseMovimentação[Mês],B7)</f>
        <v>672</v>
      </c>
      <c r="P7" s="56" t="s">
        <v>4</v>
      </c>
      <c r="T7" s="56" t="s">
        <v>11</v>
      </c>
      <c r="U7" s="60">
        <v>1</v>
      </c>
      <c r="V7" s="60">
        <v>7</v>
      </c>
      <c r="W7" s="61"/>
      <c r="Y7" s="56">
        <v>2016</v>
      </c>
      <c r="Z7" s="56" t="s">
        <v>20</v>
      </c>
      <c r="AA7" s="56">
        <v>2</v>
      </c>
    </row>
    <row r="8" spans="1:29" x14ac:dyDescent="0.25">
      <c r="A8" s="58">
        <f t="shared" ca="1" si="1"/>
        <v>44287</v>
      </c>
      <c r="B8" s="59" t="s">
        <v>42</v>
      </c>
      <c r="C8" s="46">
        <f ca="1">SUMIFS(BaseMovimentação[qtde],BaseMovimentação[Parametro],"Distribuídos",BaseMovimentação[ano], Ano,BaseMovimentação[Mês],$B8)</f>
        <v>0</v>
      </c>
      <c r="D8" s="46">
        <f ca="1">SUMIFS(BaseMovimentação[qtde],BaseMovimentação[Parametro],"Recebidos por Redistribuição",BaseMovimentação[ano], Ano,BaseMovimentação[Mês],$B8)</f>
        <v>0</v>
      </c>
      <c r="E8" s="46">
        <f ca="1">SUMIFS(BaseMovimentação[qtde],BaseMovimentação[Parametro],"Total de Sentenças",BaseMovimentação[ano],Ano,BaseMovimentação[Mês],B8)</f>
        <v>2</v>
      </c>
      <c r="F8" s="46">
        <f ca="1">SUMIFS(BaseMovimentação[qtde],BaseMovimentação[Parametro],"Embargos",BaseMovimentação[ano], Ano,BaseMovimentação[Mês],$B8)</f>
        <v>0</v>
      </c>
      <c r="G8" s="46">
        <f t="shared" ca="1" si="0"/>
        <v>2</v>
      </c>
      <c r="H8" s="46">
        <f ca="1">SUMIFS(BaseMovimentação[qtde],BaseMovimentação[Parametro],"Baixados Definitivamente",BaseMovimentação[ano], Ano,BaseMovimentação[Mês],$B8)</f>
        <v>100</v>
      </c>
      <c r="I8" s="46">
        <f ca="1">SUMIFS(BaseMovimentação[qtde],BaseMovimentação[Parametro],"Remetidos",BaseMovimentação[ano], Ano,BaseMovimentação[Mês],$B8)</f>
        <v>0</v>
      </c>
      <c r="J8" s="46">
        <f ca="1">SUMIFS(BaseMovimentação[qtde],BaseMovimentação[Parametro],"Total em Tramitação",BaseMovimentação[ano], Ano,BaseMovimentação[Mês],$B8)</f>
        <v>582</v>
      </c>
      <c r="K8" s="46">
        <f ca="1">SUMIFS(BaseMovimentação[qtde],BaseMovimentação[Parametro],"Sobrestados",BaseMovimentação[ano],Ano,BaseMovimentação[Mês],B8)</f>
        <v>12</v>
      </c>
      <c r="L8" s="46">
        <f ca="1">SUMIFS(BaseMovimentação[qtde],BaseMovimentação[Parametro],"tramitação ajustada",BaseMovimentação[ano],Ano,BaseMovimentação[Mês],B8)</f>
        <v>570</v>
      </c>
      <c r="P8" s="56" t="s">
        <v>15</v>
      </c>
      <c r="Y8" s="56">
        <v>2017</v>
      </c>
      <c r="Z8" s="56" t="s">
        <v>21</v>
      </c>
      <c r="AA8" s="56">
        <v>3</v>
      </c>
    </row>
    <row r="9" spans="1:29" x14ac:dyDescent="0.25">
      <c r="A9" s="58">
        <f t="shared" ca="1" si="1"/>
        <v>44317</v>
      </c>
      <c r="B9" s="59" t="s">
        <v>43</v>
      </c>
      <c r="C9" s="46">
        <f ca="1">SUMIFS(BaseMovimentação[qtde],BaseMovimentação[Parametro],"Distribuídos",BaseMovimentação[ano], Ano,BaseMovimentação[Mês],$B9)</f>
        <v>1</v>
      </c>
      <c r="D9" s="46">
        <f ca="1">SUMIFS(BaseMovimentação[qtde],BaseMovimentação[Parametro],"Recebidos por Redistribuição",BaseMovimentação[ano], Ano,BaseMovimentação[Mês],$B9)</f>
        <v>0</v>
      </c>
      <c r="E9" s="46">
        <f ca="1">SUMIFS(BaseMovimentação[qtde],BaseMovimentação[Parametro],"Total de Sentenças",BaseMovimentação[ano],Ano,BaseMovimentação[Mês],B9)</f>
        <v>176</v>
      </c>
      <c r="F9" s="46">
        <f ca="1">SUMIFS(BaseMovimentação[qtde],BaseMovimentação[Parametro],"Embargos",BaseMovimentação[ano], Ano,BaseMovimentação[Mês],$B9)</f>
        <v>12</v>
      </c>
      <c r="G9" s="46">
        <f t="shared" ca="1" si="0"/>
        <v>188</v>
      </c>
      <c r="H9" s="46">
        <f ca="1">SUMIFS(BaseMovimentação[qtde],BaseMovimentação[Parametro],"Baixados Definitivamente",BaseMovimentação[ano], Ano,BaseMovimentação[Mês],$B9)</f>
        <v>98</v>
      </c>
      <c r="I9" s="46">
        <f ca="1">SUMIFS(BaseMovimentação[qtde],BaseMovimentação[Parametro],"Remetidos",BaseMovimentação[ano], Ano,BaseMovimentação[Mês],$B9)</f>
        <v>0</v>
      </c>
      <c r="J9" s="46">
        <f ca="1">SUMIFS(BaseMovimentação[qtde],BaseMovimentação[Parametro],"Total em Tramitação",BaseMovimentação[ano], Ano,BaseMovimentação[Mês],$B9)</f>
        <v>488</v>
      </c>
      <c r="K9" s="46">
        <f ca="1">SUMIFS(BaseMovimentação[qtde],BaseMovimentação[Parametro],"Sobrestados",BaseMovimentação[ano],Ano,BaseMovimentação[Mês],B9)</f>
        <v>0</v>
      </c>
      <c r="L9" s="46">
        <f ca="1">SUMIFS(BaseMovimentação[qtde],BaseMovimentação[Parametro],"tramitação ajustada",BaseMovimentação[ano],Ano,BaseMovimentação[Mês],B9)</f>
        <v>488</v>
      </c>
      <c r="P9" s="56" t="s">
        <v>14</v>
      </c>
      <c r="Y9" s="56">
        <v>2018</v>
      </c>
      <c r="Z9" s="56" t="s">
        <v>22</v>
      </c>
      <c r="AA9" s="56">
        <v>4</v>
      </c>
    </row>
    <row r="10" spans="1:29" x14ac:dyDescent="0.25">
      <c r="A10" s="58">
        <f t="shared" ca="1" si="1"/>
        <v>44348</v>
      </c>
      <c r="B10" s="59" t="s">
        <v>44</v>
      </c>
      <c r="C10" s="46">
        <f ca="1">SUMIFS(BaseMovimentação[qtde],BaseMovimentação[Parametro],"Distribuídos",BaseMovimentação[ano], Ano,BaseMovimentação[Mês],$B10)</f>
        <v>169</v>
      </c>
      <c r="D10" s="46">
        <f ca="1">SUMIFS(BaseMovimentação[qtde],BaseMovimentação[Parametro],"Recebidos por Redistribuição",BaseMovimentação[ano], Ano,BaseMovimentação[Mês],$B10)</f>
        <v>1</v>
      </c>
      <c r="E10" s="46">
        <f ca="1">SUMIFS(BaseMovimentação[qtde],BaseMovimentação[Parametro],"Total de Sentenças",BaseMovimentação[ano],Ano,BaseMovimentação[Mês],B10)</f>
        <v>0</v>
      </c>
      <c r="F10" s="46">
        <f ca="1">SUMIFS(BaseMovimentação[qtde],BaseMovimentação[Parametro],"Embargos",BaseMovimentação[ano], Ano,BaseMovimentação[Mês],$B10)</f>
        <v>0</v>
      </c>
      <c r="G10" s="46">
        <f t="shared" ca="1" si="0"/>
        <v>0</v>
      </c>
      <c r="H10" s="46">
        <f ca="1">SUMIFS(BaseMovimentação[qtde],BaseMovimentação[Parametro],"Baixados Definitivamente",BaseMovimentação[ano], Ano,BaseMovimentação[Mês],$B10)</f>
        <v>11</v>
      </c>
      <c r="I10" s="46">
        <f ca="1">SUMIFS(BaseMovimentação[qtde],BaseMovimentação[Parametro],"Remetidos",BaseMovimentação[ano], Ano,BaseMovimentação[Mês],$B10)</f>
        <v>0</v>
      </c>
      <c r="J10" s="46">
        <f ca="1">SUMIFS(BaseMovimentação[qtde],BaseMovimentação[Parametro],"Total em Tramitação",BaseMovimentação[ano], Ano,BaseMovimentação[Mês],$B10)</f>
        <v>648</v>
      </c>
      <c r="K10" s="46">
        <f ca="1">SUMIFS(BaseMovimentação[qtde],BaseMovimentação[Parametro],"Sobrestados",BaseMovimentação[ano],Ano,BaseMovimentação[Mês],B10)</f>
        <v>0</v>
      </c>
      <c r="L10" s="46">
        <f ca="1">SUMIFS(BaseMovimentação[qtde],BaseMovimentação[Parametro],"tramitação ajustada",BaseMovimentação[ano],Ano,BaseMovimentação[Mês],B10)</f>
        <v>648</v>
      </c>
      <c r="P10" s="56" t="s">
        <v>16</v>
      </c>
      <c r="Y10" s="56">
        <v>2019</v>
      </c>
      <c r="Z10" s="56" t="s">
        <v>23</v>
      </c>
      <c r="AA10" s="56">
        <v>5</v>
      </c>
    </row>
    <row r="11" spans="1:29" x14ac:dyDescent="0.25">
      <c r="A11" s="58">
        <f t="shared" ca="1" si="1"/>
        <v>44378</v>
      </c>
      <c r="B11" s="59" t="s">
        <v>45</v>
      </c>
      <c r="C11" s="46">
        <f ca="1">SUMIFS(BaseMovimentação[qtde],BaseMovimentação[Parametro],"Distribuídos",BaseMovimentação[ano], Ano,BaseMovimentação[Mês],$B11)</f>
        <v>0</v>
      </c>
      <c r="D11" s="46">
        <f ca="1">SUMIFS(BaseMovimentação[qtde],BaseMovimentação[Parametro],"Recebidos por Redistribuição",BaseMovimentação[ano], Ano,BaseMovimentação[Mês],$B11)</f>
        <v>0</v>
      </c>
      <c r="E11" s="46">
        <f ca="1">SUMIFS(BaseMovimentação[qtde],BaseMovimentação[Parametro],"Total de Sentenças",BaseMovimentação[ano],Ano,BaseMovimentação[Mês],B11)</f>
        <v>0</v>
      </c>
      <c r="F11" s="46">
        <f ca="1">SUMIFS(BaseMovimentação[qtde],BaseMovimentação[Parametro],"Embargos",BaseMovimentação[ano], Ano,BaseMovimentação[Mês],$B11)</f>
        <v>0</v>
      </c>
      <c r="G11" s="46">
        <f t="shared" ca="1" si="0"/>
        <v>0</v>
      </c>
      <c r="H11" s="46">
        <f ca="1">SUMIFS(BaseMovimentação[qtde],BaseMovimentação[Parametro],"Baixados Definitivamente",BaseMovimentação[ano], Ano,BaseMovimentação[Mês],$B11)</f>
        <v>0</v>
      </c>
      <c r="I11" s="46">
        <f ca="1">SUMIFS(BaseMovimentação[qtde],BaseMovimentação[Parametro],"Remetidos",BaseMovimentação[ano], Ano,BaseMovimentação[Mês],$B11)</f>
        <v>0</v>
      </c>
      <c r="J11" s="46">
        <f ca="1">SUMIFS(BaseMovimentação[qtde],BaseMovimentação[Parametro],"Total em Tramitação",BaseMovimentação[ano], Ano,BaseMovimentação[Mês],$B11)</f>
        <v>640</v>
      </c>
      <c r="K11" s="46">
        <f ca="1">SUMIFS(BaseMovimentação[qtde],BaseMovimentação[Parametro],"Sobrestados",BaseMovimentação[ano],Ano,BaseMovimentação[Mês],B11)</f>
        <v>0</v>
      </c>
      <c r="L11" s="46">
        <f ca="1">SUMIFS(BaseMovimentação[qtde],BaseMovimentação[Parametro],"tramitação ajustada",BaseMovimentação[ano],Ano,BaseMovimentação[Mês],B11)</f>
        <v>640</v>
      </c>
      <c r="Y11" s="56">
        <v>2020</v>
      </c>
      <c r="Z11" s="56" t="s">
        <v>24</v>
      </c>
      <c r="AA11" s="56">
        <v>6</v>
      </c>
    </row>
    <row r="12" spans="1:29" x14ac:dyDescent="0.25">
      <c r="A12" s="58">
        <f t="shared" ca="1" si="1"/>
        <v>44409</v>
      </c>
      <c r="B12" s="59" t="s">
        <v>46</v>
      </c>
      <c r="C12" s="46">
        <f ca="1">SUMIFS(BaseMovimentação[qtde],BaseMovimentação[Parametro],"Distribuídos",BaseMovimentação[ano], Ano,BaseMovimentação[Mês],$B12)</f>
        <v>0</v>
      </c>
      <c r="D12" s="46">
        <f ca="1">SUMIFS(BaseMovimentação[qtde],BaseMovimentação[Parametro],"Recebidos por Redistribuição",BaseMovimentação[ano], Ano,BaseMovimentação[Mês],$B12)</f>
        <v>0</v>
      </c>
      <c r="E12" s="46">
        <f ca="1">SUMIFS(BaseMovimentação[qtde],BaseMovimentação[Parametro],"Total de Sentenças",BaseMovimentação[ano],Ano,BaseMovimentação[Mês],B12)</f>
        <v>0</v>
      </c>
      <c r="F12" s="46">
        <f ca="1">SUMIFS(BaseMovimentação[qtde],BaseMovimentação[Parametro],"Embargos",BaseMovimentação[ano], Ano,BaseMovimentação[Mês],$B12)</f>
        <v>0</v>
      </c>
      <c r="G12" s="46">
        <f t="shared" ca="1" si="0"/>
        <v>0</v>
      </c>
      <c r="H12" s="46">
        <f ca="1">SUMIFS(BaseMovimentação[qtde],BaseMovimentação[Parametro],"Baixados Definitivamente",BaseMovimentação[ano], Ano,BaseMovimentação[Mês],$B12)</f>
        <v>0</v>
      </c>
      <c r="I12" s="46">
        <f ca="1">SUMIFS(BaseMovimentação[qtde],BaseMovimentação[Parametro],"Remetidos",BaseMovimentação[ano], Ano,BaseMovimentação[Mês],$B12)</f>
        <v>0</v>
      </c>
      <c r="J12" s="46">
        <f ca="1">SUMIFS(BaseMovimentação[qtde],BaseMovimentação[Parametro],"Total em Tramitação",BaseMovimentação[ano], Ano,BaseMovimentação[Mês],$B12)</f>
        <v>0</v>
      </c>
      <c r="K12" s="46">
        <f ca="1">SUMIFS(BaseMovimentação[qtde],BaseMovimentação[Parametro],"Sobrestados",BaseMovimentação[ano],Ano,BaseMovimentação[Mês],B12)</f>
        <v>0</v>
      </c>
      <c r="L12" s="46">
        <f ca="1">SUMIFS(BaseMovimentação[qtde],BaseMovimentação[Parametro],"tramitação ajustada",BaseMovimentação[ano],Ano,BaseMovimentação[Mês],B12)</f>
        <v>0</v>
      </c>
      <c r="Y12" s="56">
        <v>2021</v>
      </c>
      <c r="Z12" s="56" t="s">
        <v>25</v>
      </c>
      <c r="AA12" s="56">
        <v>7</v>
      </c>
    </row>
    <row r="13" spans="1:29" x14ac:dyDescent="0.25">
      <c r="A13" s="58">
        <f t="shared" ca="1" si="1"/>
        <v>44440</v>
      </c>
      <c r="B13" s="59" t="s">
        <v>49</v>
      </c>
      <c r="C13" s="46">
        <f ca="1">SUMIFS(BaseMovimentação[qtde],BaseMovimentação[Parametro],"Distribuídos",BaseMovimentação[ano], Ano,BaseMovimentação[Mês],$B13)</f>
        <v>0</v>
      </c>
      <c r="D13" s="46">
        <f ca="1">SUMIFS(BaseMovimentação[qtde],BaseMovimentação[Parametro],"Recebidos por Redistribuição",BaseMovimentação[ano], Ano,BaseMovimentação[Mês],$B13)</f>
        <v>0</v>
      </c>
      <c r="E13" s="46">
        <f ca="1">SUMIFS(BaseMovimentação[qtde],BaseMovimentação[Parametro],"Total de Sentenças",BaseMovimentação[ano],Ano,BaseMovimentação[Mês],B13)</f>
        <v>0</v>
      </c>
      <c r="F13" s="46">
        <f ca="1">SUMIFS(BaseMovimentação[qtde],BaseMovimentação[Parametro],"Embargos",BaseMovimentação[ano], Ano,BaseMovimentação[Mês],$B13)</f>
        <v>0</v>
      </c>
      <c r="G13" s="46">
        <f t="shared" ca="1" si="0"/>
        <v>0</v>
      </c>
      <c r="H13" s="46">
        <f ca="1">SUMIFS(BaseMovimentação[qtde],BaseMovimentação[Parametro],"Baixados Definitivamente",BaseMovimentação[ano], Ano,BaseMovimentação[Mês],$B13)</f>
        <v>0</v>
      </c>
      <c r="I13" s="46">
        <f ca="1">SUMIFS(BaseMovimentação[qtde],BaseMovimentação[Parametro],"Remetidos",BaseMovimentação[ano], Ano,BaseMovimentação[Mês],$B13)</f>
        <v>0</v>
      </c>
      <c r="J13" s="46">
        <f ca="1">SUMIFS(BaseMovimentação[qtde],BaseMovimentação[Parametro],"Total em Tramitação",BaseMovimentação[ano], Ano,BaseMovimentação[Mês],$B13)</f>
        <v>0</v>
      </c>
      <c r="K13" s="46">
        <f ca="1">SUMIFS(BaseMovimentação[qtde],BaseMovimentação[Parametro],"Sobrestados",BaseMovimentação[ano],Ano,BaseMovimentação[Mês],B13)</f>
        <v>0</v>
      </c>
      <c r="L13" s="46">
        <f ca="1">SUMIFS(BaseMovimentação[qtde],BaseMovimentação[Parametro],"tramitação ajustada",BaseMovimentação[ano],Ano,BaseMovimentação[Mês],B13)</f>
        <v>0</v>
      </c>
      <c r="Z13" s="56" t="s">
        <v>26</v>
      </c>
      <c r="AA13" s="56">
        <v>8</v>
      </c>
    </row>
    <row r="14" spans="1:29" x14ac:dyDescent="0.25">
      <c r="A14" s="58">
        <f t="shared" ca="1" si="1"/>
        <v>44470</v>
      </c>
      <c r="B14" s="59" t="s">
        <v>50</v>
      </c>
      <c r="C14" s="46">
        <f ca="1">SUMIFS(BaseMovimentação[qtde],BaseMovimentação[Parametro],"Distribuídos",BaseMovimentação[ano], Ano,BaseMovimentação[Mês],$B14)</f>
        <v>0</v>
      </c>
      <c r="D14" s="46">
        <f ca="1">SUMIFS(BaseMovimentação[qtde],BaseMovimentação[Parametro],"Recebidos por Redistribuição",BaseMovimentação[ano], Ano,BaseMovimentação[Mês],$B14)</f>
        <v>0</v>
      </c>
      <c r="E14" s="46">
        <f ca="1">SUMIFS(BaseMovimentação[qtde],BaseMovimentação[Parametro],"Total de Sentenças",BaseMovimentação[ano],Ano,BaseMovimentação[Mês],B14)</f>
        <v>0</v>
      </c>
      <c r="F14" s="46">
        <f ca="1">SUMIFS(BaseMovimentação[qtde],BaseMovimentação[Parametro],"Embargos",BaseMovimentação[ano], Ano,BaseMovimentação[Mês],$B14)</f>
        <v>0</v>
      </c>
      <c r="G14" s="46">
        <f t="shared" ca="1" si="0"/>
        <v>0</v>
      </c>
      <c r="H14" s="46">
        <f ca="1">SUMIFS(BaseMovimentação[qtde],BaseMovimentação[Parametro],"Baixados Definitivamente",BaseMovimentação[ano], Ano,BaseMovimentação[Mês],$B14)</f>
        <v>0</v>
      </c>
      <c r="I14" s="46">
        <f ca="1">SUMIFS(BaseMovimentação[qtde],BaseMovimentação[Parametro],"Remetidos",BaseMovimentação[ano], Ano,BaseMovimentação[Mês],$B14)</f>
        <v>0</v>
      </c>
      <c r="J14" s="46">
        <f ca="1">SUMIFS(BaseMovimentação[qtde],BaseMovimentação[Parametro],"Total em Tramitação",BaseMovimentação[ano], Ano,BaseMovimentação[Mês],$B14)</f>
        <v>0</v>
      </c>
      <c r="K14" s="46">
        <f ca="1">SUMIFS(BaseMovimentação[qtde],BaseMovimentação[Parametro],"Sobrestados",BaseMovimentação[ano],Ano,BaseMovimentação[Mês],B14)</f>
        <v>0</v>
      </c>
      <c r="L14" s="46">
        <f ca="1">SUMIFS(BaseMovimentação[qtde],BaseMovimentação[Parametro],"tramitação ajustada",BaseMovimentação[ano],Ano,BaseMovimentação[Mês],B14)</f>
        <v>0</v>
      </c>
      <c r="Z14" s="56" t="s">
        <v>27</v>
      </c>
      <c r="AA14" s="56">
        <v>9</v>
      </c>
    </row>
    <row r="15" spans="1:29" x14ac:dyDescent="0.25">
      <c r="A15" s="58">
        <f t="shared" ca="1" si="1"/>
        <v>44501</v>
      </c>
      <c r="B15" s="59" t="s">
        <v>51</v>
      </c>
      <c r="C15" s="46">
        <f ca="1">SUMIFS(BaseMovimentação[qtde],BaseMovimentação[Parametro],"Distribuídos",BaseMovimentação[ano], Ano,BaseMovimentação[Mês],$B15)</f>
        <v>0</v>
      </c>
      <c r="D15" s="46">
        <f ca="1">SUMIFS(BaseMovimentação[qtde],BaseMovimentação[Parametro],"Recebidos por Redistribuição",BaseMovimentação[ano], Ano,BaseMovimentação[Mês],$B15)</f>
        <v>0</v>
      </c>
      <c r="E15" s="46">
        <f ca="1">SUMIFS(BaseMovimentação[qtde],BaseMovimentação[Parametro],"Total de Sentenças",BaseMovimentação[ano],Ano,BaseMovimentação[Mês],B15)</f>
        <v>0</v>
      </c>
      <c r="F15" s="46">
        <f ca="1">SUMIFS(BaseMovimentação[qtde],BaseMovimentação[Parametro],"Embargos",BaseMovimentação[ano], Ano,BaseMovimentação[Mês],$B15)</f>
        <v>0</v>
      </c>
      <c r="G15" s="46">
        <f t="shared" ca="1" si="0"/>
        <v>0</v>
      </c>
      <c r="H15" s="46">
        <f ca="1">SUMIFS(BaseMovimentação[qtde],BaseMovimentação[Parametro],"Baixados Definitivamente",BaseMovimentação[ano], Ano,BaseMovimentação[Mês],$B15)</f>
        <v>0</v>
      </c>
      <c r="I15" s="46">
        <f ca="1">SUMIFS(BaseMovimentação[qtde],BaseMovimentação[Parametro],"Remetidos",BaseMovimentação[ano], Ano,BaseMovimentação[Mês],$B15)</f>
        <v>0</v>
      </c>
      <c r="J15" s="46">
        <f ca="1">SUMIFS(BaseMovimentação[qtde],BaseMovimentação[Parametro],"Total em Tramitação",BaseMovimentação[ano], Ano,BaseMovimentação[Mês],$B15)</f>
        <v>0</v>
      </c>
      <c r="K15" s="46">
        <f ca="1">SUMIFS(BaseMovimentação[qtde],BaseMovimentação[Parametro],"Sobrestados",BaseMovimentação[ano],Ano,BaseMovimentação[Mês],B15)</f>
        <v>0</v>
      </c>
      <c r="L15" s="46">
        <f ca="1">SUMIFS(BaseMovimentação[qtde],BaseMovimentação[Parametro],"tramitação ajustada",BaseMovimentação[ano],Ano,BaseMovimentação[Mês],B15)</f>
        <v>0</v>
      </c>
      <c r="Z15" s="56" t="s">
        <v>28</v>
      </c>
      <c r="AA15" s="56">
        <v>10</v>
      </c>
    </row>
    <row r="16" spans="1:29" x14ac:dyDescent="0.25">
      <c r="A16" s="58">
        <f t="shared" ca="1" si="1"/>
        <v>44531</v>
      </c>
      <c r="B16" s="59" t="s">
        <v>47</v>
      </c>
      <c r="C16" s="46">
        <f ca="1">SUMIFS(BaseMovimentação[qtde],BaseMovimentação[Parametro],"Distribuídos",BaseMovimentação[ano], Ano,BaseMovimentação[Mês],$B16)</f>
        <v>0</v>
      </c>
      <c r="D16" s="46">
        <f ca="1">SUMIFS(BaseMovimentação[qtde],BaseMovimentação[Parametro],"Recebidos por Redistribuição",BaseMovimentação[ano], Ano,BaseMovimentação[Mês],$B16)</f>
        <v>0</v>
      </c>
      <c r="E16" s="46">
        <f ca="1">SUMIFS(BaseMovimentação[qtde],BaseMovimentação[Parametro],"Total de Sentenças",BaseMovimentação[ano],Ano,BaseMovimentação[Mês],B16)</f>
        <v>0</v>
      </c>
      <c r="F16" s="46">
        <f ca="1">SUMIFS(BaseMovimentação[qtde],BaseMovimentação[Parametro],"Embargos",BaseMovimentação[ano], Ano,BaseMovimentação[Mês],$B16)</f>
        <v>0</v>
      </c>
      <c r="G16" s="46">
        <f t="shared" ca="1" si="0"/>
        <v>0</v>
      </c>
      <c r="H16" s="46">
        <f ca="1">SUMIFS(BaseMovimentação[qtde],BaseMovimentação[Parametro],"Baixados Definitivamente",BaseMovimentação[ano], Ano,BaseMovimentação[Mês],$B16)</f>
        <v>0</v>
      </c>
      <c r="I16" s="46">
        <f ca="1">SUMIFS(BaseMovimentação[qtde],BaseMovimentação[Parametro],"Remetidos",BaseMovimentação[ano], Ano,BaseMovimentação[Mês],$B16)</f>
        <v>0</v>
      </c>
      <c r="J16" s="46">
        <f ca="1">SUMIFS(BaseMovimentação[qtde],BaseMovimentação[Parametro],"Total em Tramitação",BaseMovimentação[ano], Ano,BaseMovimentação[Mês],$B16)</f>
        <v>0</v>
      </c>
      <c r="K16" s="46">
        <f ca="1">SUMIFS(BaseMovimentação[qtde],BaseMovimentação[Parametro],"Sobrestados",BaseMovimentação[ano],Ano,BaseMovimentação[Mês],B16)</f>
        <v>0</v>
      </c>
      <c r="L16" s="46">
        <f ca="1">SUMIFS(BaseMovimentação[qtde],BaseMovimentação[Parametro],"tramitação ajustada",BaseMovimentação[ano],Ano,BaseMovimentação[Mês],B16)</f>
        <v>0</v>
      </c>
      <c r="Z16" s="56" t="s">
        <v>29</v>
      </c>
      <c r="AA16" s="56">
        <v>11</v>
      </c>
    </row>
    <row r="17" spans="1:27" x14ac:dyDescent="0.25">
      <c r="A17" s="58"/>
      <c r="B17" s="58"/>
      <c r="Z17" s="56" t="s">
        <v>30</v>
      </c>
      <c r="AA17" s="56">
        <v>12</v>
      </c>
    </row>
    <row r="21" spans="1:27" x14ac:dyDescent="0.25">
      <c r="P21" s="56" t="s">
        <v>33</v>
      </c>
    </row>
    <row r="22" spans="1:27" x14ac:dyDescent="0.25">
      <c r="P22" s="56" t="b">
        <v>1</v>
      </c>
    </row>
    <row r="23" spans="1:27" x14ac:dyDescent="0.25">
      <c r="P23" s="56" t="b">
        <v>1</v>
      </c>
    </row>
    <row r="24" spans="1:27" x14ac:dyDescent="0.25">
      <c r="P24" s="56" t="b">
        <v>1</v>
      </c>
    </row>
    <row r="289" spans="2:5" x14ac:dyDescent="0.25">
      <c r="B289" s="56">
        <v>10</v>
      </c>
      <c r="E289" s="56">
        <v>6255</v>
      </c>
    </row>
    <row r="290" spans="2:5" x14ac:dyDescent="0.25">
      <c r="B290" s="56">
        <v>10</v>
      </c>
      <c r="E290" s="56">
        <v>9703</v>
      </c>
    </row>
    <row r="291" spans="2:5" x14ac:dyDescent="0.25">
      <c r="B291" s="56">
        <v>10</v>
      </c>
      <c r="E291" s="56">
        <v>234287</v>
      </c>
    </row>
    <row r="292" spans="2:5" x14ac:dyDescent="0.25">
      <c r="B292" s="56">
        <v>10</v>
      </c>
      <c r="E292" s="56">
        <v>127024</v>
      </c>
    </row>
    <row r="293" spans="2:5" x14ac:dyDescent="0.25">
      <c r="B293" s="56">
        <v>10</v>
      </c>
      <c r="E293" s="56">
        <v>107263</v>
      </c>
    </row>
  </sheetData>
  <sheetProtection algorithmName="SHA-512" hashValue="w9DK6xFwHBT5OXe27t0MinhKMg/PH3tBMv3gAm8xWLytdws6uPcxlvDG064PzX7/teJhPMI3zXhHiYff2on+rA==" saltValue="VGNBVJ6HpSBQHSbgLtmeOA==" spinCount="100000" sheet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6"/>
  <sheetViews>
    <sheetView topLeftCell="A642" workbookViewId="0">
      <selection activeCell="G666" sqref="G666"/>
    </sheetView>
  </sheetViews>
  <sheetFormatPr defaultRowHeight="15" x14ac:dyDescent="0.25"/>
  <cols>
    <col min="1" max="2" width="9.140625" style="44"/>
    <col min="3" max="3" width="32.5703125" style="44" bestFit="1" customWidth="1"/>
    <col min="4" max="4" width="23" style="52" customWidth="1"/>
    <col min="5" max="5" width="13" style="44" customWidth="1"/>
    <col min="6" max="6" width="10.85546875" style="44" customWidth="1"/>
    <col min="7" max="7" width="21.140625" style="44" customWidth="1"/>
    <col min="8" max="8" width="15.85546875" style="44" customWidth="1"/>
    <col min="9" max="9" width="13.85546875" style="44" customWidth="1"/>
    <col min="10" max="10" width="20.85546875" style="44" customWidth="1"/>
    <col min="11" max="16384" width="9.140625" style="44"/>
  </cols>
  <sheetData>
    <row r="1" spans="1:5" s="44" customFormat="1" x14ac:dyDescent="0.25">
      <c r="A1" s="41" t="s">
        <v>0</v>
      </c>
      <c r="B1" s="41" t="s">
        <v>1</v>
      </c>
      <c r="C1" s="41" t="s">
        <v>2</v>
      </c>
      <c r="D1" s="42" t="s">
        <v>3</v>
      </c>
      <c r="E1" s="43"/>
    </row>
    <row r="2" spans="1:5" s="44" customFormat="1" x14ac:dyDescent="0.25">
      <c r="A2" s="43">
        <v>2015</v>
      </c>
      <c r="B2" s="43" t="s">
        <v>37</v>
      </c>
      <c r="C2" s="45" t="s">
        <v>13</v>
      </c>
      <c r="D2" s="45">
        <v>0</v>
      </c>
    </row>
    <row r="3" spans="1:5" s="44" customFormat="1" x14ac:dyDescent="0.25">
      <c r="A3" s="43">
        <v>2015</v>
      </c>
      <c r="B3" s="43" t="s">
        <v>37</v>
      </c>
      <c r="C3" s="45" t="s">
        <v>38</v>
      </c>
      <c r="D3" s="45">
        <v>0</v>
      </c>
    </row>
    <row r="4" spans="1:5" s="44" customFormat="1" x14ac:dyDescent="0.25">
      <c r="A4" s="43">
        <v>2015</v>
      </c>
      <c r="B4" s="43" t="s">
        <v>37</v>
      </c>
      <c r="C4" s="45" t="s">
        <v>39</v>
      </c>
      <c r="D4" s="45">
        <v>0</v>
      </c>
    </row>
    <row r="5" spans="1:5" s="44" customFormat="1" x14ac:dyDescent="0.25">
      <c r="A5" s="43">
        <v>2015</v>
      </c>
      <c r="B5" s="43" t="s">
        <v>37</v>
      </c>
      <c r="C5" s="45" t="s">
        <v>40</v>
      </c>
      <c r="D5" s="45">
        <v>91</v>
      </c>
    </row>
    <row r="6" spans="1:5" s="44" customFormat="1" x14ac:dyDescent="0.25">
      <c r="A6" s="43">
        <v>2015</v>
      </c>
      <c r="B6" s="43" t="s">
        <v>37</v>
      </c>
      <c r="C6" s="45" t="s">
        <v>14</v>
      </c>
      <c r="D6" s="45">
        <v>0</v>
      </c>
    </row>
    <row r="7" spans="1:5" s="44" customFormat="1" x14ac:dyDescent="0.25">
      <c r="A7" s="43">
        <v>2015</v>
      </c>
      <c r="B7" s="43" t="s">
        <v>37</v>
      </c>
      <c r="C7" s="45" t="s">
        <v>16</v>
      </c>
      <c r="D7" s="45">
        <v>0</v>
      </c>
    </row>
    <row r="8" spans="1:5" s="44" customFormat="1" x14ac:dyDescent="0.25">
      <c r="A8" s="43">
        <v>2015</v>
      </c>
      <c r="B8" s="43" t="s">
        <v>37</v>
      </c>
      <c r="C8" s="45" t="s">
        <v>52</v>
      </c>
      <c r="D8" s="45">
        <v>0</v>
      </c>
    </row>
    <row r="9" spans="1:5" s="44" customFormat="1" x14ac:dyDescent="0.25">
      <c r="A9" s="43">
        <v>2015</v>
      </c>
      <c r="B9" s="43" t="s">
        <v>41</v>
      </c>
      <c r="C9" s="45" t="s">
        <v>13</v>
      </c>
      <c r="D9" s="45">
        <v>18</v>
      </c>
    </row>
    <row r="10" spans="1:5" s="44" customFormat="1" x14ac:dyDescent="0.25">
      <c r="A10" s="43">
        <v>2015</v>
      </c>
      <c r="B10" s="43" t="s">
        <v>41</v>
      </c>
      <c r="C10" s="45" t="s">
        <v>38</v>
      </c>
      <c r="D10" s="45">
        <v>0</v>
      </c>
    </row>
    <row r="11" spans="1:5" s="44" customFormat="1" x14ac:dyDescent="0.25">
      <c r="A11" s="43">
        <v>2015</v>
      </c>
      <c r="B11" s="43" t="s">
        <v>41</v>
      </c>
      <c r="C11" s="45" t="s">
        <v>39</v>
      </c>
      <c r="D11" s="45">
        <v>0</v>
      </c>
    </row>
    <row r="12" spans="1:5" s="44" customFormat="1" x14ac:dyDescent="0.25">
      <c r="A12" s="43">
        <v>2015</v>
      </c>
      <c r="B12" s="43" t="s">
        <v>41</v>
      </c>
      <c r="C12" s="45" t="s">
        <v>40</v>
      </c>
      <c r="D12" s="45">
        <v>109</v>
      </c>
    </row>
    <row r="13" spans="1:5" s="44" customFormat="1" x14ac:dyDescent="0.25">
      <c r="A13" s="43">
        <v>2015</v>
      </c>
      <c r="B13" s="43" t="s">
        <v>41</v>
      </c>
      <c r="C13" s="45" t="s">
        <v>14</v>
      </c>
      <c r="D13" s="45">
        <v>0</v>
      </c>
    </row>
    <row r="14" spans="1:5" s="44" customFormat="1" x14ac:dyDescent="0.25">
      <c r="A14" s="43">
        <v>2015</v>
      </c>
      <c r="B14" s="43" t="s">
        <v>41</v>
      </c>
      <c r="C14" s="45" t="s">
        <v>16</v>
      </c>
      <c r="D14" s="45">
        <v>0</v>
      </c>
    </row>
    <row r="15" spans="1:5" s="44" customFormat="1" x14ac:dyDescent="0.25">
      <c r="A15" s="43">
        <v>2015</v>
      </c>
      <c r="B15" s="43" t="s">
        <v>41</v>
      </c>
      <c r="C15" s="45" t="s">
        <v>52</v>
      </c>
      <c r="D15" s="45">
        <v>0</v>
      </c>
    </row>
    <row r="16" spans="1:5" s="44" customFormat="1" x14ac:dyDescent="0.25">
      <c r="A16" s="43">
        <v>2015</v>
      </c>
      <c r="B16" s="43" t="s">
        <v>42</v>
      </c>
      <c r="C16" s="45" t="s">
        <v>13</v>
      </c>
      <c r="D16" s="45">
        <v>0</v>
      </c>
    </row>
    <row r="17" spans="1:4" s="44" customFormat="1" x14ac:dyDescent="0.25">
      <c r="A17" s="43">
        <v>2015</v>
      </c>
      <c r="B17" s="43" t="s">
        <v>42</v>
      </c>
      <c r="C17" s="45" t="s">
        <v>38</v>
      </c>
      <c r="D17" s="45">
        <v>0</v>
      </c>
    </row>
    <row r="18" spans="1:4" s="44" customFormat="1" x14ac:dyDescent="0.25">
      <c r="A18" s="43">
        <v>2015</v>
      </c>
      <c r="B18" s="43" t="s">
        <v>42</v>
      </c>
      <c r="C18" s="45" t="s">
        <v>39</v>
      </c>
      <c r="D18" s="45">
        <v>0</v>
      </c>
    </row>
    <row r="19" spans="1:4" s="44" customFormat="1" x14ac:dyDescent="0.25">
      <c r="A19" s="43">
        <v>2015</v>
      </c>
      <c r="B19" s="43" t="s">
        <v>42</v>
      </c>
      <c r="C19" s="45" t="s">
        <v>40</v>
      </c>
      <c r="D19" s="45">
        <v>110</v>
      </c>
    </row>
    <row r="20" spans="1:4" s="44" customFormat="1" x14ac:dyDescent="0.25">
      <c r="A20" s="43">
        <v>2015</v>
      </c>
      <c r="B20" s="43" t="s">
        <v>42</v>
      </c>
      <c r="C20" s="45" t="s">
        <v>14</v>
      </c>
      <c r="D20" s="45">
        <v>0</v>
      </c>
    </row>
    <row r="21" spans="1:4" s="44" customFormat="1" x14ac:dyDescent="0.25">
      <c r="A21" s="43">
        <v>2015</v>
      </c>
      <c r="B21" s="43" t="s">
        <v>42</v>
      </c>
      <c r="C21" s="45" t="s">
        <v>16</v>
      </c>
      <c r="D21" s="45">
        <v>110</v>
      </c>
    </row>
    <row r="22" spans="1:4" s="44" customFormat="1" x14ac:dyDescent="0.25">
      <c r="A22" s="43">
        <v>2015</v>
      </c>
      <c r="B22" s="43" t="s">
        <v>42</v>
      </c>
      <c r="C22" s="45" t="s">
        <v>52</v>
      </c>
      <c r="D22" s="45">
        <v>0</v>
      </c>
    </row>
    <row r="23" spans="1:4" s="44" customFormat="1" x14ac:dyDescent="0.25">
      <c r="A23" s="43">
        <v>2015</v>
      </c>
      <c r="B23" s="43" t="s">
        <v>43</v>
      </c>
      <c r="C23" s="45" t="s">
        <v>13</v>
      </c>
      <c r="D23" s="45">
        <v>28</v>
      </c>
    </row>
    <row r="24" spans="1:4" s="44" customFormat="1" x14ac:dyDescent="0.25">
      <c r="A24" s="43">
        <v>2015</v>
      </c>
      <c r="B24" s="43" t="s">
        <v>43</v>
      </c>
      <c r="C24" s="45" t="s">
        <v>38</v>
      </c>
      <c r="D24" s="45">
        <v>0</v>
      </c>
    </row>
    <row r="25" spans="1:4" s="44" customFormat="1" x14ac:dyDescent="0.25">
      <c r="A25" s="43">
        <v>2015</v>
      </c>
      <c r="B25" s="43" t="s">
        <v>43</v>
      </c>
      <c r="C25" s="45" t="s">
        <v>39</v>
      </c>
      <c r="D25" s="45">
        <v>0</v>
      </c>
    </row>
    <row r="26" spans="1:4" s="44" customFormat="1" x14ac:dyDescent="0.25">
      <c r="A26" s="43">
        <v>2015</v>
      </c>
      <c r="B26" s="43" t="s">
        <v>43</v>
      </c>
      <c r="C26" s="45" t="s">
        <v>40</v>
      </c>
      <c r="D26" s="45">
        <v>138</v>
      </c>
    </row>
    <row r="27" spans="1:4" s="44" customFormat="1" x14ac:dyDescent="0.25">
      <c r="A27" s="43">
        <v>2015</v>
      </c>
      <c r="B27" s="43" t="s">
        <v>43</v>
      </c>
      <c r="C27" s="45" t="s">
        <v>14</v>
      </c>
      <c r="D27" s="45">
        <v>0</v>
      </c>
    </row>
    <row r="28" spans="1:4" s="44" customFormat="1" x14ac:dyDescent="0.25">
      <c r="A28" s="43">
        <v>2015</v>
      </c>
      <c r="B28" s="43" t="s">
        <v>43</v>
      </c>
      <c r="C28" s="45" t="s">
        <v>16</v>
      </c>
      <c r="D28" s="45">
        <v>138</v>
      </c>
    </row>
    <row r="29" spans="1:4" s="44" customFormat="1" x14ac:dyDescent="0.25">
      <c r="A29" s="43">
        <v>2015</v>
      </c>
      <c r="B29" s="43" t="s">
        <v>43</v>
      </c>
      <c r="C29" s="45" t="s">
        <v>52</v>
      </c>
      <c r="D29" s="45">
        <v>0</v>
      </c>
    </row>
    <row r="30" spans="1:4" s="44" customFormat="1" x14ac:dyDescent="0.25">
      <c r="A30" s="43">
        <v>2015</v>
      </c>
      <c r="B30" s="43" t="s">
        <v>44</v>
      </c>
      <c r="C30" s="45" t="s">
        <v>13</v>
      </c>
      <c r="D30" s="45">
        <v>0</v>
      </c>
    </row>
    <row r="31" spans="1:4" s="44" customFormat="1" x14ac:dyDescent="0.25">
      <c r="A31" s="43">
        <v>2015</v>
      </c>
      <c r="B31" s="43" t="s">
        <v>44</v>
      </c>
      <c r="C31" s="45" t="s">
        <v>38</v>
      </c>
      <c r="D31" s="45">
        <v>0</v>
      </c>
    </row>
    <row r="32" spans="1:4" s="44" customFormat="1" x14ac:dyDescent="0.25">
      <c r="A32" s="43">
        <v>2015</v>
      </c>
      <c r="B32" s="43" t="s">
        <v>44</v>
      </c>
      <c r="C32" s="45" t="s">
        <v>39</v>
      </c>
      <c r="D32" s="45">
        <v>0</v>
      </c>
    </row>
    <row r="33" spans="1:4" s="44" customFormat="1" x14ac:dyDescent="0.25">
      <c r="A33" s="43">
        <v>2015</v>
      </c>
      <c r="B33" s="43" t="s">
        <v>44</v>
      </c>
      <c r="C33" s="45" t="s">
        <v>40</v>
      </c>
      <c r="D33" s="45">
        <v>80</v>
      </c>
    </row>
    <row r="34" spans="1:4" s="44" customFormat="1" x14ac:dyDescent="0.25">
      <c r="A34" s="43">
        <v>2015</v>
      </c>
      <c r="B34" s="43" t="s">
        <v>44</v>
      </c>
      <c r="C34" s="45" t="s">
        <v>14</v>
      </c>
      <c r="D34" s="45">
        <v>0</v>
      </c>
    </row>
    <row r="35" spans="1:4" s="44" customFormat="1" x14ac:dyDescent="0.25">
      <c r="A35" s="43">
        <v>2015</v>
      </c>
      <c r="B35" s="43" t="s">
        <v>44</v>
      </c>
      <c r="C35" s="45" t="s">
        <v>16</v>
      </c>
      <c r="D35" s="45">
        <v>80</v>
      </c>
    </row>
    <row r="36" spans="1:4" s="44" customFormat="1" x14ac:dyDescent="0.25">
      <c r="A36" s="43">
        <v>2015</v>
      </c>
      <c r="B36" s="43" t="s">
        <v>44</v>
      </c>
      <c r="C36" s="45" t="s">
        <v>52</v>
      </c>
      <c r="D36" s="45">
        <v>58</v>
      </c>
    </row>
    <row r="37" spans="1:4" s="44" customFormat="1" x14ac:dyDescent="0.25">
      <c r="A37" s="43">
        <v>2015</v>
      </c>
      <c r="B37" s="43" t="s">
        <v>45</v>
      </c>
      <c r="C37" s="45" t="s">
        <v>13</v>
      </c>
      <c r="D37" s="45">
        <v>7</v>
      </c>
    </row>
    <row r="38" spans="1:4" s="44" customFormat="1" x14ac:dyDescent="0.25">
      <c r="A38" s="43">
        <v>2015</v>
      </c>
      <c r="B38" s="43" t="s">
        <v>45</v>
      </c>
      <c r="C38" s="45" t="s">
        <v>38</v>
      </c>
      <c r="D38" s="45">
        <v>11</v>
      </c>
    </row>
    <row r="39" spans="1:4" s="44" customFormat="1" x14ac:dyDescent="0.25">
      <c r="A39" s="43">
        <v>2015</v>
      </c>
      <c r="B39" s="43" t="s">
        <v>45</v>
      </c>
      <c r="C39" s="45" t="s">
        <v>39</v>
      </c>
      <c r="D39" s="45">
        <v>0</v>
      </c>
    </row>
    <row r="40" spans="1:4" s="44" customFormat="1" x14ac:dyDescent="0.25">
      <c r="A40" s="43">
        <v>2015</v>
      </c>
      <c r="B40" s="43" t="s">
        <v>45</v>
      </c>
      <c r="C40" s="45" t="s">
        <v>40</v>
      </c>
      <c r="D40" s="45">
        <v>81</v>
      </c>
    </row>
    <row r="41" spans="1:4" s="44" customFormat="1" x14ac:dyDescent="0.25">
      <c r="A41" s="43">
        <v>2015</v>
      </c>
      <c r="B41" s="43" t="s">
        <v>45</v>
      </c>
      <c r="C41" s="45" t="s">
        <v>14</v>
      </c>
      <c r="D41" s="45">
        <v>0</v>
      </c>
    </row>
    <row r="42" spans="1:4" s="44" customFormat="1" x14ac:dyDescent="0.25">
      <c r="A42" s="43">
        <v>2015</v>
      </c>
      <c r="B42" s="43" t="s">
        <v>45</v>
      </c>
      <c r="C42" s="45" t="s">
        <v>16</v>
      </c>
      <c r="D42" s="45">
        <v>81</v>
      </c>
    </row>
    <row r="43" spans="1:4" s="44" customFormat="1" x14ac:dyDescent="0.25">
      <c r="A43" s="43">
        <v>2015</v>
      </c>
      <c r="B43" s="43" t="s">
        <v>45</v>
      </c>
      <c r="C43" s="45" t="s">
        <v>52</v>
      </c>
      <c r="D43" s="45">
        <v>17</v>
      </c>
    </row>
    <row r="44" spans="1:4" s="44" customFormat="1" x14ac:dyDescent="0.25">
      <c r="A44" s="43">
        <v>2015</v>
      </c>
      <c r="B44" s="43" t="s">
        <v>46</v>
      </c>
      <c r="C44" s="45" t="s">
        <v>13</v>
      </c>
      <c r="D44" s="45">
        <v>0</v>
      </c>
    </row>
    <row r="45" spans="1:4" s="44" customFormat="1" x14ac:dyDescent="0.25">
      <c r="A45" s="43">
        <v>2015</v>
      </c>
      <c r="B45" s="43" t="s">
        <v>46</v>
      </c>
      <c r="C45" s="45" t="s">
        <v>38</v>
      </c>
      <c r="D45" s="45">
        <v>0</v>
      </c>
    </row>
    <row r="46" spans="1:4" s="44" customFormat="1" x14ac:dyDescent="0.25">
      <c r="A46" s="43">
        <v>2015</v>
      </c>
      <c r="B46" s="43" t="s">
        <v>46</v>
      </c>
      <c r="C46" s="45" t="s">
        <v>39</v>
      </c>
      <c r="D46" s="45">
        <v>0</v>
      </c>
    </row>
    <row r="47" spans="1:4" s="44" customFormat="1" x14ac:dyDescent="0.25">
      <c r="A47" s="43">
        <v>2015</v>
      </c>
      <c r="B47" s="43" t="s">
        <v>46</v>
      </c>
      <c r="C47" s="45" t="s">
        <v>40</v>
      </c>
      <c r="D47" s="45">
        <v>81</v>
      </c>
    </row>
    <row r="48" spans="1:4" s="44" customFormat="1" x14ac:dyDescent="0.25">
      <c r="A48" s="43">
        <v>2015</v>
      </c>
      <c r="B48" s="43" t="s">
        <v>46</v>
      </c>
      <c r="C48" s="45" t="s">
        <v>14</v>
      </c>
      <c r="D48" s="45">
        <v>0</v>
      </c>
    </row>
    <row r="49" spans="1:4" s="44" customFormat="1" x14ac:dyDescent="0.25">
      <c r="A49" s="43">
        <v>2015</v>
      </c>
      <c r="B49" s="43" t="s">
        <v>46</v>
      </c>
      <c r="C49" s="45" t="s">
        <v>16</v>
      </c>
      <c r="D49" s="45">
        <v>81</v>
      </c>
    </row>
    <row r="50" spans="1:4" s="44" customFormat="1" x14ac:dyDescent="0.25">
      <c r="A50" s="43">
        <v>2015</v>
      </c>
      <c r="B50" s="43" t="s">
        <v>46</v>
      </c>
      <c r="C50" s="45" t="s">
        <v>52</v>
      </c>
      <c r="D50" s="45">
        <v>0</v>
      </c>
    </row>
    <row r="51" spans="1:4" s="44" customFormat="1" x14ac:dyDescent="0.25">
      <c r="A51" s="43">
        <v>2015</v>
      </c>
      <c r="B51" s="43" t="s">
        <v>47</v>
      </c>
      <c r="C51" s="45" t="s">
        <v>13</v>
      </c>
      <c r="D51" s="45">
        <v>0</v>
      </c>
    </row>
    <row r="52" spans="1:4" s="44" customFormat="1" x14ac:dyDescent="0.25">
      <c r="A52" s="43">
        <v>2015</v>
      </c>
      <c r="B52" s="43" t="s">
        <v>47</v>
      </c>
      <c r="C52" s="45" t="s">
        <v>38</v>
      </c>
      <c r="D52" s="45">
        <v>42</v>
      </c>
    </row>
    <row r="53" spans="1:4" s="44" customFormat="1" x14ac:dyDescent="0.25">
      <c r="A53" s="43">
        <v>2015</v>
      </c>
      <c r="B53" s="43" t="s">
        <v>47</v>
      </c>
      <c r="C53" s="45" t="s">
        <v>39</v>
      </c>
      <c r="D53" s="45">
        <v>0</v>
      </c>
    </row>
    <row r="54" spans="1:4" s="44" customFormat="1" x14ac:dyDescent="0.25">
      <c r="A54" s="43">
        <v>2015</v>
      </c>
      <c r="B54" s="43" t="s">
        <v>47</v>
      </c>
      <c r="C54" s="45" t="s">
        <v>40</v>
      </c>
      <c r="D54" s="45">
        <v>159</v>
      </c>
    </row>
    <row r="55" spans="1:4" s="44" customFormat="1" x14ac:dyDescent="0.25">
      <c r="A55" s="43">
        <v>2015</v>
      </c>
      <c r="B55" s="43" t="s">
        <v>47</v>
      </c>
      <c r="C55" s="45" t="s">
        <v>14</v>
      </c>
      <c r="D55" s="45">
        <v>0</v>
      </c>
    </row>
    <row r="56" spans="1:4" s="44" customFormat="1" x14ac:dyDescent="0.25">
      <c r="A56" s="43">
        <v>2015</v>
      </c>
      <c r="B56" s="43" t="s">
        <v>47</v>
      </c>
      <c r="C56" s="45" t="s">
        <v>16</v>
      </c>
      <c r="D56" s="45">
        <v>159</v>
      </c>
    </row>
    <row r="57" spans="1:4" s="44" customFormat="1" x14ac:dyDescent="0.25">
      <c r="A57" s="43">
        <v>2015</v>
      </c>
      <c r="B57" s="43" t="s">
        <v>47</v>
      </c>
      <c r="C57" s="45" t="s">
        <v>52</v>
      </c>
      <c r="D57" s="45">
        <v>42</v>
      </c>
    </row>
    <row r="58" spans="1:4" s="44" customFormat="1" x14ac:dyDescent="0.25">
      <c r="A58" s="43">
        <v>2016</v>
      </c>
      <c r="B58" s="43" t="s">
        <v>37</v>
      </c>
      <c r="C58" s="45" t="s">
        <v>13</v>
      </c>
      <c r="D58" s="45">
        <v>70</v>
      </c>
    </row>
    <row r="59" spans="1:4" s="44" customFormat="1" x14ac:dyDescent="0.25">
      <c r="A59" s="43">
        <v>2016</v>
      </c>
      <c r="B59" s="43" t="s">
        <v>37</v>
      </c>
      <c r="C59" s="45" t="s">
        <v>38</v>
      </c>
      <c r="D59" s="45">
        <v>0</v>
      </c>
    </row>
    <row r="60" spans="1:4" s="44" customFormat="1" x14ac:dyDescent="0.25">
      <c r="A60" s="43">
        <v>2016</v>
      </c>
      <c r="B60" s="43" t="s">
        <v>37</v>
      </c>
      <c r="C60" s="45" t="s">
        <v>39</v>
      </c>
      <c r="D60" s="45">
        <v>0</v>
      </c>
    </row>
    <row r="61" spans="1:4" s="44" customFormat="1" x14ac:dyDescent="0.25">
      <c r="A61" s="43">
        <v>2016</v>
      </c>
      <c r="B61" s="43" t="s">
        <v>37</v>
      </c>
      <c r="C61" s="45" t="s">
        <v>40</v>
      </c>
      <c r="D61" s="45">
        <v>229</v>
      </c>
    </row>
    <row r="62" spans="1:4" s="44" customFormat="1" x14ac:dyDescent="0.25">
      <c r="A62" s="43">
        <v>2016</v>
      </c>
      <c r="B62" s="43" t="s">
        <v>37</v>
      </c>
      <c r="C62" s="45" t="s">
        <v>14</v>
      </c>
      <c r="D62" s="45">
        <v>0</v>
      </c>
    </row>
    <row r="63" spans="1:4" s="44" customFormat="1" x14ac:dyDescent="0.25">
      <c r="A63" s="43">
        <v>2016</v>
      </c>
      <c r="B63" s="43" t="s">
        <v>37</v>
      </c>
      <c r="C63" s="45" t="s">
        <v>16</v>
      </c>
      <c r="D63" s="45">
        <v>229</v>
      </c>
    </row>
    <row r="64" spans="1:4" s="44" customFormat="1" x14ac:dyDescent="0.25">
      <c r="A64" s="43">
        <v>2016</v>
      </c>
      <c r="B64" s="43" t="s">
        <v>37</v>
      </c>
      <c r="C64" s="45" t="s">
        <v>52</v>
      </c>
      <c r="D64" s="45">
        <v>0</v>
      </c>
    </row>
    <row r="65" spans="1:4" s="44" customFormat="1" x14ac:dyDescent="0.25">
      <c r="A65" s="43">
        <v>2016</v>
      </c>
      <c r="B65" s="43" t="s">
        <v>41</v>
      </c>
      <c r="C65" s="45" t="s">
        <v>13</v>
      </c>
      <c r="D65" s="45">
        <v>0</v>
      </c>
    </row>
    <row r="66" spans="1:4" s="44" customFormat="1" x14ac:dyDescent="0.25">
      <c r="A66" s="43">
        <v>2016</v>
      </c>
      <c r="B66" s="43" t="s">
        <v>41</v>
      </c>
      <c r="C66" s="45" t="s">
        <v>38</v>
      </c>
      <c r="D66" s="45">
        <v>0</v>
      </c>
    </row>
    <row r="67" spans="1:4" s="44" customFormat="1" x14ac:dyDescent="0.25">
      <c r="A67" s="43">
        <v>2016</v>
      </c>
      <c r="B67" s="43" t="s">
        <v>41</v>
      </c>
      <c r="C67" s="45" t="s">
        <v>39</v>
      </c>
      <c r="D67" s="45">
        <v>0</v>
      </c>
    </row>
    <row r="68" spans="1:4" s="44" customFormat="1" x14ac:dyDescent="0.25">
      <c r="A68" s="43">
        <v>2016</v>
      </c>
      <c r="B68" s="43" t="s">
        <v>41</v>
      </c>
      <c r="C68" s="45" t="s">
        <v>40</v>
      </c>
      <c r="D68" s="45">
        <v>146</v>
      </c>
    </row>
    <row r="69" spans="1:4" s="44" customFormat="1" x14ac:dyDescent="0.25">
      <c r="A69" s="43">
        <v>2016</v>
      </c>
      <c r="B69" s="43" t="s">
        <v>41</v>
      </c>
      <c r="C69" s="45" t="s">
        <v>14</v>
      </c>
      <c r="D69" s="45">
        <v>0</v>
      </c>
    </row>
    <row r="70" spans="1:4" s="44" customFormat="1" x14ac:dyDescent="0.25">
      <c r="A70" s="43">
        <v>2016</v>
      </c>
      <c r="B70" s="43" t="s">
        <v>41</v>
      </c>
      <c r="C70" s="45" t="s">
        <v>16</v>
      </c>
      <c r="D70" s="45">
        <v>146</v>
      </c>
    </row>
    <row r="71" spans="1:4" s="44" customFormat="1" x14ac:dyDescent="0.25">
      <c r="A71" s="43">
        <v>2016</v>
      </c>
      <c r="B71" s="43" t="s">
        <v>41</v>
      </c>
      <c r="C71" s="45" t="s">
        <v>52</v>
      </c>
      <c r="D71" s="45">
        <v>83</v>
      </c>
    </row>
    <row r="72" spans="1:4" s="44" customFormat="1" x14ac:dyDescent="0.25">
      <c r="A72" s="43">
        <v>2016</v>
      </c>
      <c r="B72" s="43" t="s">
        <v>48</v>
      </c>
      <c r="C72" s="45" t="s">
        <v>13</v>
      </c>
      <c r="D72" s="45">
        <v>83</v>
      </c>
    </row>
    <row r="73" spans="1:4" s="44" customFormat="1" x14ac:dyDescent="0.25">
      <c r="A73" s="43">
        <v>2016</v>
      </c>
      <c r="B73" s="43" t="s">
        <v>48</v>
      </c>
      <c r="C73" s="45" t="s">
        <v>38</v>
      </c>
      <c r="D73" s="45">
        <v>0</v>
      </c>
    </row>
    <row r="74" spans="1:4" s="44" customFormat="1" x14ac:dyDescent="0.25">
      <c r="A74" s="43">
        <v>2016</v>
      </c>
      <c r="B74" s="43" t="s">
        <v>48</v>
      </c>
      <c r="C74" s="45" t="s">
        <v>39</v>
      </c>
      <c r="D74" s="45">
        <v>0</v>
      </c>
    </row>
    <row r="75" spans="1:4" s="44" customFormat="1" x14ac:dyDescent="0.25">
      <c r="A75" s="43">
        <v>2016</v>
      </c>
      <c r="B75" s="43" t="s">
        <v>48</v>
      </c>
      <c r="C75" s="45" t="s">
        <v>40</v>
      </c>
      <c r="D75" s="45">
        <v>229</v>
      </c>
    </row>
    <row r="76" spans="1:4" s="44" customFormat="1" x14ac:dyDescent="0.25">
      <c r="A76" s="43">
        <v>2016</v>
      </c>
      <c r="B76" s="43" t="s">
        <v>48</v>
      </c>
      <c r="C76" s="45" t="s">
        <v>14</v>
      </c>
      <c r="D76" s="45">
        <v>0</v>
      </c>
    </row>
    <row r="77" spans="1:4" s="44" customFormat="1" x14ac:dyDescent="0.25">
      <c r="A77" s="43">
        <v>2016</v>
      </c>
      <c r="B77" s="43" t="s">
        <v>48</v>
      </c>
      <c r="C77" s="45" t="s">
        <v>16</v>
      </c>
      <c r="D77" s="45">
        <v>229</v>
      </c>
    </row>
    <row r="78" spans="1:4" s="44" customFormat="1" x14ac:dyDescent="0.25">
      <c r="A78" s="43">
        <v>2016</v>
      </c>
      <c r="B78" s="43" t="s">
        <v>48</v>
      </c>
      <c r="C78" s="45" t="s">
        <v>52</v>
      </c>
      <c r="D78" s="45">
        <v>0</v>
      </c>
    </row>
    <row r="79" spans="1:4" s="44" customFormat="1" x14ac:dyDescent="0.25">
      <c r="A79" s="43">
        <v>2016</v>
      </c>
      <c r="B79" s="43" t="s">
        <v>42</v>
      </c>
      <c r="C79" s="45" t="s">
        <v>13</v>
      </c>
      <c r="D79" s="45">
        <v>1</v>
      </c>
    </row>
    <row r="80" spans="1:4" s="44" customFormat="1" x14ac:dyDescent="0.25">
      <c r="A80" s="43">
        <v>2016</v>
      </c>
      <c r="B80" s="43" t="s">
        <v>42</v>
      </c>
      <c r="C80" s="45" t="s">
        <v>38</v>
      </c>
      <c r="D80" s="45">
        <v>55</v>
      </c>
    </row>
    <row r="81" spans="1:4" s="44" customFormat="1" x14ac:dyDescent="0.25">
      <c r="A81" s="43">
        <v>2016</v>
      </c>
      <c r="B81" s="43" t="s">
        <v>42</v>
      </c>
      <c r="C81" s="45" t="s">
        <v>39</v>
      </c>
      <c r="D81" s="45">
        <v>0</v>
      </c>
    </row>
    <row r="82" spans="1:4" s="44" customFormat="1" x14ac:dyDescent="0.25">
      <c r="A82" s="43">
        <v>2016</v>
      </c>
      <c r="B82" s="43" t="s">
        <v>42</v>
      </c>
      <c r="C82" s="45" t="s">
        <v>40</v>
      </c>
      <c r="D82" s="45">
        <v>236</v>
      </c>
    </row>
    <row r="83" spans="1:4" s="44" customFormat="1" x14ac:dyDescent="0.25">
      <c r="A83" s="43">
        <v>2016</v>
      </c>
      <c r="B83" s="43" t="s">
        <v>42</v>
      </c>
      <c r="C83" s="45" t="s">
        <v>14</v>
      </c>
      <c r="D83" s="45">
        <v>0</v>
      </c>
    </row>
    <row r="84" spans="1:4" s="44" customFormat="1" x14ac:dyDescent="0.25">
      <c r="A84" s="43">
        <v>2016</v>
      </c>
      <c r="B84" s="43" t="s">
        <v>42</v>
      </c>
      <c r="C84" s="45" t="s">
        <v>16</v>
      </c>
      <c r="D84" s="45">
        <v>236</v>
      </c>
    </row>
    <row r="85" spans="1:4" s="44" customFormat="1" x14ac:dyDescent="0.25">
      <c r="A85" s="43">
        <v>2016</v>
      </c>
      <c r="B85" s="43" t="s">
        <v>42</v>
      </c>
      <c r="C85" s="45" t="s">
        <v>52</v>
      </c>
      <c r="D85" s="45">
        <v>52</v>
      </c>
    </row>
    <row r="86" spans="1:4" s="44" customFormat="1" x14ac:dyDescent="0.25">
      <c r="A86" s="43">
        <v>2016</v>
      </c>
      <c r="B86" s="43" t="s">
        <v>43</v>
      </c>
      <c r="C86" s="45" t="s">
        <v>13</v>
      </c>
      <c r="D86" s="45">
        <v>0</v>
      </c>
    </row>
    <row r="87" spans="1:4" s="44" customFormat="1" x14ac:dyDescent="0.25">
      <c r="A87" s="43">
        <v>2016</v>
      </c>
      <c r="B87" s="43" t="s">
        <v>43</v>
      </c>
      <c r="C87" s="45" t="s">
        <v>38</v>
      </c>
      <c r="D87" s="45">
        <v>1</v>
      </c>
    </row>
    <row r="88" spans="1:4" s="44" customFormat="1" x14ac:dyDescent="0.25">
      <c r="A88" s="43">
        <v>2016</v>
      </c>
      <c r="B88" s="43" t="s">
        <v>43</v>
      </c>
      <c r="C88" s="45" t="s">
        <v>39</v>
      </c>
      <c r="D88" s="45">
        <v>0</v>
      </c>
    </row>
    <row r="89" spans="1:4" s="44" customFormat="1" x14ac:dyDescent="0.25">
      <c r="A89" s="43">
        <v>2016</v>
      </c>
      <c r="B89" s="43" t="s">
        <v>43</v>
      </c>
      <c r="C89" s="45" t="s">
        <v>40</v>
      </c>
      <c r="D89" s="45">
        <v>223</v>
      </c>
    </row>
    <row r="90" spans="1:4" s="44" customFormat="1" x14ac:dyDescent="0.25">
      <c r="A90" s="43">
        <v>2016</v>
      </c>
      <c r="B90" s="43" t="s">
        <v>43</v>
      </c>
      <c r="C90" s="45" t="s">
        <v>14</v>
      </c>
      <c r="D90" s="45">
        <v>0</v>
      </c>
    </row>
    <row r="91" spans="1:4" s="44" customFormat="1" x14ac:dyDescent="0.25">
      <c r="A91" s="43">
        <v>2016</v>
      </c>
      <c r="B91" s="43" t="s">
        <v>43</v>
      </c>
      <c r="C91" s="45" t="s">
        <v>16</v>
      </c>
      <c r="D91" s="45">
        <v>223</v>
      </c>
    </row>
    <row r="92" spans="1:4" s="44" customFormat="1" x14ac:dyDescent="0.25">
      <c r="A92" s="43">
        <v>2016</v>
      </c>
      <c r="B92" s="43" t="s">
        <v>43</v>
      </c>
      <c r="C92" s="45" t="s">
        <v>52</v>
      </c>
      <c r="D92" s="45">
        <v>14</v>
      </c>
    </row>
    <row r="93" spans="1:4" s="44" customFormat="1" x14ac:dyDescent="0.25">
      <c r="A93" s="43">
        <v>2016</v>
      </c>
      <c r="B93" s="43" t="s">
        <v>44</v>
      </c>
      <c r="C93" s="45" t="s">
        <v>13</v>
      </c>
      <c r="D93" s="45">
        <v>131</v>
      </c>
    </row>
    <row r="94" spans="1:4" s="44" customFormat="1" x14ac:dyDescent="0.25">
      <c r="A94" s="43">
        <v>2016</v>
      </c>
      <c r="B94" s="43" t="s">
        <v>44</v>
      </c>
      <c r="C94" s="45" t="s">
        <v>38</v>
      </c>
      <c r="D94" s="45">
        <v>0</v>
      </c>
    </row>
    <row r="95" spans="1:4" s="44" customFormat="1" x14ac:dyDescent="0.25">
      <c r="A95" s="43">
        <v>2016</v>
      </c>
      <c r="B95" s="43" t="s">
        <v>44</v>
      </c>
      <c r="C95" s="45" t="s">
        <v>39</v>
      </c>
      <c r="D95" s="45">
        <v>0</v>
      </c>
    </row>
    <row r="96" spans="1:4" s="44" customFormat="1" x14ac:dyDescent="0.25">
      <c r="A96" s="43">
        <v>2016</v>
      </c>
      <c r="B96" s="43" t="s">
        <v>44</v>
      </c>
      <c r="C96" s="45" t="s">
        <v>40</v>
      </c>
      <c r="D96" s="45">
        <v>353</v>
      </c>
    </row>
    <row r="97" spans="1:4" s="44" customFormat="1" x14ac:dyDescent="0.25">
      <c r="A97" s="43">
        <v>2016</v>
      </c>
      <c r="B97" s="43" t="s">
        <v>44</v>
      </c>
      <c r="C97" s="45" t="s">
        <v>14</v>
      </c>
      <c r="D97" s="45">
        <v>0</v>
      </c>
    </row>
    <row r="98" spans="1:4" s="44" customFormat="1" x14ac:dyDescent="0.25">
      <c r="A98" s="43">
        <v>2016</v>
      </c>
      <c r="B98" s="43" t="s">
        <v>44</v>
      </c>
      <c r="C98" s="45" t="s">
        <v>16</v>
      </c>
      <c r="D98" s="45">
        <v>353</v>
      </c>
    </row>
    <row r="99" spans="1:4" s="44" customFormat="1" x14ac:dyDescent="0.25">
      <c r="A99" s="43">
        <v>2016</v>
      </c>
      <c r="B99" s="43" t="s">
        <v>44</v>
      </c>
      <c r="C99" s="45" t="s">
        <v>52</v>
      </c>
      <c r="D99" s="45">
        <v>1</v>
      </c>
    </row>
    <row r="100" spans="1:4" s="44" customFormat="1" x14ac:dyDescent="0.25">
      <c r="A100" s="43">
        <v>2016</v>
      </c>
      <c r="B100" s="43" t="s">
        <v>45</v>
      </c>
      <c r="C100" s="45" t="s">
        <v>13</v>
      </c>
      <c r="D100" s="45">
        <v>0</v>
      </c>
    </row>
    <row r="101" spans="1:4" s="44" customFormat="1" x14ac:dyDescent="0.25">
      <c r="A101" s="43">
        <v>2016</v>
      </c>
      <c r="B101" s="43" t="s">
        <v>45</v>
      </c>
      <c r="C101" s="45" t="s">
        <v>38</v>
      </c>
      <c r="D101" s="45">
        <v>0</v>
      </c>
    </row>
    <row r="102" spans="1:4" s="44" customFormat="1" x14ac:dyDescent="0.25">
      <c r="A102" s="43">
        <v>2016</v>
      </c>
      <c r="B102" s="43" t="s">
        <v>45</v>
      </c>
      <c r="C102" s="45" t="s">
        <v>39</v>
      </c>
      <c r="D102" s="45">
        <v>0</v>
      </c>
    </row>
    <row r="103" spans="1:4" s="44" customFormat="1" x14ac:dyDescent="0.25">
      <c r="A103" s="43">
        <v>2016</v>
      </c>
      <c r="B103" s="43" t="s">
        <v>45</v>
      </c>
      <c r="C103" s="45" t="s">
        <v>40</v>
      </c>
      <c r="D103" s="45">
        <v>353</v>
      </c>
    </row>
    <row r="104" spans="1:4" s="44" customFormat="1" x14ac:dyDescent="0.25">
      <c r="A104" s="43">
        <v>2016</v>
      </c>
      <c r="B104" s="43" t="s">
        <v>45</v>
      </c>
      <c r="C104" s="45" t="s">
        <v>14</v>
      </c>
      <c r="D104" s="45">
        <v>0</v>
      </c>
    </row>
    <row r="105" spans="1:4" s="44" customFormat="1" x14ac:dyDescent="0.25">
      <c r="A105" s="43">
        <v>2016</v>
      </c>
      <c r="B105" s="43" t="s">
        <v>45</v>
      </c>
      <c r="C105" s="45" t="s">
        <v>16</v>
      </c>
      <c r="D105" s="45">
        <v>353</v>
      </c>
    </row>
    <row r="106" spans="1:4" s="44" customFormat="1" x14ac:dyDescent="0.25">
      <c r="A106" s="43">
        <v>2016</v>
      </c>
      <c r="B106" s="43" t="s">
        <v>45</v>
      </c>
      <c r="C106" s="45" t="s">
        <v>52</v>
      </c>
      <c r="D106" s="45">
        <v>0</v>
      </c>
    </row>
    <row r="107" spans="1:4" s="44" customFormat="1" x14ac:dyDescent="0.25">
      <c r="A107" s="43">
        <v>2016</v>
      </c>
      <c r="B107" s="43" t="s">
        <v>46</v>
      </c>
      <c r="C107" s="45" t="s">
        <v>13</v>
      </c>
      <c r="D107" s="45">
        <v>44</v>
      </c>
    </row>
    <row r="108" spans="1:4" s="44" customFormat="1" x14ac:dyDescent="0.25">
      <c r="A108" s="43">
        <v>2016</v>
      </c>
      <c r="B108" s="43" t="s">
        <v>46</v>
      </c>
      <c r="C108" s="45" t="s">
        <v>38</v>
      </c>
      <c r="D108" s="45">
        <v>0</v>
      </c>
    </row>
    <row r="109" spans="1:4" s="44" customFormat="1" x14ac:dyDescent="0.25">
      <c r="A109" s="43">
        <v>2016</v>
      </c>
      <c r="B109" s="43" t="s">
        <v>46</v>
      </c>
      <c r="C109" s="45" t="s">
        <v>39</v>
      </c>
      <c r="D109" s="45">
        <v>0</v>
      </c>
    </row>
    <row r="110" spans="1:4" s="44" customFormat="1" x14ac:dyDescent="0.25">
      <c r="A110" s="43">
        <v>2016</v>
      </c>
      <c r="B110" s="43" t="s">
        <v>46</v>
      </c>
      <c r="C110" s="45" t="s">
        <v>40</v>
      </c>
      <c r="D110" s="45">
        <v>397</v>
      </c>
    </row>
    <row r="111" spans="1:4" s="44" customFormat="1" x14ac:dyDescent="0.25">
      <c r="A111" s="43">
        <v>2016</v>
      </c>
      <c r="B111" s="43" t="s">
        <v>46</v>
      </c>
      <c r="C111" s="45" t="s">
        <v>14</v>
      </c>
      <c r="D111" s="45">
        <v>0</v>
      </c>
    </row>
    <row r="112" spans="1:4" s="44" customFormat="1" x14ac:dyDescent="0.25">
      <c r="A112" s="43">
        <v>2016</v>
      </c>
      <c r="B112" s="43" t="s">
        <v>46</v>
      </c>
      <c r="C112" s="45" t="s">
        <v>16</v>
      </c>
      <c r="D112" s="45">
        <v>397</v>
      </c>
    </row>
    <row r="113" spans="1:4" s="44" customFormat="1" x14ac:dyDescent="0.25">
      <c r="A113" s="43">
        <v>2016</v>
      </c>
      <c r="B113" s="43" t="s">
        <v>46</v>
      </c>
      <c r="C113" s="45" t="s">
        <v>52</v>
      </c>
      <c r="D113" s="45">
        <v>0</v>
      </c>
    </row>
    <row r="114" spans="1:4" s="44" customFormat="1" x14ac:dyDescent="0.25">
      <c r="A114" s="43">
        <v>2016</v>
      </c>
      <c r="B114" s="43" t="s">
        <v>49</v>
      </c>
      <c r="C114" s="45" t="s">
        <v>13</v>
      </c>
      <c r="D114" s="45">
        <v>0</v>
      </c>
    </row>
    <row r="115" spans="1:4" s="44" customFormat="1" x14ac:dyDescent="0.25">
      <c r="A115" s="43">
        <v>2016</v>
      </c>
      <c r="B115" s="43" t="s">
        <v>49</v>
      </c>
      <c r="C115" s="45" t="s">
        <v>38</v>
      </c>
      <c r="D115" s="45">
        <v>4</v>
      </c>
    </row>
    <row r="116" spans="1:4" s="44" customFormat="1" x14ac:dyDescent="0.25">
      <c r="A116" s="43">
        <v>2016</v>
      </c>
      <c r="B116" s="43" t="s">
        <v>49</v>
      </c>
      <c r="C116" s="45" t="s">
        <v>39</v>
      </c>
      <c r="D116" s="45">
        <v>0</v>
      </c>
    </row>
    <row r="117" spans="1:4" s="44" customFormat="1" x14ac:dyDescent="0.25">
      <c r="A117" s="43">
        <v>2016</v>
      </c>
      <c r="B117" s="43" t="s">
        <v>49</v>
      </c>
      <c r="C117" s="45" t="s">
        <v>40</v>
      </c>
      <c r="D117" s="45">
        <v>359</v>
      </c>
    </row>
    <row r="118" spans="1:4" s="44" customFormat="1" x14ac:dyDescent="0.25">
      <c r="A118" s="43">
        <v>2016</v>
      </c>
      <c r="B118" s="43" t="s">
        <v>49</v>
      </c>
      <c r="C118" s="45" t="s">
        <v>14</v>
      </c>
      <c r="D118" s="45">
        <v>0</v>
      </c>
    </row>
    <row r="119" spans="1:4" s="44" customFormat="1" x14ac:dyDescent="0.25">
      <c r="A119" s="43">
        <v>2016</v>
      </c>
      <c r="B119" s="43" t="s">
        <v>49</v>
      </c>
      <c r="C119" s="45" t="s">
        <v>16</v>
      </c>
      <c r="D119" s="45">
        <v>359</v>
      </c>
    </row>
    <row r="120" spans="1:4" s="44" customFormat="1" x14ac:dyDescent="0.25">
      <c r="A120" s="43">
        <v>2016</v>
      </c>
      <c r="B120" s="43" t="s">
        <v>49</v>
      </c>
      <c r="C120" s="45" t="s">
        <v>52</v>
      </c>
      <c r="D120" s="45">
        <v>42</v>
      </c>
    </row>
    <row r="121" spans="1:4" s="44" customFormat="1" x14ac:dyDescent="0.25">
      <c r="A121" s="43">
        <v>2016</v>
      </c>
      <c r="B121" s="43" t="s">
        <v>50</v>
      </c>
      <c r="C121" s="45" t="s">
        <v>13</v>
      </c>
      <c r="D121" s="45">
        <v>43</v>
      </c>
    </row>
    <row r="122" spans="1:4" s="44" customFormat="1" x14ac:dyDescent="0.25">
      <c r="A122" s="43">
        <v>2016</v>
      </c>
      <c r="B122" s="43" t="s">
        <v>50</v>
      </c>
      <c r="C122" s="45" t="s">
        <v>38</v>
      </c>
      <c r="D122" s="45">
        <v>0</v>
      </c>
    </row>
    <row r="123" spans="1:4" s="44" customFormat="1" x14ac:dyDescent="0.25">
      <c r="A123" s="43">
        <v>2016</v>
      </c>
      <c r="B123" s="43" t="s">
        <v>50</v>
      </c>
      <c r="C123" s="45" t="s">
        <v>39</v>
      </c>
      <c r="D123" s="45">
        <v>0</v>
      </c>
    </row>
    <row r="124" spans="1:4" s="44" customFormat="1" x14ac:dyDescent="0.25">
      <c r="A124" s="43">
        <v>2016</v>
      </c>
      <c r="B124" s="43" t="s">
        <v>50</v>
      </c>
      <c r="C124" s="45" t="s">
        <v>40</v>
      </c>
      <c r="D124" s="45">
        <v>402</v>
      </c>
    </row>
    <row r="125" spans="1:4" s="44" customFormat="1" x14ac:dyDescent="0.25">
      <c r="A125" s="43">
        <v>2016</v>
      </c>
      <c r="B125" s="43" t="s">
        <v>50</v>
      </c>
      <c r="C125" s="45" t="s">
        <v>14</v>
      </c>
      <c r="D125" s="45">
        <v>0</v>
      </c>
    </row>
    <row r="126" spans="1:4" s="44" customFormat="1" x14ac:dyDescent="0.25">
      <c r="A126" s="43">
        <v>2016</v>
      </c>
      <c r="B126" s="43" t="s">
        <v>50</v>
      </c>
      <c r="C126" s="45" t="s">
        <v>16</v>
      </c>
      <c r="D126" s="45">
        <v>402</v>
      </c>
    </row>
    <row r="127" spans="1:4" s="44" customFormat="1" x14ac:dyDescent="0.25">
      <c r="A127" s="43">
        <v>2016</v>
      </c>
      <c r="B127" s="43" t="s">
        <v>50</v>
      </c>
      <c r="C127" s="45" t="s">
        <v>52</v>
      </c>
      <c r="D127" s="45">
        <v>0</v>
      </c>
    </row>
    <row r="128" spans="1:4" s="44" customFormat="1" x14ac:dyDescent="0.25">
      <c r="A128" s="43">
        <v>2016</v>
      </c>
      <c r="B128" s="43" t="s">
        <v>51</v>
      </c>
      <c r="C128" s="45" t="s">
        <v>13</v>
      </c>
      <c r="D128" s="45">
        <v>0</v>
      </c>
    </row>
    <row r="129" spans="1:4" s="44" customFormat="1" x14ac:dyDescent="0.25">
      <c r="A129" s="43">
        <v>2016</v>
      </c>
      <c r="B129" s="43" t="s">
        <v>51</v>
      </c>
      <c r="C129" s="45" t="s">
        <v>38</v>
      </c>
      <c r="D129" s="45">
        <v>0</v>
      </c>
    </row>
    <row r="130" spans="1:4" s="44" customFormat="1" x14ac:dyDescent="0.25">
      <c r="A130" s="43">
        <v>2016</v>
      </c>
      <c r="B130" s="43" t="s">
        <v>51</v>
      </c>
      <c r="C130" s="45" t="s">
        <v>39</v>
      </c>
      <c r="D130" s="45">
        <v>0</v>
      </c>
    </row>
    <row r="131" spans="1:4" s="44" customFormat="1" x14ac:dyDescent="0.25">
      <c r="A131" s="43">
        <v>2016</v>
      </c>
      <c r="B131" s="43" t="s">
        <v>51</v>
      </c>
      <c r="C131" s="45" t="s">
        <v>40</v>
      </c>
      <c r="D131" s="45">
        <v>402</v>
      </c>
    </row>
    <row r="132" spans="1:4" s="44" customFormat="1" x14ac:dyDescent="0.25">
      <c r="A132" s="43">
        <v>2016</v>
      </c>
      <c r="B132" s="43" t="s">
        <v>51</v>
      </c>
      <c r="C132" s="45" t="s">
        <v>14</v>
      </c>
      <c r="D132" s="45">
        <v>0</v>
      </c>
    </row>
    <row r="133" spans="1:4" s="44" customFormat="1" x14ac:dyDescent="0.25">
      <c r="A133" s="43">
        <v>2016</v>
      </c>
      <c r="B133" s="43" t="s">
        <v>51</v>
      </c>
      <c r="C133" s="45" t="s">
        <v>16</v>
      </c>
      <c r="D133" s="45">
        <v>402</v>
      </c>
    </row>
    <row r="134" spans="1:4" s="44" customFormat="1" x14ac:dyDescent="0.25">
      <c r="A134" s="43">
        <v>2016</v>
      </c>
      <c r="B134" s="43" t="s">
        <v>51</v>
      </c>
      <c r="C134" s="45" t="s">
        <v>52</v>
      </c>
      <c r="D134" s="45">
        <v>0</v>
      </c>
    </row>
    <row r="135" spans="1:4" s="44" customFormat="1" x14ac:dyDescent="0.25">
      <c r="A135" s="43">
        <v>2016</v>
      </c>
      <c r="B135" s="43" t="s">
        <v>47</v>
      </c>
      <c r="C135" s="45" t="s">
        <v>13</v>
      </c>
      <c r="D135" s="45">
        <v>57</v>
      </c>
    </row>
    <row r="136" spans="1:4" s="44" customFormat="1" x14ac:dyDescent="0.25">
      <c r="A136" s="43">
        <v>2016</v>
      </c>
      <c r="B136" s="43" t="s">
        <v>47</v>
      </c>
      <c r="C136" s="45" t="s">
        <v>38</v>
      </c>
      <c r="D136" s="45">
        <v>0</v>
      </c>
    </row>
    <row r="137" spans="1:4" s="44" customFormat="1" x14ac:dyDescent="0.25">
      <c r="A137" s="43">
        <v>2016</v>
      </c>
      <c r="B137" s="43" t="s">
        <v>47</v>
      </c>
      <c r="C137" s="45" t="s">
        <v>39</v>
      </c>
      <c r="D137" s="45">
        <v>0</v>
      </c>
    </row>
    <row r="138" spans="1:4" s="44" customFormat="1" x14ac:dyDescent="0.25">
      <c r="A138" s="43">
        <v>2016</v>
      </c>
      <c r="B138" s="43" t="s">
        <v>47</v>
      </c>
      <c r="C138" s="45" t="s">
        <v>40</v>
      </c>
      <c r="D138" s="45">
        <v>459</v>
      </c>
    </row>
    <row r="139" spans="1:4" s="44" customFormat="1" x14ac:dyDescent="0.25">
      <c r="A139" s="43">
        <v>2016</v>
      </c>
      <c r="B139" s="43" t="s">
        <v>47</v>
      </c>
      <c r="C139" s="45" t="s">
        <v>14</v>
      </c>
      <c r="D139" s="45">
        <v>0</v>
      </c>
    </row>
    <row r="140" spans="1:4" s="44" customFormat="1" x14ac:dyDescent="0.25">
      <c r="A140" s="43">
        <v>2016</v>
      </c>
      <c r="B140" s="43" t="s">
        <v>47</v>
      </c>
      <c r="C140" s="45" t="s">
        <v>16</v>
      </c>
      <c r="D140" s="45">
        <v>459</v>
      </c>
    </row>
    <row r="141" spans="1:4" s="44" customFormat="1" x14ac:dyDescent="0.25">
      <c r="A141" s="43">
        <v>2016</v>
      </c>
      <c r="B141" s="43" t="s">
        <v>47</v>
      </c>
      <c r="C141" s="45" t="s">
        <v>52</v>
      </c>
      <c r="D141" s="45">
        <v>0</v>
      </c>
    </row>
    <row r="142" spans="1:4" s="44" customFormat="1" x14ac:dyDescent="0.25">
      <c r="A142" s="43">
        <v>2017</v>
      </c>
      <c r="B142" s="43" t="s">
        <v>37</v>
      </c>
      <c r="C142" s="45" t="s">
        <v>13</v>
      </c>
      <c r="D142" s="45">
        <v>0</v>
      </c>
    </row>
    <row r="143" spans="1:4" s="44" customFormat="1" x14ac:dyDescent="0.25">
      <c r="A143" s="43">
        <v>2017</v>
      </c>
      <c r="B143" s="43" t="s">
        <v>37</v>
      </c>
      <c r="C143" s="45" t="s">
        <v>38</v>
      </c>
      <c r="D143" s="45">
        <v>0</v>
      </c>
    </row>
    <row r="144" spans="1:4" s="44" customFormat="1" x14ac:dyDescent="0.25">
      <c r="A144" s="43">
        <v>2017</v>
      </c>
      <c r="B144" s="43" t="s">
        <v>37</v>
      </c>
      <c r="C144" s="45" t="s">
        <v>39</v>
      </c>
      <c r="D144" s="45">
        <v>0</v>
      </c>
    </row>
    <row r="145" spans="1:4" s="44" customFormat="1" x14ac:dyDescent="0.25">
      <c r="A145" s="43">
        <v>2017</v>
      </c>
      <c r="B145" s="43" t="s">
        <v>37</v>
      </c>
      <c r="C145" s="45" t="s">
        <v>40</v>
      </c>
      <c r="D145" s="45">
        <v>466</v>
      </c>
    </row>
    <row r="146" spans="1:4" s="44" customFormat="1" x14ac:dyDescent="0.25">
      <c r="A146" s="43">
        <v>2017</v>
      </c>
      <c r="B146" s="43" t="s">
        <v>37</v>
      </c>
      <c r="C146" s="45" t="s">
        <v>14</v>
      </c>
      <c r="D146" s="45">
        <v>0</v>
      </c>
    </row>
    <row r="147" spans="1:4" s="44" customFormat="1" x14ac:dyDescent="0.25">
      <c r="A147" s="43">
        <v>2017</v>
      </c>
      <c r="B147" s="43" t="s">
        <v>37</v>
      </c>
      <c r="C147" s="45" t="s">
        <v>16</v>
      </c>
      <c r="D147" s="45">
        <v>466</v>
      </c>
    </row>
    <row r="148" spans="1:4" s="44" customFormat="1" x14ac:dyDescent="0.25">
      <c r="A148" s="43">
        <v>2017</v>
      </c>
      <c r="B148" s="43" t="s">
        <v>37</v>
      </c>
      <c r="C148" s="45" t="s">
        <v>52</v>
      </c>
      <c r="D148" s="45">
        <v>0</v>
      </c>
    </row>
    <row r="149" spans="1:4" s="44" customFormat="1" x14ac:dyDescent="0.25">
      <c r="A149" s="43">
        <v>2017</v>
      </c>
      <c r="B149" s="43" t="s">
        <v>41</v>
      </c>
      <c r="C149" s="45" t="s">
        <v>13</v>
      </c>
      <c r="D149" s="45">
        <v>0</v>
      </c>
    </row>
    <row r="150" spans="1:4" s="44" customFormat="1" x14ac:dyDescent="0.25">
      <c r="A150" s="43">
        <v>2017</v>
      </c>
      <c r="B150" s="43" t="s">
        <v>41</v>
      </c>
      <c r="C150" s="45" t="s">
        <v>38</v>
      </c>
      <c r="D150" s="45">
        <v>0</v>
      </c>
    </row>
    <row r="151" spans="1:4" s="44" customFormat="1" x14ac:dyDescent="0.25">
      <c r="A151" s="43">
        <v>2017</v>
      </c>
      <c r="B151" s="43" t="s">
        <v>41</v>
      </c>
      <c r="C151" s="45" t="s">
        <v>39</v>
      </c>
      <c r="D151" s="45">
        <v>0</v>
      </c>
    </row>
    <row r="152" spans="1:4" s="44" customFormat="1" x14ac:dyDescent="0.25">
      <c r="A152" s="43">
        <v>2017</v>
      </c>
      <c r="B152" s="43" t="s">
        <v>41</v>
      </c>
      <c r="C152" s="45" t="s">
        <v>40</v>
      </c>
      <c r="D152" s="45">
        <v>462</v>
      </c>
    </row>
    <row r="153" spans="1:4" s="44" customFormat="1" x14ac:dyDescent="0.25">
      <c r="A153" s="43">
        <v>2017</v>
      </c>
      <c r="B153" s="43" t="s">
        <v>41</v>
      </c>
      <c r="C153" s="45" t="s">
        <v>14</v>
      </c>
      <c r="D153" s="45">
        <v>0</v>
      </c>
    </row>
    <row r="154" spans="1:4" s="44" customFormat="1" x14ac:dyDescent="0.25">
      <c r="A154" s="43">
        <v>2017</v>
      </c>
      <c r="B154" s="43" t="s">
        <v>41</v>
      </c>
      <c r="C154" s="45" t="s">
        <v>16</v>
      </c>
      <c r="D154" s="45">
        <v>462</v>
      </c>
    </row>
    <row r="155" spans="1:4" s="44" customFormat="1" x14ac:dyDescent="0.25">
      <c r="A155" s="43">
        <v>2017</v>
      </c>
      <c r="B155" s="43" t="s">
        <v>41</v>
      </c>
      <c r="C155" s="45" t="s">
        <v>52</v>
      </c>
      <c r="D155" s="45">
        <v>4</v>
      </c>
    </row>
    <row r="156" spans="1:4" s="44" customFormat="1" x14ac:dyDescent="0.25">
      <c r="A156" s="43">
        <v>2017</v>
      </c>
      <c r="B156" s="43" t="s">
        <v>48</v>
      </c>
      <c r="C156" s="45" t="s">
        <v>13</v>
      </c>
      <c r="D156" s="45">
        <v>0</v>
      </c>
    </row>
    <row r="157" spans="1:4" s="44" customFormat="1" x14ac:dyDescent="0.25">
      <c r="A157" s="43">
        <v>2017</v>
      </c>
      <c r="B157" s="43" t="s">
        <v>48</v>
      </c>
      <c r="C157" s="45" t="s">
        <v>38</v>
      </c>
      <c r="D157" s="45">
        <v>0</v>
      </c>
    </row>
    <row r="158" spans="1:4" s="44" customFormat="1" x14ac:dyDescent="0.25">
      <c r="A158" s="43">
        <v>2017</v>
      </c>
      <c r="B158" s="43" t="s">
        <v>48</v>
      </c>
      <c r="C158" s="45" t="s">
        <v>39</v>
      </c>
      <c r="D158" s="45">
        <v>0</v>
      </c>
    </row>
    <row r="159" spans="1:4" s="44" customFormat="1" x14ac:dyDescent="0.25">
      <c r="A159" s="43">
        <v>2017</v>
      </c>
      <c r="B159" s="43" t="s">
        <v>48</v>
      </c>
      <c r="C159" s="45" t="s">
        <v>40</v>
      </c>
      <c r="D159" s="45">
        <v>463</v>
      </c>
    </row>
    <row r="160" spans="1:4" s="44" customFormat="1" x14ac:dyDescent="0.25">
      <c r="A160" s="43">
        <v>2017</v>
      </c>
      <c r="B160" s="43" t="s">
        <v>48</v>
      </c>
      <c r="C160" s="45" t="s">
        <v>14</v>
      </c>
      <c r="D160" s="45">
        <v>0</v>
      </c>
    </row>
    <row r="161" spans="1:4" s="44" customFormat="1" x14ac:dyDescent="0.25">
      <c r="A161" s="43">
        <v>2017</v>
      </c>
      <c r="B161" s="43" t="s">
        <v>48</v>
      </c>
      <c r="C161" s="45" t="s">
        <v>16</v>
      </c>
      <c r="D161" s="45">
        <v>463</v>
      </c>
    </row>
    <row r="162" spans="1:4" s="44" customFormat="1" x14ac:dyDescent="0.25">
      <c r="A162" s="43">
        <v>2017</v>
      </c>
      <c r="B162" s="43" t="s">
        <v>48</v>
      </c>
      <c r="C162" s="45" t="s">
        <v>52</v>
      </c>
      <c r="D162" s="45">
        <v>0</v>
      </c>
    </row>
    <row r="163" spans="1:4" s="44" customFormat="1" x14ac:dyDescent="0.25">
      <c r="A163" s="43">
        <v>2017</v>
      </c>
      <c r="B163" s="43" t="s">
        <v>42</v>
      </c>
      <c r="C163" s="45" t="s">
        <v>13</v>
      </c>
      <c r="D163" s="45">
        <v>0</v>
      </c>
    </row>
    <row r="164" spans="1:4" s="44" customFormat="1" x14ac:dyDescent="0.25">
      <c r="A164" s="43">
        <v>2017</v>
      </c>
      <c r="B164" s="43" t="s">
        <v>42</v>
      </c>
      <c r="C164" s="45" t="s">
        <v>38</v>
      </c>
      <c r="D164" s="45">
        <v>0</v>
      </c>
    </row>
    <row r="165" spans="1:4" s="44" customFormat="1" x14ac:dyDescent="0.25">
      <c r="A165" s="43">
        <v>2017</v>
      </c>
      <c r="B165" s="43" t="s">
        <v>42</v>
      </c>
      <c r="C165" s="45" t="s">
        <v>39</v>
      </c>
      <c r="D165" s="45">
        <v>0</v>
      </c>
    </row>
    <row r="166" spans="1:4" s="44" customFormat="1" x14ac:dyDescent="0.25">
      <c r="A166" s="43">
        <v>2017</v>
      </c>
      <c r="B166" s="43" t="s">
        <v>42</v>
      </c>
      <c r="C166" s="45" t="s">
        <v>40</v>
      </c>
      <c r="D166" s="45">
        <v>463</v>
      </c>
    </row>
    <row r="167" spans="1:4" s="44" customFormat="1" x14ac:dyDescent="0.25">
      <c r="A167" s="43">
        <v>2017</v>
      </c>
      <c r="B167" s="43" t="s">
        <v>42</v>
      </c>
      <c r="C167" s="45" t="s">
        <v>14</v>
      </c>
      <c r="D167" s="45">
        <v>0</v>
      </c>
    </row>
    <row r="168" spans="1:4" s="44" customFormat="1" x14ac:dyDescent="0.25">
      <c r="A168" s="43">
        <v>2017</v>
      </c>
      <c r="B168" s="43" t="s">
        <v>42</v>
      </c>
      <c r="C168" s="45" t="s">
        <v>16</v>
      </c>
      <c r="D168" s="45">
        <v>463</v>
      </c>
    </row>
    <row r="169" spans="1:4" s="44" customFormat="1" x14ac:dyDescent="0.25">
      <c r="A169" s="43">
        <v>2017</v>
      </c>
      <c r="B169" s="43" t="s">
        <v>42</v>
      </c>
      <c r="C169" s="45" t="s">
        <v>52</v>
      </c>
      <c r="D169" s="45">
        <v>0</v>
      </c>
    </row>
    <row r="170" spans="1:4" s="44" customFormat="1" x14ac:dyDescent="0.25">
      <c r="A170" s="43">
        <v>2017</v>
      </c>
      <c r="B170" s="43" t="s">
        <v>43</v>
      </c>
      <c r="C170" s="45" t="s">
        <v>13</v>
      </c>
      <c r="D170" s="45">
        <v>0</v>
      </c>
    </row>
    <row r="171" spans="1:4" s="44" customFormat="1" x14ac:dyDescent="0.25">
      <c r="A171" s="43">
        <v>2017</v>
      </c>
      <c r="B171" s="43" t="s">
        <v>43</v>
      </c>
      <c r="C171" s="45" t="s">
        <v>38</v>
      </c>
      <c r="D171" s="45">
        <v>0</v>
      </c>
    </row>
    <row r="172" spans="1:4" s="44" customFormat="1" x14ac:dyDescent="0.25">
      <c r="A172" s="43">
        <v>2017</v>
      </c>
      <c r="B172" s="43" t="s">
        <v>43</v>
      </c>
      <c r="C172" s="45" t="s">
        <v>39</v>
      </c>
      <c r="D172" s="45">
        <v>0</v>
      </c>
    </row>
    <row r="173" spans="1:4" s="44" customFormat="1" x14ac:dyDescent="0.25">
      <c r="A173" s="43">
        <v>2017</v>
      </c>
      <c r="B173" s="43" t="s">
        <v>43</v>
      </c>
      <c r="C173" s="45" t="s">
        <v>40</v>
      </c>
      <c r="D173" s="45">
        <v>59</v>
      </c>
    </row>
    <row r="174" spans="1:4" s="44" customFormat="1" x14ac:dyDescent="0.25">
      <c r="A174" s="43">
        <v>2017</v>
      </c>
      <c r="B174" s="43" t="s">
        <v>43</v>
      </c>
      <c r="C174" s="45" t="s">
        <v>14</v>
      </c>
      <c r="D174" s="45">
        <v>0</v>
      </c>
    </row>
    <row r="175" spans="1:4" s="44" customFormat="1" x14ac:dyDescent="0.25">
      <c r="A175" s="43">
        <v>2017</v>
      </c>
      <c r="B175" s="43" t="s">
        <v>43</v>
      </c>
      <c r="C175" s="45" t="s">
        <v>16</v>
      </c>
      <c r="D175" s="45">
        <v>59</v>
      </c>
    </row>
    <row r="176" spans="1:4" s="44" customFormat="1" x14ac:dyDescent="0.25">
      <c r="A176" s="43">
        <v>2017</v>
      </c>
      <c r="B176" s="43" t="s">
        <v>43</v>
      </c>
      <c r="C176" s="45" t="s">
        <v>52</v>
      </c>
      <c r="D176" s="45">
        <v>404</v>
      </c>
    </row>
    <row r="177" spans="1:4" s="44" customFormat="1" x14ac:dyDescent="0.25">
      <c r="A177" s="43">
        <v>2017</v>
      </c>
      <c r="B177" s="43" t="s">
        <v>44</v>
      </c>
      <c r="C177" s="45" t="s">
        <v>13</v>
      </c>
      <c r="D177" s="45">
        <v>0</v>
      </c>
    </row>
    <row r="178" spans="1:4" s="44" customFormat="1" x14ac:dyDescent="0.25">
      <c r="A178" s="43">
        <v>2017</v>
      </c>
      <c r="B178" s="43" t="s">
        <v>44</v>
      </c>
      <c r="C178" s="45" t="s">
        <v>38</v>
      </c>
      <c r="D178" s="45">
        <v>0</v>
      </c>
    </row>
    <row r="179" spans="1:4" s="44" customFormat="1" x14ac:dyDescent="0.25">
      <c r="A179" s="43">
        <v>2017</v>
      </c>
      <c r="B179" s="43" t="s">
        <v>44</v>
      </c>
      <c r="C179" s="45" t="s">
        <v>39</v>
      </c>
      <c r="D179" s="45">
        <v>0</v>
      </c>
    </row>
    <row r="180" spans="1:4" s="44" customFormat="1" x14ac:dyDescent="0.25">
      <c r="A180" s="43">
        <v>2017</v>
      </c>
      <c r="B180" s="43" t="s">
        <v>44</v>
      </c>
      <c r="C180" s="45" t="s">
        <v>40</v>
      </c>
      <c r="D180" s="45">
        <v>59</v>
      </c>
    </row>
    <row r="181" spans="1:4" s="44" customFormat="1" x14ac:dyDescent="0.25">
      <c r="A181" s="43">
        <v>2017</v>
      </c>
      <c r="B181" s="43" t="s">
        <v>44</v>
      </c>
      <c r="C181" s="45" t="s">
        <v>14</v>
      </c>
      <c r="D181" s="45">
        <v>0</v>
      </c>
    </row>
    <row r="182" spans="1:4" s="44" customFormat="1" x14ac:dyDescent="0.25">
      <c r="A182" s="43">
        <v>2017</v>
      </c>
      <c r="B182" s="43" t="s">
        <v>44</v>
      </c>
      <c r="C182" s="45" t="s">
        <v>16</v>
      </c>
      <c r="D182" s="45">
        <v>59</v>
      </c>
    </row>
    <row r="183" spans="1:4" s="44" customFormat="1" x14ac:dyDescent="0.25">
      <c r="A183" s="43">
        <v>2017</v>
      </c>
      <c r="B183" s="43" t="s">
        <v>44</v>
      </c>
      <c r="C183" s="45" t="s">
        <v>52</v>
      </c>
      <c r="D183" s="45">
        <v>0</v>
      </c>
    </row>
    <row r="184" spans="1:4" s="44" customFormat="1" x14ac:dyDescent="0.25">
      <c r="A184" s="43">
        <v>2017</v>
      </c>
      <c r="B184" s="43" t="s">
        <v>45</v>
      </c>
      <c r="C184" s="45" t="s">
        <v>13</v>
      </c>
      <c r="D184" s="45">
        <v>0</v>
      </c>
    </row>
    <row r="185" spans="1:4" s="44" customFormat="1" x14ac:dyDescent="0.25">
      <c r="A185" s="43">
        <v>2017</v>
      </c>
      <c r="B185" s="43" t="s">
        <v>45</v>
      </c>
      <c r="C185" s="45" t="s">
        <v>38</v>
      </c>
      <c r="D185" s="45">
        <v>0</v>
      </c>
    </row>
    <row r="186" spans="1:4" s="44" customFormat="1" x14ac:dyDescent="0.25">
      <c r="A186" s="43">
        <v>2017</v>
      </c>
      <c r="B186" s="43" t="s">
        <v>45</v>
      </c>
      <c r="C186" s="45" t="s">
        <v>39</v>
      </c>
      <c r="D186" s="45">
        <v>0</v>
      </c>
    </row>
    <row r="187" spans="1:4" s="44" customFormat="1" x14ac:dyDescent="0.25">
      <c r="A187" s="43">
        <v>2017</v>
      </c>
      <c r="B187" s="43" t="s">
        <v>45</v>
      </c>
      <c r="C187" s="45" t="s">
        <v>40</v>
      </c>
      <c r="D187" s="45">
        <v>2</v>
      </c>
    </row>
    <row r="188" spans="1:4" s="44" customFormat="1" x14ac:dyDescent="0.25">
      <c r="A188" s="43">
        <v>2017</v>
      </c>
      <c r="B188" s="43" t="s">
        <v>45</v>
      </c>
      <c r="C188" s="45" t="s">
        <v>14</v>
      </c>
      <c r="D188" s="45">
        <v>0</v>
      </c>
    </row>
    <row r="189" spans="1:4" s="44" customFormat="1" x14ac:dyDescent="0.25">
      <c r="A189" s="43">
        <v>2017</v>
      </c>
      <c r="B189" s="43" t="s">
        <v>45</v>
      </c>
      <c r="C189" s="45" t="s">
        <v>16</v>
      </c>
      <c r="D189" s="45">
        <v>2</v>
      </c>
    </row>
    <row r="190" spans="1:4" s="44" customFormat="1" x14ac:dyDescent="0.25">
      <c r="A190" s="43">
        <v>2017</v>
      </c>
      <c r="B190" s="43" t="s">
        <v>45</v>
      </c>
      <c r="C190" s="45" t="s">
        <v>52</v>
      </c>
      <c r="D190" s="45">
        <v>57</v>
      </c>
    </row>
    <row r="191" spans="1:4" s="44" customFormat="1" x14ac:dyDescent="0.25">
      <c r="A191" s="43">
        <v>2017</v>
      </c>
      <c r="B191" s="43" t="s">
        <v>46</v>
      </c>
      <c r="C191" s="45" t="s">
        <v>13</v>
      </c>
      <c r="D191" s="45">
        <v>1</v>
      </c>
    </row>
    <row r="192" spans="1:4" s="44" customFormat="1" x14ac:dyDescent="0.25">
      <c r="A192" s="43">
        <v>2017</v>
      </c>
      <c r="B192" s="43" t="s">
        <v>46</v>
      </c>
      <c r="C192" s="45" t="s">
        <v>38</v>
      </c>
      <c r="D192" s="45">
        <v>0</v>
      </c>
    </row>
    <row r="193" spans="1:4" s="44" customFormat="1" x14ac:dyDescent="0.25">
      <c r="A193" s="43">
        <v>2017</v>
      </c>
      <c r="B193" s="43" t="s">
        <v>46</v>
      </c>
      <c r="C193" s="45" t="s">
        <v>39</v>
      </c>
      <c r="D193" s="45">
        <v>0</v>
      </c>
    </row>
    <row r="194" spans="1:4" s="44" customFormat="1" x14ac:dyDescent="0.25">
      <c r="A194" s="43">
        <v>2017</v>
      </c>
      <c r="B194" s="43" t="s">
        <v>46</v>
      </c>
      <c r="C194" s="45" t="s">
        <v>40</v>
      </c>
      <c r="D194" s="45">
        <v>3</v>
      </c>
    </row>
    <row r="195" spans="1:4" s="44" customFormat="1" x14ac:dyDescent="0.25">
      <c r="A195" s="43">
        <v>2017</v>
      </c>
      <c r="B195" s="43" t="s">
        <v>46</v>
      </c>
      <c r="C195" s="45" t="s">
        <v>14</v>
      </c>
      <c r="D195" s="45">
        <v>0</v>
      </c>
    </row>
    <row r="196" spans="1:4" s="44" customFormat="1" x14ac:dyDescent="0.25">
      <c r="A196" s="43">
        <v>2017</v>
      </c>
      <c r="B196" s="43" t="s">
        <v>46</v>
      </c>
      <c r="C196" s="45" t="s">
        <v>16</v>
      </c>
      <c r="D196" s="45">
        <v>3</v>
      </c>
    </row>
    <row r="197" spans="1:4" s="44" customFormat="1" x14ac:dyDescent="0.25">
      <c r="A197" s="43">
        <v>2017</v>
      </c>
      <c r="B197" s="43" t="s">
        <v>46</v>
      </c>
      <c r="C197" s="45" t="s">
        <v>52</v>
      </c>
      <c r="D197" s="45">
        <v>0</v>
      </c>
    </row>
    <row r="198" spans="1:4" s="44" customFormat="1" x14ac:dyDescent="0.25">
      <c r="A198" s="43">
        <v>2017</v>
      </c>
      <c r="B198" s="43" t="s">
        <v>49</v>
      </c>
      <c r="C198" s="45" t="s">
        <v>13</v>
      </c>
      <c r="D198" s="45">
        <v>0</v>
      </c>
    </row>
    <row r="199" spans="1:4" s="44" customFormat="1" x14ac:dyDescent="0.25">
      <c r="A199" s="43">
        <v>2017</v>
      </c>
      <c r="B199" s="43" t="s">
        <v>49</v>
      </c>
      <c r="C199" s="45" t="s">
        <v>38</v>
      </c>
      <c r="D199" s="45">
        <v>0</v>
      </c>
    </row>
    <row r="200" spans="1:4" s="44" customFormat="1" x14ac:dyDescent="0.25">
      <c r="A200" s="43">
        <v>2017</v>
      </c>
      <c r="B200" s="43" t="s">
        <v>49</v>
      </c>
      <c r="C200" s="45" t="s">
        <v>39</v>
      </c>
      <c r="D200" s="45">
        <v>0</v>
      </c>
    </row>
    <row r="201" spans="1:4" s="44" customFormat="1" x14ac:dyDescent="0.25">
      <c r="A201" s="43">
        <v>2017</v>
      </c>
      <c r="B201" s="43" t="s">
        <v>49</v>
      </c>
      <c r="C201" s="45" t="s">
        <v>40</v>
      </c>
      <c r="D201" s="45">
        <v>3</v>
      </c>
    </row>
    <row r="202" spans="1:4" s="44" customFormat="1" x14ac:dyDescent="0.25">
      <c r="A202" s="43">
        <v>2017</v>
      </c>
      <c r="B202" s="43" t="s">
        <v>49</v>
      </c>
      <c r="C202" s="45" t="s">
        <v>14</v>
      </c>
      <c r="D202" s="45">
        <v>0</v>
      </c>
    </row>
    <row r="203" spans="1:4" s="44" customFormat="1" x14ac:dyDescent="0.25">
      <c r="A203" s="43">
        <v>2017</v>
      </c>
      <c r="B203" s="43" t="s">
        <v>49</v>
      </c>
      <c r="C203" s="45" t="s">
        <v>16</v>
      </c>
      <c r="D203" s="45">
        <v>3</v>
      </c>
    </row>
    <row r="204" spans="1:4" s="44" customFormat="1" x14ac:dyDescent="0.25">
      <c r="A204" s="43">
        <v>2017</v>
      </c>
      <c r="B204" s="43" t="s">
        <v>49</v>
      </c>
      <c r="C204" s="45" t="s">
        <v>52</v>
      </c>
      <c r="D204" s="45">
        <v>0</v>
      </c>
    </row>
    <row r="205" spans="1:4" s="44" customFormat="1" x14ac:dyDescent="0.25">
      <c r="A205" s="43">
        <v>2017</v>
      </c>
      <c r="B205" s="43" t="s">
        <v>50</v>
      </c>
      <c r="C205" s="45" t="s">
        <v>13</v>
      </c>
      <c r="D205" s="45">
        <v>0</v>
      </c>
    </row>
    <row r="206" spans="1:4" s="44" customFormat="1" x14ac:dyDescent="0.25">
      <c r="A206" s="43">
        <v>2017</v>
      </c>
      <c r="B206" s="43" t="s">
        <v>50</v>
      </c>
      <c r="C206" s="45" t="s">
        <v>38</v>
      </c>
      <c r="D206" s="45">
        <v>0</v>
      </c>
    </row>
    <row r="207" spans="1:4" s="44" customFormat="1" x14ac:dyDescent="0.25">
      <c r="A207" s="43">
        <v>2017</v>
      </c>
      <c r="B207" s="43" t="s">
        <v>50</v>
      </c>
      <c r="C207" s="45" t="s">
        <v>39</v>
      </c>
      <c r="D207" s="45">
        <v>0</v>
      </c>
    </row>
    <row r="208" spans="1:4" s="44" customFormat="1" x14ac:dyDescent="0.25">
      <c r="A208" s="43">
        <v>2017</v>
      </c>
      <c r="B208" s="43" t="s">
        <v>50</v>
      </c>
      <c r="C208" s="45" t="s">
        <v>40</v>
      </c>
      <c r="D208" s="45">
        <v>3</v>
      </c>
    </row>
    <row r="209" spans="1:4" s="44" customFormat="1" x14ac:dyDescent="0.25">
      <c r="A209" s="43">
        <v>2017</v>
      </c>
      <c r="B209" s="43" t="s">
        <v>50</v>
      </c>
      <c r="C209" s="45" t="s">
        <v>14</v>
      </c>
      <c r="D209" s="45">
        <v>0</v>
      </c>
    </row>
    <row r="210" spans="1:4" s="44" customFormat="1" x14ac:dyDescent="0.25">
      <c r="A210" s="43">
        <v>2017</v>
      </c>
      <c r="B210" s="43" t="s">
        <v>50</v>
      </c>
      <c r="C210" s="45" t="s">
        <v>16</v>
      </c>
      <c r="D210" s="45">
        <v>3</v>
      </c>
    </row>
    <row r="211" spans="1:4" s="44" customFormat="1" x14ac:dyDescent="0.25">
      <c r="A211" s="43">
        <v>2017</v>
      </c>
      <c r="B211" s="43" t="s">
        <v>50</v>
      </c>
      <c r="C211" s="45" t="s">
        <v>52</v>
      </c>
      <c r="D211" s="45">
        <v>0</v>
      </c>
    </row>
    <row r="212" spans="1:4" s="44" customFormat="1" x14ac:dyDescent="0.25">
      <c r="A212" s="43">
        <v>2017</v>
      </c>
      <c r="B212" s="43" t="s">
        <v>51</v>
      </c>
      <c r="C212" s="45" t="s">
        <v>13</v>
      </c>
      <c r="D212" s="45">
        <v>0</v>
      </c>
    </row>
    <row r="213" spans="1:4" s="44" customFormat="1" x14ac:dyDescent="0.25">
      <c r="A213" s="43">
        <v>2017</v>
      </c>
      <c r="B213" s="43" t="s">
        <v>51</v>
      </c>
      <c r="C213" s="45" t="s">
        <v>38</v>
      </c>
      <c r="D213" s="45">
        <v>0</v>
      </c>
    </row>
    <row r="214" spans="1:4" s="44" customFormat="1" x14ac:dyDescent="0.25">
      <c r="A214" s="43">
        <v>2017</v>
      </c>
      <c r="B214" s="43" t="s">
        <v>51</v>
      </c>
      <c r="C214" s="45" t="s">
        <v>39</v>
      </c>
      <c r="D214" s="45">
        <v>0</v>
      </c>
    </row>
    <row r="215" spans="1:4" s="44" customFormat="1" x14ac:dyDescent="0.25">
      <c r="A215" s="43">
        <v>2017</v>
      </c>
      <c r="B215" s="43" t="s">
        <v>51</v>
      </c>
      <c r="C215" s="45" t="s">
        <v>40</v>
      </c>
      <c r="D215" s="45">
        <v>3</v>
      </c>
    </row>
    <row r="216" spans="1:4" s="44" customFormat="1" x14ac:dyDescent="0.25">
      <c r="A216" s="43">
        <v>2017</v>
      </c>
      <c r="B216" s="43" t="s">
        <v>51</v>
      </c>
      <c r="C216" s="45" t="s">
        <v>14</v>
      </c>
      <c r="D216" s="45">
        <v>0</v>
      </c>
    </row>
    <row r="217" spans="1:4" s="44" customFormat="1" x14ac:dyDescent="0.25">
      <c r="A217" s="43">
        <v>2017</v>
      </c>
      <c r="B217" s="43" t="s">
        <v>51</v>
      </c>
      <c r="C217" s="45" t="s">
        <v>16</v>
      </c>
      <c r="D217" s="45">
        <v>3</v>
      </c>
    </row>
    <row r="218" spans="1:4" s="44" customFormat="1" x14ac:dyDescent="0.25">
      <c r="A218" s="43">
        <v>2017</v>
      </c>
      <c r="B218" s="43" t="s">
        <v>51</v>
      </c>
      <c r="C218" s="45" t="s">
        <v>52</v>
      </c>
      <c r="D218" s="45">
        <v>0</v>
      </c>
    </row>
    <row r="219" spans="1:4" s="44" customFormat="1" x14ac:dyDescent="0.25">
      <c r="A219" s="43">
        <v>2017</v>
      </c>
      <c r="B219" s="43" t="s">
        <v>47</v>
      </c>
      <c r="C219" s="45" t="s">
        <v>13</v>
      </c>
      <c r="D219" s="45">
        <v>0</v>
      </c>
    </row>
    <row r="220" spans="1:4" s="44" customFormat="1" x14ac:dyDescent="0.25">
      <c r="A220" s="43">
        <v>2017</v>
      </c>
      <c r="B220" s="43" t="s">
        <v>47</v>
      </c>
      <c r="C220" s="45" t="s">
        <v>38</v>
      </c>
      <c r="D220" s="45">
        <v>0</v>
      </c>
    </row>
    <row r="221" spans="1:4" s="44" customFormat="1" x14ac:dyDescent="0.25">
      <c r="A221" s="43">
        <v>2017</v>
      </c>
      <c r="B221" s="43" t="s">
        <v>47</v>
      </c>
      <c r="C221" s="45" t="s">
        <v>39</v>
      </c>
      <c r="D221" s="45">
        <v>0</v>
      </c>
    </row>
    <row r="222" spans="1:4" s="44" customFormat="1" x14ac:dyDescent="0.25">
      <c r="A222" s="43">
        <v>2017</v>
      </c>
      <c r="B222" s="43" t="s">
        <v>47</v>
      </c>
      <c r="C222" s="45" t="s">
        <v>40</v>
      </c>
      <c r="D222" s="45">
        <v>3</v>
      </c>
    </row>
    <row r="223" spans="1:4" s="44" customFormat="1" x14ac:dyDescent="0.25">
      <c r="A223" s="43">
        <v>2017</v>
      </c>
      <c r="B223" s="43" t="s">
        <v>47</v>
      </c>
      <c r="C223" s="45" t="s">
        <v>14</v>
      </c>
      <c r="D223" s="45">
        <v>0</v>
      </c>
    </row>
    <row r="224" spans="1:4" s="44" customFormat="1" x14ac:dyDescent="0.25">
      <c r="A224" s="43">
        <v>2017</v>
      </c>
      <c r="B224" s="43" t="s">
        <v>47</v>
      </c>
      <c r="C224" s="45" t="s">
        <v>16</v>
      </c>
      <c r="D224" s="45">
        <v>3</v>
      </c>
    </row>
    <row r="225" spans="1:4" s="44" customFormat="1" x14ac:dyDescent="0.25">
      <c r="A225" s="43">
        <v>2017</v>
      </c>
      <c r="B225" s="43" t="s">
        <v>47</v>
      </c>
      <c r="C225" s="45" t="s">
        <v>52</v>
      </c>
      <c r="D225" s="45">
        <v>0</v>
      </c>
    </row>
    <row r="226" spans="1:4" s="44" customFormat="1" x14ac:dyDescent="0.25">
      <c r="A226" s="43">
        <v>2018</v>
      </c>
      <c r="B226" s="43" t="s">
        <v>37</v>
      </c>
      <c r="C226" s="45" t="s">
        <v>13</v>
      </c>
      <c r="D226" s="45">
        <v>0</v>
      </c>
    </row>
    <row r="227" spans="1:4" s="44" customFormat="1" x14ac:dyDescent="0.25">
      <c r="A227" s="43">
        <v>2018</v>
      </c>
      <c r="B227" s="43" t="s">
        <v>37</v>
      </c>
      <c r="C227" s="45" t="s">
        <v>38</v>
      </c>
      <c r="D227" s="45">
        <v>0</v>
      </c>
    </row>
    <row r="228" spans="1:4" s="44" customFormat="1" x14ac:dyDescent="0.25">
      <c r="A228" s="43">
        <v>2018</v>
      </c>
      <c r="B228" s="43" t="s">
        <v>37</v>
      </c>
      <c r="C228" s="45" t="s">
        <v>39</v>
      </c>
      <c r="D228" s="45">
        <v>0</v>
      </c>
    </row>
    <row r="229" spans="1:4" s="44" customFormat="1" x14ac:dyDescent="0.25">
      <c r="A229" s="43">
        <v>2018</v>
      </c>
      <c r="B229" s="43" t="s">
        <v>37</v>
      </c>
      <c r="C229" s="45" t="s">
        <v>40</v>
      </c>
      <c r="D229" s="45">
        <v>3</v>
      </c>
    </row>
    <row r="230" spans="1:4" s="44" customFormat="1" x14ac:dyDescent="0.25">
      <c r="A230" s="43">
        <v>2018</v>
      </c>
      <c r="B230" s="43" t="s">
        <v>37</v>
      </c>
      <c r="C230" s="45" t="s">
        <v>14</v>
      </c>
      <c r="D230" s="45">
        <v>0</v>
      </c>
    </row>
    <row r="231" spans="1:4" s="44" customFormat="1" x14ac:dyDescent="0.25">
      <c r="A231" s="43">
        <v>2018</v>
      </c>
      <c r="B231" s="43" t="s">
        <v>37</v>
      </c>
      <c r="C231" s="45" t="s">
        <v>16</v>
      </c>
      <c r="D231" s="45">
        <v>3</v>
      </c>
    </row>
    <row r="232" spans="1:4" s="44" customFormat="1" x14ac:dyDescent="0.25">
      <c r="A232" s="43">
        <v>2018</v>
      </c>
      <c r="B232" s="43" t="s">
        <v>37</v>
      </c>
      <c r="C232" s="45" t="s">
        <v>52</v>
      </c>
      <c r="D232" s="45">
        <v>0</v>
      </c>
    </row>
    <row r="233" spans="1:4" s="44" customFormat="1" x14ac:dyDescent="0.25">
      <c r="A233" s="43">
        <v>2018</v>
      </c>
      <c r="B233" s="43" t="s">
        <v>41</v>
      </c>
      <c r="C233" s="45" t="s">
        <v>13</v>
      </c>
      <c r="D233" s="45">
        <v>0</v>
      </c>
    </row>
    <row r="234" spans="1:4" s="44" customFormat="1" x14ac:dyDescent="0.25">
      <c r="A234" s="43">
        <v>2018</v>
      </c>
      <c r="B234" s="43" t="s">
        <v>41</v>
      </c>
      <c r="C234" s="45" t="s">
        <v>38</v>
      </c>
      <c r="D234" s="45">
        <v>0</v>
      </c>
    </row>
    <row r="235" spans="1:4" s="44" customFormat="1" x14ac:dyDescent="0.25">
      <c r="A235" s="43">
        <v>2018</v>
      </c>
      <c r="B235" s="43" t="s">
        <v>41</v>
      </c>
      <c r="C235" s="45" t="s">
        <v>39</v>
      </c>
      <c r="D235" s="45">
        <v>0</v>
      </c>
    </row>
    <row r="236" spans="1:4" s="44" customFormat="1" x14ac:dyDescent="0.25">
      <c r="A236" s="43">
        <v>2018</v>
      </c>
      <c r="B236" s="43" t="s">
        <v>41</v>
      </c>
      <c r="C236" s="45" t="s">
        <v>40</v>
      </c>
      <c r="D236" s="45">
        <v>3</v>
      </c>
    </row>
    <row r="237" spans="1:4" s="44" customFormat="1" x14ac:dyDescent="0.25">
      <c r="A237" s="43">
        <v>2018</v>
      </c>
      <c r="B237" s="43" t="s">
        <v>41</v>
      </c>
      <c r="C237" s="45" t="s">
        <v>14</v>
      </c>
      <c r="D237" s="45">
        <v>0</v>
      </c>
    </row>
    <row r="238" spans="1:4" s="44" customFormat="1" x14ac:dyDescent="0.25">
      <c r="A238" s="43">
        <v>2018</v>
      </c>
      <c r="B238" s="43" t="s">
        <v>41</v>
      </c>
      <c r="C238" s="45" t="s">
        <v>16</v>
      </c>
      <c r="D238" s="45">
        <v>3</v>
      </c>
    </row>
    <row r="239" spans="1:4" s="44" customFormat="1" x14ac:dyDescent="0.25">
      <c r="A239" s="43">
        <v>2018</v>
      </c>
      <c r="B239" s="43" t="s">
        <v>41</v>
      </c>
      <c r="C239" s="45" t="s">
        <v>52</v>
      </c>
      <c r="D239" s="45">
        <v>0</v>
      </c>
    </row>
    <row r="240" spans="1:4" s="44" customFormat="1" x14ac:dyDescent="0.25">
      <c r="A240" s="43">
        <v>2018</v>
      </c>
      <c r="B240" s="43" t="s">
        <v>48</v>
      </c>
      <c r="C240" s="45" t="s">
        <v>13</v>
      </c>
      <c r="D240" s="45">
        <v>0</v>
      </c>
    </row>
    <row r="241" spans="1:4" s="44" customFormat="1" x14ac:dyDescent="0.25">
      <c r="A241" s="43">
        <v>2018</v>
      </c>
      <c r="B241" s="43" t="s">
        <v>48</v>
      </c>
      <c r="C241" s="45" t="s">
        <v>38</v>
      </c>
      <c r="D241" s="45">
        <v>0</v>
      </c>
    </row>
    <row r="242" spans="1:4" s="44" customFormat="1" x14ac:dyDescent="0.25">
      <c r="A242" s="43">
        <v>2018</v>
      </c>
      <c r="B242" s="43" t="s">
        <v>48</v>
      </c>
      <c r="C242" s="45" t="s">
        <v>39</v>
      </c>
      <c r="D242" s="45">
        <v>0</v>
      </c>
    </row>
    <row r="243" spans="1:4" s="44" customFormat="1" x14ac:dyDescent="0.25">
      <c r="A243" s="43">
        <v>2018</v>
      </c>
      <c r="B243" s="43" t="s">
        <v>48</v>
      </c>
      <c r="C243" s="45" t="s">
        <v>40</v>
      </c>
      <c r="D243" s="45">
        <v>3</v>
      </c>
    </row>
    <row r="244" spans="1:4" s="44" customFormat="1" x14ac:dyDescent="0.25">
      <c r="A244" s="43">
        <v>2018</v>
      </c>
      <c r="B244" s="43" t="s">
        <v>48</v>
      </c>
      <c r="C244" s="45" t="s">
        <v>14</v>
      </c>
      <c r="D244" s="45">
        <v>0</v>
      </c>
    </row>
    <row r="245" spans="1:4" s="44" customFormat="1" x14ac:dyDescent="0.25">
      <c r="A245" s="43">
        <v>2018</v>
      </c>
      <c r="B245" s="43" t="s">
        <v>48</v>
      </c>
      <c r="C245" s="45" t="s">
        <v>16</v>
      </c>
      <c r="D245" s="45">
        <v>3</v>
      </c>
    </row>
    <row r="246" spans="1:4" s="44" customFormat="1" x14ac:dyDescent="0.25">
      <c r="A246" s="43">
        <v>2018</v>
      </c>
      <c r="B246" s="43" t="s">
        <v>48</v>
      </c>
      <c r="C246" s="45" t="s">
        <v>52</v>
      </c>
      <c r="D246" s="45">
        <v>0</v>
      </c>
    </row>
    <row r="247" spans="1:4" s="44" customFormat="1" x14ac:dyDescent="0.25">
      <c r="A247" s="43">
        <v>2018</v>
      </c>
      <c r="B247" s="43" t="s">
        <v>42</v>
      </c>
      <c r="C247" s="45" t="s">
        <v>13</v>
      </c>
      <c r="D247" s="45">
        <v>0</v>
      </c>
    </row>
    <row r="248" spans="1:4" s="44" customFormat="1" x14ac:dyDescent="0.25">
      <c r="A248" s="43">
        <v>2018</v>
      </c>
      <c r="B248" s="43" t="s">
        <v>42</v>
      </c>
      <c r="C248" s="45" t="s">
        <v>38</v>
      </c>
      <c r="D248" s="45">
        <v>0</v>
      </c>
    </row>
    <row r="249" spans="1:4" s="44" customFormat="1" x14ac:dyDescent="0.25">
      <c r="A249" s="43">
        <v>2018</v>
      </c>
      <c r="B249" s="43" t="s">
        <v>42</v>
      </c>
      <c r="C249" s="45" t="s">
        <v>39</v>
      </c>
      <c r="D249" s="45">
        <v>0</v>
      </c>
    </row>
    <row r="250" spans="1:4" s="44" customFormat="1" x14ac:dyDescent="0.25">
      <c r="A250" s="43">
        <v>2018</v>
      </c>
      <c r="B250" s="43" t="s">
        <v>42</v>
      </c>
      <c r="C250" s="45" t="s">
        <v>40</v>
      </c>
      <c r="D250" s="45">
        <v>3</v>
      </c>
    </row>
    <row r="251" spans="1:4" s="44" customFormat="1" x14ac:dyDescent="0.25">
      <c r="A251" s="43">
        <v>2018</v>
      </c>
      <c r="B251" s="43" t="s">
        <v>42</v>
      </c>
      <c r="C251" s="45" t="s">
        <v>14</v>
      </c>
      <c r="D251" s="45">
        <v>0</v>
      </c>
    </row>
    <row r="252" spans="1:4" s="44" customFormat="1" x14ac:dyDescent="0.25">
      <c r="A252" s="43">
        <v>2018</v>
      </c>
      <c r="B252" s="43" t="s">
        <v>42</v>
      </c>
      <c r="C252" s="45" t="s">
        <v>16</v>
      </c>
      <c r="D252" s="45">
        <v>3</v>
      </c>
    </row>
    <row r="253" spans="1:4" s="44" customFormat="1" x14ac:dyDescent="0.25">
      <c r="A253" s="43">
        <v>2018</v>
      </c>
      <c r="B253" s="43" t="s">
        <v>42</v>
      </c>
      <c r="C253" s="45" t="s">
        <v>52</v>
      </c>
      <c r="D253" s="45">
        <v>0</v>
      </c>
    </row>
    <row r="254" spans="1:4" s="44" customFormat="1" x14ac:dyDescent="0.25">
      <c r="A254" s="43">
        <v>2018</v>
      </c>
      <c r="B254" s="43" t="s">
        <v>43</v>
      </c>
      <c r="C254" s="45" t="s">
        <v>13</v>
      </c>
      <c r="D254" s="45">
        <v>0</v>
      </c>
    </row>
    <row r="255" spans="1:4" s="44" customFormat="1" x14ac:dyDescent="0.25">
      <c r="A255" s="43">
        <v>2018</v>
      </c>
      <c r="B255" s="43" t="s">
        <v>43</v>
      </c>
      <c r="C255" s="45" t="s">
        <v>38</v>
      </c>
      <c r="D255" s="45">
        <v>0</v>
      </c>
    </row>
    <row r="256" spans="1:4" s="44" customFormat="1" x14ac:dyDescent="0.25">
      <c r="A256" s="43">
        <v>2018</v>
      </c>
      <c r="B256" s="43" t="s">
        <v>43</v>
      </c>
      <c r="C256" s="45" t="s">
        <v>39</v>
      </c>
      <c r="D256" s="45">
        <v>0</v>
      </c>
    </row>
    <row r="257" spans="1:4" s="44" customFormat="1" x14ac:dyDescent="0.25">
      <c r="A257" s="43">
        <v>2018</v>
      </c>
      <c r="B257" s="43" t="s">
        <v>43</v>
      </c>
      <c r="C257" s="45" t="s">
        <v>40</v>
      </c>
      <c r="D257" s="45">
        <v>3</v>
      </c>
    </row>
    <row r="258" spans="1:4" s="44" customFormat="1" x14ac:dyDescent="0.25">
      <c r="A258" s="43">
        <v>2018</v>
      </c>
      <c r="B258" s="43" t="s">
        <v>43</v>
      </c>
      <c r="C258" s="45" t="s">
        <v>14</v>
      </c>
      <c r="D258" s="45">
        <v>0</v>
      </c>
    </row>
    <row r="259" spans="1:4" s="44" customFormat="1" x14ac:dyDescent="0.25">
      <c r="A259" s="43">
        <v>2018</v>
      </c>
      <c r="B259" s="43" t="s">
        <v>43</v>
      </c>
      <c r="C259" s="45" t="s">
        <v>16</v>
      </c>
      <c r="D259" s="45">
        <v>3</v>
      </c>
    </row>
    <row r="260" spans="1:4" s="44" customFormat="1" x14ac:dyDescent="0.25">
      <c r="A260" s="43">
        <v>2018</v>
      </c>
      <c r="B260" s="43" t="s">
        <v>43</v>
      </c>
      <c r="C260" s="45" t="s">
        <v>52</v>
      </c>
      <c r="D260" s="45">
        <v>0</v>
      </c>
    </row>
    <row r="261" spans="1:4" s="44" customFormat="1" x14ac:dyDescent="0.25">
      <c r="A261" s="43">
        <v>2018</v>
      </c>
      <c r="B261" s="43" t="s">
        <v>44</v>
      </c>
      <c r="C261" s="45" t="s">
        <v>13</v>
      </c>
      <c r="D261" s="45">
        <v>268</v>
      </c>
    </row>
    <row r="262" spans="1:4" s="44" customFormat="1" x14ac:dyDescent="0.25">
      <c r="A262" s="43">
        <v>2018</v>
      </c>
      <c r="B262" s="43" t="s">
        <v>44</v>
      </c>
      <c r="C262" s="45" t="s">
        <v>38</v>
      </c>
      <c r="D262" s="45">
        <v>0</v>
      </c>
    </row>
    <row r="263" spans="1:4" s="44" customFormat="1" x14ac:dyDescent="0.25">
      <c r="A263" s="43">
        <v>2018</v>
      </c>
      <c r="B263" s="43" t="s">
        <v>44</v>
      </c>
      <c r="C263" s="45" t="s">
        <v>39</v>
      </c>
      <c r="D263" s="45">
        <v>0</v>
      </c>
    </row>
    <row r="264" spans="1:4" s="44" customFormat="1" x14ac:dyDescent="0.25">
      <c r="A264" s="43">
        <v>2018</v>
      </c>
      <c r="B264" s="43" t="s">
        <v>44</v>
      </c>
      <c r="C264" s="45" t="s">
        <v>40</v>
      </c>
      <c r="D264" s="45">
        <v>271</v>
      </c>
    </row>
    <row r="265" spans="1:4" s="44" customFormat="1" x14ac:dyDescent="0.25">
      <c r="A265" s="43">
        <v>2018</v>
      </c>
      <c r="B265" s="43" t="s">
        <v>44</v>
      </c>
      <c r="C265" s="45" t="s">
        <v>14</v>
      </c>
      <c r="D265" s="45">
        <v>0</v>
      </c>
    </row>
    <row r="266" spans="1:4" s="44" customFormat="1" x14ac:dyDescent="0.25">
      <c r="A266" s="43">
        <v>2018</v>
      </c>
      <c r="B266" s="43" t="s">
        <v>44</v>
      </c>
      <c r="C266" s="45" t="s">
        <v>16</v>
      </c>
      <c r="D266" s="45">
        <v>271</v>
      </c>
    </row>
    <row r="267" spans="1:4" s="44" customFormat="1" x14ac:dyDescent="0.25">
      <c r="A267" s="43">
        <v>2018</v>
      </c>
      <c r="B267" s="43" t="s">
        <v>44</v>
      </c>
      <c r="C267" s="45" t="s">
        <v>52</v>
      </c>
      <c r="D267" s="45">
        <v>0</v>
      </c>
    </row>
    <row r="268" spans="1:4" s="44" customFormat="1" x14ac:dyDescent="0.25">
      <c r="A268" s="43">
        <v>2018</v>
      </c>
      <c r="B268" s="43" t="s">
        <v>45</v>
      </c>
      <c r="C268" s="45" t="s">
        <v>13</v>
      </c>
      <c r="D268" s="45">
        <v>85</v>
      </c>
    </row>
    <row r="269" spans="1:4" s="44" customFormat="1" x14ac:dyDescent="0.25">
      <c r="A269" s="43">
        <v>2018</v>
      </c>
      <c r="B269" s="43" t="s">
        <v>45</v>
      </c>
      <c r="C269" s="45" t="s">
        <v>38</v>
      </c>
      <c r="D269" s="45">
        <v>0</v>
      </c>
    </row>
    <row r="270" spans="1:4" s="44" customFormat="1" x14ac:dyDescent="0.25">
      <c r="A270" s="43">
        <v>2018</v>
      </c>
      <c r="B270" s="43" t="s">
        <v>45</v>
      </c>
      <c r="C270" s="45" t="s">
        <v>39</v>
      </c>
      <c r="D270" s="45">
        <v>0</v>
      </c>
    </row>
    <row r="271" spans="1:4" s="44" customFormat="1" x14ac:dyDescent="0.25">
      <c r="A271" s="43">
        <v>2018</v>
      </c>
      <c r="B271" s="43" t="s">
        <v>45</v>
      </c>
      <c r="C271" s="45" t="s">
        <v>40</v>
      </c>
      <c r="D271" s="45">
        <v>355</v>
      </c>
    </row>
    <row r="272" spans="1:4" s="44" customFormat="1" x14ac:dyDescent="0.25">
      <c r="A272" s="43">
        <v>2018</v>
      </c>
      <c r="B272" s="43" t="s">
        <v>45</v>
      </c>
      <c r="C272" s="45" t="s">
        <v>14</v>
      </c>
      <c r="D272" s="45">
        <v>0</v>
      </c>
    </row>
    <row r="273" spans="1:4" s="44" customFormat="1" x14ac:dyDescent="0.25">
      <c r="A273" s="43">
        <v>2018</v>
      </c>
      <c r="B273" s="43" t="s">
        <v>45</v>
      </c>
      <c r="C273" s="45" t="s">
        <v>16</v>
      </c>
      <c r="D273" s="45">
        <v>355</v>
      </c>
    </row>
    <row r="274" spans="1:4" s="44" customFormat="1" x14ac:dyDescent="0.25">
      <c r="A274" s="43">
        <v>2018</v>
      </c>
      <c r="B274" s="43" t="s">
        <v>45</v>
      </c>
      <c r="C274" s="45" t="s">
        <v>52</v>
      </c>
      <c r="D274" s="45">
        <v>1</v>
      </c>
    </row>
    <row r="275" spans="1:4" s="44" customFormat="1" x14ac:dyDescent="0.25">
      <c r="A275" s="43">
        <v>2018</v>
      </c>
      <c r="B275" s="43" t="s">
        <v>46</v>
      </c>
      <c r="C275" s="45" t="s">
        <v>13</v>
      </c>
      <c r="D275" s="45">
        <v>0</v>
      </c>
    </row>
    <row r="276" spans="1:4" s="44" customFormat="1" x14ac:dyDescent="0.25">
      <c r="A276" s="43">
        <v>2018</v>
      </c>
      <c r="B276" s="43" t="s">
        <v>46</v>
      </c>
      <c r="C276" s="45" t="s">
        <v>38</v>
      </c>
      <c r="D276" s="45">
        <v>0</v>
      </c>
    </row>
    <row r="277" spans="1:4" s="44" customFormat="1" x14ac:dyDescent="0.25">
      <c r="A277" s="43">
        <v>2018</v>
      </c>
      <c r="B277" s="43" t="s">
        <v>46</v>
      </c>
      <c r="C277" s="45" t="s">
        <v>39</v>
      </c>
      <c r="D277" s="45">
        <v>0</v>
      </c>
    </row>
    <row r="278" spans="1:4" s="44" customFormat="1" x14ac:dyDescent="0.25">
      <c r="A278" s="43">
        <v>2018</v>
      </c>
      <c r="B278" s="43" t="s">
        <v>46</v>
      </c>
      <c r="C278" s="45" t="s">
        <v>40</v>
      </c>
      <c r="D278" s="45">
        <v>355</v>
      </c>
    </row>
    <row r="279" spans="1:4" s="44" customFormat="1" x14ac:dyDescent="0.25">
      <c r="A279" s="43">
        <v>2018</v>
      </c>
      <c r="B279" s="43" t="s">
        <v>46</v>
      </c>
      <c r="C279" s="45" t="s">
        <v>14</v>
      </c>
      <c r="D279" s="45">
        <v>0</v>
      </c>
    </row>
    <row r="280" spans="1:4" s="44" customFormat="1" x14ac:dyDescent="0.25">
      <c r="A280" s="43">
        <v>2018</v>
      </c>
      <c r="B280" s="43" t="s">
        <v>46</v>
      </c>
      <c r="C280" s="45" t="s">
        <v>16</v>
      </c>
      <c r="D280" s="45">
        <v>355</v>
      </c>
    </row>
    <row r="281" spans="1:4" s="44" customFormat="1" x14ac:dyDescent="0.25">
      <c r="A281" s="43">
        <v>2018</v>
      </c>
      <c r="B281" s="43" t="s">
        <v>46</v>
      </c>
      <c r="C281" s="45" t="s">
        <v>52</v>
      </c>
      <c r="D281" s="45">
        <v>0</v>
      </c>
    </row>
    <row r="282" spans="1:4" s="44" customFormat="1" x14ac:dyDescent="0.25">
      <c r="A282" s="43">
        <v>2018</v>
      </c>
      <c r="B282" s="43" t="s">
        <v>49</v>
      </c>
      <c r="C282" s="45" t="s">
        <v>13</v>
      </c>
      <c r="D282" s="45">
        <v>0</v>
      </c>
    </row>
    <row r="283" spans="1:4" s="44" customFormat="1" x14ac:dyDescent="0.25">
      <c r="A283" s="43">
        <v>2018</v>
      </c>
      <c r="B283" s="43" t="s">
        <v>49</v>
      </c>
      <c r="C283" s="45" t="s">
        <v>38</v>
      </c>
      <c r="D283" s="45">
        <v>0</v>
      </c>
    </row>
    <row r="284" spans="1:4" s="44" customFormat="1" x14ac:dyDescent="0.25">
      <c r="A284" s="43">
        <v>2018</v>
      </c>
      <c r="B284" s="43" t="s">
        <v>49</v>
      </c>
      <c r="C284" s="45" t="s">
        <v>39</v>
      </c>
      <c r="D284" s="45">
        <v>0</v>
      </c>
    </row>
    <row r="285" spans="1:4" s="44" customFormat="1" x14ac:dyDescent="0.25">
      <c r="A285" s="43">
        <v>2018</v>
      </c>
      <c r="B285" s="43" t="s">
        <v>49</v>
      </c>
      <c r="C285" s="45" t="s">
        <v>40</v>
      </c>
      <c r="D285" s="45">
        <v>355</v>
      </c>
    </row>
    <row r="286" spans="1:4" s="44" customFormat="1" x14ac:dyDescent="0.25">
      <c r="A286" s="43">
        <v>2018</v>
      </c>
      <c r="B286" s="43" t="s">
        <v>49</v>
      </c>
      <c r="C286" s="45" t="s">
        <v>14</v>
      </c>
      <c r="D286" s="45">
        <v>0</v>
      </c>
    </row>
    <row r="287" spans="1:4" s="44" customFormat="1" x14ac:dyDescent="0.25">
      <c r="A287" s="43">
        <v>2018</v>
      </c>
      <c r="B287" s="43" t="s">
        <v>49</v>
      </c>
      <c r="C287" s="45" t="s">
        <v>16</v>
      </c>
      <c r="D287" s="45">
        <v>355</v>
      </c>
    </row>
    <row r="288" spans="1:4" s="44" customFormat="1" x14ac:dyDescent="0.25">
      <c r="A288" s="43">
        <v>2018</v>
      </c>
      <c r="B288" s="43" t="s">
        <v>49</v>
      </c>
      <c r="C288" s="45" t="s">
        <v>52</v>
      </c>
      <c r="D288" s="45">
        <v>0</v>
      </c>
    </row>
    <row r="289" spans="1:4" s="44" customFormat="1" x14ac:dyDescent="0.25">
      <c r="A289" s="43">
        <v>2018</v>
      </c>
      <c r="B289" s="43" t="s">
        <v>50</v>
      </c>
      <c r="C289" s="45" t="s">
        <v>13</v>
      </c>
      <c r="D289" s="45">
        <v>52</v>
      </c>
    </row>
    <row r="290" spans="1:4" s="44" customFormat="1" x14ac:dyDescent="0.25">
      <c r="A290" s="43">
        <v>2018</v>
      </c>
      <c r="B290" s="43" t="s">
        <v>50</v>
      </c>
      <c r="C290" s="45" t="s">
        <v>38</v>
      </c>
      <c r="D290" s="45">
        <v>0</v>
      </c>
    </row>
    <row r="291" spans="1:4" s="44" customFormat="1" x14ac:dyDescent="0.25">
      <c r="A291" s="43">
        <v>2018</v>
      </c>
      <c r="B291" s="43" t="s">
        <v>50</v>
      </c>
      <c r="C291" s="45" t="s">
        <v>39</v>
      </c>
      <c r="D291" s="45">
        <v>0</v>
      </c>
    </row>
    <row r="292" spans="1:4" s="44" customFormat="1" x14ac:dyDescent="0.25">
      <c r="A292" s="43">
        <v>2018</v>
      </c>
      <c r="B292" s="43" t="s">
        <v>50</v>
      </c>
      <c r="C292" s="45" t="s">
        <v>40</v>
      </c>
      <c r="D292" s="45">
        <v>407</v>
      </c>
    </row>
    <row r="293" spans="1:4" s="44" customFormat="1" x14ac:dyDescent="0.25">
      <c r="A293" s="43">
        <v>2018</v>
      </c>
      <c r="B293" s="43" t="s">
        <v>50</v>
      </c>
      <c r="C293" s="45" t="s">
        <v>14</v>
      </c>
      <c r="D293" s="45">
        <v>0</v>
      </c>
    </row>
    <row r="294" spans="1:4" s="44" customFormat="1" x14ac:dyDescent="0.25">
      <c r="A294" s="43">
        <v>2018</v>
      </c>
      <c r="B294" s="43" t="s">
        <v>50</v>
      </c>
      <c r="C294" s="45" t="s">
        <v>16</v>
      </c>
      <c r="D294" s="45">
        <v>407</v>
      </c>
    </row>
    <row r="295" spans="1:4" s="44" customFormat="1" x14ac:dyDescent="0.25">
      <c r="A295" s="43">
        <v>2018</v>
      </c>
      <c r="B295" s="43" t="s">
        <v>50</v>
      </c>
      <c r="C295" s="45" t="s">
        <v>52</v>
      </c>
      <c r="D295" s="45">
        <v>0</v>
      </c>
    </row>
    <row r="296" spans="1:4" s="44" customFormat="1" x14ac:dyDescent="0.25">
      <c r="A296" s="43">
        <v>2018</v>
      </c>
      <c r="B296" s="43" t="s">
        <v>51</v>
      </c>
      <c r="C296" s="45" t="s">
        <v>13</v>
      </c>
      <c r="D296" s="45">
        <v>0</v>
      </c>
    </row>
    <row r="297" spans="1:4" s="44" customFormat="1" x14ac:dyDescent="0.25">
      <c r="A297" s="43">
        <v>2018</v>
      </c>
      <c r="B297" s="43" t="s">
        <v>51</v>
      </c>
      <c r="C297" s="45" t="s">
        <v>38</v>
      </c>
      <c r="D297" s="45">
        <v>0</v>
      </c>
    </row>
    <row r="298" spans="1:4" s="44" customFormat="1" x14ac:dyDescent="0.25">
      <c r="A298" s="43">
        <v>2018</v>
      </c>
      <c r="B298" s="43" t="s">
        <v>51</v>
      </c>
      <c r="C298" s="45" t="s">
        <v>39</v>
      </c>
      <c r="D298" s="45">
        <v>0</v>
      </c>
    </row>
    <row r="299" spans="1:4" s="44" customFormat="1" x14ac:dyDescent="0.25">
      <c r="A299" s="43">
        <v>2018</v>
      </c>
      <c r="B299" s="43" t="s">
        <v>51</v>
      </c>
      <c r="C299" s="45" t="s">
        <v>40</v>
      </c>
      <c r="D299" s="45">
        <v>407</v>
      </c>
    </row>
    <row r="300" spans="1:4" s="44" customFormat="1" x14ac:dyDescent="0.25">
      <c r="A300" s="43">
        <v>2018</v>
      </c>
      <c r="B300" s="43" t="s">
        <v>51</v>
      </c>
      <c r="C300" s="45" t="s">
        <v>14</v>
      </c>
      <c r="D300" s="45">
        <v>0</v>
      </c>
    </row>
    <row r="301" spans="1:4" s="44" customFormat="1" x14ac:dyDescent="0.25">
      <c r="A301" s="43">
        <v>2018</v>
      </c>
      <c r="B301" s="43" t="s">
        <v>51</v>
      </c>
      <c r="C301" s="45" t="s">
        <v>16</v>
      </c>
      <c r="D301" s="45">
        <v>407</v>
      </c>
    </row>
    <row r="302" spans="1:4" s="44" customFormat="1" x14ac:dyDescent="0.25">
      <c r="A302" s="43">
        <v>2018</v>
      </c>
      <c r="B302" s="43" t="s">
        <v>51</v>
      </c>
      <c r="C302" s="45" t="s">
        <v>52</v>
      </c>
      <c r="D302" s="45">
        <v>0</v>
      </c>
    </row>
    <row r="303" spans="1:4" s="44" customFormat="1" x14ac:dyDescent="0.25">
      <c r="A303" s="43">
        <v>2018</v>
      </c>
      <c r="B303" s="43" t="s">
        <v>47</v>
      </c>
      <c r="C303" s="45" t="s">
        <v>13</v>
      </c>
      <c r="D303" s="45">
        <v>244</v>
      </c>
    </row>
    <row r="304" spans="1:4" s="44" customFormat="1" x14ac:dyDescent="0.25">
      <c r="A304" s="43">
        <v>2018</v>
      </c>
      <c r="B304" s="43" t="s">
        <v>47</v>
      </c>
      <c r="C304" s="45" t="s">
        <v>38</v>
      </c>
      <c r="D304" s="45">
        <v>2</v>
      </c>
    </row>
    <row r="305" spans="1:4" s="44" customFormat="1" x14ac:dyDescent="0.25">
      <c r="A305" s="43">
        <v>2018</v>
      </c>
      <c r="B305" s="43" t="s">
        <v>47</v>
      </c>
      <c r="C305" s="45" t="s">
        <v>39</v>
      </c>
      <c r="D305" s="45">
        <v>0</v>
      </c>
    </row>
    <row r="306" spans="1:4" s="44" customFormat="1" x14ac:dyDescent="0.25">
      <c r="A306" s="43">
        <v>2018</v>
      </c>
      <c r="B306" s="43" t="s">
        <v>47</v>
      </c>
      <c r="C306" s="45" t="s">
        <v>40</v>
      </c>
      <c r="D306" s="45">
        <v>656</v>
      </c>
    </row>
    <row r="307" spans="1:4" s="44" customFormat="1" x14ac:dyDescent="0.25">
      <c r="A307" s="43">
        <v>2018</v>
      </c>
      <c r="B307" s="43" t="s">
        <v>47</v>
      </c>
      <c r="C307" s="45" t="s">
        <v>14</v>
      </c>
      <c r="D307" s="45">
        <v>0</v>
      </c>
    </row>
    <row r="308" spans="1:4" s="44" customFormat="1" x14ac:dyDescent="0.25">
      <c r="A308" s="43">
        <v>2018</v>
      </c>
      <c r="B308" s="43" t="s">
        <v>47</v>
      </c>
      <c r="C308" s="45" t="s">
        <v>16</v>
      </c>
      <c r="D308" s="45">
        <v>656</v>
      </c>
    </row>
    <row r="309" spans="1:4" s="44" customFormat="1" x14ac:dyDescent="0.25">
      <c r="A309" s="43">
        <v>2018</v>
      </c>
      <c r="B309" s="43" t="s">
        <v>47</v>
      </c>
      <c r="C309" s="45" t="s">
        <v>52</v>
      </c>
      <c r="D309" s="45">
        <v>63</v>
      </c>
    </row>
    <row r="310" spans="1:4" s="44" customFormat="1" x14ac:dyDescent="0.25">
      <c r="A310" s="43">
        <v>2019</v>
      </c>
      <c r="B310" s="43" t="s">
        <v>37</v>
      </c>
      <c r="C310" s="45" t="s">
        <v>13</v>
      </c>
      <c r="D310" s="45">
        <v>0</v>
      </c>
    </row>
    <row r="311" spans="1:4" s="44" customFormat="1" x14ac:dyDescent="0.25">
      <c r="A311" s="43">
        <v>2019</v>
      </c>
      <c r="B311" s="43" t="s">
        <v>37</v>
      </c>
      <c r="C311" s="45" t="s">
        <v>38</v>
      </c>
      <c r="D311" s="45">
        <v>56</v>
      </c>
    </row>
    <row r="312" spans="1:4" s="44" customFormat="1" x14ac:dyDescent="0.25">
      <c r="A312" s="43">
        <v>2019</v>
      </c>
      <c r="B312" s="43" t="s">
        <v>37</v>
      </c>
      <c r="C312" s="45" t="s">
        <v>39</v>
      </c>
      <c r="D312" s="45">
        <v>0</v>
      </c>
    </row>
    <row r="313" spans="1:4" s="44" customFormat="1" x14ac:dyDescent="0.25">
      <c r="A313" s="43">
        <v>2019</v>
      </c>
      <c r="B313" s="43" t="s">
        <v>37</v>
      </c>
      <c r="C313" s="45" t="s">
        <v>40</v>
      </c>
      <c r="D313" s="45">
        <v>590</v>
      </c>
    </row>
    <row r="314" spans="1:4" s="44" customFormat="1" x14ac:dyDescent="0.25">
      <c r="A314" s="43">
        <v>2019</v>
      </c>
      <c r="B314" s="43" t="s">
        <v>37</v>
      </c>
      <c r="C314" s="45" t="s">
        <v>14</v>
      </c>
      <c r="D314" s="45">
        <v>0</v>
      </c>
    </row>
    <row r="315" spans="1:4" s="44" customFormat="1" x14ac:dyDescent="0.25">
      <c r="A315" s="43">
        <v>2019</v>
      </c>
      <c r="B315" s="43" t="s">
        <v>37</v>
      </c>
      <c r="C315" s="45" t="s">
        <v>16</v>
      </c>
      <c r="D315" s="45">
        <v>590</v>
      </c>
    </row>
    <row r="316" spans="1:4" s="44" customFormat="1" x14ac:dyDescent="0.25">
      <c r="A316" s="43">
        <v>2019</v>
      </c>
      <c r="B316" s="43" t="s">
        <v>37</v>
      </c>
      <c r="C316" s="45" t="s">
        <v>52</v>
      </c>
      <c r="D316" s="45">
        <v>122</v>
      </c>
    </row>
    <row r="317" spans="1:4" s="44" customFormat="1" x14ac:dyDescent="0.25">
      <c r="A317" s="43">
        <v>2019</v>
      </c>
      <c r="B317" s="43" t="s">
        <v>41</v>
      </c>
      <c r="C317" s="45" t="s">
        <v>13</v>
      </c>
      <c r="D317" s="45">
        <v>0</v>
      </c>
    </row>
    <row r="318" spans="1:4" s="44" customFormat="1" x14ac:dyDescent="0.25">
      <c r="A318" s="43">
        <v>2019</v>
      </c>
      <c r="B318" s="43" t="s">
        <v>41</v>
      </c>
      <c r="C318" s="45" t="s">
        <v>38</v>
      </c>
      <c r="D318" s="45">
        <v>0</v>
      </c>
    </row>
    <row r="319" spans="1:4" s="44" customFormat="1" x14ac:dyDescent="0.25">
      <c r="A319" s="43">
        <v>2019</v>
      </c>
      <c r="B319" s="43" t="s">
        <v>41</v>
      </c>
      <c r="C319" s="45" t="s">
        <v>39</v>
      </c>
      <c r="D319" s="45">
        <v>0</v>
      </c>
    </row>
    <row r="320" spans="1:4" s="44" customFormat="1" x14ac:dyDescent="0.25">
      <c r="A320" s="43">
        <v>2019</v>
      </c>
      <c r="B320" s="43" t="s">
        <v>41</v>
      </c>
      <c r="C320" s="45" t="s">
        <v>40</v>
      </c>
      <c r="D320" s="45">
        <v>590</v>
      </c>
    </row>
    <row r="321" spans="1:4" s="44" customFormat="1" x14ac:dyDescent="0.25">
      <c r="A321" s="43">
        <v>2019</v>
      </c>
      <c r="B321" s="43" t="s">
        <v>41</v>
      </c>
      <c r="C321" s="45" t="s">
        <v>14</v>
      </c>
      <c r="D321" s="45">
        <v>0</v>
      </c>
    </row>
    <row r="322" spans="1:4" s="44" customFormat="1" x14ac:dyDescent="0.25">
      <c r="A322" s="43">
        <v>2019</v>
      </c>
      <c r="B322" s="43" t="s">
        <v>41</v>
      </c>
      <c r="C322" s="45" t="s">
        <v>16</v>
      </c>
      <c r="D322" s="45">
        <v>590</v>
      </c>
    </row>
    <row r="323" spans="1:4" s="44" customFormat="1" x14ac:dyDescent="0.25">
      <c r="A323" s="43">
        <v>2019</v>
      </c>
      <c r="B323" s="43" t="s">
        <v>41</v>
      </c>
      <c r="C323" s="45" t="s">
        <v>52</v>
      </c>
      <c r="D323" s="45">
        <v>0</v>
      </c>
    </row>
    <row r="324" spans="1:4" s="44" customFormat="1" x14ac:dyDescent="0.25">
      <c r="A324" s="43">
        <v>2019</v>
      </c>
      <c r="B324" s="43" t="s">
        <v>48</v>
      </c>
      <c r="C324" s="45" t="s">
        <v>13</v>
      </c>
      <c r="D324" s="45">
        <v>0</v>
      </c>
    </row>
    <row r="325" spans="1:4" s="44" customFormat="1" x14ac:dyDescent="0.25">
      <c r="A325" s="43">
        <v>2019</v>
      </c>
      <c r="B325" s="43" t="s">
        <v>48</v>
      </c>
      <c r="C325" s="45" t="s">
        <v>38</v>
      </c>
      <c r="D325" s="45">
        <v>0</v>
      </c>
    </row>
    <row r="326" spans="1:4" s="44" customFormat="1" x14ac:dyDescent="0.25">
      <c r="A326" s="43">
        <v>2019</v>
      </c>
      <c r="B326" s="43" t="s">
        <v>48</v>
      </c>
      <c r="C326" s="45" t="s">
        <v>39</v>
      </c>
      <c r="D326" s="45">
        <v>0</v>
      </c>
    </row>
    <row r="327" spans="1:4" s="44" customFormat="1" x14ac:dyDescent="0.25">
      <c r="A327" s="43">
        <v>2019</v>
      </c>
      <c r="B327" s="43" t="s">
        <v>48</v>
      </c>
      <c r="C327" s="45" t="s">
        <v>40</v>
      </c>
      <c r="D327" s="45">
        <v>582</v>
      </c>
    </row>
    <row r="328" spans="1:4" s="44" customFormat="1" x14ac:dyDescent="0.25">
      <c r="A328" s="43">
        <v>2019</v>
      </c>
      <c r="B328" s="43" t="s">
        <v>48</v>
      </c>
      <c r="C328" s="45" t="s">
        <v>14</v>
      </c>
      <c r="D328" s="45">
        <v>0</v>
      </c>
    </row>
    <row r="329" spans="1:4" s="44" customFormat="1" x14ac:dyDescent="0.25">
      <c r="A329" s="43">
        <v>2019</v>
      </c>
      <c r="B329" s="43" t="s">
        <v>48</v>
      </c>
      <c r="C329" s="45" t="s">
        <v>16</v>
      </c>
      <c r="D329" s="45">
        <v>582</v>
      </c>
    </row>
    <row r="330" spans="1:4" s="44" customFormat="1" x14ac:dyDescent="0.25">
      <c r="A330" s="43">
        <v>2019</v>
      </c>
      <c r="B330" s="43" t="s">
        <v>48</v>
      </c>
      <c r="C330" s="45" t="s">
        <v>52</v>
      </c>
      <c r="D330" s="45">
        <v>9</v>
      </c>
    </row>
    <row r="331" spans="1:4" s="44" customFormat="1" x14ac:dyDescent="0.25">
      <c r="A331" s="43">
        <v>2019</v>
      </c>
      <c r="B331" s="43" t="s">
        <v>42</v>
      </c>
      <c r="C331" s="45" t="s">
        <v>13</v>
      </c>
      <c r="D331" s="45">
        <v>471</v>
      </c>
    </row>
    <row r="332" spans="1:4" s="44" customFormat="1" x14ac:dyDescent="0.25">
      <c r="A332" s="43">
        <v>2019</v>
      </c>
      <c r="B332" s="43" t="s">
        <v>42</v>
      </c>
      <c r="C332" s="45" t="s">
        <v>38</v>
      </c>
      <c r="D332" s="45">
        <v>6</v>
      </c>
    </row>
    <row r="333" spans="1:4" s="44" customFormat="1" x14ac:dyDescent="0.25">
      <c r="A333" s="43">
        <v>2019</v>
      </c>
      <c r="B333" s="43" t="s">
        <v>42</v>
      </c>
      <c r="C333" s="45" t="s">
        <v>39</v>
      </c>
      <c r="D333" s="45">
        <v>0</v>
      </c>
    </row>
    <row r="334" spans="1:4" s="44" customFormat="1" x14ac:dyDescent="0.25">
      <c r="A334" s="43">
        <v>2019</v>
      </c>
      <c r="B334" s="43" t="s">
        <v>42</v>
      </c>
      <c r="C334" s="45" t="s">
        <v>40</v>
      </c>
      <c r="D334" s="45">
        <v>1000</v>
      </c>
    </row>
    <row r="335" spans="1:4" s="44" customFormat="1" x14ac:dyDescent="0.25">
      <c r="A335" s="43">
        <v>2019</v>
      </c>
      <c r="B335" s="43" t="s">
        <v>42</v>
      </c>
      <c r="C335" s="45" t="s">
        <v>14</v>
      </c>
      <c r="D335" s="45">
        <v>0</v>
      </c>
    </row>
    <row r="336" spans="1:4" s="44" customFormat="1" x14ac:dyDescent="0.25">
      <c r="A336" s="43">
        <v>2019</v>
      </c>
      <c r="B336" s="43" t="s">
        <v>42</v>
      </c>
      <c r="C336" s="45" t="s">
        <v>16</v>
      </c>
      <c r="D336" s="45">
        <v>1000</v>
      </c>
    </row>
    <row r="337" spans="1:4" s="44" customFormat="1" x14ac:dyDescent="0.25">
      <c r="A337" s="43">
        <v>2019</v>
      </c>
      <c r="B337" s="43" t="s">
        <v>42</v>
      </c>
      <c r="C337" s="45" t="s">
        <v>52</v>
      </c>
      <c r="D337" s="45">
        <v>59</v>
      </c>
    </row>
    <row r="338" spans="1:4" s="44" customFormat="1" x14ac:dyDescent="0.25">
      <c r="A338" s="43">
        <v>2015</v>
      </c>
      <c r="B338" s="43" t="s">
        <v>48</v>
      </c>
      <c r="C338" s="45" t="s">
        <v>53</v>
      </c>
      <c r="D338" s="45">
        <v>0</v>
      </c>
    </row>
    <row r="339" spans="1:4" s="44" customFormat="1" x14ac:dyDescent="0.25">
      <c r="A339" s="43">
        <v>2015</v>
      </c>
      <c r="B339" s="43" t="s">
        <v>48</v>
      </c>
      <c r="C339" s="45" t="s">
        <v>54</v>
      </c>
      <c r="D339" s="45">
        <v>0</v>
      </c>
    </row>
    <row r="340" spans="1:4" s="44" customFormat="1" x14ac:dyDescent="0.25">
      <c r="A340" s="43">
        <v>2015</v>
      </c>
      <c r="B340" s="43" t="s">
        <v>42</v>
      </c>
      <c r="C340" s="45" t="s">
        <v>53</v>
      </c>
      <c r="D340" s="45">
        <v>6</v>
      </c>
    </row>
    <row r="341" spans="1:4" s="44" customFormat="1" x14ac:dyDescent="0.25">
      <c r="A341" s="43">
        <v>2015</v>
      </c>
      <c r="B341" s="43" t="s">
        <v>42</v>
      </c>
      <c r="C341" s="45" t="s">
        <v>54</v>
      </c>
      <c r="D341" s="45">
        <v>0</v>
      </c>
    </row>
    <row r="342" spans="1:4" s="44" customFormat="1" x14ac:dyDescent="0.25">
      <c r="A342" s="43">
        <v>2015</v>
      </c>
      <c r="B342" s="43" t="s">
        <v>44</v>
      </c>
      <c r="C342" s="45" t="s">
        <v>53</v>
      </c>
      <c r="D342" s="45">
        <v>0</v>
      </c>
    </row>
    <row r="343" spans="1:4" s="44" customFormat="1" x14ac:dyDescent="0.25">
      <c r="A343" s="43">
        <v>2015</v>
      </c>
      <c r="B343" s="43" t="s">
        <v>44</v>
      </c>
      <c r="C343" s="45" t="s">
        <v>54</v>
      </c>
      <c r="D343" s="45">
        <v>0</v>
      </c>
    </row>
    <row r="344" spans="1:4" s="44" customFormat="1" x14ac:dyDescent="0.25">
      <c r="A344" s="43">
        <v>2015</v>
      </c>
      <c r="B344" s="43" t="s">
        <v>45</v>
      </c>
      <c r="C344" s="45" t="s">
        <v>53</v>
      </c>
      <c r="D344" s="45">
        <v>0</v>
      </c>
    </row>
    <row r="345" spans="1:4" s="44" customFormat="1" x14ac:dyDescent="0.25">
      <c r="A345" s="43">
        <v>2015</v>
      </c>
      <c r="B345" s="43" t="s">
        <v>45</v>
      </c>
      <c r="C345" s="45" t="s">
        <v>54</v>
      </c>
      <c r="D345" s="45">
        <v>0</v>
      </c>
    </row>
    <row r="346" spans="1:4" s="44" customFormat="1" x14ac:dyDescent="0.25">
      <c r="A346" s="43">
        <v>2015</v>
      </c>
      <c r="B346" s="43" t="s">
        <v>46</v>
      </c>
      <c r="C346" s="45" t="s">
        <v>53</v>
      </c>
      <c r="D346" s="45">
        <v>0</v>
      </c>
    </row>
    <row r="347" spans="1:4" s="44" customFormat="1" x14ac:dyDescent="0.25">
      <c r="A347" s="43">
        <v>2015</v>
      </c>
      <c r="B347" s="43" t="s">
        <v>46</v>
      </c>
      <c r="C347" s="45" t="s">
        <v>54</v>
      </c>
      <c r="D347" s="45">
        <v>0</v>
      </c>
    </row>
    <row r="348" spans="1:4" s="44" customFormat="1" x14ac:dyDescent="0.25">
      <c r="A348" s="43">
        <v>2015</v>
      </c>
      <c r="B348" s="43" t="s">
        <v>51</v>
      </c>
      <c r="C348" s="45" t="s">
        <v>53</v>
      </c>
      <c r="D348" s="45">
        <v>0</v>
      </c>
    </row>
    <row r="349" spans="1:4" s="44" customFormat="1" x14ac:dyDescent="0.25">
      <c r="A349" s="43">
        <v>2015</v>
      </c>
      <c r="B349" s="43" t="s">
        <v>51</v>
      </c>
      <c r="C349" s="45" t="s">
        <v>54</v>
      </c>
      <c r="D349" s="45">
        <v>0</v>
      </c>
    </row>
    <row r="350" spans="1:4" s="44" customFormat="1" x14ac:dyDescent="0.25">
      <c r="A350" s="43">
        <v>2015</v>
      </c>
      <c r="B350" s="43" t="s">
        <v>47</v>
      </c>
      <c r="C350" s="45" t="s">
        <v>53</v>
      </c>
      <c r="D350" s="45">
        <v>7</v>
      </c>
    </row>
    <row r="351" spans="1:4" s="44" customFormat="1" x14ac:dyDescent="0.25">
      <c r="A351" s="43">
        <v>2015</v>
      </c>
      <c r="B351" s="43" t="s">
        <v>47</v>
      </c>
      <c r="C351" s="45" t="s">
        <v>54</v>
      </c>
      <c r="D351" s="45">
        <v>0</v>
      </c>
    </row>
    <row r="352" spans="1:4" s="44" customFormat="1" x14ac:dyDescent="0.25">
      <c r="A352" s="43">
        <v>2016</v>
      </c>
      <c r="B352" s="43" t="s">
        <v>37</v>
      </c>
      <c r="C352" s="45" t="s">
        <v>53</v>
      </c>
      <c r="D352" s="45">
        <v>0</v>
      </c>
    </row>
    <row r="353" spans="1:4" s="44" customFormat="1" x14ac:dyDescent="0.25">
      <c r="A353" s="43">
        <v>2016</v>
      </c>
      <c r="B353" s="43" t="s">
        <v>37</v>
      </c>
      <c r="C353" s="45" t="s">
        <v>54</v>
      </c>
      <c r="D353" s="45">
        <v>0</v>
      </c>
    </row>
    <row r="354" spans="1:4" s="44" customFormat="1" x14ac:dyDescent="0.25">
      <c r="A354" s="43">
        <v>2016</v>
      </c>
      <c r="B354" s="43" t="s">
        <v>41</v>
      </c>
      <c r="C354" s="45" t="s">
        <v>53</v>
      </c>
      <c r="D354" s="45">
        <v>0</v>
      </c>
    </row>
    <row r="355" spans="1:4" s="44" customFormat="1" x14ac:dyDescent="0.25">
      <c r="A355" s="43">
        <v>2016</v>
      </c>
      <c r="B355" s="43" t="s">
        <v>41</v>
      </c>
      <c r="C355" s="45" t="s">
        <v>54</v>
      </c>
      <c r="D355" s="45">
        <v>0</v>
      </c>
    </row>
    <row r="356" spans="1:4" s="44" customFormat="1" x14ac:dyDescent="0.25">
      <c r="A356" s="43">
        <v>2016</v>
      </c>
      <c r="B356" s="43" t="s">
        <v>48</v>
      </c>
      <c r="C356" s="45" t="s">
        <v>53</v>
      </c>
      <c r="D356" s="45">
        <v>5</v>
      </c>
    </row>
    <row r="357" spans="1:4" s="44" customFormat="1" x14ac:dyDescent="0.25">
      <c r="A357" s="43">
        <v>2016</v>
      </c>
      <c r="B357" s="43" t="s">
        <v>48</v>
      </c>
      <c r="C357" s="45" t="s">
        <v>54</v>
      </c>
      <c r="D357" s="45">
        <v>0</v>
      </c>
    </row>
    <row r="358" spans="1:4" s="44" customFormat="1" x14ac:dyDescent="0.25">
      <c r="A358" s="43">
        <v>2016</v>
      </c>
      <c r="B358" s="43" t="s">
        <v>42</v>
      </c>
      <c r="C358" s="45" t="s">
        <v>53</v>
      </c>
      <c r="D358" s="45">
        <v>1</v>
      </c>
    </row>
    <row r="359" spans="1:4" s="44" customFormat="1" x14ac:dyDescent="0.25">
      <c r="A359" s="43">
        <v>2016</v>
      </c>
      <c r="B359" s="43" t="s">
        <v>42</v>
      </c>
      <c r="C359" s="45" t="s">
        <v>54</v>
      </c>
      <c r="D359" s="45">
        <v>0</v>
      </c>
    </row>
    <row r="360" spans="1:4" s="44" customFormat="1" x14ac:dyDescent="0.25">
      <c r="A360" s="43">
        <v>2016</v>
      </c>
      <c r="B360" s="43" t="s">
        <v>43</v>
      </c>
      <c r="C360" s="45" t="s">
        <v>53</v>
      </c>
      <c r="D360" s="45">
        <v>36</v>
      </c>
    </row>
    <row r="361" spans="1:4" s="44" customFormat="1" x14ac:dyDescent="0.25">
      <c r="A361" s="43">
        <v>2016</v>
      </c>
      <c r="B361" s="43" t="s">
        <v>43</v>
      </c>
      <c r="C361" s="45" t="s">
        <v>54</v>
      </c>
      <c r="D361" s="45">
        <v>0</v>
      </c>
    </row>
    <row r="362" spans="1:4" s="44" customFormat="1" x14ac:dyDescent="0.25">
      <c r="A362" s="43">
        <v>2016</v>
      </c>
      <c r="B362" s="43" t="s">
        <v>44</v>
      </c>
      <c r="C362" s="45" t="s">
        <v>53</v>
      </c>
      <c r="D362" s="45">
        <v>0</v>
      </c>
    </row>
    <row r="363" spans="1:4" s="44" customFormat="1" x14ac:dyDescent="0.25">
      <c r="A363" s="43">
        <v>2016</v>
      </c>
      <c r="B363" s="43" t="s">
        <v>44</v>
      </c>
      <c r="C363" s="45" t="s">
        <v>54</v>
      </c>
      <c r="D363" s="45">
        <v>0</v>
      </c>
    </row>
    <row r="364" spans="1:4" s="44" customFormat="1" x14ac:dyDescent="0.25">
      <c r="A364" s="43">
        <v>2016</v>
      </c>
      <c r="B364" s="43" t="s">
        <v>45</v>
      </c>
      <c r="C364" s="45" t="s">
        <v>53</v>
      </c>
      <c r="D364" s="45">
        <v>0</v>
      </c>
    </row>
    <row r="365" spans="1:4" s="44" customFormat="1" x14ac:dyDescent="0.25">
      <c r="A365" s="43">
        <v>2016</v>
      </c>
      <c r="B365" s="43" t="s">
        <v>45</v>
      </c>
      <c r="C365" s="45" t="s">
        <v>54</v>
      </c>
      <c r="D365" s="45">
        <v>0</v>
      </c>
    </row>
    <row r="366" spans="1:4" s="44" customFormat="1" x14ac:dyDescent="0.25">
      <c r="A366" s="43">
        <v>2016</v>
      </c>
      <c r="B366" s="43" t="s">
        <v>46</v>
      </c>
      <c r="C366" s="45" t="s">
        <v>53</v>
      </c>
      <c r="D366" s="45">
        <v>0</v>
      </c>
    </row>
    <row r="367" spans="1:4" s="44" customFormat="1" x14ac:dyDescent="0.25">
      <c r="A367" s="43">
        <v>2016</v>
      </c>
      <c r="B367" s="43" t="s">
        <v>46</v>
      </c>
      <c r="C367" s="45" t="s">
        <v>54</v>
      </c>
      <c r="D367" s="45">
        <v>0</v>
      </c>
    </row>
    <row r="368" spans="1:4" s="44" customFormat="1" x14ac:dyDescent="0.25">
      <c r="A368" s="43">
        <v>2016</v>
      </c>
      <c r="B368" s="43" t="s">
        <v>49</v>
      </c>
      <c r="C368" s="45" t="s">
        <v>53</v>
      </c>
      <c r="D368" s="45">
        <v>0</v>
      </c>
    </row>
    <row r="369" spans="1:4" s="44" customFormat="1" x14ac:dyDescent="0.25">
      <c r="A369" s="43">
        <v>2016</v>
      </c>
      <c r="B369" s="43" t="s">
        <v>49</v>
      </c>
      <c r="C369" s="45" t="s">
        <v>54</v>
      </c>
      <c r="D369" s="45">
        <v>0</v>
      </c>
    </row>
    <row r="370" spans="1:4" s="44" customFormat="1" x14ac:dyDescent="0.25">
      <c r="A370" s="43">
        <v>2016</v>
      </c>
      <c r="B370" s="43" t="s">
        <v>50</v>
      </c>
      <c r="C370" s="45" t="s">
        <v>53</v>
      </c>
      <c r="D370" s="45">
        <v>1</v>
      </c>
    </row>
    <row r="371" spans="1:4" s="44" customFormat="1" x14ac:dyDescent="0.25">
      <c r="A371" s="43">
        <v>2016</v>
      </c>
      <c r="B371" s="43" t="s">
        <v>50</v>
      </c>
      <c r="C371" s="45" t="s">
        <v>54</v>
      </c>
      <c r="D371" s="45">
        <v>0</v>
      </c>
    </row>
    <row r="372" spans="1:4" s="44" customFormat="1" x14ac:dyDescent="0.25">
      <c r="A372" s="43">
        <v>2016</v>
      </c>
      <c r="B372" s="43" t="s">
        <v>51</v>
      </c>
      <c r="C372" s="45" t="s">
        <v>53</v>
      </c>
      <c r="D372" s="45">
        <v>2</v>
      </c>
    </row>
    <row r="373" spans="1:4" s="44" customFormat="1" x14ac:dyDescent="0.25">
      <c r="A373" s="43">
        <v>2016</v>
      </c>
      <c r="B373" s="43" t="s">
        <v>51</v>
      </c>
      <c r="C373" s="45" t="s">
        <v>54</v>
      </c>
      <c r="D373" s="45">
        <v>1</v>
      </c>
    </row>
    <row r="374" spans="1:4" s="44" customFormat="1" x14ac:dyDescent="0.25">
      <c r="A374" s="43">
        <v>2016</v>
      </c>
      <c r="B374" s="43" t="s">
        <v>47</v>
      </c>
      <c r="C374" s="45" t="s">
        <v>53</v>
      </c>
      <c r="D374" s="45">
        <v>0</v>
      </c>
    </row>
    <row r="375" spans="1:4" s="44" customFormat="1" x14ac:dyDescent="0.25">
      <c r="A375" s="43">
        <v>2016</v>
      </c>
      <c r="B375" s="43" t="s">
        <v>47</v>
      </c>
      <c r="C375" s="45" t="s">
        <v>54</v>
      </c>
      <c r="D375" s="45">
        <v>0</v>
      </c>
    </row>
    <row r="376" spans="1:4" s="44" customFormat="1" x14ac:dyDescent="0.25">
      <c r="A376" s="43">
        <v>2017</v>
      </c>
      <c r="B376" s="43" t="s">
        <v>37</v>
      </c>
      <c r="C376" s="45" t="s">
        <v>53</v>
      </c>
      <c r="D376" s="45">
        <v>0</v>
      </c>
    </row>
    <row r="377" spans="1:4" s="44" customFormat="1" x14ac:dyDescent="0.25">
      <c r="A377" s="43">
        <v>2017</v>
      </c>
      <c r="B377" s="43" t="s">
        <v>37</v>
      </c>
      <c r="C377" s="45" t="s">
        <v>54</v>
      </c>
      <c r="D377" s="45">
        <v>0</v>
      </c>
    </row>
    <row r="378" spans="1:4" s="44" customFormat="1" x14ac:dyDescent="0.25">
      <c r="A378" s="43">
        <v>2017</v>
      </c>
      <c r="B378" s="43" t="s">
        <v>41</v>
      </c>
      <c r="C378" s="45" t="s">
        <v>53</v>
      </c>
      <c r="D378" s="45">
        <v>0</v>
      </c>
    </row>
    <row r="379" spans="1:4" s="44" customFormat="1" x14ac:dyDescent="0.25">
      <c r="A379" s="43">
        <v>2017</v>
      </c>
      <c r="B379" s="43" t="s">
        <v>41</v>
      </c>
      <c r="C379" s="45" t="s">
        <v>54</v>
      </c>
      <c r="D379" s="45">
        <v>0</v>
      </c>
    </row>
    <row r="380" spans="1:4" s="44" customFormat="1" x14ac:dyDescent="0.25">
      <c r="A380" s="43">
        <v>2017</v>
      </c>
      <c r="B380" s="43" t="s">
        <v>48</v>
      </c>
      <c r="C380" s="45" t="s">
        <v>53</v>
      </c>
      <c r="D380" s="45">
        <v>0</v>
      </c>
    </row>
    <row r="381" spans="1:4" s="44" customFormat="1" x14ac:dyDescent="0.25">
      <c r="A381" s="43">
        <v>2017</v>
      </c>
      <c r="B381" s="43" t="s">
        <v>48</v>
      </c>
      <c r="C381" s="45" t="s">
        <v>54</v>
      </c>
      <c r="D381" s="45">
        <v>0</v>
      </c>
    </row>
    <row r="382" spans="1:4" s="44" customFormat="1" x14ac:dyDescent="0.25">
      <c r="A382" s="43">
        <v>2017</v>
      </c>
      <c r="B382" s="43" t="s">
        <v>42</v>
      </c>
      <c r="C382" s="45" t="s">
        <v>53</v>
      </c>
      <c r="D382" s="45">
        <v>0</v>
      </c>
    </row>
    <row r="383" spans="1:4" s="44" customFormat="1" x14ac:dyDescent="0.25">
      <c r="A383" s="43">
        <v>2017</v>
      </c>
      <c r="B383" s="43" t="s">
        <v>42</v>
      </c>
      <c r="C383" s="45" t="s">
        <v>54</v>
      </c>
      <c r="D383" s="45">
        <v>0</v>
      </c>
    </row>
    <row r="384" spans="1:4" s="44" customFormat="1" x14ac:dyDescent="0.25">
      <c r="A384" s="43">
        <v>2017</v>
      </c>
      <c r="B384" s="43" t="s">
        <v>43</v>
      </c>
      <c r="C384" s="45" t="s">
        <v>53</v>
      </c>
      <c r="D384" s="45">
        <v>0</v>
      </c>
    </row>
    <row r="385" spans="1:4" s="44" customFormat="1" x14ac:dyDescent="0.25">
      <c r="A385" s="43">
        <v>2017</v>
      </c>
      <c r="B385" s="43" t="s">
        <v>43</v>
      </c>
      <c r="C385" s="45" t="s">
        <v>54</v>
      </c>
      <c r="D385" s="45">
        <v>0</v>
      </c>
    </row>
    <row r="386" spans="1:4" s="44" customFormat="1" x14ac:dyDescent="0.25">
      <c r="A386" s="43">
        <v>2017</v>
      </c>
      <c r="B386" s="43" t="s">
        <v>44</v>
      </c>
      <c r="C386" s="45" t="s">
        <v>53</v>
      </c>
      <c r="D386" s="45">
        <v>0</v>
      </c>
    </row>
    <row r="387" spans="1:4" s="44" customFormat="1" x14ac:dyDescent="0.25">
      <c r="A387" s="43">
        <v>2017</v>
      </c>
      <c r="B387" s="43" t="s">
        <v>44</v>
      </c>
      <c r="C387" s="45" t="s">
        <v>54</v>
      </c>
      <c r="D387" s="45">
        <v>0</v>
      </c>
    </row>
    <row r="388" spans="1:4" s="44" customFormat="1" x14ac:dyDescent="0.25">
      <c r="A388" s="43">
        <v>2017</v>
      </c>
      <c r="B388" s="43" t="s">
        <v>45</v>
      </c>
      <c r="C388" s="45" t="s">
        <v>53</v>
      </c>
      <c r="D388" s="45">
        <v>0</v>
      </c>
    </row>
    <row r="389" spans="1:4" s="44" customFormat="1" x14ac:dyDescent="0.25">
      <c r="A389" s="43">
        <v>2017</v>
      </c>
      <c r="B389" s="43" t="s">
        <v>45</v>
      </c>
      <c r="C389" s="45" t="s">
        <v>54</v>
      </c>
      <c r="D389" s="45">
        <v>0</v>
      </c>
    </row>
    <row r="390" spans="1:4" s="44" customFormat="1" x14ac:dyDescent="0.25">
      <c r="A390" s="43">
        <v>2017</v>
      </c>
      <c r="B390" s="43" t="s">
        <v>46</v>
      </c>
      <c r="C390" s="45" t="s">
        <v>53</v>
      </c>
      <c r="D390" s="45">
        <v>0</v>
      </c>
    </row>
    <row r="391" spans="1:4" s="44" customFormat="1" x14ac:dyDescent="0.25">
      <c r="A391" s="43">
        <v>2017</v>
      </c>
      <c r="B391" s="43" t="s">
        <v>46</v>
      </c>
      <c r="C391" s="45" t="s">
        <v>54</v>
      </c>
      <c r="D391" s="45">
        <v>0</v>
      </c>
    </row>
    <row r="392" spans="1:4" s="44" customFormat="1" x14ac:dyDescent="0.25">
      <c r="A392" s="43">
        <v>2017</v>
      </c>
      <c r="B392" s="43" t="s">
        <v>49</v>
      </c>
      <c r="C392" s="45" t="s">
        <v>53</v>
      </c>
      <c r="D392" s="45">
        <v>0</v>
      </c>
    </row>
    <row r="393" spans="1:4" s="44" customFormat="1" x14ac:dyDescent="0.25">
      <c r="A393" s="43">
        <v>2017</v>
      </c>
      <c r="B393" s="43" t="s">
        <v>49</v>
      </c>
      <c r="C393" s="45" t="s">
        <v>54</v>
      </c>
      <c r="D393" s="45">
        <v>0</v>
      </c>
    </row>
    <row r="394" spans="1:4" s="44" customFormat="1" x14ac:dyDescent="0.25">
      <c r="A394" s="43">
        <v>2017</v>
      </c>
      <c r="B394" s="43" t="s">
        <v>50</v>
      </c>
      <c r="C394" s="45" t="s">
        <v>53</v>
      </c>
      <c r="D394" s="45">
        <v>0</v>
      </c>
    </row>
    <row r="395" spans="1:4" s="44" customFormat="1" x14ac:dyDescent="0.25">
      <c r="A395" s="43">
        <v>2017</v>
      </c>
      <c r="B395" s="43" t="s">
        <v>50</v>
      </c>
      <c r="C395" s="45" t="s">
        <v>54</v>
      </c>
      <c r="D395" s="45">
        <v>0</v>
      </c>
    </row>
    <row r="396" spans="1:4" s="44" customFormat="1" x14ac:dyDescent="0.25">
      <c r="A396" s="43">
        <v>2017</v>
      </c>
      <c r="B396" s="43" t="s">
        <v>51</v>
      </c>
      <c r="C396" s="45" t="s">
        <v>53</v>
      </c>
      <c r="D396" s="45">
        <v>0</v>
      </c>
    </row>
    <row r="397" spans="1:4" s="44" customFormat="1" x14ac:dyDescent="0.25">
      <c r="A397" s="43">
        <v>2017</v>
      </c>
      <c r="B397" s="43" t="s">
        <v>51</v>
      </c>
      <c r="C397" s="45" t="s">
        <v>54</v>
      </c>
      <c r="D397" s="45">
        <v>0</v>
      </c>
    </row>
    <row r="398" spans="1:4" s="44" customFormat="1" x14ac:dyDescent="0.25">
      <c r="A398" s="43">
        <v>2017</v>
      </c>
      <c r="B398" s="43" t="s">
        <v>47</v>
      </c>
      <c r="C398" s="45" t="s">
        <v>53</v>
      </c>
      <c r="D398" s="45">
        <v>0</v>
      </c>
    </row>
    <row r="399" spans="1:4" s="44" customFormat="1" x14ac:dyDescent="0.25">
      <c r="A399" s="43">
        <v>2017</v>
      </c>
      <c r="B399" s="43" t="s">
        <v>47</v>
      </c>
      <c r="C399" s="45" t="s">
        <v>54</v>
      </c>
      <c r="D399" s="45">
        <v>0</v>
      </c>
    </row>
    <row r="400" spans="1:4" s="44" customFormat="1" x14ac:dyDescent="0.25">
      <c r="A400" s="43">
        <v>2018</v>
      </c>
      <c r="B400" s="43" t="s">
        <v>37</v>
      </c>
      <c r="C400" s="45" t="s">
        <v>53</v>
      </c>
      <c r="D400" s="45">
        <v>0</v>
      </c>
    </row>
    <row r="401" spans="1:4" s="44" customFormat="1" x14ac:dyDescent="0.25">
      <c r="A401" s="43">
        <v>2018</v>
      </c>
      <c r="B401" s="43" t="s">
        <v>37</v>
      </c>
      <c r="C401" s="45" t="s">
        <v>54</v>
      </c>
      <c r="D401" s="45">
        <v>0</v>
      </c>
    </row>
    <row r="402" spans="1:4" s="44" customFormat="1" x14ac:dyDescent="0.25">
      <c r="A402" s="43">
        <v>2018</v>
      </c>
      <c r="B402" s="43" t="s">
        <v>41</v>
      </c>
      <c r="C402" s="45" t="s">
        <v>53</v>
      </c>
      <c r="D402" s="45">
        <v>0</v>
      </c>
    </row>
    <row r="403" spans="1:4" s="44" customFormat="1" x14ac:dyDescent="0.25">
      <c r="A403" s="43">
        <v>2018</v>
      </c>
      <c r="B403" s="43" t="s">
        <v>41</v>
      </c>
      <c r="C403" s="45" t="s">
        <v>54</v>
      </c>
      <c r="D403" s="45">
        <v>0</v>
      </c>
    </row>
    <row r="404" spans="1:4" s="44" customFormat="1" x14ac:dyDescent="0.25">
      <c r="A404" s="43">
        <v>2018</v>
      </c>
      <c r="B404" s="43" t="s">
        <v>48</v>
      </c>
      <c r="C404" s="45" t="s">
        <v>53</v>
      </c>
      <c r="D404" s="45">
        <v>0</v>
      </c>
    </row>
    <row r="405" spans="1:4" s="44" customFormat="1" x14ac:dyDescent="0.25">
      <c r="A405" s="43">
        <v>2018</v>
      </c>
      <c r="B405" s="43" t="s">
        <v>48</v>
      </c>
      <c r="C405" s="45" t="s">
        <v>54</v>
      </c>
      <c r="D405" s="45">
        <v>0</v>
      </c>
    </row>
    <row r="406" spans="1:4" s="44" customFormat="1" x14ac:dyDescent="0.25">
      <c r="A406" s="43">
        <v>2018</v>
      </c>
      <c r="B406" s="43" t="s">
        <v>42</v>
      </c>
      <c r="C406" s="45" t="s">
        <v>53</v>
      </c>
      <c r="D406" s="45">
        <v>0</v>
      </c>
    </row>
    <row r="407" spans="1:4" s="44" customFormat="1" x14ac:dyDescent="0.25">
      <c r="A407" s="43">
        <v>2018</v>
      </c>
      <c r="B407" s="43" t="s">
        <v>42</v>
      </c>
      <c r="C407" s="45" t="s">
        <v>54</v>
      </c>
      <c r="D407" s="45">
        <v>0</v>
      </c>
    </row>
    <row r="408" spans="1:4" s="44" customFormat="1" x14ac:dyDescent="0.25">
      <c r="A408" s="43">
        <v>2018</v>
      </c>
      <c r="B408" s="43" t="s">
        <v>43</v>
      </c>
      <c r="C408" s="45" t="s">
        <v>53</v>
      </c>
      <c r="D408" s="45">
        <v>0</v>
      </c>
    </row>
    <row r="409" spans="1:4" s="44" customFormat="1" x14ac:dyDescent="0.25">
      <c r="A409" s="43">
        <v>2018</v>
      </c>
      <c r="B409" s="43" t="s">
        <v>43</v>
      </c>
      <c r="C409" s="45" t="s">
        <v>54</v>
      </c>
      <c r="D409" s="45">
        <v>0</v>
      </c>
    </row>
    <row r="410" spans="1:4" s="44" customFormat="1" x14ac:dyDescent="0.25">
      <c r="A410" s="43">
        <v>2018</v>
      </c>
      <c r="B410" s="43" t="s">
        <v>44</v>
      </c>
      <c r="C410" s="45" t="s">
        <v>53</v>
      </c>
      <c r="D410" s="45">
        <v>0</v>
      </c>
    </row>
    <row r="411" spans="1:4" s="44" customFormat="1" x14ac:dyDescent="0.25">
      <c r="A411" s="43">
        <v>2018</v>
      </c>
      <c r="B411" s="43" t="s">
        <v>44</v>
      </c>
      <c r="C411" s="45" t="s">
        <v>54</v>
      </c>
      <c r="D411" s="45">
        <v>0</v>
      </c>
    </row>
    <row r="412" spans="1:4" s="44" customFormat="1" x14ac:dyDescent="0.25">
      <c r="A412" s="43">
        <v>2018</v>
      </c>
      <c r="B412" s="43" t="s">
        <v>45</v>
      </c>
      <c r="C412" s="45" t="s">
        <v>53</v>
      </c>
      <c r="D412" s="45">
        <v>0</v>
      </c>
    </row>
    <row r="413" spans="1:4" s="44" customFormat="1" x14ac:dyDescent="0.25">
      <c r="A413" s="43">
        <v>2018</v>
      </c>
      <c r="B413" s="43" t="s">
        <v>45</v>
      </c>
      <c r="C413" s="45" t="s">
        <v>54</v>
      </c>
      <c r="D413" s="45">
        <v>0</v>
      </c>
    </row>
    <row r="414" spans="1:4" s="44" customFormat="1" x14ac:dyDescent="0.25">
      <c r="A414" s="43">
        <v>2018</v>
      </c>
      <c r="B414" s="43" t="s">
        <v>46</v>
      </c>
      <c r="C414" s="45" t="s">
        <v>53</v>
      </c>
      <c r="D414" s="45">
        <v>0</v>
      </c>
    </row>
    <row r="415" spans="1:4" s="44" customFormat="1" x14ac:dyDescent="0.25">
      <c r="A415" s="43">
        <v>2018</v>
      </c>
      <c r="B415" s="43" t="s">
        <v>46</v>
      </c>
      <c r="C415" s="45" t="s">
        <v>54</v>
      </c>
      <c r="D415" s="45">
        <v>0</v>
      </c>
    </row>
    <row r="416" spans="1:4" s="44" customFormat="1" x14ac:dyDescent="0.25">
      <c r="A416" s="43">
        <v>2018</v>
      </c>
      <c r="B416" s="43" t="s">
        <v>49</v>
      </c>
      <c r="C416" s="45" t="s">
        <v>53</v>
      </c>
      <c r="D416" s="45">
        <v>4</v>
      </c>
    </row>
    <row r="417" spans="1:4" s="44" customFormat="1" x14ac:dyDescent="0.25">
      <c r="A417" s="43">
        <v>2018</v>
      </c>
      <c r="B417" s="43" t="s">
        <v>49</v>
      </c>
      <c r="C417" s="45" t="s">
        <v>54</v>
      </c>
      <c r="D417" s="45">
        <v>0</v>
      </c>
    </row>
    <row r="418" spans="1:4" s="44" customFormat="1" x14ac:dyDescent="0.25">
      <c r="A418" s="43">
        <v>2018</v>
      </c>
      <c r="B418" s="43" t="s">
        <v>50</v>
      </c>
      <c r="C418" s="45" t="s">
        <v>53</v>
      </c>
      <c r="D418" s="45">
        <v>74</v>
      </c>
    </row>
    <row r="419" spans="1:4" s="44" customFormat="1" x14ac:dyDescent="0.25">
      <c r="A419" s="43">
        <v>2018</v>
      </c>
      <c r="B419" s="43" t="s">
        <v>50</v>
      </c>
      <c r="C419" s="45" t="s">
        <v>54</v>
      </c>
      <c r="D419" s="45">
        <v>0</v>
      </c>
    </row>
    <row r="420" spans="1:4" s="44" customFormat="1" x14ac:dyDescent="0.25">
      <c r="A420" s="43">
        <v>2018</v>
      </c>
      <c r="B420" s="43" t="s">
        <v>51</v>
      </c>
      <c r="C420" s="45" t="s">
        <v>53</v>
      </c>
      <c r="D420" s="45">
        <v>1</v>
      </c>
    </row>
    <row r="421" spans="1:4" s="44" customFormat="1" x14ac:dyDescent="0.25">
      <c r="A421" s="43">
        <v>2018</v>
      </c>
      <c r="B421" s="43" t="s">
        <v>51</v>
      </c>
      <c r="C421" s="45" t="s">
        <v>54</v>
      </c>
      <c r="D421" s="45">
        <v>0</v>
      </c>
    </row>
    <row r="422" spans="1:4" s="44" customFormat="1" x14ac:dyDescent="0.25">
      <c r="A422" s="43">
        <v>2018</v>
      </c>
      <c r="B422" s="43" t="s">
        <v>47</v>
      </c>
      <c r="C422" s="45" t="s">
        <v>53</v>
      </c>
      <c r="D422" s="45">
        <v>58</v>
      </c>
    </row>
    <row r="423" spans="1:4" s="44" customFormat="1" x14ac:dyDescent="0.25">
      <c r="A423" s="43">
        <v>2018</v>
      </c>
      <c r="B423" s="43" t="s">
        <v>47</v>
      </c>
      <c r="C423" s="45" t="s">
        <v>54</v>
      </c>
      <c r="D423" s="45">
        <v>0</v>
      </c>
    </row>
    <row r="424" spans="1:4" s="44" customFormat="1" x14ac:dyDescent="0.25">
      <c r="A424" s="43">
        <v>2019</v>
      </c>
      <c r="B424" s="43" t="s">
        <v>37</v>
      </c>
      <c r="C424" s="45" t="s">
        <v>53</v>
      </c>
      <c r="D424" s="45">
        <v>1</v>
      </c>
    </row>
    <row r="425" spans="1:4" s="44" customFormat="1" x14ac:dyDescent="0.25">
      <c r="A425" s="43">
        <v>2019</v>
      </c>
      <c r="B425" s="43" t="s">
        <v>37</v>
      </c>
      <c r="C425" s="45" t="s">
        <v>54</v>
      </c>
      <c r="D425" s="45">
        <v>0</v>
      </c>
    </row>
    <row r="426" spans="1:4" s="44" customFormat="1" x14ac:dyDescent="0.25">
      <c r="A426" s="43">
        <v>2019</v>
      </c>
      <c r="B426" s="43" t="s">
        <v>41</v>
      </c>
      <c r="C426" s="45" t="s">
        <v>53</v>
      </c>
      <c r="D426" s="45">
        <v>0</v>
      </c>
    </row>
    <row r="427" spans="1:4" s="44" customFormat="1" x14ac:dyDescent="0.25">
      <c r="A427" s="43">
        <v>2019</v>
      </c>
      <c r="B427" s="43" t="s">
        <v>41</v>
      </c>
      <c r="C427" s="45" t="s">
        <v>54</v>
      </c>
      <c r="D427" s="45">
        <v>0</v>
      </c>
    </row>
    <row r="428" spans="1:4" s="44" customFormat="1" x14ac:dyDescent="0.25">
      <c r="A428" s="43">
        <v>2019</v>
      </c>
      <c r="B428" s="43" t="s">
        <v>48</v>
      </c>
      <c r="C428" s="45" t="s">
        <v>53</v>
      </c>
      <c r="D428" s="45">
        <v>93</v>
      </c>
    </row>
    <row r="429" spans="1:4" s="44" customFormat="1" x14ac:dyDescent="0.25">
      <c r="A429" s="43">
        <v>2019</v>
      </c>
      <c r="B429" s="43" t="s">
        <v>48</v>
      </c>
      <c r="C429" s="45" t="s">
        <v>54</v>
      </c>
      <c r="D429" s="45">
        <v>6</v>
      </c>
    </row>
    <row r="430" spans="1:4" s="44" customFormat="1" x14ac:dyDescent="0.25">
      <c r="A430" s="43">
        <v>2019</v>
      </c>
      <c r="B430" s="43" t="s">
        <v>42</v>
      </c>
      <c r="C430" s="45" t="s">
        <v>53</v>
      </c>
      <c r="D430" s="45">
        <v>59</v>
      </c>
    </row>
    <row r="431" spans="1:4" s="44" customFormat="1" x14ac:dyDescent="0.25">
      <c r="A431" s="43">
        <v>2019</v>
      </c>
      <c r="B431" s="43" t="s">
        <v>42</v>
      </c>
      <c r="C431" s="45" t="s">
        <v>54</v>
      </c>
      <c r="D431" s="45">
        <v>3</v>
      </c>
    </row>
    <row r="432" spans="1:4" s="44" customFormat="1" x14ac:dyDescent="0.25">
      <c r="A432" s="43">
        <v>2019</v>
      </c>
      <c r="B432" s="43" t="s">
        <v>43</v>
      </c>
      <c r="C432" s="45" t="s">
        <v>13</v>
      </c>
      <c r="D432" s="45">
        <v>147</v>
      </c>
    </row>
    <row r="433" spans="1:4" s="44" customFormat="1" x14ac:dyDescent="0.25">
      <c r="A433" s="43">
        <v>2019</v>
      </c>
      <c r="B433" s="43" t="s">
        <v>43</v>
      </c>
      <c r="C433" s="45" t="s">
        <v>38</v>
      </c>
      <c r="D433" s="45">
        <v>3</v>
      </c>
    </row>
    <row r="434" spans="1:4" s="44" customFormat="1" x14ac:dyDescent="0.25">
      <c r="A434" s="43">
        <v>2019</v>
      </c>
      <c r="B434" s="43" t="s">
        <v>43</v>
      </c>
      <c r="C434" s="45" t="s">
        <v>52</v>
      </c>
      <c r="D434" s="45">
        <v>95</v>
      </c>
    </row>
    <row r="435" spans="1:4" s="44" customFormat="1" x14ac:dyDescent="0.25">
      <c r="A435" s="43">
        <v>2019</v>
      </c>
      <c r="B435" s="43" t="s">
        <v>43</v>
      </c>
      <c r="C435" s="45" t="s">
        <v>39</v>
      </c>
      <c r="D435" s="45">
        <v>0</v>
      </c>
    </row>
    <row r="436" spans="1:4" s="44" customFormat="1" x14ac:dyDescent="0.25">
      <c r="A436" s="43">
        <v>2019</v>
      </c>
      <c r="B436" s="43" t="s">
        <v>43</v>
      </c>
      <c r="C436" s="45" t="s">
        <v>40</v>
      </c>
      <c r="D436" s="45">
        <v>1055</v>
      </c>
    </row>
    <row r="437" spans="1:4" s="44" customFormat="1" x14ac:dyDescent="0.25">
      <c r="A437" s="43">
        <v>2019</v>
      </c>
      <c r="B437" s="43" t="s">
        <v>43</v>
      </c>
      <c r="C437" s="45" t="s">
        <v>14</v>
      </c>
      <c r="D437" s="45">
        <v>0</v>
      </c>
    </row>
    <row r="438" spans="1:4" s="44" customFormat="1" x14ac:dyDescent="0.25">
      <c r="A438" s="43">
        <v>2019</v>
      </c>
      <c r="B438" s="43" t="s">
        <v>43</v>
      </c>
      <c r="C438" s="45" t="s">
        <v>16</v>
      </c>
      <c r="D438" s="45">
        <v>1055</v>
      </c>
    </row>
    <row r="439" spans="1:4" s="44" customFormat="1" x14ac:dyDescent="0.25">
      <c r="A439" s="43">
        <v>2019</v>
      </c>
      <c r="B439" s="43" t="s">
        <v>43</v>
      </c>
      <c r="C439" s="45" t="s">
        <v>53</v>
      </c>
      <c r="D439" s="45">
        <v>3</v>
      </c>
    </row>
    <row r="440" spans="1:4" s="44" customFormat="1" x14ac:dyDescent="0.25">
      <c r="A440" s="43">
        <v>2019</v>
      </c>
      <c r="B440" s="43" t="s">
        <v>43</v>
      </c>
      <c r="C440" s="45" t="s">
        <v>54</v>
      </c>
      <c r="D440" s="45">
        <v>0</v>
      </c>
    </row>
    <row r="441" spans="1:4" s="44" customFormat="1" x14ac:dyDescent="0.25">
      <c r="A441" s="43">
        <v>2019</v>
      </c>
      <c r="B441" s="43" t="s">
        <v>43</v>
      </c>
      <c r="C441" s="45" t="s">
        <v>53</v>
      </c>
      <c r="D441" s="45">
        <v>3</v>
      </c>
    </row>
    <row r="442" spans="1:4" s="44" customFormat="1" x14ac:dyDescent="0.25">
      <c r="A442" s="43">
        <v>2019</v>
      </c>
      <c r="B442" s="43" t="s">
        <v>43</v>
      </c>
      <c r="C442" s="45" t="s">
        <v>54</v>
      </c>
      <c r="D442" s="45">
        <v>0</v>
      </c>
    </row>
    <row r="443" spans="1:4" s="44" customFormat="1" x14ac:dyDescent="0.25">
      <c r="A443" s="43">
        <v>2019</v>
      </c>
      <c r="B443" s="43" t="s">
        <v>44</v>
      </c>
      <c r="C443" s="45" t="s">
        <v>13</v>
      </c>
      <c r="D443" s="45">
        <v>2</v>
      </c>
    </row>
    <row r="444" spans="1:4" s="44" customFormat="1" x14ac:dyDescent="0.25">
      <c r="A444" s="43">
        <v>2019</v>
      </c>
      <c r="B444" s="43" t="s">
        <v>44</v>
      </c>
      <c r="C444" s="45" t="s">
        <v>38</v>
      </c>
      <c r="D444" s="45">
        <v>0</v>
      </c>
    </row>
    <row r="445" spans="1:4" s="44" customFormat="1" x14ac:dyDescent="0.25">
      <c r="A445" s="43">
        <v>2019</v>
      </c>
      <c r="B445" s="43" t="s">
        <v>44</v>
      </c>
      <c r="C445" s="45" t="s">
        <v>52</v>
      </c>
      <c r="D445" s="45">
        <v>233</v>
      </c>
    </row>
    <row r="446" spans="1:4" s="44" customFormat="1" x14ac:dyDescent="0.25">
      <c r="A446" s="43">
        <v>2019</v>
      </c>
      <c r="B446" s="43" t="s">
        <v>44</v>
      </c>
      <c r="C446" s="45" t="s">
        <v>39</v>
      </c>
      <c r="D446" s="45">
        <v>0</v>
      </c>
    </row>
    <row r="447" spans="1:4" s="44" customFormat="1" x14ac:dyDescent="0.25">
      <c r="A447" s="43">
        <v>2019</v>
      </c>
      <c r="B447" s="43" t="s">
        <v>44</v>
      </c>
      <c r="C447" s="45" t="s">
        <v>40</v>
      </c>
      <c r="D447" s="45">
        <v>824</v>
      </c>
    </row>
    <row r="448" spans="1:4" s="44" customFormat="1" x14ac:dyDescent="0.25">
      <c r="A448" s="43">
        <v>2019</v>
      </c>
      <c r="B448" s="43" t="s">
        <v>44</v>
      </c>
      <c r="C448" s="45" t="s">
        <v>14</v>
      </c>
      <c r="D448" s="45">
        <v>0</v>
      </c>
    </row>
    <row r="449" spans="1:4" s="44" customFormat="1" x14ac:dyDescent="0.25">
      <c r="A449" s="43">
        <v>2019</v>
      </c>
      <c r="B449" s="43" t="s">
        <v>44</v>
      </c>
      <c r="C449" s="45" t="s">
        <v>16</v>
      </c>
      <c r="D449" s="45">
        <v>824</v>
      </c>
    </row>
    <row r="450" spans="1:4" s="44" customFormat="1" x14ac:dyDescent="0.25">
      <c r="A450" s="43">
        <v>2019</v>
      </c>
      <c r="B450" s="43" t="s">
        <v>45</v>
      </c>
      <c r="C450" s="45" t="s">
        <v>13</v>
      </c>
      <c r="D450" s="45">
        <v>265</v>
      </c>
    </row>
    <row r="451" spans="1:4" s="44" customFormat="1" x14ac:dyDescent="0.25">
      <c r="A451" s="43">
        <v>2019</v>
      </c>
      <c r="B451" s="43" t="s">
        <v>45</v>
      </c>
      <c r="C451" s="45" t="s">
        <v>38</v>
      </c>
      <c r="D451" s="45">
        <v>294</v>
      </c>
    </row>
    <row r="452" spans="1:4" s="44" customFormat="1" x14ac:dyDescent="0.25">
      <c r="A452" s="43">
        <v>2019</v>
      </c>
      <c r="B452" s="43" t="s">
        <v>45</v>
      </c>
      <c r="C452" s="45" t="s">
        <v>52</v>
      </c>
      <c r="D452" s="45">
        <v>311</v>
      </c>
    </row>
    <row r="453" spans="1:4" s="44" customFormat="1" x14ac:dyDescent="0.25">
      <c r="A453" s="43">
        <v>2019</v>
      </c>
      <c r="B453" s="43" t="s">
        <v>45</v>
      </c>
      <c r="C453" s="45" t="s">
        <v>39</v>
      </c>
      <c r="D453" s="45">
        <v>0</v>
      </c>
    </row>
    <row r="454" spans="1:4" s="44" customFormat="1" x14ac:dyDescent="0.25">
      <c r="A454" s="43">
        <v>2019</v>
      </c>
      <c r="B454" s="43" t="s">
        <v>45</v>
      </c>
      <c r="C454" s="45" t="s">
        <v>40</v>
      </c>
      <c r="D454" s="45">
        <v>1072</v>
      </c>
    </row>
    <row r="455" spans="1:4" s="44" customFormat="1" x14ac:dyDescent="0.25">
      <c r="A455" s="43">
        <v>2019</v>
      </c>
      <c r="B455" s="43" t="s">
        <v>45</v>
      </c>
      <c r="C455" s="45" t="s">
        <v>14</v>
      </c>
      <c r="D455" s="45">
        <v>0</v>
      </c>
    </row>
    <row r="456" spans="1:4" s="44" customFormat="1" x14ac:dyDescent="0.25">
      <c r="A456" s="43">
        <v>2019</v>
      </c>
      <c r="B456" s="43" t="s">
        <v>45</v>
      </c>
      <c r="C456" s="45" t="s">
        <v>16</v>
      </c>
      <c r="D456" s="45">
        <v>1072</v>
      </c>
    </row>
    <row r="457" spans="1:4" s="44" customFormat="1" x14ac:dyDescent="0.25">
      <c r="A457" s="43">
        <v>2019</v>
      </c>
      <c r="B457" s="43" t="s">
        <v>44</v>
      </c>
      <c r="C457" s="45" t="s">
        <v>53</v>
      </c>
      <c r="D457" s="45">
        <v>40</v>
      </c>
    </row>
    <row r="458" spans="1:4" s="44" customFormat="1" x14ac:dyDescent="0.25">
      <c r="A458" s="43">
        <v>2019</v>
      </c>
      <c r="B458" s="43" t="s">
        <v>44</v>
      </c>
      <c r="C458" s="45" t="s">
        <v>54</v>
      </c>
      <c r="D458" s="45">
        <v>5</v>
      </c>
    </row>
    <row r="459" spans="1:4" s="44" customFormat="1" x14ac:dyDescent="0.25">
      <c r="A459" s="43">
        <v>2019</v>
      </c>
      <c r="B459" s="43" t="s">
        <v>45</v>
      </c>
      <c r="C459" s="45" t="s">
        <v>53</v>
      </c>
      <c r="D459" s="45">
        <v>91</v>
      </c>
    </row>
    <row r="460" spans="1:4" s="44" customFormat="1" x14ac:dyDescent="0.25">
      <c r="A460" s="43">
        <v>2019</v>
      </c>
      <c r="B460" s="43" t="s">
        <v>45</v>
      </c>
      <c r="C460" s="45" t="s">
        <v>54</v>
      </c>
      <c r="D460" s="45">
        <v>0</v>
      </c>
    </row>
    <row r="461" spans="1:4" s="44" customFormat="1" x14ac:dyDescent="0.25">
      <c r="A461" s="43">
        <v>2019</v>
      </c>
      <c r="B461" s="43" t="s">
        <v>46</v>
      </c>
      <c r="C461" s="45" t="s">
        <v>13</v>
      </c>
      <c r="D461" s="45">
        <v>0</v>
      </c>
    </row>
    <row r="462" spans="1:4" s="44" customFormat="1" x14ac:dyDescent="0.25">
      <c r="A462" s="43">
        <v>2019</v>
      </c>
      <c r="B462" s="43" t="s">
        <v>46</v>
      </c>
      <c r="C462" s="45" t="s">
        <v>38</v>
      </c>
      <c r="D462" s="45">
        <v>2</v>
      </c>
    </row>
    <row r="463" spans="1:4" s="44" customFormat="1" x14ac:dyDescent="0.25">
      <c r="A463" s="43">
        <v>2019</v>
      </c>
      <c r="B463" s="43" t="s">
        <v>46</v>
      </c>
      <c r="C463" s="45" t="s">
        <v>52</v>
      </c>
      <c r="D463" s="45">
        <v>90</v>
      </c>
    </row>
    <row r="464" spans="1:4" s="44" customFormat="1" x14ac:dyDescent="0.25">
      <c r="A464" s="43">
        <v>2019</v>
      </c>
      <c r="B464" s="43" t="s">
        <v>46</v>
      </c>
      <c r="C464" s="45" t="s">
        <v>39</v>
      </c>
      <c r="D464" s="45">
        <v>0</v>
      </c>
    </row>
    <row r="465" spans="1:4" s="44" customFormat="1" x14ac:dyDescent="0.25">
      <c r="A465" s="43">
        <v>2019</v>
      </c>
      <c r="B465" s="43" t="s">
        <v>46</v>
      </c>
      <c r="C465" s="45" t="s">
        <v>40</v>
      </c>
      <c r="D465" s="45">
        <v>986</v>
      </c>
    </row>
    <row r="466" spans="1:4" s="44" customFormat="1" x14ac:dyDescent="0.25">
      <c r="A466" s="43">
        <v>2019</v>
      </c>
      <c r="B466" s="43" t="s">
        <v>46</v>
      </c>
      <c r="C466" s="45" t="s">
        <v>14</v>
      </c>
      <c r="D466" s="45">
        <v>0</v>
      </c>
    </row>
    <row r="467" spans="1:4" s="44" customFormat="1" x14ac:dyDescent="0.25">
      <c r="A467" s="43">
        <v>2019</v>
      </c>
      <c r="B467" s="43" t="s">
        <v>46</v>
      </c>
      <c r="C467" s="45" t="s">
        <v>16</v>
      </c>
      <c r="D467" s="45">
        <v>986</v>
      </c>
    </row>
    <row r="468" spans="1:4" s="44" customFormat="1" x14ac:dyDescent="0.25">
      <c r="A468" s="43">
        <v>2019</v>
      </c>
      <c r="B468" s="43" t="s">
        <v>46</v>
      </c>
      <c r="C468" s="45" t="s">
        <v>53</v>
      </c>
      <c r="D468" s="45">
        <v>9</v>
      </c>
    </row>
    <row r="469" spans="1:4" s="44" customFormat="1" x14ac:dyDescent="0.25">
      <c r="A469" s="43">
        <v>2019</v>
      </c>
      <c r="B469" s="43" t="s">
        <v>46</v>
      </c>
      <c r="C469" s="45" t="s">
        <v>54</v>
      </c>
      <c r="D469" s="45">
        <v>1</v>
      </c>
    </row>
    <row r="470" spans="1:4" s="44" customFormat="1" x14ac:dyDescent="0.25">
      <c r="A470" s="46">
        <v>2019</v>
      </c>
      <c r="B470" s="46" t="s">
        <v>49</v>
      </c>
      <c r="C470" s="47" t="s">
        <v>13</v>
      </c>
      <c r="D470" s="45">
        <v>0</v>
      </c>
    </row>
    <row r="471" spans="1:4" s="44" customFormat="1" x14ac:dyDescent="0.25">
      <c r="A471" s="46">
        <v>2019</v>
      </c>
      <c r="B471" s="46" t="s">
        <v>49</v>
      </c>
      <c r="C471" s="47" t="s">
        <v>38</v>
      </c>
      <c r="D471" s="45">
        <v>0</v>
      </c>
    </row>
    <row r="472" spans="1:4" s="44" customFormat="1" x14ac:dyDescent="0.25">
      <c r="A472" s="46">
        <v>2019</v>
      </c>
      <c r="B472" s="46" t="s">
        <v>49</v>
      </c>
      <c r="C472" s="47" t="s">
        <v>52</v>
      </c>
      <c r="D472" s="45">
        <v>97</v>
      </c>
    </row>
    <row r="473" spans="1:4" s="44" customFormat="1" x14ac:dyDescent="0.25">
      <c r="A473" s="46">
        <v>2019</v>
      </c>
      <c r="B473" s="46" t="s">
        <v>49</v>
      </c>
      <c r="C473" s="47" t="s">
        <v>39</v>
      </c>
      <c r="D473" s="45">
        <v>0</v>
      </c>
    </row>
    <row r="474" spans="1:4" s="44" customFormat="1" x14ac:dyDescent="0.25">
      <c r="A474" s="46">
        <v>2019</v>
      </c>
      <c r="B474" s="46" t="s">
        <v>49</v>
      </c>
      <c r="C474" s="47" t="s">
        <v>40</v>
      </c>
      <c r="D474" s="45">
        <v>889</v>
      </c>
    </row>
    <row r="475" spans="1:4" s="44" customFormat="1" x14ac:dyDescent="0.25">
      <c r="A475" s="46">
        <v>2019</v>
      </c>
      <c r="B475" s="46" t="s">
        <v>49</v>
      </c>
      <c r="C475" s="47" t="s">
        <v>14</v>
      </c>
      <c r="D475" s="45">
        <v>0</v>
      </c>
    </row>
    <row r="476" spans="1:4" s="44" customFormat="1" x14ac:dyDescent="0.25">
      <c r="A476" s="46">
        <v>2019</v>
      </c>
      <c r="B476" s="46" t="s">
        <v>49</v>
      </c>
      <c r="C476" s="47" t="s">
        <v>16</v>
      </c>
      <c r="D476" s="45">
        <v>889</v>
      </c>
    </row>
    <row r="477" spans="1:4" s="44" customFormat="1" x14ac:dyDescent="0.25">
      <c r="A477" s="46">
        <v>2019</v>
      </c>
      <c r="B477" s="46" t="s">
        <v>50</v>
      </c>
      <c r="C477" s="47" t="s">
        <v>13</v>
      </c>
      <c r="D477" s="45">
        <v>41</v>
      </c>
    </row>
    <row r="478" spans="1:4" s="44" customFormat="1" x14ac:dyDescent="0.25">
      <c r="A478" s="46">
        <v>2019</v>
      </c>
      <c r="B478" s="46" t="s">
        <v>50</v>
      </c>
      <c r="C478" s="47" t="s">
        <v>38</v>
      </c>
      <c r="D478" s="45">
        <v>626</v>
      </c>
    </row>
    <row r="479" spans="1:4" s="44" customFormat="1" x14ac:dyDescent="0.25">
      <c r="A479" s="46">
        <v>2019</v>
      </c>
      <c r="B479" s="46" t="s">
        <v>50</v>
      </c>
      <c r="C479" s="47" t="s">
        <v>52</v>
      </c>
      <c r="D479" s="45">
        <v>644</v>
      </c>
    </row>
    <row r="480" spans="1:4" s="44" customFormat="1" x14ac:dyDescent="0.25">
      <c r="A480" s="46">
        <v>2019</v>
      </c>
      <c r="B480" s="46" t="s">
        <v>50</v>
      </c>
      <c r="C480" s="47" t="s">
        <v>39</v>
      </c>
      <c r="D480" s="45">
        <v>0</v>
      </c>
    </row>
    <row r="481" spans="1:4" s="44" customFormat="1" x14ac:dyDescent="0.25">
      <c r="A481" s="46">
        <v>2019</v>
      </c>
      <c r="B481" s="46" t="s">
        <v>50</v>
      </c>
      <c r="C481" s="47" t="s">
        <v>40</v>
      </c>
      <c r="D481" s="45">
        <v>913</v>
      </c>
    </row>
    <row r="482" spans="1:4" s="44" customFormat="1" x14ac:dyDescent="0.25">
      <c r="A482" s="46">
        <v>2019</v>
      </c>
      <c r="B482" s="46" t="s">
        <v>50</v>
      </c>
      <c r="C482" s="47" t="s">
        <v>14</v>
      </c>
      <c r="D482" s="45">
        <v>0</v>
      </c>
    </row>
    <row r="483" spans="1:4" s="44" customFormat="1" x14ac:dyDescent="0.25">
      <c r="A483" s="46">
        <v>2019</v>
      </c>
      <c r="B483" s="46" t="s">
        <v>50</v>
      </c>
      <c r="C483" s="47" t="s">
        <v>16</v>
      </c>
      <c r="D483" s="45">
        <v>913</v>
      </c>
    </row>
    <row r="484" spans="1:4" s="44" customFormat="1" x14ac:dyDescent="0.25">
      <c r="A484" s="46">
        <v>2019</v>
      </c>
      <c r="B484" s="46" t="s">
        <v>51</v>
      </c>
      <c r="C484" s="47" t="s">
        <v>13</v>
      </c>
      <c r="D484" s="45">
        <v>32</v>
      </c>
    </row>
    <row r="485" spans="1:4" s="44" customFormat="1" x14ac:dyDescent="0.25">
      <c r="A485" s="46">
        <v>2019</v>
      </c>
      <c r="B485" s="46" t="s">
        <v>51</v>
      </c>
      <c r="C485" s="47" t="s">
        <v>38</v>
      </c>
      <c r="D485" s="45">
        <v>1</v>
      </c>
    </row>
    <row r="486" spans="1:4" s="44" customFormat="1" x14ac:dyDescent="0.25">
      <c r="A486" s="46">
        <v>2019</v>
      </c>
      <c r="B486" s="46" t="s">
        <v>51</v>
      </c>
      <c r="C486" s="47" t="s">
        <v>52</v>
      </c>
      <c r="D486" s="45">
        <v>59</v>
      </c>
    </row>
    <row r="487" spans="1:4" s="44" customFormat="1" x14ac:dyDescent="0.25">
      <c r="A487" s="46">
        <v>2019</v>
      </c>
      <c r="B487" s="46" t="s">
        <v>51</v>
      </c>
      <c r="C487" s="47" t="s">
        <v>39</v>
      </c>
      <c r="D487" s="45">
        <v>0</v>
      </c>
    </row>
    <row r="488" spans="1:4" s="44" customFormat="1" x14ac:dyDescent="0.25">
      <c r="A488" s="46">
        <v>2019</v>
      </c>
      <c r="B488" s="46" t="s">
        <v>51</v>
      </c>
      <c r="C488" s="47" t="s">
        <v>40</v>
      </c>
      <c r="D488" s="45">
        <v>889</v>
      </c>
    </row>
    <row r="489" spans="1:4" s="44" customFormat="1" x14ac:dyDescent="0.25">
      <c r="A489" s="46">
        <v>2019</v>
      </c>
      <c r="B489" s="46" t="s">
        <v>51</v>
      </c>
      <c r="C489" s="47" t="s">
        <v>14</v>
      </c>
      <c r="D489" s="45">
        <v>0</v>
      </c>
    </row>
    <row r="490" spans="1:4" s="44" customFormat="1" x14ac:dyDescent="0.25">
      <c r="A490" s="46">
        <v>2019</v>
      </c>
      <c r="B490" s="46" t="s">
        <v>51</v>
      </c>
      <c r="C490" s="47" t="s">
        <v>16</v>
      </c>
      <c r="D490" s="45">
        <v>889</v>
      </c>
    </row>
    <row r="491" spans="1:4" s="44" customFormat="1" x14ac:dyDescent="0.25">
      <c r="A491" s="46">
        <v>2019</v>
      </c>
      <c r="B491" s="46" t="s">
        <v>49</v>
      </c>
      <c r="C491" s="47" t="s">
        <v>53</v>
      </c>
      <c r="D491" s="47">
        <v>180</v>
      </c>
    </row>
    <row r="492" spans="1:4" s="44" customFormat="1" x14ac:dyDescent="0.25">
      <c r="A492" s="46">
        <v>2019</v>
      </c>
      <c r="B492" s="46" t="s">
        <v>49</v>
      </c>
      <c r="C492" s="47" t="s">
        <v>54</v>
      </c>
      <c r="D492" s="47">
        <v>2</v>
      </c>
    </row>
    <row r="493" spans="1:4" s="44" customFormat="1" x14ac:dyDescent="0.25">
      <c r="A493" s="46">
        <v>2019</v>
      </c>
      <c r="B493" s="46" t="s">
        <v>50</v>
      </c>
      <c r="C493" s="47" t="s">
        <v>53</v>
      </c>
      <c r="D493" s="47">
        <v>68</v>
      </c>
    </row>
    <row r="494" spans="1:4" s="44" customFormat="1" x14ac:dyDescent="0.25">
      <c r="A494" s="46">
        <v>2019</v>
      </c>
      <c r="B494" s="46" t="s">
        <v>50</v>
      </c>
      <c r="C494" s="47" t="s">
        <v>54</v>
      </c>
      <c r="D494" s="47">
        <v>0</v>
      </c>
    </row>
    <row r="495" spans="1:4" s="44" customFormat="1" x14ac:dyDescent="0.25">
      <c r="A495" s="46">
        <v>2019</v>
      </c>
      <c r="B495" s="46" t="s">
        <v>51</v>
      </c>
      <c r="C495" s="47" t="s">
        <v>53</v>
      </c>
      <c r="D495" s="47">
        <v>58</v>
      </c>
    </row>
    <row r="496" spans="1:4" s="44" customFormat="1" x14ac:dyDescent="0.25">
      <c r="A496" s="46">
        <v>2019</v>
      </c>
      <c r="B496" s="46" t="s">
        <v>51</v>
      </c>
      <c r="C496" s="47" t="s">
        <v>54</v>
      </c>
      <c r="D496" s="47">
        <v>3</v>
      </c>
    </row>
    <row r="497" spans="1:4" s="44" customFormat="1" x14ac:dyDescent="0.25">
      <c r="A497" s="43">
        <v>2019</v>
      </c>
      <c r="B497" s="43" t="s">
        <v>47</v>
      </c>
      <c r="C497" s="45" t="s">
        <v>13</v>
      </c>
      <c r="D497" s="45">
        <v>28</v>
      </c>
    </row>
    <row r="498" spans="1:4" s="44" customFormat="1" x14ac:dyDescent="0.25">
      <c r="A498" s="43">
        <v>2019</v>
      </c>
      <c r="B498" s="43" t="s">
        <v>47</v>
      </c>
      <c r="C498" s="45" t="s">
        <v>38</v>
      </c>
      <c r="D498" s="45">
        <v>6</v>
      </c>
    </row>
    <row r="499" spans="1:4" s="44" customFormat="1" x14ac:dyDescent="0.25">
      <c r="A499" s="43">
        <v>2019</v>
      </c>
      <c r="B499" s="43" t="s">
        <v>47</v>
      </c>
      <c r="C499" s="45" t="s">
        <v>52</v>
      </c>
      <c r="D499" s="45">
        <v>21</v>
      </c>
    </row>
    <row r="500" spans="1:4" s="44" customFormat="1" x14ac:dyDescent="0.25">
      <c r="A500" s="43">
        <v>2019</v>
      </c>
      <c r="B500" s="43" t="s">
        <v>47</v>
      </c>
      <c r="C500" s="45" t="s">
        <v>39</v>
      </c>
      <c r="D500" s="45">
        <v>0</v>
      </c>
    </row>
    <row r="501" spans="1:4" s="44" customFormat="1" x14ac:dyDescent="0.25">
      <c r="A501" s="43">
        <v>2019</v>
      </c>
      <c r="B501" s="43" t="s">
        <v>47</v>
      </c>
      <c r="C501" s="45" t="s">
        <v>40</v>
      </c>
      <c r="D501" s="45">
        <v>902</v>
      </c>
    </row>
    <row r="502" spans="1:4" s="44" customFormat="1" x14ac:dyDescent="0.25">
      <c r="A502" s="43">
        <v>2019</v>
      </c>
      <c r="B502" s="43" t="s">
        <v>47</v>
      </c>
      <c r="C502" s="45" t="s">
        <v>14</v>
      </c>
      <c r="D502" s="45">
        <v>0</v>
      </c>
    </row>
    <row r="503" spans="1:4" s="44" customFormat="1" x14ac:dyDescent="0.25">
      <c r="A503" s="43">
        <v>2019</v>
      </c>
      <c r="B503" s="43" t="s">
        <v>47</v>
      </c>
      <c r="C503" s="45" t="s">
        <v>16</v>
      </c>
      <c r="D503" s="45">
        <v>902</v>
      </c>
    </row>
    <row r="504" spans="1:4" s="44" customFormat="1" x14ac:dyDescent="0.25">
      <c r="A504" s="43">
        <v>2019</v>
      </c>
      <c r="B504" s="43" t="s">
        <v>47</v>
      </c>
      <c r="C504" s="45" t="s">
        <v>53</v>
      </c>
      <c r="D504" s="45">
        <v>100</v>
      </c>
    </row>
    <row r="505" spans="1:4" s="44" customFormat="1" x14ac:dyDescent="0.25">
      <c r="A505" s="43">
        <v>2019</v>
      </c>
      <c r="B505" s="43" t="s">
        <v>47</v>
      </c>
      <c r="C505" s="45" t="s">
        <v>54</v>
      </c>
      <c r="D505" s="45">
        <v>5</v>
      </c>
    </row>
    <row r="506" spans="1:4" s="44" customFormat="1" x14ac:dyDescent="0.25">
      <c r="A506" s="43">
        <v>2020</v>
      </c>
      <c r="B506" s="43" t="s">
        <v>37</v>
      </c>
      <c r="C506" s="45" t="s">
        <v>13</v>
      </c>
      <c r="D506" s="45">
        <v>5</v>
      </c>
    </row>
    <row r="507" spans="1:4" s="44" customFormat="1" x14ac:dyDescent="0.25">
      <c r="A507" s="43">
        <v>2020</v>
      </c>
      <c r="B507" s="43" t="s">
        <v>37</v>
      </c>
      <c r="C507" s="45" t="s">
        <v>38</v>
      </c>
      <c r="D507" s="45">
        <v>2</v>
      </c>
    </row>
    <row r="508" spans="1:4" s="44" customFormat="1" x14ac:dyDescent="0.25">
      <c r="A508" s="43">
        <v>2020</v>
      </c>
      <c r="B508" s="43" t="s">
        <v>37</v>
      </c>
      <c r="C508" s="45" t="s">
        <v>52</v>
      </c>
      <c r="D508" s="45">
        <v>165</v>
      </c>
    </row>
    <row r="509" spans="1:4" s="44" customFormat="1" x14ac:dyDescent="0.25">
      <c r="A509" s="43">
        <v>2020</v>
      </c>
      <c r="B509" s="43" t="s">
        <v>37</v>
      </c>
      <c r="C509" s="45" t="s">
        <v>39</v>
      </c>
      <c r="D509" s="45">
        <v>0</v>
      </c>
    </row>
    <row r="510" spans="1:4" s="44" customFormat="1" x14ac:dyDescent="0.25">
      <c r="A510" s="43">
        <v>2020</v>
      </c>
      <c r="B510" s="43" t="s">
        <v>37</v>
      </c>
      <c r="C510" s="45" t="s">
        <v>40</v>
      </c>
      <c r="D510" s="45">
        <v>745</v>
      </c>
    </row>
    <row r="511" spans="1:4" s="44" customFormat="1" x14ac:dyDescent="0.25">
      <c r="A511" s="43">
        <v>2020</v>
      </c>
      <c r="B511" s="43" t="s">
        <v>37</v>
      </c>
      <c r="C511" s="45" t="s">
        <v>14</v>
      </c>
      <c r="D511" s="45">
        <v>0</v>
      </c>
    </row>
    <row r="512" spans="1:4" s="44" customFormat="1" x14ac:dyDescent="0.25">
      <c r="A512" s="43">
        <v>2020</v>
      </c>
      <c r="B512" s="43" t="s">
        <v>37</v>
      </c>
      <c r="C512" s="45" t="s">
        <v>16</v>
      </c>
      <c r="D512" s="45">
        <v>745</v>
      </c>
    </row>
    <row r="513" spans="1:4" s="44" customFormat="1" x14ac:dyDescent="0.25">
      <c r="A513" s="43">
        <v>2020</v>
      </c>
      <c r="B513" s="43" t="s">
        <v>41</v>
      </c>
      <c r="C513" s="45" t="s">
        <v>13</v>
      </c>
      <c r="D513" s="45">
        <v>0</v>
      </c>
    </row>
    <row r="514" spans="1:4" s="44" customFormat="1" x14ac:dyDescent="0.25">
      <c r="A514" s="43">
        <v>2020</v>
      </c>
      <c r="B514" s="43" t="s">
        <v>41</v>
      </c>
      <c r="C514" s="45" t="s">
        <v>38</v>
      </c>
      <c r="D514" s="45">
        <v>0</v>
      </c>
    </row>
    <row r="515" spans="1:4" s="44" customFormat="1" x14ac:dyDescent="0.25">
      <c r="A515" s="43">
        <v>2020</v>
      </c>
      <c r="B515" s="43" t="s">
        <v>41</v>
      </c>
      <c r="C515" s="45" t="s">
        <v>52</v>
      </c>
      <c r="D515" s="45">
        <v>0</v>
      </c>
    </row>
    <row r="516" spans="1:4" s="44" customFormat="1" x14ac:dyDescent="0.25">
      <c r="A516" s="43">
        <v>2020</v>
      </c>
      <c r="B516" s="43" t="s">
        <v>41</v>
      </c>
      <c r="C516" s="45" t="s">
        <v>39</v>
      </c>
      <c r="D516" s="45">
        <v>0</v>
      </c>
    </row>
    <row r="517" spans="1:4" s="44" customFormat="1" x14ac:dyDescent="0.25">
      <c r="A517" s="43">
        <v>2020</v>
      </c>
      <c r="B517" s="43" t="s">
        <v>41</v>
      </c>
      <c r="C517" s="45" t="s">
        <v>40</v>
      </c>
      <c r="D517" s="45">
        <v>745</v>
      </c>
    </row>
    <row r="518" spans="1:4" s="44" customFormat="1" x14ac:dyDescent="0.25">
      <c r="A518" s="43">
        <v>2020</v>
      </c>
      <c r="B518" s="43" t="s">
        <v>41</v>
      </c>
      <c r="C518" s="45" t="s">
        <v>14</v>
      </c>
      <c r="D518" s="45">
        <v>0</v>
      </c>
    </row>
    <row r="519" spans="1:4" s="44" customFormat="1" x14ac:dyDescent="0.25">
      <c r="A519" s="43">
        <v>2020</v>
      </c>
      <c r="B519" s="43" t="s">
        <v>41</v>
      </c>
      <c r="C519" s="45" t="s">
        <v>16</v>
      </c>
      <c r="D519" s="45">
        <v>745</v>
      </c>
    </row>
    <row r="520" spans="1:4" s="44" customFormat="1" x14ac:dyDescent="0.25">
      <c r="A520" s="43">
        <v>2020</v>
      </c>
      <c r="B520" s="43" t="s">
        <v>48</v>
      </c>
      <c r="C520" s="45" t="s">
        <v>13</v>
      </c>
      <c r="D520" s="45">
        <v>21</v>
      </c>
    </row>
    <row r="521" spans="1:4" s="44" customFormat="1" x14ac:dyDescent="0.25">
      <c r="A521" s="43">
        <v>2020</v>
      </c>
      <c r="B521" s="43" t="s">
        <v>48</v>
      </c>
      <c r="C521" s="45" t="s">
        <v>38</v>
      </c>
      <c r="D521" s="45">
        <v>0</v>
      </c>
    </row>
    <row r="522" spans="1:4" s="44" customFormat="1" x14ac:dyDescent="0.25">
      <c r="A522" s="43">
        <v>2020</v>
      </c>
      <c r="B522" s="43" t="s">
        <v>48</v>
      </c>
      <c r="C522" s="45" t="s">
        <v>52</v>
      </c>
      <c r="D522" s="45">
        <v>55</v>
      </c>
    </row>
    <row r="523" spans="1:4" s="44" customFormat="1" x14ac:dyDescent="0.25">
      <c r="A523" s="43">
        <v>2020</v>
      </c>
      <c r="B523" s="43" t="s">
        <v>48</v>
      </c>
      <c r="C523" s="45" t="s">
        <v>39</v>
      </c>
      <c r="D523" s="45">
        <v>0</v>
      </c>
    </row>
    <row r="524" spans="1:4" s="44" customFormat="1" x14ac:dyDescent="0.25">
      <c r="A524" s="43">
        <v>2020</v>
      </c>
      <c r="B524" s="43" t="s">
        <v>48</v>
      </c>
      <c r="C524" s="45" t="s">
        <v>40</v>
      </c>
      <c r="D524" s="45">
        <v>711</v>
      </c>
    </row>
    <row r="525" spans="1:4" s="44" customFormat="1" x14ac:dyDescent="0.25">
      <c r="A525" s="43">
        <v>2020</v>
      </c>
      <c r="B525" s="43" t="s">
        <v>48</v>
      </c>
      <c r="C525" s="45" t="s">
        <v>14</v>
      </c>
      <c r="D525" s="45">
        <v>0</v>
      </c>
    </row>
    <row r="526" spans="1:4" s="44" customFormat="1" x14ac:dyDescent="0.25">
      <c r="A526" s="43">
        <v>2020</v>
      </c>
      <c r="B526" s="43" t="s">
        <v>48</v>
      </c>
      <c r="C526" s="45" t="s">
        <v>16</v>
      </c>
      <c r="D526" s="45">
        <v>711</v>
      </c>
    </row>
    <row r="527" spans="1:4" s="44" customFormat="1" x14ac:dyDescent="0.25">
      <c r="A527" s="43">
        <v>2020</v>
      </c>
      <c r="B527" s="43" t="s">
        <v>37</v>
      </c>
      <c r="C527" s="45" t="s">
        <v>53</v>
      </c>
      <c r="D527" s="45">
        <v>11</v>
      </c>
    </row>
    <row r="528" spans="1:4" s="44" customFormat="1" x14ac:dyDescent="0.25">
      <c r="A528" s="43">
        <v>2020</v>
      </c>
      <c r="B528" s="43" t="s">
        <v>37</v>
      </c>
      <c r="C528" s="45" t="s">
        <v>54</v>
      </c>
      <c r="D528" s="45">
        <v>0</v>
      </c>
    </row>
    <row r="529" spans="1:4" s="44" customFormat="1" x14ac:dyDescent="0.25">
      <c r="A529" s="43">
        <v>2020</v>
      </c>
      <c r="B529" s="43" t="s">
        <v>41</v>
      </c>
      <c r="C529" s="45" t="s">
        <v>53</v>
      </c>
      <c r="D529" s="45">
        <v>128</v>
      </c>
    </row>
    <row r="530" spans="1:4" s="44" customFormat="1" x14ac:dyDescent="0.25">
      <c r="A530" s="43">
        <v>2020</v>
      </c>
      <c r="B530" s="43" t="s">
        <v>41</v>
      </c>
      <c r="C530" s="45" t="s">
        <v>54</v>
      </c>
      <c r="D530" s="45">
        <v>3</v>
      </c>
    </row>
    <row r="531" spans="1:4" s="44" customFormat="1" x14ac:dyDescent="0.25">
      <c r="A531" s="43">
        <v>2020</v>
      </c>
      <c r="B531" s="43" t="s">
        <v>48</v>
      </c>
      <c r="C531" s="45" t="s">
        <v>53</v>
      </c>
      <c r="D531" s="45">
        <v>30</v>
      </c>
    </row>
    <row r="532" spans="1:4" s="44" customFormat="1" x14ac:dyDescent="0.25">
      <c r="A532" s="43">
        <v>2020</v>
      </c>
      <c r="B532" s="43" t="s">
        <v>48</v>
      </c>
      <c r="C532" s="45" t="s">
        <v>54</v>
      </c>
      <c r="D532" s="45">
        <v>0</v>
      </c>
    </row>
    <row r="533" spans="1:4" s="44" customFormat="1" x14ac:dyDescent="0.25">
      <c r="A533" s="43">
        <v>2020</v>
      </c>
      <c r="B533" s="43" t="s">
        <v>42</v>
      </c>
      <c r="C533" s="45" t="s">
        <v>13</v>
      </c>
      <c r="D533" s="45">
        <v>0</v>
      </c>
    </row>
    <row r="534" spans="1:4" s="44" customFormat="1" x14ac:dyDescent="0.25">
      <c r="A534" s="43">
        <v>2020</v>
      </c>
      <c r="B534" s="43" t="s">
        <v>42</v>
      </c>
      <c r="C534" s="45" t="s">
        <v>38</v>
      </c>
      <c r="D534" s="45">
        <v>0</v>
      </c>
    </row>
    <row r="535" spans="1:4" s="44" customFormat="1" x14ac:dyDescent="0.25">
      <c r="A535" s="43">
        <v>2020</v>
      </c>
      <c r="B535" s="43" t="s">
        <v>42</v>
      </c>
      <c r="C535" s="45" t="s">
        <v>52</v>
      </c>
      <c r="D535" s="45">
        <v>0</v>
      </c>
    </row>
    <row r="536" spans="1:4" s="44" customFormat="1" x14ac:dyDescent="0.25">
      <c r="A536" s="43">
        <v>2020</v>
      </c>
      <c r="B536" s="43" t="s">
        <v>42</v>
      </c>
      <c r="C536" s="45" t="s">
        <v>39</v>
      </c>
      <c r="D536" s="45">
        <v>0</v>
      </c>
    </row>
    <row r="537" spans="1:4" s="44" customFormat="1" x14ac:dyDescent="0.25">
      <c r="A537" s="43">
        <v>2020</v>
      </c>
      <c r="B537" s="43" t="s">
        <v>42</v>
      </c>
      <c r="C537" s="45" t="s">
        <v>40</v>
      </c>
      <c r="D537" s="45">
        <v>711</v>
      </c>
    </row>
    <row r="538" spans="1:4" s="44" customFormat="1" x14ac:dyDescent="0.25">
      <c r="A538" s="43">
        <v>2020</v>
      </c>
      <c r="B538" s="43" t="s">
        <v>42</v>
      </c>
      <c r="C538" s="45" t="s">
        <v>14</v>
      </c>
      <c r="D538" s="45">
        <v>0</v>
      </c>
    </row>
    <row r="539" spans="1:4" s="44" customFormat="1" x14ac:dyDescent="0.25">
      <c r="A539" s="43">
        <v>2020</v>
      </c>
      <c r="B539" s="43" t="s">
        <v>42</v>
      </c>
      <c r="C539" s="45" t="s">
        <v>16</v>
      </c>
      <c r="D539" s="45">
        <v>711</v>
      </c>
    </row>
    <row r="540" spans="1:4" s="44" customFormat="1" x14ac:dyDescent="0.25">
      <c r="A540" s="43">
        <v>2020</v>
      </c>
      <c r="B540" s="43" t="s">
        <v>42</v>
      </c>
      <c r="C540" s="45" t="s">
        <v>53</v>
      </c>
      <c r="D540" s="45">
        <v>0</v>
      </c>
    </row>
    <row r="541" spans="1:4" s="44" customFormat="1" x14ac:dyDescent="0.25">
      <c r="A541" s="43">
        <v>2020</v>
      </c>
      <c r="B541" s="43" t="s">
        <v>42</v>
      </c>
      <c r="C541" s="45" t="s">
        <v>54</v>
      </c>
      <c r="D541" s="45">
        <v>0</v>
      </c>
    </row>
    <row r="542" spans="1:4" s="44" customFormat="1" x14ac:dyDescent="0.25">
      <c r="A542" s="43">
        <v>2020</v>
      </c>
      <c r="B542" s="43" t="s">
        <v>43</v>
      </c>
      <c r="C542" s="45" t="s">
        <v>13</v>
      </c>
      <c r="D542" s="45">
        <v>1</v>
      </c>
    </row>
    <row r="543" spans="1:4" s="44" customFormat="1" x14ac:dyDescent="0.25">
      <c r="A543" s="43">
        <v>2020</v>
      </c>
      <c r="B543" s="43" t="s">
        <v>43</v>
      </c>
      <c r="C543" s="45" t="s">
        <v>38</v>
      </c>
      <c r="D543" s="45">
        <v>0</v>
      </c>
    </row>
    <row r="544" spans="1:4" s="44" customFormat="1" x14ac:dyDescent="0.25">
      <c r="A544" s="43">
        <v>2020</v>
      </c>
      <c r="B544" s="43" t="s">
        <v>43</v>
      </c>
      <c r="C544" s="45" t="s">
        <v>52</v>
      </c>
      <c r="D544" s="45">
        <v>152</v>
      </c>
    </row>
    <row r="545" spans="1:4" s="44" customFormat="1" x14ac:dyDescent="0.25">
      <c r="A545" s="43">
        <v>2020</v>
      </c>
      <c r="B545" s="43" t="s">
        <v>43</v>
      </c>
      <c r="C545" s="45" t="s">
        <v>39</v>
      </c>
      <c r="D545" s="45">
        <v>0</v>
      </c>
    </row>
    <row r="546" spans="1:4" s="44" customFormat="1" x14ac:dyDescent="0.25">
      <c r="A546" s="43">
        <v>2020</v>
      </c>
      <c r="B546" s="43" t="s">
        <v>43</v>
      </c>
      <c r="C546" s="45" t="s">
        <v>40</v>
      </c>
      <c r="D546" s="45">
        <v>560</v>
      </c>
    </row>
    <row r="547" spans="1:4" s="44" customFormat="1" x14ac:dyDescent="0.25">
      <c r="A547" s="43">
        <v>2020</v>
      </c>
      <c r="B547" s="43" t="s">
        <v>43</v>
      </c>
      <c r="C547" s="45" t="s">
        <v>14</v>
      </c>
      <c r="D547" s="45">
        <v>0</v>
      </c>
    </row>
    <row r="548" spans="1:4" s="44" customFormat="1" x14ac:dyDescent="0.25">
      <c r="A548" s="43">
        <v>2020</v>
      </c>
      <c r="B548" s="43" t="s">
        <v>43</v>
      </c>
      <c r="C548" s="45" t="s">
        <v>16</v>
      </c>
      <c r="D548" s="45">
        <v>560</v>
      </c>
    </row>
    <row r="549" spans="1:4" s="44" customFormat="1" x14ac:dyDescent="0.25">
      <c r="A549" s="43">
        <v>2020</v>
      </c>
      <c r="B549" s="43" t="s">
        <v>43</v>
      </c>
      <c r="C549" s="45" t="s">
        <v>53</v>
      </c>
      <c r="D549" s="45">
        <v>34</v>
      </c>
    </row>
    <row r="550" spans="1:4" s="44" customFormat="1" x14ac:dyDescent="0.25">
      <c r="A550" s="43">
        <v>2020</v>
      </c>
      <c r="B550" s="43" t="s">
        <v>43</v>
      </c>
      <c r="C550" s="45" t="s">
        <v>54</v>
      </c>
      <c r="D550" s="45">
        <v>0</v>
      </c>
    </row>
    <row r="551" spans="1:4" s="44" customFormat="1" x14ac:dyDescent="0.25">
      <c r="A551" s="43">
        <v>2020</v>
      </c>
      <c r="B551" s="43" t="s">
        <v>44</v>
      </c>
      <c r="C551" s="45" t="s">
        <v>13</v>
      </c>
      <c r="D551" s="45">
        <v>70</v>
      </c>
    </row>
    <row r="552" spans="1:4" s="44" customFormat="1" x14ac:dyDescent="0.25">
      <c r="A552" s="43">
        <v>2020</v>
      </c>
      <c r="B552" s="43" t="s">
        <v>44</v>
      </c>
      <c r="C552" s="45" t="s">
        <v>38</v>
      </c>
      <c r="D552" s="45">
        <v>0</v>
      </c>
    </row>
    <row r="553" spans="1:4" s="44" customFormat="1" x14ac:dyDescent="0.25">
      <c r="A553" s="43">
        <v>2020</v>
      </c>
      <c r="B553" s="43" t="s">
        <v>44</v>
      </c>
      <c r="C553" s="45" t="s">
        <v>52</v>
      </c>
      <c r="D553" s="45">
        <v>19</v>
      </c>
    </row>
    <row r="554" spans="1:4" s="44" customFormat="1" x14ac:dyDescent="0.25">
      <c r="A554" s="43">
        <v>2020</v>
      </c>
      <c r="B554" s="43" t="s">
        <v>44</v>
      </c>
      <c r="C554" s="45" t="s">
        <v>39</v>
      </c>
      <c r="D554" s="45">
        <v>0</v>
      </c>
    </row>
    <row r="555" spans="1:4" s="44" customFormat="1" x14ac:dyDescent="0.25">
      <c r="A555" s="43">
        <v>2020</v>
      </c>
      <c r="B555" s="43" t="s">
        <v>44</v>
      </c>
      <c r="C555" s="45" t="s">
        <v>40</v>
      </c>
      <c r="D555" s="45">
        <v>603</v>
      </c>
    </row>
    <row r="556" spans="1:4" s="44" customFormat="1" x14ac:dyDescent="0.25">
      <c r="A556" s="43">
        <v>2020</v>
      </c>
      <c r="B556" s="43" t="s">
        <v>44</v>
      </c>
      <c r="C556" s="45" t="s">
        <v>14</v>
      </c>
      <c r="D556" s="45">
        <v>0</v>
      </c>
    </row>
    <row r="557" spans="1:4" s="44" customFormat="1" x14ac:dyDescent="0.25">
      <c r="A557" s="43">
        <v>2020</v>
      </c>
      <c r="B557" s="43" t="s">
        <v>44</v>
      </c>
      <c r="C557" s="45" t="s">
        <v>16</v>
      </c>
      <c r="D557" s="45">
        <v>603</v>
      </c>
    </row>
    <row r="558" spans="1:4" s="44" customFormat="1" x14ac:dyDescent="0.25">
      <c r="A558" s="43">
        <v>2020</v>
      </c>
      <c r="B558" s="43" t="s">
        <v>45</v>
      </c>
      <c r="C558" s="45" t="s">
        <v>13</v>
      </c>
      <c r="D558" s="45">
        <v>0</v>
      </c>
    </row>
    <row r="559" spans="1:4" s="44" customFormat="1" x14ac:dyDescent="0.25">
      <c r="A559" s="43">
        <v>2020</v>
      </c>
      <c r="B559" s="43" t="s">
        <v>45</v>
      </c>
      <c r="C559" s="45" t="s">
        <v>38</v>
      </c>
      <c r="D559" s="45">
        <v>0</v>
      </c>
    </row>
    <row r="560" spans="1:4" s="44" customFormat="1" x14ac:dyDescent="0.25">
      <c r="A560" s="43">
        <v>2020</v>
      </c>
      <c r="B560" s="43" t="s">
        <v>45</v>
      </c>
      <c r="C560" s="45" t="s">
        <v>52</v>
      </c>
      <c r="D560" s="45">
        <v>0</v>
      </c>
    </row>
    <row r="561" spans="1:4" s="44" customFormat="1" x14ac:dyDescent="0.25">
      <c r="A561" s="43">
        <v>2020</v>
      </c>
      <c r="B561" s="43" t="s">
        <v>45</v>
      </c>
      <c r="C561" s="45" t="s">
        <v>39</v>
      </c>
      <c r="D561" s="45">
        <v>0</v>
      </c>
    </row>
    <row r="562" spans="1:4" s="44" customFormat="1" x14ac:dyDescent="0.25">
      <c r="A562" s="43">
        <v>2020</v>
      </c>
      <c r="B562" s="43" t="s">
        <v>45</v>
      </c>
      <c r="C562" s="45" t="s">
        <v>40</v>
      </c>
      <c r="D562" s="45">
        <v>603</v>
      </c>
    </row>
    <row r="563" spans="1:4" s="44" customFormat="1" x14ac:dyDescent="0.25">
      <c r="A563" s="43">
        <v>2020</v>
      </c>
      <c r="B563" s="43" t="s">
        <v>45</v>
      </c>
      <c r="C563" s="45" t="s">
        <v>14</v>
      </c>
      <c r="D563" s="45">
        <v>0</v>
      </c>
    </row>
    <row r="564" spans="1:4" s="44" customFormat="1" x14ac:dyDescent="0.25">
      <c r="A564" s="43">
        <v>2020</v>
      </c>
      <c r="B564" s="43" t="s">
        <v>45</v>
      </c>
      <c r="C564" s="45" t="s">
        <v>16</v>
      </c>
      <c r="D564" s="45">
        <v>603</v>
      </c>
    </row>
    <row r="565" spans="1:4" s="44" customFormat="1" x14ac:dyDescent="0.25">
      <c r="A565" s="43">
        <v>2020</v>
      </c>
      <c r="B565" s="43" t="s">
        <v>46</v>
      </c>
      <c r="C565" s="45" t="s">
        <v>13</v>
      </c>
      <c r="D565" s="45">
        <v>0</v>
      </c>
    </row>
    <row r="566" spans="1:4" s="44" customFormat="1" x14ac:dyDescent="0.25">
      <c r="A566" s="43">
        <v>2020</v>
      </c>
      <c r="B566" s="43" t="s">
        <v>46</v>
      </c>
      <c r="C566" s="45" t="s">
        <v>38</v>
      </c>
      <c r="D566" s="45">
        <v>0</v>
      </c>
    </row>
    <row r="567" spans="1:4" s="44" customFormat="1" x14ac:dyDescent="0.25">
      <c r="A567" s="43">
        <v>2020</v>
      </c>
      <c r="B567" s="43" t="s">
        <v>46</v>
      </c>
      <c r="C567" s="45" t="s">
        <v>52</v>
      </c>
      <c r="D567" s="45">
        <v>0</v>
      </c>
    </row>
    <row r="568" spans="1:4" s="44" customFormat="1" x14ac:dyDescent="0.25">
      <c r="A568" s="43">
        <v>2020</v>
      </c>
      <c r="B568" s="43" t="s">
        <v>46</v>
      </c>
      <c r="C568" s="45" t="s">
        <v>39</v>
      </c>
      <c r="D568" s="45">
        <v>0</v>
      </c>
    </row>
    <row r="569" spans="1:4" s="44" customFormat="1" x14ac:dyDescent="0.25">
      <c r="A569" s="43">
        <v>2020</v>
      </c>
      <c r="B569" s="43" t="s">
        <v>46</v>
      </c>
      <c r="C569" s="45" t="s">
        <v>40</v>
      </c>
      <c r="D569" s="45">
        <v>603</v>
      </c>
    </row>
    <row r="570" spans="1:4" s="44" customFormat="1" x14ac:dyDescent="0.25">
      <c r="A570" s="43">
        <v>2020</v>
      </c>
      <c r="B570" s="43" t="s">
        <v>46</v>
      </c>
      <c r="C570" s="45" t="s">
        <v>14</v>
      </c>
      <c r="D570" s="45">
        <v>0</v>
      </c>
    </row>
    <row r="571" spans="1:4" s="44" customFormat="1" x14ac:dyDescent="0.25">
      <c r="A571" s="43">
        <v>2020</v>
      </c>
      <c r="B571" s="43" t="s">
        <v>46</v>
      </c>
      <c r="C571" s="45" t="s">
        <v>16</v>
      </c>
      <c r="D571" s="45">
        <v>603</v>
      </c>
    </row>
    <row r="572" spans="1:4" s="44" customFormat="1" x14ac:dyDescent="0.25">
      <c r="A572" s="43">
        <v>2020</v>
      </c>
      <c r="B572" s="43" t="s">
        <v>49</v>
      </c>
      <c r="C572" s="45" t="s">
        <v>13</v>
      </c>
      <c r="D572" s="45">
        <v>0</v>
      </c>
    </row>
    <row r="573" spans="1:4" s="44" customFormat="1" x14ac:dyDescent="0.25">
      <c r="A573" s="43">
        <v>2020</v>
      </c>
      <c r="B573" s="43" t="s">
        <v>49</v>
      </c>
      <c r="C573" s="45" t="s">
        <v>38</v>
      </c>
      <c r="D573" s="45">
        <v>1</v>
      </c>
    </row>
    <row r="574" spans="1:4" s="44" customFormat="1" x14ac:dyDescent="0.25">
      <c r="A574" s="43">
        <v>2020</v>
      </c>
      <c r="B574" s="43" t="s">
        <v>49</v>
      </c>
      <c r="C574" s="45" t="s">
        <v>52</v>
      </c>
      <c r="D574" s="45">
        <v>6</v>
      </c>
    </row>
    <row r="575" spans="1:4" s="44" customFormat="1" x14ac:dyDescent="0.25">
      <c r="A575" s="43">
        <v>2020</v>
      </c>
      <c r="B575" s="43" t="s">
        <v>49</v>
      </c>
      <c r="C575" s="45" t="s">
        <v>39</v>
      </c>
      <c r="D575" s="45">
        <v>0</v>
      </c>
    </row>
    <row r="576" spans="1:4" s="44" customFormat="1" x14ac:dyDescent="0.25">
      <c r="A576" s="43">
        <v>2020</v>
      </c>
      <c r="B576" s="43" t="s">
        <v>49</v>
      </c>
      <c r="C576" s="45" t="s">
        <v>40</v>
      </c>
      <c r="D576" s="45">
        <v>598</v>
      </c>
    </row>
    <row r="577" spans="1:4" s="44" customFormat="1" x14ac:dyDescent="0.25">
      <c r="A577" s="43">
        <v>2020</v>
      </c>
      <c r="B577" s="43" t="s">
        <v>49</v>
      </c>
      <c r="C577" s="45" t="s">
        <v>14</v>
      </c>
      <c r="D577" s="45">
        <v>0</v>
      </c>
    </row>
    <row r="578" spans="1:4" s="44" customFormat="1" x14ac:dyDescent="0.25">
      <c r="A578" s="43">
        <v>2020</v>
      </c>
      <c r="B578" s="43" t="s">
        <v>49</v>
      </c>
      <c r="C578" s="45" t="s">
        <v>16</v>
      </c>
      <c r="D578" s="45">
        <v>598</v>
      </c>
    </row>
    <row r="579" spans="1:4" s="44" customFormat="1" x14ac:dyDescent="0.25">
      <c r="A579" s="43">
        <v>2020</v>
      </c>
      <c r="B579" s="43" t="s">
        <v>46</v>
      </c>
      <c r="C579" s="45" t="s">
        <v>53</v>
      </c>
      <c r="D579" s="45">
        <v>181</v>
      </c>
    </row>
    <row r="580" spans="1:4" s="44" customFormat="1" x14ac:dyDescent="0.25">
      <c r="A580" s="43">
        <v>2020</v>
      </c>
      <c r="B580" s="43" t="s">
        <v>46</v>
      </c>
      <c r="C580" s="45" t="s">
        <v>54</v>
      </c>
      <c r="D580" s="45">
        <v>10</v>
      </c>
    </row>
    <row r="581" spans="1:4" s="44" customFormat="1" x14ac:dyDescent="0.25">
      <c r="A581" s="43">
        <v>2020</v>
      </c>
      <c r="B581" s="43" t="s">
        <v>49</v>
      </c>
      <c r="C581" s="45" t="s">
        <v>53</v>
      </c>
      <c r="D581" s="45">
        <v>1</v>
      </c>
    </row>
    <row r="582" spans="1:4" s="44" customFormat="1" x14ac:dyDescent="0.25">
      <c r="A582" s="43">
        <v>2020</v>
      </c>
      <c r="B582" s="43" t="s">
        <v>49</v>
      </c>
      <c r="C582" s="45" t="s">
        <v>54</v>
      </c>
      <c r="D582" s="45">
        <v>0</v>
      </c>
    </row>
    <row r="583" spans="1:4" s="44" customFormat="1" x14ac:dyDescent="0.25">
      <c r="A583" s="43">
        <v>2020</v>
      </c>
      <c r="B583" s="43" t="s">
        <v>44</v>
      </c>
      <c r="C583" s="45" t="s">
        <v>53</v>
      </c>
      <c r="D583" s="45">
        <v>0</v>
      </c>
    </row>
    <row r="584" spans="1:4" s="44" customFormat="1" x14ac:dyDescent="0.25">
      <c r="A584" s="43">
        <v>2020</v>
      </c>
      <c r="B584" s="43" t="s">
        <v>44</v>
      </c>
      <c r="C584" s="45" t="s">
        <v>54</v>
      </c>
      <c r="D584" s="45">
        <v>0</v>
      </c>
    </row>
    <row r="585" spans="1:4" s="44" customFormat="1" x14ac:dyDescent="0.25">
      <c r="A585" s="43">
        <v>2020</v>
      </c>
      <c r="B585" s="43" t="s">
        <v>45</v>
      </c>
      <c r="C585" s="45" t="s">
        <v>53</v>
      </c>
      <c r="D585" s="45">
        <v>0</v>
      </c>
    </row>
    <row r="586" spans="1:4" s="44" customFormat="1" x14ac:dyDescent="0.25">
      <c r="A586" s="43">
        <v>2020</v>
      </c>
      <c r="B586" s="43" t="s">
        <v>45</v>
      </c>
      <c r="C586" s="45" t="s">
        <v>54</v>
      </c>
      <c r="D586" s="45">
        <v>0</v>
      </c>
    </row>
    <row r="587" spans="1:4" s="44" customFormat="1" x14ac:dyDescent="0.25">
      <c r="A587" s="43">
        <v>2020</v>
      </c>
      <c r="B587" s="43" t="s">
        <v>50</v>
      </c>
      <c r="C587" s="45" t="s">
        <v>13</v>
      </c>
      <c r="D587" s="45">
        <v>0</v>
      </c>
    </row>
    <row r="588" spans="1:4" s="44" customFormat="1" x14ac:dyDescent="0.25">
      <c r="A588" s="43">
        <v>2020</v>
      </c>
      <c r="B588" s="43" t="s">
        <v>50</v>
      </c>
      <c r="C588" s="45" t="s">
        <v>38</v>
      </c>
      <c r="D588" s="45">
        <v>0</v>
      </c>
    </row>
    <row r="589" spans="1:4" s="44" customFormat="1" x14ac:dyDescent="0.25">
      <c r="A589" s="43">
        <v>2020</v>
      </c>
      <c r="B589" s="43" t="s">
        <v>50</v>
      </c>
      <c r="C589" s="45" t="s">
        <v>52</v>
      </c>
      <c r="D589" s="45">
        <v>0</v>
      </c>
    </row>
    <row r="590" spans="1:4" s="44" customFormat="1" x14ac:dyDescent="0.25">
      <c r="A590" s="43">
        <v>2020</v>
      </c>
      <c r="B590" s="43" t="s">
        <v>50</v>
      </c>
      <c r="C590" s="45" t="s">
        <v>39</v>
      </c>
      <c r="D590" s="45">
        <v>0</v>
      </c>
    </row>
    <row r="591" spans="1:4" s="44" customFormat="1" x14ac:dyDescent="0.25">
      <c r="A591" s="43">
        <v>2020</v>
      </c>
      <c r="B591" s="43" t="s">
        <v>50</v>
      </c>
      <c r="C591" s="45" t="s">
        <v>40</v>
      </c>
      <c r="D591" s="45">
        <v>598</v>
      </c>
    </row>
    <row r="592" spans="1:4" s="44" customFormat="1" x14ac:dyDescent="0.25">
      <c r="A592" s="43">
        <v>2020</v>
      </c>
      <c r="B592" s="43" t="s">
        <v>50</v>
      </c>
      <c r="C592" s="45" t="s">
        <v>14</v>
      </c>
      <c r="D592" s="45">
        <v>0</v>
      </c>
    </row>
    <row r="593" spans="1:4" s="44" customFormat="1" x14ac:dyDescent="0.25">
      <c r="A593" s="43">
        <v>2020</v>
      </c>
      <c r="B593" s="43" t="s">
        <v>50</v>
      </c>
      <c r="C593" s="45" t="s">
        <v>16</v>
      </c>
      <c r="D593" s="45">
        <v>598</v>
      </c>
    </row>
    <row r="594" spans="1:4" s="44" customFormat="1" x14ac:dyDescent="0.25">
      <c r="A594" s="43">
        <v>2020</v>
      </c>
      <c r="B594" s="43" t="s">
        <v>50</v>
      </c>
      <c r="C594" s="45" t="s">
        <v>53</v>
      </c>
      <c r="D594" s="45">
        <v>91</v>
      </c>
    </row>
    <row r="595" spans="1:4" s="44" customFormat="1" x14ac:dyDescent="0.25">
      <c r="A595" s="43">
        <v>2020</v>
      </c>
      <c r="B595" s="43" t="s">
        <v>50</v>
      </c>
      <c r="C595" s="45" t="s">
        <v>54</v>
      </c>
      <c r="D595" s="45">
        <v>10</v>
      </c>
    </row>
    <row r="596" spans="1:4" s="44" customFormat="1" x14ac:dyDescent="0.25">
      <c r="A596" s="43">
        <v>2020</v>
      </c>
      <c r="B596" s="43" t="s">
        <v>51</v>
      </c>
      <c r="C596" s="45" t="s">
        <v>13</v>
      </c>
      <c r="D596" s="45">
        <v>77</v>
      </c>
    </row>
    <row r="597" spans="1:4" s="44" customFormat="1" x14ac:dyDescent="0.25">
      <c r="A597" s="43">
        <v>2020</v>
      </c>
      <c r="B597" s="43" t="s">
        <v>51</v>
      </c>
      <c r="C597" s="45" t="s">
        <v>38</v>
      </c>
      <c r="D597" s="45">
        <v>0</v>
      </c>
    </row>
    <row r="598" spans="1:4" s="44" customFormat="1" x14ac:dyDescent="0.25">
      <c r="A598" s="43">
        <v>2020</v>
      </c>
      <c r="B598" s="43" t="s">
        <v>51</v>
      </c>
      <c r="C598" s="45" t="s">
        <v>52</v>
      </c>
      <c r="D598" s="45">
        <v>5</v>
      </c>
    </row>
    <row r="599" spans="1:4" s="44" customFormat="1" x14ac:dyDescent="0.25">
      <c r="A599" s="43">
        <v>2020</v>
      </c>
      <c r="B599" s="43" t="s">
        <v>51</v>
      </c>
      <c r="C599" s="45" t="s">
        <v>39</v>
      </c>
      <c r="D599" s="45">
        <v>0</v>
      </c>
    </row>
    <row r="600" spans="1:4" s="44" customFormat="1" x14ac:dyDescent="0.25">
      <c r="A600" s="43">
        <v>2020</v>
      </c>
      <c r="B600" s="43" t="s">
        <v>51</v>
      </c>
      <c r="C600" s="45" t="s">
        <v>40</v>
      </c>
      <c r="D600" s="45">
        <v>627</v>
      </c>
    </row>
    <row r="601" spans="1:4" s="44" customFormat="1" x14ac:dyDescent="0.25">
      <c r="A601" s="43">
        <v>2020</v>
      </c>
      <c r="B601" s="43" t="s">
        <v>51</v>
      </c>
      <c r="C601" s="45" t="s">
        <v>14</v>
      </c>
      <c r="D601" s="45">
        <v>0</v>
      </c>
    </row>
    <row r="602" spans="1:4" s="44" customFormat="1" x14ac:dyDescent="0.25">
      <c r="A602" s="43">
        <v>2020</v>
      </c>
      <c r="B602" s="43" t="s">
        <v>51</v>
      </c>
      <c r="C602" s="45" t="s">
        <v>16</v>
      </c>
      <c r="D602" s="45">
        <v>627</v>
      </c>
    </row>
    <row r="603" spans="1:4" s="44" customFormat="1" x14ac:dyDescent="0.25">
      <c r="A603" s="48">
        <v>2020</v>
      </c>
      <c r="B603" s="49" t="s">
        <v>51</v>
      </c>
      <c r="C603" s="47" t="s">
        <v>53</v>
      </c>
      <c r="D603" s="47">
        <v>0</v>
      </c>
    </row>
    <row r="604" spans="1:4" s="44" customFormat="1" x14ac:dyDescent="0.25">
      <c r="A604" s="50">
        <v>2020</v>
      </c>
      <c r="B604" s="50" t="s">
        <v>51</v>
      </c>
      <c r="C604" s="51" t="s">
        <v>54</v>
      </c>
      <c r="D604" s="51">
        <v>0</v>
      </c>
    </row>
    <row r="605" spans="1:4" s="44" customFormat="1" x14ac:dyDescent="0.25">
      <c r="A605" s="43">
        <v>2020</v>
      </c>
      <c r="B605" s="43" t="s">
        <v>47</v>
      </c>
      <c r="C605" s="45" t="s">
        <v>13</v>
      </c>
      <c r="D605" s="45">
        <v>0</v>
      </c>
    </row>
    <row r="606" spans="1:4" s="44" customFormat="1" x14ac:dyDescent="0.25">
      <c r="A606" s="43">
        <v>2020</v>
      </c>
      <c r="B606" s="43" t="s">
        <v>47</v>
      </c>
      <c r="C606" s="45" t="s">
        <v>38</v>
      </c>
      <c r="D606" s="45">
        <v>1</v>
      </c>
    </row>
    <row r="607" spans="1:4" s="44" customFormat="1" x14ac:dyDescent="0.25">
      <c r="A607" s="43">
        <v>2020</v>
      </c>
      <c r="B607" s="43" t="s">
        <v>47</v>
      </c>
      <c r="C607" s="45" t="s">
        <v>52</v>
      </c>
      <c r="D607" s="45">
        <v>1</v>
      </c>
    </row>
    <row r="608" spans="1:4" s="44" customFormat="1" x14ac:dyDescent="0.25">
      <c r="A608" s="43">
        <v>2020</v>
      </c>
      <c r="B608" s="43" t="s">
        <v>47</v>
      </c>
      <c r="C608" s="45" t="s">
        <v>39</v>
      </c>
      <c r="D608" s="45">
        <v>0</v>
      </c>
    </row>
    <row r="609" spans="1:4" s="44" customFormat="1" x14ac:dyDescent="0.25">
      <c r="A609" s="43">
        <v>2020</v>
      </c>
      <c r="B609" s="43" t="s">
        <v>47</v>
      </c>
      <c r="C609" s="45" t="s">
        <v>40</v>
      </c>
      <c r="D609" s="45">
        <v>627</v>
      </c>
    </row>
    <row r="610" spans="1:4" s="44" customFormat="1" x14ac:dyDescent="0.25">
      <c r="A610" s="43">
        <v>2020</v>
      </c>
      <c r="B610" s="43" t="s">
        <v>47</v>
      </c>
      <c r="C610" s="45" t="s">
        <v>14</v>
      </c>
      <c r="D610" s="45">
        <v>0</v>
      </c>
    </row>
    <row r="611" spans="1:4" s="44" customFormat="1" x14ac:dyDescent="0.25">
      <c r="A611" s="43">
        <v>2020</v>
      </c>
      <c r="B611" s="43" t="s">
        <v>47</v>
      </c>
      <c r="C611" s="45" t="s">
        <v>16</v>
      </c>
      <c r="D611" s="45">
        <v>627</v>
      </c>
    </row>
    <row r="612" spans="1:4" s="44" customFormat="1" x14ac:dyDescent="0.25">
      <c r="A612" s="43">
        <v>2020</v>
      </c>
      <c r="B612" s="43" t="s">
        <v>47</v>
      </c>
      <c r="C612" s="45" t="s">
        <v>53</v>
      </c>
      <c r="D612" s="45">
        <v>101</v>
      </c>
    </row>
    <row r="613" spans="1:4" s="44" customFormat="1" x14ac:dyDescent="0.25">
      <c r="A613" s="43">
        <v>2020</v>
      </c>
      <c r="B613" s="43" t="s">
        <v>47</v>
      </c>
      <c r="C613" s="45" t="s">
        <v>54</v>
      </c>
      <c r="D613" s="45">
        <v>5</v>
      </c>
    </row>
    <row r="614" spans="1:4" s="44" customFormat="1" x14ac:dyDescent="0.25">
      <c r="A614" s="43">
        <v>2021</v>
      </c>
      <c r="B614" s="43" t="s">
        <v>37</v>
      </c>
      <c r="C614" s="45" t="s">
        <v>13</v>
      </c>
      <c r="D614" s="45">
        <v>0</v>
      </c>
    </row>
    <row r="615" spans="1:4" s="44" customFormat="1" x14ac:dyDescent="0.25">
      <c r="A615" s="43">
        <v>2021</v>
      </c>
      <c r="B615" s="43" t="s">
        <v>37</v>
      </c>
      <c r="C615" s="45" t="s">
        <v>38</v>
      </c>
      <c r="D615" s="45">
        <v>1</v>
      </c>
    </row>
    <row r="616" spans="1:4" s="44" customFormat="1" x14ac:dyDescent="0.25">
      <c r="A616" s="43">
        <v>2021</v>
      </c>
      <c r="B616" s="43" t="s">
        <v>37</v>
      </c>
      <c r="C616" s="45" t="s">
        <v>52</v>
      </c>
      <c r="D616" s="45">
        <v>81</v>
      </c>
    </row>
    <row r="617" spans="1:4" s="44" customFormat="1" x14ac:dyDescent="0.25">
      <c r="A617" s="43">
        <v>2021</v>
      </c>
      <c r="B617" s="43" t="s">
        <v>37</v>
      </c>
      <c r="C617" s="45" t="s">
        <v>39</v>
      </c>
      <c r="D617" s="45">
        <v>0</v>
      </c>
    </row>
    <row r="618" spans="1:4" s="44" customFormat="1" x14ac:dyDescent="0.25">
      <c r="A618" s="43">
        <v>2021</v>
      </c>
      <c r="B618" s="43" t="s">
        <v>37</v>
      </c>
      <c r="C618" s="45" t="s">
        <v>40</v>
      </c>
      <c r="D618" s="45">
        <v>547</v>
      </c>
    </row>
    <row r="619" spans="1:4" s="44" customFormat="1" x14ac:dyDescent="0.25">
      <c r="A619" s="43">
        <v>2021</v>
      </c>
      <c r="B619" s="43" t="s">
        <v>37</v>
      </c>
      <c r="C619" s="45" t="s">
        <v>14</v>
      </c>
      <c r="D619" s="45">
        <v>0</v>
      </c>
    </row>
    <row r="620" spans="1:4" s="44" customFormat="1" x14ac:dyDescent="0.25">
      <c r="A620" s="43">
        <v>2021</v>
      </c>
      <c r="B620" s="43" t="s">
        <v>37</v>
      </c>
      <c r="C620" s="45" t="s">
        <v>16</v>
      </c>
      <c r="D620" s="45">
        <v>547</v>
      </c>
    </row>
    <row r="621" spans="1:4" s="44" customFormat="1" x14ac:dyDescent="0.25">
      <c r="A621" s="43">
        <v>2021</v>
      </c>
      <c r="B621" s="43" t="s">
        <v>41</v>
      </c>
      <c r="C621" s="45" t="s">
        <v>13</v>
      </c>
      <c r="D621" s="45">
        <v>127</v>
      </c>
    </row>
    <row r="622" spans="1:4" s="44" customFormat="1" x14ac:dyDescent="0.25">
      <c r="A622" s="43">
        <v>2021</v>
      </c>
      <c r="B622" s="43" t="s">
        <v>41</v>
      </c>
      <c r="C622" s="45" t="s">
        <v>38</v>
      </c>
      <c r="D622" s="45">
        <v>2</v>
      </c>
    </row>
    <row r="623" spans="1:4" s="44" customFormat="1" x14ac:dyDescent="0.25">
      <c r="A623" s="43">
        <v>2021</v>
      </c>
      <c r="B623" s="43" t="s">
        <v>41</v>
      </c>
      <c r="C623" s="45" t="s">
        <v>52</v>
      </c>
      <c r="D623" s="45">
        <v>4</v>
      </c>
    </row>
    <row r="624" spans="1:4" s="44" customFormat="1" x14ac:dyDescent="0.25">
      <c r="A624" s="43">
        <v>2021</v>
      </c>
      <c r="B624" s="43" t="s">
        <v>41</v>
      </c>
      <c r="C624" s="45" t="s">
        <v>39</v>
      </c>
      <c r="D624" s="45">
        <v>0</v>
      </c>
    </row>
    <row r="625" spans="1:4" s="44" customFormat="1" x14ac:dyDescent="0.25">
      <c r="A625" s="43">
        <v>2021</v>
      </c>
      <c r="B625" s="43" t="s">
        <v>41</v>
      </c>
      <c r="C625" s="45" t="s">
        <v>40</v>
      </c>
      <c r="D625" s="45">
        <v>672</v>
      </c>
    </row>
    <row r="626" spans="1:4" s="44" customFormat="1" x14ac:dyDescent="0.25">
      <c r="A626" s="43">
        <v>2021</v>
      </c>
      <c r="B626" s="43" t="s">
        <v>41</v>
      </c>
      <c r="C626" s="45" t="s">
        <v>14</v>
      </c>
      <c r="D626" s="45">
        <v>0</v>
      </c>
    </row>
    <row r="627" spans="1:4" s="44" customFormat="1" x14ac:dyDescent="0.25">
      <c r="A627" s="43">
        <v>2021</v>
      </c>
      <c r="B627" s="43" t="s">
        <v>41</v>
      </c>
      <c r="C627" s="45" t="s">
        <v>16</v>
      </c>
      <c r="D627" s="45">
        <v>672</v>
      </c>
    </row>
    <row r="628" spans="1:4" s="44" customFormat="1" x14ac:dyDescent="0.25">
      <c r="A628" s="43">
        <v>2021</v>
      </c>
      <c r="B628" s="43" t="s">
        <v>37</v>
      </c>
      <c r="C628" s="45" t="s">
        <v>53</v>
      </c>
      <c r="D628" s="45">
        <v>0</v>
      </c>
    </row>
    <row r="629" spans="1:4" s="44" customFormat="1" x14ac:dyDescent="0.25">
      <c r="A629" s="43">
        <v>2021</v>
      </c>
      <c r="B629" s="43" t="s">
        <v>37</v>
      </c>
      <c r="C629" s="45" t="s">
        <v>54</v>
      </c>
      <c r="D629" s="45">
        <v>0</v>
      </c>
    </row>
    <row r="630" spans="1:4" s="44" customFormat="1" x14ac:dyDescent="0.25">
      <c r="A630" s="43">
        <v>2021</v>
      </c>
      <c r="B630" s="43" t="s">
        <v>41</v>
      </c>
      <c r="C630" s="45" t="s">
        <v>53</v>
      </c>
      <c r="D630" s="45">
        <v>0</v>
      </c>
    </row>
    <row r="631" spans="1:4" s="44" customFormat="1" x14ac:dyDescent="0.25">
      <c r="A631" s="43">
        <v>2021</v>
      </c>
      <c r="B631" s="43" t="s">
        <v>41</v>
      </c>
      <c r="C631" s="45" t="s">
        <v>54</v>
      </c>
      <c r="D631" s="45">
        <v>0</v>
      </c>
    </row>
    <row r="632" spans="1:4" s="44" customFormat="1" x14ac:dyDescent="0.25">
      <c r="A632" s="43">
        <v>2021</v>
      </c>
      <c r="B632" s="43" t="s">
        <v>48</v>
      </c>
      <c r="C632" s="45" t="s">
        <v>13</v>
      </c>
      <c r="D632" s="45">
        <v>0</v>
      </c>
    </row>
    <row r="633" spans="1:4" s="44" customFormat="1" x14ac:dyDescent="0.25">
      <c r="A633" s="43">
        <v>2021</v>
      </c>
      <c r="B633" s="43" t="s">
        <v>48</v>
      </c>
      <c r="C633" s="45" t="s">
        <v>38</v>
      </c>
      <c r="D633" s="45">
        <v>0</v>
      </c>
    </row>
    <row r="634" spans="1:4" s="44" customFormat="1" x14ac:dyDescent="0.25">
      <c r="A634" s="43">
        <v>2021</v>
      </c>
      <c r="B634" s="43" t="s">
        <v>48</v>
      </c>
      <c r="C634" s="45" t="s">
        <v>52</v>
      </c>
      <c r="D634" s="45">
        <v>0</v>
      </c>
    </row>
    <row r="635" spans="1:4" s="44" customFormat="1" x14ac:dyDescent="0.25">
      <c r="A635" s="43">
        <v>2021</v>
      </c>
      <c r="B635" s="43" t="s">
        <v>48</v>
      </c>
      <c r="C635" s="45" t="s">
        <v>39</v>
      </c>
      <c r="D635" s="45">
        <v>0</v>
      </c>
    </row>
    <row r="636" spans="1:4" s="44" customFormat="1" x14ac:dyDescent="0.25">
      <c r="A636" s="43">
        <v>2021</v>
      </c>
      <c r="B636" s="43" t="s">
        <v>48</v>
      </c>
      <c r="C636" s="45" t="s">
        <v>40</v>
      </c>
      <c r="D636" s="45">
        <v>672</v>
      </c>
    </row>
    <row r="637" spans="1:4" s="44" customFormat="1" x14ac:dyDescent="0.25">
      <c r="A637" s="43">
        <v>2021</v>
      </c>
      <c r="B637" s="43" t="s">
        <v>48</v>
      </c>
      <c r="C637" s="45" t="s">
        <v>14</v>
      </c>
      <c r="D637" s="45">
        <v>0</v>
      </c>
    </row>
    <row r="638" spans="1:4" s="44" customFormat="1" x14ac:dyDescent="0.25">
      <c r="A638" s="43">
        <v>2021</v>
      </c>
      <c r="B638" s="43" t="s">
        <v>48</v>
      </c>
      <c r="C638" s="45" t="s">
        <v>16</v>
      </c>
      <c r="D638" s="45">
        <v>672</v>
      </c>
    </row>
    <row r="639" spans="1:4" s="44" customFormat="1" x14ac:dyDescent="0.25">
      <c r="A639" s="43">
        <v>2021</v>
      </c>
      <c r="B639" s="43" t="s">
        <v>48</v>
      </c>
      <c r="C639" s="45" t="s">
        <v>53</v>
      </c>
      <c r="D639" s="45">
        <v>112</v>
      </c>
    </row>
    <row r="640" spans="1:4" s="44" customFormat="1" x14ac:dyDescent="0.25">
      <c r="A640" s="43">
        <v>2021</v>
      </c>
      <c r="B640" s="43" t="s">
        <v>48</v>
      </c>
      <c r="C640" s="45" t="s">
        <v>54</v>
      </c>
      <c r="D640" s="45">
        <v>12</v>
      </c>
    </row>
    <row r="641" spans="1:4" s="44" customFormat="1" x14ac:dyDescent="0.25">
      <c r="A641" s="43">
        <v>2021</v>
      </c>
      <c r="B641" s="43" t="s">
        <v>43</v>
      </c>
      <c r="C641" s="45" t="s">
        <v>13</v>
      </c>
      <c r="D641" s="45">
        <v>1</v>
      </c>
    </row>
    <row r="642" spans="1:4" s="44" customFormat="1" x14ac:dyDescent="0.25">
      <c r="A642" s="43">
        <v>2021</v>
      </c>
      <c r="B642" s="43" t="s">
        <v>43</v>
      </c>
      <c r="C642" s="45" t="s">
        <v>38</v>
      </c>
      <c r="D642" s="45">
        <v>0</v>
      </c>
    </row>
    <row r="643" spans="1:4" s="44" customFormat="1" x14ac:dyDescent="0.25">
      <c r="A643" s="43">
        <v>2021</v>
      </c>
      <c r="B643" s="43" t="s">
        <v>43</v>
      </c>
      <c r="C643" s="45" t="s">
        <v>52</v>
      </c>
      <c r="D643" s="45">
        <v>98</v>
      </c>
    </row>
    <row r="644" spans="1:4" s="44" customFormat="1" x14ac:dyDescent="0.25">
      <c r="A644" s="43">
        <v>2021</v>
      </c>
      <c r="B644" s="43" t="s">
        <v>43</v>
      </c>
      <c r="C644" s="45" t="s">
        <v>39</v>
      </c>
      <c r="D644" s="45">
        <v>0</v>
      </c>
    </row>
    <row r="645" spans="1:4" s="44" customFormat="1" x14ac:dyDescent="0.25">
      <c r="A645" s="43">
        <v>2021</v>
      </c>
      <c r="B645" s="43" t="s">
        <v>43</v>
      </c>
      <c r="C645" s="45" t="s">
        <v>40</v>
      </c>
      <c r="D645" s="45">
        <v>488</v>
      </c>
    </row>
    <row r="646" spans="1:4" s="44" customFormat="1" x14ac:dyDescent="0.25">
      <c r="A646" s="43">
        <v>2021</v>
      </c>
      <c r="B646" s="43" t="s">
        <v>43</v>
      </c>
      <c r="C646" s="45" t="s">
        <v>14</v>
      </c>
      <c r="D646" s="45">
        <v>0</v>
      </c>
    </row>
    <row r="647" spans="1:4" s="44" customFormat="1" x14ac:dyDescent="0.25">
      <c r="A647" s="43">
        <v>2021</v>
      </c>
      <c r="B647" s="43" t="s">
        <v>43</v>
      </c>
      <c r="C647" s="45" t="s">
        <v>16</v>
      </c>
      <c r="D647" s="45">
        <v>488</v>
      </c>
    </row>
    <row r="648" spans="1:4" s="44" customFormat="1" x14ac:dyDescent="0.25">
      <c r="A648" s="43">
        <v>2021</v>
      </c>
      <c r="B648" s="43" t="s">
        <v>42</v>
      </c>
      <c r="C648" s="45" t="s">
        <v>53</v>
      </c>
      <c r="D648" s="45">
        <v>2</v>
      </c>
    </row>
    <row r="649" spans="1:4" s="44" customFormat="1" x14ac:dyDescent="0.25">
      <c r="A649" s="43">
        <v>2021</v>
      </c>
      <c r="B649" s="43" t="s">
        <v>42</v>
      </c>
      <c r="C649" s="45" t="s">
        <v>54</v>
      </c>
      <c r="D649" s="45">
        <v>0</v>
      </c>
    </row>
    <row r="650" spans="1:4" s="44" customFormat="1" x14ac:dyDescent="0.25">
      <c r="A650" s="43">
        <v>2021</v>
      </c>
      <c r="B650" s="43" t="s">
        <v>43</v>
      </c>
      <c r="C650" s="45" t="s">
        <v>53</v>
      </c>
      <c r="D650" s="45">
        <v>176</v>
      </c>
    </row>
    <row r="651" spans="1:4" s="44" customFormat="1" x14ac:dyDescent="0.25">
      <c r="A651" s="43">
        <v>2021</v>
      </c>
      <c r="B651" s="43" t="s">
        <v>43</v>
      </c>
      <c r="C651" s="45" t="s">
        <v>54</v>
      </c>
      <c r="D651" s="45">
        <v>12</v>
      </c>
    </row>
    <row r="652" spans="1:4" s="44" customFormat="1" x14ac:dyDescent="0.25">
      <c r="A652" s="48">
        <v>2021</v>
      </c>
      <c r="B652" s="49" t="s">
        <v>42</v>
      </c>
      <c r="C652" s="47" t="s">
        <v>13</v>
      </c>
      <c r="D652" s="47">
        <v>0</v>
      </c>
    </row>
    <row r="653" spans="1:4" s="44" customFormat="1" x14ac:dyDescent="0.25">
      <c r="A653" s="48">
        <v>2021</v>
      </c>
      <c r="B653" s="49" t="s">
        <v>42</v>
      </c>
      <c r="C653" s="47" t="s">
        <v>38</v>
      </c>
      <c r="D653" s="47">
        <v>0</v>
      </c>
    </row>
    <row r="654" spans="1:4" s="44" customFormat="1" x14ac:dyDescent="0.25">
      <c r="A654" s="48">
        <v>2021</v>
      </c>
      <c r="B654" s="49" t="s">
        <v>42</v>
      </c>
      <c r="C654" s="47" t="s">
        <v>52</v>
      </c>
      <c r="D654" s="47">
        <v>100</v>
      </c>
    </row>
    <row r="655" spans="1:4" s="44" customFormat="1" x14ac:dyDescent="0.25">
      <c r="A655" s="48">
        <v>2021</v>
      </c>
      <c r="B655" s="49" t="s">
        <v>42</v>
      </c>
      <c r="C655" s="47" t="s">
        <v>39</v>
      </c>
      <c r="D655" s="47">
        <v>0</v>
      </c>
    </row>
    <row r="656" spans="1:4" s="44" customFormat="1" x14ac:dyDescent="0.25">
      <c r="A656" s="48">
        <v>2021</v>
      </c>
      <c r="B656" s="49" t="s">
        <v>42</v>
      </c>
      <c r="C656" s="47" t="s">
        <v>40</v>
      </c>
      <c r="D656" s="47">
        <v>582</v>
      </c>
    </row>
    <row r="657" spans="1:4" s="44" customFormat="1" x14ac:dyDescent="0.25">
      <c r="A657" s="48">
        <v>2021</v>
      </c>
      <c r="B657" s="49" t="s">
        <v>42</v>
      </c>
      <c r="C657" s="47" t="s">
        <v>14</v>
      </c>
      <c r="D657" s="47">
        <v>12</v>
      </c>
    </row>
    <row r="658" spans="1:4" s="44" customFormat="1" x14ac:dyDescent="0.25">
      <c r="A658" s="50">
        <v>2021</v>
      </c>
      <c r="B658" s="50" t="s">
        <v>42</v>
      </c>
      <c r="C658" s="51" t="s">
        <v>16</v>
      </c>
      <c r="D658" s="51">
        <v>570</v>
      </c>
    </row>
    <row r="659" spans="1:4" s="44" customFormat="1" x14ac:dyDescent="0.25">
      <c r="A659" s="43">
        <v>2021</v>
      </c>
      <c r="B659" s="43" t="s">
        <v>44</v>
      </c>
      <c r="C659" s="45" t="s">
        <v>13</v>
      </c>
      <c r="D659" s="45">
        <v>169</v>
      </c>
    </row>
    <row r="660" spans="1:4" s="44" customFormat="1" x14ac:dyDescent="0.25">
      <c r="A660" s="43">
        <v>2021</v>
      </c>
      <c r="B660" s="43" t="s">
        <v>44</v>
      </c>
      <c r="C660" s="45" t="s">
        <v>38</v>
      </c>
      <c r="D660" s="45">
        <v>1</v>
      </c>
    </row>
    <row r="661" spans="1:4" s="44" customFormat="1" x14ac:dyDescent="0.25">
      <c r="A661" s="43">
        <v>2021</v>
      </c>
      <c r="B661" s="43" t="s">
        <v>44</v>
      </c>
      <c r="C661" s="45" t="s">
        <v>52</v>
      </c>
      <c r="D661" s="45">
        <v>11</v>
      </c>
    </row>
    <row r="662" spans="1:4" s="44" customFormat="1" x14ac:dyDescent="0.25">
      <c r="A662" s="43">
        <v>2021</v>
      </c>
      <c r="B662" s="43" t="s">
        <v>44</v>
      </c>
      <c r="C662" s="45" t="s">
        <v>39</v>
      </c>
      <c r="D662" s="45">
        <v>0</v>
      </c>
    </row>
    <row r="663" spans="1:4" s="44" customFormat="1" x14ac:dyDescent="0.25">
      <c r="A663" s="43">
        <v>2021</v>
      </c>
      <c r="B663" s="43" t="s">
        <v>44</v>
      </c>
      <c r="C663" s="45" t="s">
        <v>40</v>
      </c>
      <c r="D663" s="45">
        <v>648</v>
      </c>
    </row>
    <row r="664" spans="1:4" s="44" customFormat="1" x14ac:dyDescent="0.25">
      <c r="A664" s="43">
        <v>2021</v>
      </c>
      <c r="B664" s="43" t="s">
        <v>44</v>
      </c>
      <c r="C664" s="45" t="s">
        <v>14</v>
      </c>
      <c r="D664" s="45">
        <v>0</v>
      </c>
    </row>
    <row r="665" spans="1:4" s="44" customFormat="1" x14ac:dyDescent="0.25">
      <c r="A665" s="43">
        <v>2021</v>
      </c>
      <c r="B665" s="43" t="s">
        <v>44</v>
      </c>
      <c r="C665" s="45" t="s">
        <v>16</v>
      </c>
      <c r="D665" s="45">
        <v>648</v>
      </c>
    </row>
    <row r="666" spans="1:4" s="44" customFormat="1" x14ac:dyDescent="0.25">
      <c r="A666" s="43">
        <v>2021</v>
      </c>
      <c r="B666" s="43" t="s">
        <v>44</v>
      </c>
      <c r="C666" s="45" t="s">
        <v>53</v>
      </c>
      <c r="D666" s="45">
        <v>0</v>
      </c>
    </row>
    <row r="667" spans="1:4" s="44" customFormat="1" x14ac:dyDescent="0.25">
      <c r="A667" s="43">
        <v>2021</v>
      </c>
      <c r="B667" s="43" t="s">
        <v>44</v>
      </c>
      <c r="C667" s="45" t="s">
        <v>54</v>
      </c>
      <c r="D667" s="45">
        <v>0</v>
      </c>
    </row>
    <row r="668" spans="1:4" s="44" customFormat="1" x14ac:dyDescent="0.25">
      <c r="A668" s="43">
        <v>2021</v>
      </c>
      <c r="B668" s="43" t="s">
        <v>45</v>
      </c>
      <c r="C668" s="45" t="s">
        <v>13</v>
      </c>
      <c r="D668" s="45">
        <v>0</v>
      </c>
    </row>
    <row r="669" spans="1:4" s="44" customFormat="1" x14ac:dyDescent="0.25">
      <c r="A669" s="43">
        <v>2021</v>
      </c>
      <c r="B669" s="43" t="s">
        <v>45</v>
      </c>
      <c r="C669" s="45" t="s">
        <v>38</v>
      </c>
      <c r="D669" s="45">
        <v>0</v>
      </c>
    </row>
    <row r="670" spans="1:4" s="44" customFormat="1" x14ac:dyDescent="0.25">
      <c r="A670" s="43">
        <v>2021</v>
      </c>
      <c r="B670" s="43" t="s">
        <v>45</v>
      </c>
      <c r="C670" s="45" t="s">
        <v>52</v>
      </c>
      <c r="D670" s="45">
        <v>0</v>
      </c>
    </row>
    <row r="671" spans="1:4" s="44" customFormat="1" x14ac:dyDescent="0.25">
      <c r="A671" s="43">
        <v>2021</v>
      </c>
      <c r="B671" s="43" t="s">
        <v>45</v>
      </c>
      <c r="C671" s="45" t="s">
        <v>39</v>
      </c>
      <c r="D671" s="45">
        <v>0</v>
      </c>
    </row>
    <row r="672" spans="1:4" s="44" customFormat="1" x14ac:dyDescent="0.25">
      <c r="A672" s="43">
        <v>2021</v>
      </c>
      <c r="B672" s="43" t="s">
        <v>45</v>
      </c>
      <c r="C672" s="45" t="s">
        <v>40</v>
      </c>
      <c r="D672" s="45">
        <v>640</v>
      </c>
    </row>
    <row r="673" spans="1:4" s="44" customFormat="1" x14ac:dyDescent="0.25">
      <c r="A673" s="43">
        <v>2021</v>
      </c>
      <c r="B673" s="43" t="s">
        <v>45</v>
      </c>
      <c r="C673" s="45" t="s">
        <v>14</v>
      </c>
      <c r="D673" s="45">
        <v>0</v>
      </c>
    </row>
    <row r="674" spans="1:4" s="44" customFormat="1" x14ac:dyDescent="0.25">
      <c r="A674" s="43">
        <v>2021</v>
      </c>
      <c r="B674" s="43" t="s">
        <v>45</v>
      </c>
      <c r="C674" s="45" t="s">
        <v>62</v>
      </c>
      <c r="D674" s="45">
        <v>640</v>
      </c>
    </row>
    <row r="675" spans="1:4" s="44" customFormat="1" x14ac:dyDescent="0.25">
      <c r="A675" s="43">
        <v>2021</v>
      </c>
      <c r="B675" s="43" t="s">
        <v>45</v>
      </c>
      <c r="C675" s="45" t="s">
        <v>53</v>
      </c>
      <c r="D675" s="45">
        <v>0</v>
      </c>
    </row>
    <row r="676" spans="1:4" s="44" customFormat="1" x14ac:dyDescent="0.25">
      <c r="A676" s="43">
        <v>2021</v>
      </c>
      <c r="B676" s="43" t="s">
        <v>45</v>
      </c>
      <c r="C676" s="45" t="s">
        <v>54</v>
      </c>
      <c r="D676" s="45">
        <v>0</v>
      </c>
    </row>
  </sheetData>
  <sheetProtection algorithmName="SHA-512" hashValue="d5NR+7iaaiqZpaaS5g6lEjMdun4/+6C3ezt79bIGAPwg/ddffNKQYWasVzPqrbDhrifxMQk+s0B8AHg9iBXH0Q==" saltValue="eGXi6IJh/L0gtZukK6j2Ng==" spinCount="100000" sheet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9</vt:i4>
      </vt:variant>
    </vt:vector>
  </HeadingPairs>
  <TitlesOfParts>
    <vt:vector size="12" baseType="lpstr">
      <vt:lpstr>Gráfico Movimentação</vt:lpstr>
      <vt:lpstr>Auxiliar</vt:lpstr>
      <vt:lpstr>Dados</vt:lpstr>
      <vt:lpstr>Ano</vt:lpstr>
      <vt:lpstr>'Gráfico Movimentação'!Area_de_impressao</vt:lpstr>
      <vt:lpstr>ListaMeses</vt:lpstr>
      <vt:lpstr>ListaParâmetros</vt:lpstr>
      <vt:lpstr>Parâmetro</vt:lpstr>
      <vt:lpstr>Sobr</vt:lpstr>
      <vt:lpstr>T_Ajus</vt:lpstr>
      <vt:lpstr>T_Geral</vt:lpstr>
      <vt:lpstr>Vazio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2015-02-25T21:10:47Z</cp:lastPrinted>
  <dcterms:created xsi:type="dcterms:W3CDTF">2015-02-20T18:02:48Z</dcterms:created>
  <dcterms:modified xsi:type="dcterms:W3CDTF">2021-09-01T18:49:26Z</dcterms:modified>
</cp:coreProperties>
</file>