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270" windowWidth="15480" windowHeight="8520" tabRatio="818" firstSheet="12" activeTab="12"/>
  </bookViews>
  <sheets>
    <sheet name="Anexo I - Jan" sheetId="2" state="hidden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Fev'!$A$1:$C$84</definedName>
    <definedName name="_xlnm.Print_Area" localSheetId="0">'Anexo I - Jan'!$A$1:$C$88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Mar'!$A$1:$C$87</definedName>
    <definedName name="_xlnm.Print_Area" localSheetId="10">'Anexo I - Nov'!$A$1:$C$85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5621"/>
</workbook>
</file>

<file path=xl/calcChain.xml><?xml version="1.0" encoding="utf-8"?>
<calcChain xmlns="http://schemas.openxmlformats.org/spreadsheetml/2006/main">
  <c r="E99" i="4" l="1"/>
  <c r="C92" i="4"/>
  <c r="G58" i="4"/>
  <c r="F35" i="4"/>
  <c r="G48" i="4"/>
  <c r="G17" i="4"/>
  <c r="E99" i="5" l="1"/>
  <c r="E100" i="6" l="1"/>
  <c r="E92" i="7" l="1"/>
  <c r="E99" i="7" l="1"/>
  <c r="C105" i="2" l="1"/>
  <c r="E99" i="8" l="1"/>
  <c r="E99" i="9" l="1"/>
  <c r="C92" i="13" l="1"/>
  <c r="C63" i="5" l="1"/>
  <c r="C63" i="6"/>
  <c r="C71" i="4" l="1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s="1"/>
  <c r="E17" i="7" l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E47" i="11" s="1"/>
  <c r="C46" i="11"/>
  <c r="E46" i="11" s="1"/>
  <c r="C45" i="11"/>
  <c r="E45" i="11" s="1"/>
  <c r="C44" i="11"/>
  <c r="E44" i="11" s="1"/>
  <c r="C43" i="11"/>
  <c r="E43" i="11" s="1"/>
  <c r="C42" i="11"/>
  <c r="E42" i="11" s="1"/>
  <c r="C41" i="11"/>
  <c r="E41" i="11" s="1"/>
  <c r="C40" i="11"/>
  <c r="E40" i="11" s="1"/>
  <c r="C39" i="11"/>
  <c r="E39" i="11" s="1"/>
  <c r="C38" i="11"/>
  <c r="E38" i="11" s="1"/>
  <c r="C37" i="11"/>
  <c r="E37" i="11" s="1"/>
  <c r="C36" i="11"/>
  <c r="E36" i="11" s="1"/>
  <c r="C35" i="11"/>
  <c r="E35" i="11" s="1"/>
  <c r="C34" i="11"/>
  <c r="E34" i="11" s="1"/>
  <c r="C33" i="11"/>
  <c r="E33" i="11" s="1"/>
  <c r="C32" i="11"/>
  <c r="E32" i="11" s="1"/>
  <c r="C31" i="11"/>
  <c r="E31" i="11" s="1"/>
  <c r="C30" i="11"/>
  <c r="E30" i="11" s="1"/>
  <c r="C29" i="11"/>
  <c r="E29" i="11" s="1"/>
  <c r="C28" i="11"/>
  <c r="E28" i="11" s="1"/>
  <c r="C27" i="11"/>
  <c r="E27" i="11" s="1"/>
  <c r="C26" i="11"/>
  <c r="E26" i="11" s="1"/>
  <c r="C25" i="11"/>
  <c r="E25" i="11" s="1"/>
  <c r="C24" i="11"/>
  <c r="E24" i="11" s="1"/>
  <c r="C23" i="11"/>
  <c r="E23" i="11" s="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E17" i="2" s="1"/>
  <c r="D92" i="4"/>
  <c r="E92" i="4" s="1"/>
  <c r="E95" i="4" s="1"/>
  <c r="E103" i="4" s="1"/>
  <c r="D94" i="4"/>
  <c r="D93" i="4"/>
  <c r="D92" i="5" l="1"/>
  <c r="D94" i="5"/>
  <c r="D93" i="5"/>
  <c r="E92" i="5" l="1"/>
  <c r="E95" i="5" s="1"/>
  <c r="D93" i="6"/>
  <c r="E93" i="6" s="1"/>
  <c r="E96" i="6" s="1"/>
  <c r="D95" i="6"/>
  <c r="D94" i="6"/>
  <c r="D92" i="7" l="1"/>
  <c r="D94" i="7"/>
  <c r="D93" i="7"/>
  <c r="E95" i="7" l="1"/>
  <c r="D92" i="8"/>
  <c r="D94" i="8"/>
  <c r="D93" i="8"/>
  <c r="E92" i="8" l="1"/>
  <c r="E95" i="8" s="1"/>
  <c r="D92" i="9"/>
  <c r="E92" i="9" s="1"/>
  <c r="E95" i="9" s="1"/>
  <c r="D94" i="9"/>
  <c r="D93" i="9"/>
  <c r="D92" i="10" l="1"/>
  <c r="E92" i="10" s="1"/>
  <c r="D94" i="10" l="1"/>
  <c r="D93" i="10"/>
  <c r="E95" i="10" l="1"/>
  <c r="D92" i="11" l="1"/>
  <c r="D94" i="11"/>
  <c r="E94" i="11" s="1"/>
  <c r="D93" i="11"/>
  <c r="E93" i="11" s="1"/>
  <c r="E92" i="11" l="1"/>
  <c r="E95" i="11" s="1"/>
  <c r="D92" i="12"/>
  <c r="D94" i="12"/>
  <c r="E94" i="12" s="1"/>
  <c r="D93" i="12"/>
  <c r="E93" i="12" s="1"/>
  <c r="E92" i="12" l="1"/>
  <c r="E95" i="12" s="1"/>
  <c r="E100" i="12" s="1"/>
  <c r="D92" i="13"/>
  <c r="E92" i="13" s="1"/>
  <c r="D94" i="13"/>
  <c r="E94" i="13" s="1"/>
  <c r="D93" i="13"/>
  <c r="E93" i="13" s="1"/>
  <c r="E95" i="13" l="1"/>
  <c r="E100" i="13" s="1"/>
  <c r="C95" i="2" l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E17" i="6" s="1"/>
  <c r="C48" i="6"/>
  <c r="E48" i="6" s="1"/>
  <c r="C65" i="6"/>
  <c r="C58" i="6"/>
  <c r="E58" i="6" s="1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D91" i="3"/>
  <c r="E91" i="3" s="1"/>
  <c r="D92" i="3"/>
  <c r="E92" i="3" s="1"/>
  <c r="D93" i="3"/>
  <c r="E93" i="3" s="1"/>
  <c r="C83" i="3"/>
  <c r="C111" i="2"/>
  <c r="B43" i="19"/>
  <c r="E43" i="19"/>
  <c r="C110" i="2" s="1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E97" i="6" l="1"/>
  <c r="C65" i="10"/>
  <c r="C65" i="8"/>
  <c r="C58" i="9"/>
  <c r="C65" i="3"/>
  <c r="C65" i="4"/>
  <c r="C65" i="2"/>
  <c r="C65" i="12"/>
  <c r="C65" i="11"/>
  <c r="C65" i="7"/>
  <c r="C65" i="5"/>
  <c r="C74" i="2"/>
  <c r="C17" i="13"/>
  <c r="E17" i="13" s="1"/>
  <c r="C65" i="13"/>
  <c r="C58" i="11"/>
  <c r="C74" i="10"/>
  <c r="C65" i="9"/>
  <c r="C58" i="5"/>
  <c r="C74" i="4"/>
  <c r="C58" i="3"/>
  <c r="C74" i="3"/>
  <c r="C58" i="13"/>
  <c r="E58" i="13" s="1"/>
  <c r="C74" i="13"/>
  <c r="C17" i="12"/>
  <c r="E17" i="12" s="1"/>
  <c r="C48" i="12"/>
  <c r="E48" i="12" s="1"/>
  <c r="C58" i="12"/>
  <c r="C17" i="11"/>
  <c r="E17" i="11" s="1"/>
  <c r="C58" i="10"/>
  <c r="C17" i="9"/>
  <c r="E17" i="9" s="1"/>
  <c r="C74" i="9"/>
  <c r="C17" i="8"/>
  <c r="E17" i="8" s="1"/>
  <c r="C48" i="8"/>
  <c r="E48" i="8" s="1"/>
  <c r="C58" i="7"/>
  <c r="E58" i="7" s="1"/>
  <c r="C74" i="7"/>
  <c r="E74" i="7" s="1"/>
  <c r="C17" i="5"/>
  <c r="E17" i="5" s="1"/>
  <c r="C74" i="5"/>
  <c r="C48" i="4"/>
  <c r="C58" i="4"/>
  <c r="Q7" i="18"/>
  <c r="C74" i="11"/>
  <c r="C17" i="10"/>
  <c r="E17" i="10" s="1"/>
  <c r="C48" i="10"/>
  <c r="E48" i="10" s="1"/>
  <c r="C58" i="8"/>
  <c r="E58" i="8" s="1"/>
  <c r="C17" i="4"/>
  <c r="C48" i="2"/>
  <c r="E48" i="2" s="1"/>
  <c r="C74" i="12"/>
  <c r="C74" i="8"/>
  <c r="C48" i="13"/>
  <c r="E48" i="13" s="1"/>
  <c r="C48" i="11"/>
  <c r="E48" i="11" s="1"/>
  <c r="C48" i="9"/>
  <c r="E48" i="9" s="1"/>
  <c r="C48" i="7"/>
  <c r="C48" i="5"/>
  <c r="E48" i="5" s="1"/>
  <c r="C58" i="2"/>
  <c r="C17" i="3"/>
  <c r="E94" i="3"/>
  <c r="E99" i="3" s="1"/>
  <c r="E48" i="7" l="1"/>
  <c r="E96" i="7"/>
  <c r="C106" i="2"/>
  <c r="C107" i="2" s="1"/>
  <c r="E96" i="4"/>
  <c r="F95" i="4" s="1"/>
  <c r="E96" i="5"/>
  <c r="E100" i="5" s="1"/>
  <c r="E101" i="6"/>
  <c r="F99" i="6"/>
  <c r="E96" i="8"/>
  <c r="E96" i="9"/>
  <c r="E96" i="10"/>
  <c r="E100" i="10" s="1"/>
  <c r="E96" i="11"/>
  <c r="E100" i="11" s="1"/>
  <c r="E96" i="12"/>
  <c r="E96" i="13"/>
  <c r="D49" i="3"/>
  <c r="E48" i="3"/>
  <c r="D18" i="3"/>
  <c r="E17" i="3"/>
  <c r="C96" i="2"/>
  <c r="C98" i="2" s="1"/>
  <c r="E95" i="3"/>
  <c r="E100" i="4" l="1"/>
  <c r="F98" i="5"/>
  <c r="F98" i="7"/>
  <c r="E100" i="7"/>
  <c r="E100" i="8"/>
  <c r="F98" i="8"/>
  <c r="E100" i="9"/>
  <c r="F98" i="9"/>
  <c r="F98" i="10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7\UG 090015 - SJMS\Despesa SJMS - 2017.mdb" keepAlive="1" name="Despesa SJMS - 2017" type="5" refreshedVersion="4" background="1" saveData="1">
    <dbPr connection="Provider=Microsoft.ACE.OLEDB.12.0;User ID=Admin;Data Source=S:\TRF3-SOFI\UPLA\Sistema UPLA\Transparência\Ano de 2017\UG 090015 - SJMS\Despesa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5 - SJMS\Repasse SJMS - 2017.mdb" keepAlive="1" name="Repasse SJMS - 2017" type="5" refreshedVersion="4" background="1" saveData="1">
    <dbPr connection="Provider=Microsoft.ACE.OLEDB.12.0;User ID=Admin;Data Source=S:\TRF3-SOFI\UPLA\Sistema UPLA\Transparência\Ano de 2017\UG 090015 - SJMS\Repasse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7\UG 090015 - SJMS\Restos a Pagar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<sst xmlns="http://schemas.openxmlformats.org/spreadsheetml/2006/main" count="2511" uniqueCount="395">
  <si>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</si>
  <si>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</si>
  <si>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</si>
  <si>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</si>
  <si>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</si>
  <si>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</si>
  <si>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</si>
  <si>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</si>
  <si>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</si>
  <si>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</si>
  <si>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</si>
  <si>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</si>
  <si>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</si>
  <si>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</si>
  <si>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</si>
  <si>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</si>
  <si>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</si>
  <si>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</si>
  <si>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</si>
  <si>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</si>
  <si>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</si>
  <si>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</si>
  <si>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</si>
  <si>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</si>
  <si>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</si>
  <si>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</si>
  <si>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</si>
  <si>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</si>
  <si>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</si>
  <si>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</si>
  <si>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</si>
  <si>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</si>
  <si>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</si>
  <si>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</si>
  <si>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</si>
  <si>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</si>
  <si>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</si>
  <si>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</si>
  <si>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</si>
  <si>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</si>
  <si>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</si>
  <si>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</si>
  <si>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</si>
  <si>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</si>
  <si>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</si>
  <si>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</si>
  <si>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</si>
  <si>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</si>
  <si>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</si>
  <si>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</si>
  <si>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</si>
  <si>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</si>
  <si>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</si>
  <si>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</si>
  <si>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</si>
  <si>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</si>
  <si>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</si>
  <si>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</si>
  <si>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</si>
  <si>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</si>
  <si>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</si>
  <si>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</si>
  <si>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</si>
  <si>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</si>
  <si>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</si>
  <si>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</si>
  <si>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</si>
  <si>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</si>
  <si>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</si>
  <si>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</si>
  <si>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</si>
  <si>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</si>
  <si>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</si>
  <si>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</si>
  <si>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</si>
  <si>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</si>
  <si>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</si>
  <si>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</si>
  <si>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</si>
  <si>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</si>
  <si>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</si>
  <si>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</si>
  <si>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</si>
  <si>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</si>
  <si>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</si>
  <si>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</si>
  <si>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</si>
  <si>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</si>
  <si>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</si>
  <si>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</si>
  <si>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</si>
  <si>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</si>
  <si>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</si>
  <si>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</si>
  <si>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</si>
  <si>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</si>
  <si>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</si>
  <si>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</si>
  <si>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</si>
  <si>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</si>
  <si>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</si>
  <si>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</si>
  <si>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</si>
  <si>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</si>
  <si>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</si>
  <si>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</si>
  <si>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</si>
  <si>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</si>
  <si>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</si>
  <si>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</si>
  <si>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</si>
  <si>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</si>
  <si>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</si>
  <si>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</si>
  <si>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</si>
  <si>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</si>
  <si>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</si>
  <si>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</si>
  <si>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</si>
  <si>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</si>
  <si>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</si>
  <si>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</si>
  <si>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</si>
  <si>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</si>
  <si>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</si>
  <si>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</si>
  <si>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</si>
  <si>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</si>
  <si>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</si>
  <si>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</si>
  <si>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</si>
  <si>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</si>
  <si>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</si>
  <si>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</si>
  <si>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</si>
  <si>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</si>
  <si>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</si>
  <si>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</si>
  <si>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</si>
  <si>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</si>
  <si>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</si>
  <si>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</si>
  <si>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</si>
  <si>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</si>
  <si>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</si>
  <si>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</si>
  <si>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</si>
  <si>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</si>
  <si>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</si>
  <si>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</si>
  <si>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</si>
  <si>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</si>
  <si>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</si>
  <si>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</si>
  <si>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</si>
  <si>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</si>
  <si>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</si>
  <si>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</si>
  <si>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</si>
  <si>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</si>
  <si>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</si>
  <si>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</si>
  <si>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</si>
  <si>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</si>
  <si>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</si>
  <si>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</si>
  <si>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</si>
  <si>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</si>
  <si>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</si>
  <si>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</si>
  <si>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</si>
  <si>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</si>
  <si>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</si>
  <si>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</si>
  <si>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</si>
  <si>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</si>
  <si>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</si>
  <si>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</si>
  <si>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</si>
  <si>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</si>
  <si>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</si>
  <si>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</si>
  <si>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</si>
  <si>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</si>
  <si>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</si>
  <si>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</si>
  <si>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</si>
  <si>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</si>
  <si>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</si>
  <si>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</si>
  <si>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</si>
  <si>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</si>
  <si>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</si>
  <si>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</si>
  <si>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</si>
  <si>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</si>
  <si>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</si>
  <si>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</si>
  <si>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</si>
  <si>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</si>
  <si>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</si>
  <si>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</si>
  <si>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</si>
  <si>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</si>
  <si>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</si>
  <si>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</si>
  <si>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</si>
  <si>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</si>
  <si>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</si>
  <si>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</si>
  <si>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</si>
  <si>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</si>
  <si>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</si>
  <si>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</si>
  <si>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VERIFICAÇÃO CUSTAS JUDICIAIS</t>
  </si>
  <si>
    <t>TOTAL CUSTAS JUDICIAIS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</si>
  <si>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</si>
  <si>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</si>
  <si>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</si>
  <si>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</si>
  <si>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</si>
  <si>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</si>
  <si>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</si>
  <si>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</si>
  <si>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</si>
  <si>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</si>
  <si>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</si>
  <si>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</si>
  <si>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</si>
  <si>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</si>
  <si>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</si>
  <si>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</si>
  <si>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</si>
  <si>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</si>
  <si>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</si>
  <si>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</si>
  <si>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</si>
  <si>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</si>
  <si>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</si>
  <si>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</si>
  <si>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</si>
  <si>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</si>
  <si>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</si>
  <si>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</si>
  <si>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</si>
  <si>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</si>
  <si>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</si>
  <si>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</si>
  <si>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</si>
  <si>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</si>
  <si>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</si>
  <si>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</si>
  <si>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</si>
  <si>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</si>
  <si>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</si>
  <si>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</si>
  <si>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</si>
  <si>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</si>
  <si>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</si>
  <si>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</si>
  <si>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</si>
  <si>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</si>
  <si>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</si>
  <si>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</si>
  <si>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</si>
  <si>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</si>
  <si>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</si>
  <si>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</si>
  <si>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</si>
  <si>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</si>
  <si>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</si>
  <si>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</si>
  <si>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</si>
  <si>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</si>
  <si>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</si>
  <si>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</si>
  <si>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</si>
  <si>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</si>
  <si>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</si>
  <si>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</si>
  <si>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</si>
  <si>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</si>
  <si>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</si>
  <si>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</si>
  <si>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</si>
  <si>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</si>
  <si>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</si>
  <si>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</si>
  <si>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</si>
  <si>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</si>
  <si>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</si>
  <si>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</si>
  <si>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</si>
  <si>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</si>
  <si>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</si>
  <si>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</si>
  <si>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</si>
  <si>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</si>
  <si>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</si>
  <si>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</si>
  <si>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</si>
  <si>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</si>
  <si>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</si>
  <si>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</si>
  <si>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</si>
  <si>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</si>
  <si>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</si>
  <si>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</si>
  <si>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</si>
  <si>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</si>
  <si>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</si>
  <si>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</si>
  <si>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</si>
  <si>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</si>
  <si>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</si>
  <si>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</si>
  <si>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</si>
  <si>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</si>
  <si>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</si>
  <si>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</si>
  <si>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</si>
  <si>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</si>
  <si>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</si>
  <si>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</si>
  <si>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</si>
  <si>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</si>
  <si>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</si>
  <si>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</si>
  <si>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</si>
  <si>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</si>
  <si>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</si>
  <si>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</si>
  <si>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</si>
  <si>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</si>
  <si>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</si>
  <si>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</si>
  <si>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</si>
  <si>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</si>
  <si>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</si>
  <si>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</si>
  <si>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</si>
  <si>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</si>
  <si>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</si>
  <si>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</si>
  <si>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</si>
  <si>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</si>
  <si>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</si>
  <si>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</si>
  <si>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</si>
  <si>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</si>
  <si>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</si>
  <si>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</si>
  <si>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</si>
  <si>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</si>
  <si>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</si>
  <si>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EMPENHOS LIQUIDADOS ==&gt; 622.920.103 (+) 622.920.104</t>
  </si>
  <si>
    <t>622920103 / 104 - EMPENHOS LIQUIDADOS</t>
  </si>
  <si>
    <t>ok</t>
  </si>
  <si>
    <t>CECÍLIA MARCONDES</t>
  </si>
  <si>
    <t>12/2016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</si>
  <si>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</si>
  <si>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</si>
  <si>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01/2017</t>
  </si>
  <si>
    <t>02/2017</t>
  </si>
  <si>
    <t>03/2017</t>
  </si>
  <si>
    <t>04/2017</t>
  </si>
  <si>
    <t>D</t>
  </si>
  <si>
    <t>2) No mês de abril ocorreu alteração no inciso V, alínea "b" devido a devolução de Sub-Repasse Recebido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</si>
  <si>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</si>
  <si>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</si>
  <si>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</si>
  <si>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</si>
  <si>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</si>
  <si>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 xml:space="preserve">822.230.400 - COTA FINANCEIRA RECEBIDA                                         </t>
  </si>
  <si>
    <t>822.230.500 - SUB-REPASSE FINANCEIRO RECEBIDO DIFERIDO</t>
  </si>
  <si>
    <t>822.230.800 - COTA FINANCEIRA PROV. DE SUB REPASSE DOC. ELETRÔNICO</t>
  </si>
  <si>
    <t xml:space="preserve">822.240.400 - COTA FINANCEIRA DE RESTOS A PAGAR - RECEBIDA </t>
  </si>
  <si>
    <t>2) Em Agosto ocorreu alteração no inciso VI, alínea "d". Informação indevido de exercício anterior.</t>
  </si>
  <si>
    <t>08/2017</t>
  </si>
  <si>
    <t>09/2017</t>
  </si>
  <si>
    <t xml:space="preserve">                                                                                                   </t>
  </si>
  <si>
    <t>10/2017</t>
  </si>
  <si>
    <t>11/2017</t>
  </si>
  <si>
    <t>3)) Alteração no Inciso I ,  alíneas" a" e "c" devido a mudança na classificação das despesas ocorrida no mês de novembro/2017.</t>
  </si>
  <si>
    <t>2 Alteração no Inciso I ,  alíneas" a" e "c" devido a mudança na classificação das despesas ocorrida no mês de novembro/2017.</t>
  </si>
  <si>
    <t>3) Alteração no Inciso I ,  alíneas" a" e "c" devido a mudança na classificação das despesas ocorrida no mês de novembro/2017.</t>
  </si>
  <si>
    <t>2) ) Alteração no Inciso I ,  alíneas" a" e "c" devido a mudança na classificação das despesas ocorrida no mês de novembro/2017.</t>
  </si>
  <si>
    <t>16/01/2018-11:48:17</t>
  </si>
  <si>
    <t>16/01/2018-16:44:56</t>
  </si>
  <si>
    <t>CONOR CRÉD LIQ.</t>
  </si>
  <si>
    <t>LIQ. POR INSCR. RP</t>
  </si>
  <si>
    <t>LIQ. INCR. RPP</t>
  </si>
  <si>
    <t>622.920.107 LIQ. INSCR. EM RPP</t>
  </si>
  <si>
    <t>18/01/2018-16:30:06</t>
  </si>
  <si>
    <t>RESTOS A PAGAR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</si>
</sst>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\-#,##0.00\ "/>
    <numFmt numFmtId="165" formatCode="#,##0;[Red]#,##0"/>
    <numFmt numFmtId="166" formatCode="#,##0.00_ ;[Red]\-#,##0.00\ 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/>
    </xf>
    <xf numFmtId="40" fontId="0" fillId="0" borderId="1" xfId="1" applyNumberFormat="1" applyFont="1" applyBorder="1"/>
    <xf numFmtId="40" fontId="0" fillId="3" borderId="1" xfId="1" applyNumberFormat="1" applyFont="1" applyFill="1" applyBorder="1"/>
    <xf numFmtId="40" fontId="0" fillId="4" borderId="1" xfId="1" applyNumberFormat="1" applyFont="1" applyFill="1" applyBorder="1" applyAlignment="1">
      <alignment horizontal="center"/>
    </xf>
    <xf numFmtId="40" fontId="0" fillId="4" borderId="1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3" borderId="1" xfId="0" applyNumberFormat="1" applyFill="1" applyBorder="1"/>
    <xf numFmtId="40" fontId="0" fillId="4" borderId="1" xfId="0" applyNumberFormat="1" applyFill="1" applyBorder="1" applyAlignment="1">
      <alignment horizontal="center"/>
    </xf>
    <xf numFmtId="40" fontId="0" fillId="4" borderId="1" xfId="0" applyNumberFormat="1" applyFill="1" applyBorder="1"/>
    <xf numFmtId="43" fontId="0" fillId="0" borderId="0" xfId="0" applyNumberFormat="1"/>
    <xf numFmtId="43" fontId="3" fillId="0" borderId="0" xfId="1" applyFont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40" fontId="0" fillId="4" borderId="1" xfId="0" applyNumberFormat="1" applyFill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40" fontId="1" fillId="0" borderId="0" xfId="1" quotePrefix="1" applyNumberFormat="1" applyFont="1"/>
    <xf numFmtId="40" fontId="8" fillId="0" borderId="0" xfId="1" applyNumberFormat="1" applyFont="1"/>
    <xf numFmtId="40" fontId="1" fillId="0" borderId="0" xfId="0" quotePrefix="1" applyNumberFormat="1" applyFont="1"/>
    <xf numFmtId="40" fontId="1" fillId="0" borderId="1" xfId="1" quotePrefix="1" applyNumberFormat="1" applyFont="1" applyBorder="1" applyAlignment="1">
      <alignment horizontal="center" vertical="center" shrinkToFit="1"/>
    </xf>
    <xf numFmtId="166" fontId="0" fillId="0" borderId="0" xfId="0" applyNumberFormat="1"/>
    <xf numFmtId="40" fontId="1" fillId="0" borderId="1" xfId="1" quotePrefix="1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43" fontId="7" fillId="0" borderId="0" xfId="1" quotePrefix="1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view="pageBreakPreview" topLeftCell="A87" zoomScale="130" zoomScaleNormal="100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70" bestFit="1" customWidth="1"/>
    <col min="5" max="6" width="9.140625" style="70"/>
  </cols>
  <sheetData>
    <row r="1" spans="1:3" x14ac:dyDescent="0.2">
      <c r="A1" s="130" t="s">
        <v>243</v>
      </c>
      <c r="B1" s="130"/>
      <c r="C1" s="130"/>
    </row>
    <row r="3" spans="1:3" x14ac:dyDescent="0.2">
      <c r="A3" s="2" t="s">
        <v>48</v>
      </c>
      <c r="B3" s="118" t="s">
        <v>244</v>
      </c>
      <c r="C3" s="119"/>
    </row>
    <row r="4" spans="1:3" x14ac:dyDescent="0.2">
      <c r="A4" s="2" t="s">
        <v>49</v>
      </c>
      <c r="B4" s="131" t="s">
        <v>245</v>
      </c>
      <c r="C4" s="131"/>
    </row>
    <row r="5" spans="1:3" x14ac:dyDescent="0.2">
      <c r="A5" s="2" t="s">
        <v>50</v>
      </c>
      <c r="B5" s="132" t="s">
        <v>358</v>
      </c>
      <c r="C5" s="131"/>
    </row>
    <row r="6" spans="1:3" x14ac:dyDescent="0.2">
      <c r="A6" s="2" t="s">
        <v>51</v>
      </c>
      <c r="B6" s="131" t="s">
        <v>246</v>
      </c>
      <c r="C6" s="131"/>
    </row>
    <row r="7" spans="1:3" x14ac:dyDescent="0.2">
      <c r="A7" s="2" t="s">
        <v>52</v>
      </c>
      <c r="B7" s="127" t="s">
        <v>362</v>
      </c>
      <c r="C7" s="128"/>
    </row>
    <row r="8" spans="1:3" x14ac:dyDescent="0.2">
      <c r="A8" s="2" t="s">
        <v>53</v>
      </c>
      <c r="B8" s="129">
        <v>42776</v>
      </c>
      <c r="C8" s="11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263</v>
      </c>
    </row>
    <row r="13" spans="1:3" x14ac:dyDescent="0.2">
      <c r="A13" s="2" t="s">
        <v>57</v>
      </c>
      <c r="B13" s="5" t="s">
        <v>17</v>
      </c>
      <c r="C13" s="10">
        <f>'Despesa - Access'!D2</f>
        <v>8118647.4400000004</v>
      </c>
    </row>
    <row r="14" spans="1:3" x14ac:dyDescent="0.2">
      <c r="A14" s="2" t="s">
        <v>58</v>
      </c>
      <c r="B14" s="5" t="s">
        <v>18</v>
      </c>
      <c r="C14" s="10">
        <f>'Despesa - Access'!D3</f>
        <v>1208080.96</v>
      </c>
    </row>
    <row r="15" spans="1:3" x14ac:dyDescent="0.2">
      <c r="A15" s="2" t="s">
        <v>59</v>
      </c>
      <c r="B15" s="5" t="s">
        <v>262</v>
      </c>
      <c r="C15" s="10">
        <f>'Despesa - Access'!D4</f>
        <v>1014334.12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26" t="s">
        <v>87</v>
      </c>
      <c r="B17" s="126"/>
      <c r="C17" s="10">
        <f>SUM(C13:C16)</f>
        <v>10341062.52</v>
      </c>
      <c r="D17" s="70">
        <v>10341062.52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Access'!D6</f>
        <v>0</v>
      </c>
    </row>
    <row r="23" spans="1:5" x14ac:dyDescent="0.2">
      <c r="A23" s="2" t="s">
        <v>58</v>
      </c>
      <c r="B23" s="2" t="s">
        <v>20</v>
      </c>
      <c r="C23" s="9">
        <f>'Despesa - Access'!D7</f>
        <v>299434.96000000002</v>
      </c>
    </row>
    <row r="24" spans="1:5" x14ac:dyDescent="0.2">
      <c r="A24" s="2" t="s">
        <v>59</v>
      </c>
      <c r="B24" s="2" t="s">
        <v>21</v>
      </c>
      <c r="C24" s="9">
        <f>'Despesa - Access'!D8</f>
        <v>44037</v>
      </c>
    </row>
    <row r="25" spans="1:5" x14ac:dyDescent="0.2">
      <c r="A25" s="2" t="s">
        <v>60</v>
      </c>
      <c r="B25" s="2" t="s">
        <v>22</v>
      </c>
      <c r="C25" s="9">
        <f>'Despesa - Access'!D9</f>
        <v>10851.19</v>
      </c>
    </row>
    <row r="26" spans="1:5" x14ac:dyDescent="0.2">
      <c r="A26" s="2" t="s">
        <v>61</v>
      </c>
      <c r="B26" s="2" t="s">
        <v>23</v>
      </c>
      <c r="C26" s="9">
        <f>'Despesa - Access'!D10</f>
        <v>29321.89</v>
      </c>
    </row>
    <row r="27" spans="1:5" x14ac:dyDescent="0.2">
      <c r="A27" s="2" t="s">
        <v>62</v>
      </c>
      <c r="B27" s="2" t="s">
        <v>84</v>
      </c>
      <c r="C27" s="9">
        <f>'Despesa - Access'!D11</f>
        <v>2259.9499999999998</v>
      </c>
    </row>
    <row r="28" spans="1:5" x14ac:dyDescent="0.2">
      <c r="A28" s="2" t="s">
        <v>63</v>
      </c>
      <c r="B28" s="2" t="s">
        <v>24</v>
      </c>
      <c r="C28" s="9">
        <f>'Despesa - Access'!D12</f>
        <v>125057.17</v>
      </c>
    </row>
    <row r="29" spans="1:5" x14ac:dyDescent="0.2">
      <c r="A29" s="2" t="s">
        <v>64</v>
      </c>
      <c r="B29" s="2" t="s">
        <v>25</v>
      </c>
      <c r="C29" s="9">
        <f>'Despesa - Access'!D13</f>
        <v>0</v>
      </c>
    </row>
    <row r="30" spans="1:5" x14ac:dyDescent="0.2">
      <c r="A30" s="2" t="s">
        <v>65</v>
      </c>
      <c r="B30" s="2" t="s">
        <v>26</v>
      </c>
      <c r="C30" s="9">
        <f>'Despesa - Access'!D14</f>
        <v>0</v>
      </c>
    </row>
    <row r="31" spans="1:5" x14ac:dyDescent="0.2">
      <c r="A31" s="2" t="s">
        <v>66</v>
      </c>
      <c r="B31" s="2" t="s">
        <v>27</v>
      </c>
      <c r="C31" s="9">
        <f>'Despesa - Access'!D15</f>
        <v>8299.8700000000008</v>
      </c>
    </row>
    <row r="32" spans="1:5" x14ac:dyDescent="0.2">
      <c r="A32" s="2" t="s">
        <v>67</v>
      </c>
      <c r="B32" s="2" t="s">
        <v>28</v>
      </c>
      <c r="C32" s="9">
        <f>'Despesa - Access'!D16</f>
        <v>1214.29</v>
      </c>
    </row>
    <row r="33" spans="1:5" x14ac:dyDescent="0.2">
      <c r="A33" s="2" t="s">
        <v>68</v>
      </c>
      <c r="B33" s="2" t="s">
        <v>29</v>
      </c>
      <c r="C33" s="9">
        <f>'Despesa - Access'!D17</f>
        <v>0</v>
      </c>
    </row>
    <row r="34" spans="1:5" ht="63.75" x14ac:dyDescent="0.2">
      <c r="A34" s="6" t="s">
        <v>69</v>
      </c>
      <c r="B34" s="7" t="s">
        <v>268</v>
      </c>
      <c r="C34" s="9">
        <f>'Despesa - Access'!D18</f>
        <v>0</v>
      </c>
    </row>
    <row r="35" spans="1:5" x14ac:dyDescent="0.2">
      <c r="A35" s="2" t="s">
        <v>70</v>
      </c>
      <c r="B35" s="2" t="s">
        <v>30</v>
      </c>
      <c r="C35" s="9">
        <f>'Despesa - Access'!D19</f>
        <v>0</v>
      </c>
    </row>
    <row r="36" spans="1:5" x14ac:dyDescent="0.2">
      <c r="A36" s="2" t="s">
        <v>71</v>
      </c>
      <c r="B36" s="2" t="s">
        <v>257</v>
      </c>
      <c r="C36" s="9">
        <f>'Despesa - Access'!D20</f>
        <v>0</v>
      </c>
    </row>
    <row r="37" spans="1:5" x14ac:dyDescent="0.2">
      <c r="A37" s="2" t="s">
        <v>72</v>
      </c>
      <c r="B37" s="2" t="s">
        <v>31</v>
      </c>
      <c r="C37" s="9">
        <f>'Despesa - Access'!D21</f>
        <v>0</v>
      </c>
    </row>
    <row r="38" spans="1:5" ht="25.5" x14ac:dyDescent="0.2">
      <c r="A38" s="6" t="s">
        <v>73</v>
      </c>
      <c r="B38" s="26" t="s">
        <v>85</v>
      </c>
      <c r="C38" s="9">
        <f>'Despesa - Access'!D22</f>
        <v>0</v>
      </c>
    </row>
    <row r="39" spans="1:5" x14ac:dyDescent="0.2">
      <c r="A39" s="2" t="s">
        <v>74</v>
      </c>
      <c r="B39" s="2" t="s">
        <v>32</v>
      </c>
      <c r="C39" s="9">
        <f>'Despesa - Access'!D23</f>
        <v>0</v>
      </c>
    </row>
    <row r="40" spans="1:5" x14ac:dyDescent="0.2">
      <c r="A40" s="2" t="s">
        <v>75</v>
      </c>
      <c r="B40" s="2" t="s">
        <v>33</v>
      </c>
      <c r="C40" s="9">
        <f>'Despesa - Access'!D24</f>
        <v>0</v>
      </c>
    </row>
    <row r="41" spans="1:5" x14ac:dyDescent="0.2">
      <c r="A41" s="2" t="s">
        <v>76</v>
      </c>
      <c r="B41" s="2" t="s">
        <v>34</v>
      </c>
      <c r="C41" s="9">
        <f>'Despesa - Access'!D25</f>
        <v>0</v>
      </c>
    </row>
    <row r="42" spans="1:5" x14ac:dyDescent="0.2">
      <c r="A42" s="2" t="s">
        <v>77</v>
      </c>
      <c r="B42" s="2" t="s">
        <v>35</v>
      </c>
      <c r="C42" s="9">
        <f>'Despesa - Access'!D26</f>
        <v>0</v>
      </c>
    </row>
    <row r="43" spans="1:5" x14ac:dyDescent="0.2">
      <c r="A43" s="2" t="s">
        <v>78</v>
      </c>
      <c r="B43" s="2" t="s">
        <v>36</v>
      </c>
      <c r="C43" s="9">
        <f>'Despesa - Access'!D27</f>
        <v>0</v>
      </c>
    </row>
    <row r="44" spans="1:5" x14ac:dyDescent="0.2">
      <c r="A44" s="2" t="s">
        <v>79</v>
      </c>
      <c r="B44" s="2" t="s">
        <v>37</v>
      </c>
      <c r="C44" s="9">
        <f>'Despesa - Access'!D28</f>
        <v>0</v>
      </c>
    </row>
    <row r="45" spans="1:5" x14ac:dyDescent="0.2">
      <c r="A45" s="2" t="s">
        <v>80</v>
      </c>
      <c r="B45" s="2" t="s">
        <v>86</v>
      </c>
      <c r="C45" s="9">
        <f>'Despesa - Access'!D29</f>
        <v>0</v>
      </c>
    </row>
    <row r="46" spans="1:5" x14ac:dyDescent="0.2">
      <c r="A46" s="2" t="s">
        <v>81</v>
      </c>
      <c r="B46" s="2" t="s">
        <v>38</v>
      </c>
      <c r="C46" s="9">
        <f>'Despesa - Access'!D30</f>
        <v>0</v>
      </c>
    </row>
    <row r="47" spans="1:5" x14ac:dyDescent="0.2">
      <c r="A47" s="2" t="s">
        <v>82</v>
      </c>
      <c r="B47" s="2" t="s">
        <v>39</v>
      </c>
      <c r="C47" s="9">
        <f>'Despesa - Access'!D31</f>
        <v>69789.009999999995</v>
      </c>
    </row>
    <row r="48" spans="1:5" x14ac:dyDescent="0.2">
      <c r="A48" s="126" t="s">
        <v>87</v>
      </c>
      <c r="B48" s="126"/>
      <c r="C48" s="10">
        <f>SUM(C22:C47)</f>
        <v>590265.32999999996</v>
      </c>
      <c r="D48" s="70">
        <v>590265.32999999996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26" t="s">
        <v>87</v>
      </c>
      <c r="B58" s="12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26" t="s">
        <v>87</v>
      </c>
      <c r="B65" s="12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Access'!E2</f>
        <v>10855706.210000001</v>
      </c>
    </row>
    <row r="71" spans="1:3" x14ac:dyDescent="0.2">
      <c r="A71" s="2" t="s">
        <v>58</v>
      </c>
      <c r="B71" s="2" t="s">
        <v>92</v>
      </c>
      <c r="C71" s="9">
        <f>'Financeiro - Access'!E3</f>
        <v>1857045.27</v>
      </c>
    </row>
    <row r="72" spans="1:3" x14ac:dyDescent="0.2">
      <c r="A72" s="2" t="s">
        <v>59</v>
      </c>
      <c r="B72" s="2" t="s">
        <v>161</v>
      </c>
      <c r="C72" s="9">
        <f>'Financeiro - Access'!E4</f>
        <v>0</v>
      </c>
    </row>
    <row r="73" spans="1:3" x14ac:dyDescent="0.2">
      <c r="A73" s="2" t="s">
        <v>60</v>
      </c>
      <c r="B73" s="2" t="s">
        <v>258</v>
      </c>
      <c r="C73" s="9">
        <f>'Financeiro - Access'!E5</f>
        <v>0</v>
      </c>
    </row>
    <row r="74" spans="1:3" x14ac:dyDescent="0.2">
      <c r="A74" s="126" t="s">
        <v>87</v>
      </c>
      <c r="B74" s="126"/>
      <c r="C74" s="10">
        <f>SUM(C70:C73)</f>
        <v>12712751.48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>
        <v>0</v>
      </c>
    </row>
    <row r="80" spans="1:3" x14ac:dyDescent="0.2">
      <c r="A80" s="2" t="s">
        <v>58</v>
      </c>
      <c r="B80" s="2" t="s">
        <v>260</v>
      </c>
      <c r="C80" s="9">
        <v>0</v>
      </c>
    </row>
    <row r="81" spans="1:3" x14ac:dyDescent="0.2">
      <c r="A81" s="2" t="s">
        <v>59</v>
      </c>
      <c r="B81" s="2" t="s">
        <v>261</v>
      </c>
      <c r="C81" s="9">
        <v>0</v>
      </c>
    </row>
    <row r="82" spans="1:3" x14ac:dyDescent="0.2">
      <c r="A82" s="2" t="s">
        <v>60</v>
      </c>
      <c r="B82" s="2" t="s">
        <v>93</v>
      </c>
      <c r="C82" s="9">
        <v>0</v>
      </c>
    </row>
    <row r="83" spans="1:3" x14ac:dyDescent="0.2">
      <c r="A83" s="126" t="s">
        <v>87</v>
      </c>
      <c r="B83" s="126"/>
      <c r="C83" s="10">
        <f>SUM(C79:C82)</f>
        <v>0</v>
      </c>
    </row>
    <row r="84" spans="1:3" x14ac:dyDescent="0.2">
      <c r="A84" s="120" t="s">
        <v>313</v>
      </c>
      <c r="B84" s="121"/>
      <c r="C84" s="121"/>
    </row>
    <row r="85" spans="1:3" x14ac:dyDescent="0.2">
      <c r="A85" s="122"/>
      <c r="B85" s="123"/>
      <c r="C85" s="123"/>
    </row>
    <row r="86" spans="1:3" x14ac:dyDescent="0.2">
      <c r="A86" s="108" t="s">
        <v>384</v>
      </c>
      <c r="B86" s="109"/>
      <c r="C86" s="109"/>
    </row>
    <row r="88" spans="1:3" x14ac:dyDescent="0.2">
      <c r="A88" s="124"/>
      <c r="B88" s="124"/>
      <c r="C88" s="124"/>
    </row>
    <row r="89" spans="1:3" x14ac:dyDescent="0.2">
      <c r="A89" s="125" t="s">
        <v>170</v>
      </c>
      <c r="B89" s="125"/>
      <c r="C89" s="125"/>
    </row>
    <row r="90" spans="1:3" x14ac:dyDescent="0.2">
      <c r="A90" s="25"/>
      <c r="B90" s="25"/>
      <c r="C90" s="25"/>
    </row>
    <row r="91" spans="1:3" x14ac:dyDescent="0.2">
      <c r="C91" s="11" t="s">
        <v>171</v>
      </c>
    </row>
    <row r="92" spans="1:3" x14ac:dyDescent="0.2">
      <c r="A92" s="118" t="s">
        <v>355</v>
      </c>
      <c r="B92" s="119"/>
      <c r="C92" s="9">
        <v>10931327.85</v>
      </c>
    </row>
    <row r="93" spans="1:3" x14ac:dyDescent="0.2">
      <c r="A93" s="118"/>
      <c r="B93" s="119"/>
      <c r="C93" s="9">
        <v>0</v>
      </c>
    </row>
    <row r="94" spans="1:3" x14ac:dyDescent="0.2">
      <c r="A94" s="118"/>
      <c r="B94" s="119"/>
      <c r="C94" s="9">
        <v>0</v>
      </c>
    </row>
    <row r="95" spans="1:3" x14ac:dyDescent="0.2">
      <c r="A95" s="118" t="s">
        <v>168</v>
      </c>
      <c r="B95" s="119"/>
      <c r="C95" s="64">
        <f>SUM(C92:C94)</f>
        <v>10931327.85</v>
      </c>
    </row>
    <row r="96" spans="1:3" x14ac:dyDescent="0.2">
      <c r="A96" s="118" t="s">
        <v>169</v>
      </c>
      <c r="B96" s="119"/>
      <c r="C96" s="64">
        <f>C17+C48+C58+C65</f>
        <v>10931327.85</v>
      </c>
    </row>
    <row r="97" spans="1:7" x14ac:dyDescent="0.2">
      <c r="B97" s="73" t="s">
        <v>270</v>
      </c>
      <c r="C97" s="71">
        <v>10931327.85</v>
      </c>
    </row>
    <row r="98" spans="1:7" x14ac:dyDescent="0.2">
      <c r="C98" s="8">
        <f>+C95-C96</f>
        <v>0</v>
      </c>
    </row>
    <row r="99" spans="1:7" x14ac:dyDescent="0.2">
      <c r="A99" s="125" t="s">
        <v>183</v>
      </c>
      <c r="B99" s="125"/>
      <c r="C99" s="125"/>
    </row>
    <row r="100" spans="1:7" x14ac:dyDescent="0.2">
      <c r="A100" s="105"/>
      <c r="B100" s="105"/>
      <c r="C100" s="105"/>
    </row>
    <row r="101" spans="1:7" x14ac:dyDescent="0.2">
      <c r="A101" s="118" t="s">
        <v>373</v>
      </c>
      <c r="B101" s="119"/>
      <c r="C101" s="9">
        <v>92113836.459999993</v>
      </c>
    </row>
    <row r="102" spans="1:7" x14ac:dyDescent="0.2">
      <c r="A102" s="106" t="s">
        <v>374</v>
      </c>
      <c r="B102" s="104"/>
      <c r="C102" s="9">
        <v>0</v>
      </c>
    </row>
    <row r="103" spans="1:7" x14ac:dyDescent="0.2">
      <c r="A103" s="118" t="s">
        <v>375</v>
      </c>
      <c r="B103" s="119"/>
      <c r="C103" s="9">
        <v>35323503.329999998</v>
      </c>
    </row>
    <row r="104" spans="1:7" x14ac:dyDescent="0.2">
      <c r="A104" s="118" t="s">
        <v>376</v>
      </c>
      <c r="B104" s="119"/>
      <c r="C104" s="9">
        <v>523094.36</v>
      </c>
    </row>
    <row r="105" spans="1:7" x14ac:dyDescent="0.2">
      <c r="A105" s="118" t="s">
        <v>168</v>
      </c>
      <c r="B105" s="119"/>
      <c r="C105" s="64">
        <f>SUM(C101:C104)</f>
        <v>127960434.14999999</v>
      </c>
      <c r="G105" t="s">
        <v>380</v>
      </c>
    </row>
    <row r="106" spans="1:7" x14ac:dyDescent="0.2">
      <c r="A106" s="118" t="s">
        <v>169</v>
      </c>
      <c r="B106" s="119"/>
      <c r="C106" s="64">
        <f>C74+'Anexo I - Fev'!C74+'Anexo I - Mar'!C74+'Anexo I - Abr'!C74+'Anexo I - Mai'!C74+'Anexo I - Jun'!C74+'Anexo I - Jul'!C74+'Anexo I - Ago'!C74+'Anexo I - Set'!C74+'Anexo I - Out'!C74+'Anexo I - Nov'!C74+'Anexo I - Dez'!C74</f>
        <v>127960434.15000001</v>
      </c>
    </row>
    <row r="107" spans="1:7" x14ac:dyDescent="0.2">
      <c r="C107" s="107">
        <f>+C105-C106</f>
        <v>0</v>
      </c>
    </row>
    <row r="108" spans="1:7" x14ac:dyDescent="0.2">
      <c r="A108" s="125" t="s">
        <v>214</v>
      </c>
      <c r="B108" s="125"/>
      <c r="C108" s="125"/>
    </row>
    <row r="109" spans="1:7" x14ac:dyDescent="0.2">
      <c r="A109" s="25"/>
      <c r="B109" s="25"/>
      <c r="C109" s="25"/>
    </row>
    <row r="110" spans="1:7" x14ac:dyDescent="0.2">
      <c r="A110" s="118" t="s">
        <v>215</v>
      </c>
      <c r="B110" s="119"/>
      <c r="C110" s="65">
        <f>'Arrec. Custas'!B43+'Arrec. Custas'!E43</f>
        <v>0</v>
      </c>
    </row>
    <row r="111" spans="1:7" x14ac:dyDescent="0.2">
      <c r="A111" s="118" t="s">
        <v>169</v>
      </c>
      <c r="B111" s="119"/>
      <c r="C111" s="64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</sheetData>
  <mergeCells count="31">
    <mergeCell ref="A96:B96"/>
    <mergeCell ref="A99:C99"/>
    <mergeCell ref="A101:B101"/>
    <mergeCell ref="A111:B111"/>
    <mergeCell ref="A104:B104"/>
    <mergeCell ref="A105:B105"/>
    <mergeCell ref="A108:C108"/>
    <mergeCell ref="A110:B110"/>
    <mergeCell ref="A103:B103"/>
    <mergeCell ref="A106:B106"/>
    <mergeCell ref="B7:C7"/>
    <mergeCell ref="B8:C8"/>
    <mergeCell ref="A1:C1"/>
    <mergeCell ref="A17:B17"/>
    <mergeCell ref="B3:C3"/>
    <mergeCell ref="B4:C4"/>
    <mergeCell ref="B5:C5"/>
    <mergeCell ref="B6:C6"/>
    <mergeCell ref="A48:B48"/>
    <mergeCell ref="A58:B58"/>
    <mergeCell ref="A65:B65"/>
    <mergeCell ref="A74:B74"/>
    <mergeCell ref="A83:B83"/>
    <mergeCell ref="A92:B92"/>
    <mergeCell ref="A93:B93"/>
    <mergeCell ref="A95:B95"/>
    <mergeCell ref="A94:B94"/>
    <mergeCell ref="A84:C84"/>
    <mergeCell ref="A85:C85"/>
    <mergeCell ref="A88:C88"/>
    <mergeCell ref="A89:C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67" zoomScale="115" zoomScaleNormal="100" zoomScaleSheetLayoutView="115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70" bestFit="1" customWidth="1"/>
    <col min="5" max="5" width="16.28515625" style="70" bestFit="1" customWidth="1"/>
  </cols>
  <sheetData>
    <row r="1" spans="1:3" x14ac:dyDescent="0.2">
      <c r="A1" s="130" t="s">
        <v>243</v>
      </c>
      <c r="B1" s="130"/>
      <c r="C1" s="130"/>
    </row>
    <row r="3" spans="1:3" x14ac:dyDescent="0.2">
      <c r="A3" s="2" t="s">
        <v>48</v>
      </c>
      <c r="B3" s="118" t="s">
        <v>244</v>
      </c>
      <c r="C3" s="119"/>
    </row>
    <row r="4" spans="1:3" x14ac:dyDescent="0.2">
      <c r="A4" s="2" t="s">
        <v>49</v>
      </c>
      <c r="B4" s="131" t="s">
        <v>245</v>
      </c>
      <c r="C4" s="131"/>
    </row>
    <row r="5" spans="1:3" x14ac:dyDescent="0.2">
      <c r="A5" s="2" t="s">
        <v>50</v>
      </c>
      <c r="B5" s="132" t="s">
        <v>358</v>
      </c>
      <c r="C5" s="131"/>
    </row>
    <row r="6" spans="1:3" x14ac:dyDescent="0.2">
      <c r="A6" s="2" t="s">
        <v>51</v>
      </c>
      <c r="B6" s="131" t="s">
        <v>246</v>
      </c>
      <c r="C6" s="131"/>
    </row>
    <row r="7" spans="1:3" x14ac:dyDescent="0.2">
      <c r="A7" s="2" t="s">
        <v>52</v>
      </c>
      <c r="B7" s="149" t="s">
        <v>381</v>
      </c>
      <c r="C7" s="148"/>
    </row>
    <row r="8" spans="1:3" x14ac:dyDescent="0.2">
      <c r="A8" s="2" t="s">
        <v>53</v>
      </c>
      <c r="B8" s="129">
        <v>43056</v>
      </c>
      <c r="C8" s="11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Access'!M2</f>
        <v>5553067.21</v>
      </c>
    </row>
    <row r="14" spans="1:3" x14ac:dyDescent="0.2">
      <c r="A14" s="2" t="s">
        <v>58</v>
      </c>
      <c r="B14" s="5" t="s">
        <v>18</v>
      </c>
      <c r="C14" s="10">
        <f>'Despesa - Access'!M3</f>
        <v>940185.2</v>
      </c>
    </row>
    <row r="15" spans="1:3" x14ac:dyDescent="0.2">
      <c r="A15" s="2" t="s">
        <v>59</v>
      </c>
      <c r="B15" s="5" t="s">
        <v>262</v>
      </c>
      <c r="C15" s="10">
        <f>'Despesa - Access'!M4</f>
        <v>1014688.93</v>
      </c>
    </row>
    <row r="16" spans="1:3" ht="51" x14ac:dyDescent="0.2">
      <c r="A16" s="6" t="s">
        <v>60</v>
      </c>
      <c r="B16" s="5" t="s">
        <v>266</v>
      </c>
      <c r="C16" s="10"/>
    </row>
    <row r="17" spans="1:5" x14ac:dyDescent="0.2">
      <c r="A17" s="126" t="s">
        <v>87</v>
      </c>
      <c r="B17" s="126"/>
      <c r="C17" s="10">
        <f>SUM(C13:C16)</f>
        <v>7507941.3399999999</v>
      </c>
      <c r="D17" s="70">
        <v>7507941.3399999999</v>
      </c>
      <c r="E17" s="70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Access'!M6</f>
        <v>14310.8</v>
      </c>
    </row>
    <row r="23" spans="1:5" x14ac:dyDescent="0.2">
      <c r="A23" s="2" t="s">
        <v>58</v>
      </c>
      <c r="B23" s="2" t="s">
        <v>20</v>
      </c>
      <c r="C23" s="9">
        <f>'Despesa - Access'!M7</f>
        <v>312592.51</v>
      </c>
    </row>
    <row r="24" spans="1:5" x14ac:dyDescent="0.2">
      <c r="A24" s="2" t="s">
        <v>59</v>
      </c>
      <c r="B24" s="2" t="s">
        <v>21</v>
      </c>
      <c r="C24" s="9">
        <f>'Despesa - Access'!M8</f>
        <v>54522</v>
      </c>
    </row>
    <row r="25" spans="1:5" x14ac:dyDescent="0.2">
      <c r="A25" s="2" t="s">
        <v>60</v>
      </c>
      <c r="B25" s="2" t="s">
        <v>22</v>
      </c>
      <c r="C25" s="9">
        <f>'Despesa - Access'!M9</f>
        <v>147873.60000000001</v>
      </c>
    </row>
    <row r="26" spans="1:5" x14ac:dyDescent="0.2">
      <c r="A26" s="2" t="s">
        <v>61</v>
      </c>
      <c r="B26" s="2" t="s">
        <v>23</v>
      </c>
      <c r="C26" s="9">
        <f>'Despesa - Access'!M10</f>
        <v>76159.62</v>
      </c>
    </row>
    <row r="27" spans="1:5" x14ac:dyDescent="0.2">
      <c r="A27" s="2" t="s">
        <v>62</v>
      </c>
      <c r="B27" s="2" t="s">
        <v>84</v>
      </c>
      <c r="C27" s="9">
        <f>'Despesa - Access'!M11</f>
        <v>61238.6</v>
      </c>
    </row>
    <row r="28" spans="1:5" x14ac:dyDescent="0.2">
      <c r="A28" s="2" t="s">
        <v>63</v>
      </c>
      <c r="B28" s="2" t="s">
        <v>24</v>
      </c>
      <c r="C28" s="9">
        <f>'Despesa - Access'!M12</f>
        <v>132426.44</v>
      </c>
    </row>
    <row r="29" spans="1:5" x14ac:dyDescent="0.2">
      <c r="A29" s="2" t="s">
        <v>64</v>
      </c>
      <c r="B29" s="2" t="s">
        <v>25</v>
      </c>
      <c r="C29" s="9">
        <f>'Despesa - Access'!M13</f>
        <v>59268.23</v>
      </c>
    </row>
    <row r="30" spans="1:5" x14ac:dyDescent="0.2">
      <c r="A30" s="2" t="s">
        <v>65</v>
      </c>
      <c r="B30" s="2" t="s">
        <v>26</v>
      </c>
      <c r="C30" s="9">
        <f>'Despesa - Access'!M14</f>
        <v>16140.83</v>
      </c>
    </row>
    <row r="31" spans="1:5" x14ac:dyDescent="0.2">
      <c r="A31" s="2" t="s">
        <v>66</v>
      </c>
      <c r="B31" s="2" t="s">
        <v>27</v>
      </c>
      <c r="C31" s="9">
        <f>'Despesa - Access'!M15</f>
        <v>84543.89</v>
      </c>
    </row>
    <row r="32" spans="1:5" x14ac:dyDescent="0.2">
      <c r="A32" s="2" t="s">
        <v>67</v>
      </c>
      <c r="B32" s="2" t="s">
        <v>28</v>
      </c>
      <c r="C32" s="9">
        <f>'Despesa - Access'!M16</f>
        <v>9265.4</v>
      </c>
    </row>
    <row r="33" spans="1:5" x14ac:dyDescent="0.2">
      <c r="A33" s="2" t="s">
        <v>68</v>
      </c>
      <c r="B33" s="2" t="s">
        <v>29</v>
      </c>
      <c r="C33" s="9">
        <f>'Despesa - Access'!M17</f>
        <v>164927.76999999999</v>
      </c>
    </row>
    <row r="34" spans="1:5" ht="63.75" x14ac:dyDescent="0.2">
      <c r="A34" s="6" t="s">
        <v>69</v>
      </c>
      <c r="B34" s="7" t="s">
        <v>269</v>
      </c>
      <c r="C34" s="9">
        <f>'Despesa - Access'!M18</f>
        <v>12196.15</v>
      </c>
    </row>
    <row r="35" spans="1:5" x14ac:dyDescent="0.2">
      <c r="A35" s="2" t="s">
        <v>70</v>
      </c>
      <c r="B35" s="2" t="s">
        <v>30</v>
      </c>
      <c r="C35" s="9">
        <f>'Despesa - Access'!M19</f>
        <v>211742.91</v>
      </c>
    </row>
    <row r="36" spans="1:5" x14ac:dyDescent="0.2">
      <c r="A36" s="2" t="s">
        <v>71</v>
      </c>
      <c r="B36" s="2" t="s">
        <v>257</v>
      </c>
      <c r="C36" s="9">
        <f>'Despesa - Access'!M20</f>
        <v>262647.24</v>
      </c>
    </row>
    <row r="37" spans="1:5" x14ac:dyDescent="0.2">
      <c r="A37" s="2" t="s">
        <v>72</v>
      </c>
      <c r="B37" s="2" t="s">
        <v>31</v>
      </c>
      <c r="C37" s="9">
        <f>'Despesa - Access'!M21</f>
        <v>2579.6</v>
      </c>
    </row>
    <row r="38" spans="1:5" ht="25.5" x14ac:dyDescent="0.2">
      <c r="A38" s="6" t="s">
        <v>73</v>
      </c>
      <c r="B38" s="26" t="s">
        <v>85</v>
      </c>
      <c r="C38" s="9">
        <f>'Despesa - Access'!M22</f>
        <v>48492.22</v>
      </c>
    </row>
    <row r="39" spans="1:5" x14ac:dyDescent="0.2">
      <c r="A39" s="2" t="s">
        <v>74</v>
      </c>
      <c r="B39" s="2" t="s">
        <v>32</v>
      </c>
      <c r="C39" s="9">
        <f>'Despesa - Access'!M23</f>
        <v>0</v>
      </c>
    </row>
    <row r="40" spans="1:5" x14ac:dyDescent="0.2">
      <c r="A40" s="2" t="s">
        <v>75</v>
      </c>
      <c r="B40" s="2" t="s">
        <v>33</v>
      </c>
      <c r="C40" s="9">
        <f>'Despesa - Access'!M24</f>
        <v>0</v>
      </c>
    </row>
    <row r="41" spans="1:5" x14ac:dyDescent="0.2">
      <c r="A41" s="2" t="s">
        <v>76</v>
      </c>
      <c r="B41" s="2" t="s">
        <v>34</v>
      </c>
      <c r="C41" s="9">
        <f>'Despesa - Access'!M25</f>
        <v>2880</v>
      </c>
    </row>
    <row r="42" spans="1:5" x14ac:dyDescent="0.2">
      <c r="A42" s="2" t="s">
        <v>77</v>
      </c>
      <c r="B42" s="2" t="s">
        <v>35</v>
      </c>
      <c r="C42" s="9">
        <f>'Despesa - Access'!M26</f>
        <v>0</v>
      </c>
    </row>
    <row r="43" spans="1:5" x14ac:dyDescent="0.2">
      <c r="A43" s="2" t="s">
        <v>78</v>
      </c>
      <c r="B43" s="2" t="s">
        <v>36</v>
      </c>
      <c r="C43" s="9">
        <f>'Despesa - Access'!M27</f>
        <v>0</v>
      </c>
    </row>
    <row r="44" spans="1:5" x14ac:dyDescent="0.2">
      <c r="A44" s="2" t="s">
        <v>79</v>
      </c>
      <c r="B44" s="2" t="s">
        <v>37</v>
      </c>
      <c r="C44" s="9">
        <f>'Despesa - Access'!M28</f>
        <v>14636.44</v>
      </c>
    </row>
    <row r="45" spans="1:5" x14ac:dyDescent="0.2">
      <c r="A45" s="2" t="s">
        <v>80</v>
      </c>
      <c r="B45" s="2" t="s">
        <v>86</v>
      </c>
      <c r="C45" s="9">
        <f>'Despesa - Access'!M29</f>
        <v>10295.9</v>
      </c>
    </row>
    <row r="46" spans="1:5" x14ac:dyDescent="0.2">
      <c r="A46" s="2" t="s">
        <v>81</v>
      </c>
      <c r="B46" s="2" t="s">
        <v>38</v>
      </c>
      <c r="C46" s="9">
        <f>'Despesa - Access'!M30</f>
        <v>0</v>
      </c>
    </row>
    <row r="47" spans="1:5" x14ac:dyDescent="0.2">
      <c r="A47" s="2" t="s">
        <v>82</v>
      </c>
      <c r="B47" s="2" t="s">
        <v>39</v>
      </c>
      <c r="C47" s="9">
        <f>'Despesa - Access'!M31</f>
        <v>157953.85</v>
      </c>
    </row>
    <row r="48" spans="1:5" x14ac:dyDescent="0.2">
      <c r="A48" s="126" t="s">
        <v>87</v>
      </c>
      <c r="B48" s="126"/>
      <c r="C48" s="10">
        <f>SUM(C22:C47)</f>
        <v>1856693.9999999998</v>
      </c>
      <c r="D48" s="70">
        <v>1856694</v>
      </c>
      <c r="E48" s="7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Access'!M33</f>
        <v>0</v>
      </c>
    </row>
    <row r="54" spans="1:5" x14ac:dyDescent="0.2">
      <c r="A54" s="2" t="s">
        <v>58</v>
      </c>
      <c r="B54" s="2" t="s">
        <v>42</v>
      </c>
      <c r="C54" s="9">
        <f>'Despesa - Access'!M34</f>
        <v>0</v>
      </c>
    </row>
    <row r="55" spans="1:5" x14ac:dyDescent="0.2">
      <c r="A55" s="2" t="s">
        <v>59</v>
      </c>
      <c r="B55" s="2" t="s">
        <v>83</v>
      </c>
      <c r="C55" s="9">
        <f>'Despesa - Access'!M35</f>
        <v>0</v>
      </c>
    </row>
    <row r="56" spans="1:5" x14ac:dyDescent="0.2">
      <c r="A56" s="2" t="s">
        <v>60</v>
      </c>
      <c r="B56" s="2" t="s">
        <v>43</v>
      </c>
      <c r="C56" s="9">
        <f>'Despesa - Access'!M36</f>
        <v>37800</v>
      </c>
    </row>
    <row r="57" spans="1:5" x14ac:dyDescent="0.2">
      <c r="A57" s="2" t="s">
        <v>61</v>
      </c>
      <c r="B57" s="2" t="s">
        <v>44</v>
      </c>
      <c r="C57" s="9">
        <f>'Despesa - Access'!M37</f>
        <v>0</v>
      </c>
    </row>
    <row r="58" spans="1:5" x14ac:dyDescent="0.2">
      <c r="A58" s="126" t="s">
        <v>87</v>
      </c>
      <c r="B58" s="126"/>
      <c r="C58" s="10">
        <f>SUM(C53:C57)</f>
        <v>37800</v>
      </c>
      <c r="D58" s="70">
        <v>37800</v>
      </c>
      <c r="E58" s="70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56</v>
      </c>
    </row>
    <row r="63" spans="1:5" x14ac:dyDescent="0.2">
      <c r="A63" s="2" t="s">
        <v>57</v>
      </c>
      <c r="B63" s="2" t="s">
        <v>46</v>
      </c>
      <c r="C63" s="9">
        <f>'Despesa - Access'!M37</f>
        <v>0</v>
      </c>
    </row>
    <row r="64" spans="1:5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26" t="s">
        <v>87</v>
      </c>
      <c r="B65" s="12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Access'!N2</f>
        <v>7489584.4400000004</v>
      </c>
    </row>
    <row r="71" spans="1:3" x14ac:dyDescent="0.2">
      <c r="A71" s="2" t="s">
        <v>58</v>
      </c>
      <c r="B71" s="2" t="s">
        <v>92</v>
      </c>
      <c r="C71" s="9">
        <f>'Financeiro - Access'!N3</f>
        <v>1949984.43</v>
      </c>
    </row>
    <row r="72" spans="1:3" x14ac:dyDescent="0.2">
      <c r="A72" s="2" t="s">
        <v>59</v>
      </c>
      <c r="B72" s="2" t="s">
        <v>161</v>
      </c>
      <c r="C72" s="9">
        <f>'Financeiro - Access'!N4</f>
        <v>128200</v>
      </c>
    </row>
    <row r="73" spans="1:3" x14ac:dyDescent="0.2">
      <c r="A73" s="2" t="s">
        <v>60</v>
      </c>
      <c r="B73" s="2" t="s">
        <v>258</v>
      </c>
      <c r="C73" s="9">
        <f>'Financeiro - Access'!N5</f>
        <v>0</v>
      </c>
    </row>
    <row r="74" spans="1:3" x14ac:dyDescent="0.2">
      <c r="A74" s="126" t="s">
        <v>87</v>
      </c>
      <c r="B74" s="126"/>
      <c r="C74" s="10">
        <f>SUM(C70:C73)</f>
        <v>9567768.870000001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6" t="s">
        <v>87</v>
      </c>
      <c r="B83" s="126"/>
      <c r="C83" s="10">
        <f>SUM(C79:C82)</f>
        <v>0</v>
      </c>
    </row>
    <row r="84" spans="1:5" x14ac:dyDescent="0.2">
      <c r="A84" s="110"/>
      <c r="B84" s="110"/>
      <c r="C84" s="111"/>
    </row>
    <row r="85" spans="1:5" x14ac:dyDescent="0.2">
      <c r="A85" s="139" t="s">
        <v>313</v>
      </c>
      <c r="B85" s="139"/>
      <c r="C85" s="139"/>
    </row>
    <row r="86" spans="1:5" x14ac:dyDescent="0.2">
      <c r="A86" s="141" t="s">
        <v>386</v>
      </c>
      <c r="B86" s="141"/>
      <c r="C86" s="141"/>
    </row>
    <row r="90" spans="1:5" x14ac:dyDescent="0.2">
      <c r="A90" s="125" t="s">
        <v>170</v>
      </c>
      <c r="B90" s="125"/>
      <c r="C90" s="125"/>
      <c r="D90" s="125"/>
      <c r="E90" s="125"/>
    </row>
    <row r="91" spans="1:5" x14ac:dyDescent="0.2">
      <c r="A91" s="93"/>
      <c r="B91" s="93"/>
      <c r="C91" s="93"/>
    </row>
    <row r="92" spans="1:5" x14ac:dyDescent="0.2">
      <c r="C92" s="11" t="s">
        <v>180</v>
      </c>
      <c r="D92" s="75" t="s">
        <v>179</v>
      </c>
      <c r="E92" s="75" t="s">
        <v>87</v>
      </c>
    </row>
    <row r="93" spans="1:5" x14ac:dyDescent="0.2">
      <c r="A93" s="118" t="s">
        <v>356</v>
      </c>
      <c r="B93" s="119"/>
      <c r="C93" s="9">
        <v>97447129.569999993</v>
      </c>
      <c r="D93" s="76">
        <f>'Anexo I - Set'!C92</f>
        <v>88044694.230000004</v>
      </c>
      <c r="E93" s="76">
        <f>+C93-D93</f>
        <v>9402435.3399999887</v>
      </c>
    </row>
    <row r="94" spans="1:5" x14ac:dyDescent="0.2">
      <c r="A94" s="118"/>
      <c r="B94" s="119"/>
      <c r="C94" s="9">
        <v>0</v>
      </c>
      <c r="D94" s="76">
        <f>'Anexo I - Jan'!C93</f>
        <v>0</v>
      </c>
      <c r="E94" s="76">
        <v>0</v>
      </c>
    </row>
    <row r="95" spans="1:5" x14ac:dyDescent="0.2">
      <c r="A95" s="118" t="s">
        <v>241</v>
      </c>
      <c r="B95" s="119"/>
      <c r="C95" s="9">
        <v>0</v>
      </c>
      <c r="D95" s="76">
        <f>'Anexo I - Jan'!C94</f>
        <v>0</v>
      </c>
      <c r="E95" s="76">
        <v>0</v>
      </c>
    </row>
    <row r="96" spans="1:5" x14ac:dyDescent="0.2">
      <c r="A96" s="131" t="s">
        <v>168</v>
      </c>
      <c r="B96" s="131"/>
      <c r="C96" s="131"/>
      <c r="D96" s="131"/>
      <c r="E96" s="78">
        <f>SUM(E93:E95)</f>
        <v>9402435.3399999887</v>
      </c>
    </row>
    <row r="97" spans="1:7" x14ac:dyDescent="0.2">
      <c r="A97" s="131" t="s">
        <v>169</v>
      </c>
      <c r="B97" s="131"/>
      <c r="C97" s="131"/>
      <c r="D97" s="131"/>
      <c r="E97" s="78">
        <f>$C$17+$C$48+$C$58+$C$65</f>
        <v>9402435.3399999999</v>
      </c>
    </row>
    <row r="99" spans="1:7" x14ac:dyDescent="0.2">
      <c r="F99" s="8">
        <f>+E97-E96</f>
        <v>0</v>
      </c>
      <c r="G99" s="80" t="s">
        <v>353</v>
      </c>
    </row>
    <row r="100" spans="1:7" x14ac:dyDescent="0.2">
      <c r="D100" s="77" t="s">
        <v>270</v>
      </c>
      <c r="E100" s="74">
        <f>7507941.34+1856694+37800</f>
        <v>9402435.3399999999</v>
      </c>
      <c r="G100" s="80" t="s">
        <v>354</v>
      </c>
    </row>
    <row r="101" spans="1:7" x14ac:dyDescent="0.2">
      <c r="E101" s="77" t="str">
        <f>IF(E97=E100,"despesa OK","Verificar Diferença")</f>
        <v>despesa OK</v>
      </c>
    </row>
  </sheetData>
  <mergeCells count="21"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B95"/>
    <mergeCell ref="A96:D96"/>
    <mergeCell ref="A97:D97"/>
    <mergeCell ref="A90:E90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30" t="s">
        <v>243</v>
      </c>
      <c r="B1" s="130"/>
      <c r="C1" s="130"/>
    </row>
    <row r="3" spans="1:3" x14ac:dyDescent="0.2">
      <c r="A3" s="2" t="s">
        <v>48</v>
      </c>
      <c r="B3" s="118" t="s">
        <v>244</v>
      </c>
      <c r="C3" s="119"/>
    </row>
    <row r="4" spans="1:3" x14ac:dyDescent="0.2">
      <c r="A4" s="2" t="s">
        <v>49</v>
      </c>
      <c r="B4" s="131" t="s">
        <v>245</v>
      </c>
      <c r="C4" s="131"/>
    </row>
    <row r="5" spans="1:3" x14ac:dyDescent="0.2">
      <c r="A5" s="2" t="s">
        <v>50</v>
      </c>
      <c r="B5" s="132" t="s">
        <v>358</v>
      </c>
      <c r="C5" s="131"/>
    </row>
    <row r="6" spans="1:3" x14ac:dyDescent="0.2">
      <c r="A6" s="2" t="s">
        <v>51</v>
      </c>
      <c r="B6" s="131" t="s">
        <v>246</v>
      </c>
      <c r="C6" s="131"/>
    </row>
    <row r="7" spans="1:3" x14ac:dyDescent="0.2">
      <c r="A7" s="2" t="s">
        <v>52</v>
      </c>
      <c r="B7" s="149" t="s">
        <v>382</v>
      </c>
      <c r="C7" s="148"/>
    </row>
    <row r="8" spans="1:3" x14ac:dyDescent="0.2">
      <c r="A8" s="2" t="s">
        <v>53</v>
      </c>
      <c r="B8" s="129">
        <v>43089</v>
      </c>
      <c r="C8" s="11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Access'!N2</f>
        <v>8726428.5299999993</v>
      </c>
    </row>
    <row r="14" spans="1:3" x14ac:dyDescent="0.2">
      <c r="A14" s="2" t="s">
        <v>58</v>
      </c>
      <c r="B14" s="5" t="s">
        <v>18</v>
      </c>
      <c r="C14" s="10">
        <f>'Despesa - Access'!N3</f>
        <v>1424568.86</v>
      </c>
    </row>
    <row r="15" spans="1:3" x14ac:dyDescent="0.2">
      <c r="A15" s="2" t="s">
        <v>59</v>
      </c>
      <c r="B15" s="5" t="s">
        <v>262</v>
      </c>
      <c r="C15" s="10">
        <f>'Despesa - Access'!N4</f>
        <v>2076157.36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26" t="s">
        <v>87</v>
      </c>
      <c r="B17" s="126"/>
      <c r="C17" s="10">
        <f>SUM(C13:C16)</f>
        <v>12227154.749999998</v>
      </c>
      <c r="D17">
        <v>12227154.75</v>
      </c>
      <c r="E17" s="8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Access'!N6</f>
        <v>14341.2</v>
      </c>
    </row>
    <row r="23" spans="1:5" x14ac:dyDescent="0.2">
      <c r="A23" s="2" t="s">
        <v>58</v>
      </c>
      <c r="B23" s="2" t="s">
        <v>20</v>
      </c>
      <c r="C23" s="9">
        <f>'Despesa - Access'!N7</f>
        <v>293966.63</v>
      </c>
    </row>
    <row r="24" spans="1:5" x14ac:dyDescent="0.2">
      <c r="A24" s="2" t="s">
        <v>59</v>
      </c>
      <c r="B24" s="2" t="s">
        <v>21</v>
      </c>
      <c r="C24" s="9">
        <f>'Despesa - Access'!N8</f>
        <v>55221</v>
      </c>
    </row>
    <row r="25" spans="1:5" x14ac:dyDescent="0.2">
      <c r="A25" s="2" t="s">
        <v>60</v>
      </c>
      <c r="B25" s="2" t="s">
        <v>22</v>
      </c>
      <c r="C25" s="9">
        <f>'Despesa - Access'!N9</f>
        <v>136621.31</v>
      </c>
    </row>
    <row r="26" spans="1:5" x14ac:dyDescent="0.2">
      <c r="A26" s="2" t="s">
        <v>61</v>
      </c>
      <c r="B26" s="2" t="s">
        <v>23</v>
      </c>
      <c r="C26" s="9">
        <f>'Despesa - Access'!N10</f>
        <v>41381.69</v>
      </c>
    </row>
    <row r="27" spans="1:5" x14ac:dyDescent="0.2">
      <c r="A27" s="2" t="s">
        <v>62</v>
      </c>
      <c r="B27" s="2" t="s">
        <v>84</v>
      </c>
      <c r="C27" s="9">
        <f>'Despesa - Access'!N11</f>
        <v>74115.3</v>
      </c>
    </row>
    <row r="28" spans="1:5" x14ac:dyDescent="0.2">
      <c r="A28" s="2" t="s">
        <v>63</v>
      </c>
      <c r="B28" s="2" t="s">
        <v>24</v>
      </c>
      <c r="C28" s="9">
        <f>'Despesa - Access'!N12</f>
        <v>116145.36</v>
      </c>
    </row>
    <row r="29" spans="1:5" x14ac:dyDescent="0.2">
      <c r="A29" s="2" t="s">
        <v>64</v>
      </c>
      <c r="B29" s="2" t="s">
        <v>25</v>
      </c>
      <c r="C29" s="9">
        <f>'Despesa - Access'!N13</f>
        <v>59268.23</v>
      </c>
    </row>
    <row r="30" spans="1:5" x14ac:dyDescent="0.2">
      <c r="A30" s="2" t="s">
        <v>65</v>
      </c>
      <c r="B30" s="2" t="s">
        <v>26</v>
      </c>
      <c r="C30" s="9">
        <f>'Despesa - Access'!N14</f>
        <v>13908.88</v>
      </c>
    </row>
    <row r="31" spans="1:5" x14ac:dyDescent="0.2">
      <c r="A31" s="2" t="s">
        <v>66</v>
      </c>
      <c r="B31" s="2" t="s">
        <v>27</v>
      </c>
      <c r="C31" s="9">
        <f>'Despesa - Access'!N15</f>
        <v>82541.789999999994</v>
      </c>
    </row>
    <row r="32" spans="1:5" x14ac:dyDescent="0.2">
      <c r="A32" s="2" t="s">
        <v>67</v>
      </c>
      <c r="B32" s="2" t="s">
        <v>28</v>
      </c>
      <c r="C32" s="9">
        <f>'Despesa - Access'!N16</f>
        <v>4378.5200000000004</v>
      </c>
    </row>
    <row r="33" spans="1:5" x14ac:dyDescent="0.2">
      <c r="A33" s="2" t="s">
        <v>68</v>
      </c>
      <c r="B33" s="2" t="s">
        <v>29</v>
      </c>
      <c r="C33" s="9">
        <f>'Despesa - Access'!N17</f>
        <v>25075.63</v>
      </c>
    </row>
    <row r="34" spans="1:5" ht="63.75" x14ac:dyDescent="0.2">
      <c r="A34" s="6" t="s">
        <v>69</v>
      </c>
      <c r="B34" s="7" t="s">
        <v>269</v>
      </c>
      <c r="C34" s="9">
        <f>'Despesa - Access'!N18</f>
        <v>14420.05</v>
      </c>
    </row>
    <row r="35" spans="1:5" x14ac:dyDescent="0.2">
      <c r="A35" s="2" t="s">
        <v>70</v>
      </c>
      <c r="B35" s="2" t="s">
        <v>30</v>
      </c>
      <c r="C35" s="9">
        <f>'Despesa - Access'!N19</f>
        <v>211679.11</v>
      </c>
    </row>
    <row r="36" spans="1:5" x14ac:dyDescent="0.2">
      <c r="A36" s="2" t="s">
        <v>71</v>
      </c>
      <c r="B36" s="2" t="s">
        <v>257</v>
      </c>
      <c r="C36" s="9">
        <f>'Despesa - Access'!N20</f>
        <v>513858.68</v>
      </c>
    </row>
    <row r="37" spans="1:5" x14ac:dyDescent="0.2">
      <c r="A37" s="2" t="s">
        <v>72</v>
      </c>
      <c r="B37" s="2" t="s">
        <v>31</v>
      </c>
      <c r="C37" s="9">
        <f>'Despesa - Access'!N21</f>
        <v>1420.72</v>
      </c>
    </row>
    <row r="38" spans="1:5" ht="25.5" x14ac:dyDescent="0.2">
      <c r="A38" s="6" t="s">
        <v>73</v>
      </c>
      <c r="B38" s="26" t="s">
        <v>85</v>
      </c>
      <c r="C38" s="9">
        <f>'Despesa - Access'!N22</f>
        <v>67186.16</v>
      </c>
    </row>
    <row r="39" spans="1:5" x14ac:dyDescent="0.2">
      <c r="A39" s="2" t="s">
        <v>74</v>
      </c>
      <c r="B39" s="2" t="s">
        <v>32</v>
      </c>
      <c r="C39" s="9">
        <f>'Despesa - Access'!N23</f>
        <v>16800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445.5</v>
      </c>
    </row>
    <row r="45" spans="1:5" x14ac:dyDescent="0.2">
      <c r="A45" s="2" t="s">
        <v>80</v>
      </c>
      <c r="B45" s="2" t="s">
        <v>86</v>
      </c>
      <c r="C45" s="9">
        <f>'Despesa - Access'!N29</f>
        <v>25663.7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165968.17000000001</v>
      </c>
    </row>
    <row r="48" spans="1:5" x14ac:dyDescent="0.2">
      <c r="A48" s="126" t="s">
        <v>87</v>
      </c>
      <c r="B48" s="126"/>
      <c r="C48" s="10">
        <f>SUM(C22:C47)</f>
        <v>1934407.63</v>
      </c>
      <c r="D48" s="70">
        <v>1934407.63</v>
      </c>
      <c r="E48" s="8">
        <f>+C48-D48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Access'!N33</f>
        <v>0</v>
      </c>
    </row>
    <row r="54" spans="1:4" x14ac:dyDescent="0.2">
      <c r="A54" s="2" t="s">
        <v>58</v>
      </c>
      <c r="B54" s="2" t="s">
        <v>42</v>
      </c>
      <c r="C54" s="9">
        <f>'Despesa - Access'!N34</f>
        <v>0</v>
      </c>
    </row>
    <row r="55" spans="1:4" x14ac:dyDescent="0.2">
      <c r="A55" s="2" t="s">
        <v>59</v>
      </c>
      <c r="B55" s="2" t="s">
        <v>83</v>
      </c>
      <c r="C55" s="9">
        <f>'Despesa - Access'!N35</f>
        <v>0</v>
      </c>
    </row>
    <row r="56" spans="1:4" x14ac:dyDescent="0.2">
      <c r="A56" s="2" t="s">
        <v>60</v>
      </c>
      <c r="B56" s="2" t="s">
        <v>43</v>
      </c>
      <c r="C56" s="9">
        <f>'Despesa - Access'!N36</f>
        <v>35864.47</v>
      </c>
    </row>
    <row r="57" spans="1:4" x14ac:dyDescent="0.2">
      <c r="A57" s="2" t="s">
        <v>61</v>
      </c>
      <c r="B57" s="2" t="s">
        <v>44</v>
      </c>
      <c r="C57" s="9">
        <f>'Despesa - Access'!N37</f>
        <v>0</v>
      </c>
    </row>
    <row r="58" spans="1:4" x14ac:dyDescent="0.2">
      <c r="A58" s="126" t="s">
        <v>87</v>
      </c>
      <c r="B58" s="126"/>
      <c r="C58" s="10">
        <f>SUM(C53:C57)</f>
        <v>35864.47</v>
      </c>
      <c r="D58" s="70">
        <v>35864.47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265</v>
      </c>
    </row>
    <row r="63" spans="1:4" x14ac:dyDescent="0.2">
      <c r="A63" s="2" t="s">
        <v>57</v>
      </c>
      <c r="B63" s="2" t="s">
        <v>46</v>
      </c>
      <c r="C63" s="9">
        <f>'Despesa - Access'!N37</f>
        <v>0</v>
      </c>
    </row>
    <row r="64" spans="1:4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26" t="s">
        <v>87</v>
      </c>
      <c r="B65" s="12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Access'!O2</f>
        <v>12292732.73</v>
      </c>
    </row>
    <row r="71" spans="1:3" x14ac:dyDescent="0.2">
      <c r="A71" s="2" t="s">
        <v>58</v>
      </c>
      <c r="B71" s="2" t="s">
        <v>92</v>
      </c>
      <c r="C71" s="9">
        <f>'Financeiro - Access'!O3</f>
        <v>1627579.33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258</v>
      </c>
      <c r="C73" s="9">
        <f>'Financeiro - Access'!O5</f>
        <v>0</v>
      </c>
    </row>
    <row r="74" spans="1:3" x14ac:dyDescent="0.2">
      <c r="A74" s="126" t="s">
        <v>87</v>
      </c>
      <c r="B74" s="126"/>
      <c r="C74" s="10">
        <f>SUM(C70:C73)</f>
        <v>13920312.060000001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6" t="s">
        <v>87</v>
      </c>
      <c r="B83" s="126"/>
      <c r="C83" s="10">
        <f>SUM(C79:C82)</f>
        <v>0</v>
      </c>
    </row>
    <row r="84" spans="1:5" x14ac:dyDescent="0.2">
      <c r="A84" s="139" t="s">
        <v>313</v>
      </c>
      <c r="B84" s="139"/>
      <c r="C84" s="139"/>
    </row>
    <row r="85" spans="1:5" x14ac:dyDescent="0.2">
      <c r="A85" s="144"/>
      <c r="B85" s="144"/>
      <c r="C85" s="144"/>
    </row>
    <row r="89" spans="1:5" x14ac:dyDescent="0.2">
      <c r="A89" s="125" t="s">
        <v>170</v>
      </c>
      <c r="B89" s="125"/>
      <c r="C89" s="125"/>
      <c r="D89" s="125"/>
      <c r="E89" s="125"/>
    </row>
    <row r="90" spans="1:5" x14ac:dyDescent="0.2">
      <c r="A90" s="94"/>
      <c r="B90" s="94"/>
      <c r="C90" s="94"/>
      <c r="D90" s="70"/>
      <c r="E90" s="70"/>
    </row>
    <row r="91" spans="1:5" x14ac:dyDescent="0.2">
      <c r="C91" s="11" t="s">
        <v>181</v>
      </c>
      <c r="D91" s="75" t="s">
        <v>180</v>
      </c>
      <c r="E91" s="75" t="s">
        <v>87</v>
      </c>
    </row>
    <row r="92" spans="1:5" x14ac:dyDescent="0.2">
      <c r="A92" s="118" t="s">
        <v>356</v>
      </c>
      <c r="B92" s="119"/>
      <c r="C92" s="9">
        <v>111644556.42</v>
      </c>
      <c r="D92" s="76">
        <f>'Anexo I - Out'!C93</f>
        <v>97447129.569999993</v>
      </c>
      <c r="E92" s="76">
        <f>+C92-D92</f>
        <v>14197426.850000009</v>
      </c>
    </row>
    <row r="93" spans="1:5" x14ac:dyDescent="0.2">
      <c r="A93" s="118"/>
      <c r="B93" s="119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18" t="s">
        <v>241</v>
      </c>
      <c r="B94" s="119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31" t="s">
        <v>168</v>
      </c>
      <c r="B95" s="131"/>
      <c r="C95" s="131"/>
      <c r="D95" s="131"/>
      <c r="E95" s="78">
        <f>SUM(E92:E94)</f>
        <v>14197426.850000009</v>
      </c>
    </row>
    <row r="96" spans="1:5" x14ac:dyDescent="0.2">
      <c r="A96" s="131" t="s">
        <v>169</v>
      </c>
      <c r="B96" s="131"/>
      <c r="C96" s="131"/>
      <c r="D96" s="131"/>
      <c r="E96" s="78">
        <f>$C$17+$C$48+$C$58+$C$65</f>
        <v>14197426.85</v>
      </c>
    </row>
    <row r="97" spans="4:7" x14ac:dyDescent="0.2">
      <c r="D97" s="70"/>
      <c r="E97" s="70"/>
    </row>
    <row r="98" spans="4:7" x14ac:dyDescent="0.2">
      <c r="D98" s="70"/>
      <c r="E98" s="70"/>
      <c r="F98" s="8">
        <f>+E96-E95</f>
        <v>0</v>
      </c>
      <c r="G98" s="80" t="s">
        <v>353</v>
      </c>
    </row>
    <row r="99" spans="4:7" x14ac:dyDescent="0.2">
      <c r="D99" s="77" t="s">
        <v>270</v>
      </c>
      <c r="E99" s="74">
        <f>12227154.75+1934407.63+35864.47</f>
        <v>14197426.85</v>
      </c>
      <c r="G99" s="80" t="s">
        <v>354</v>
      </c>
    </row>
    <row r="100" spans="4:7" x14ac:dyDescent="0.2">
      <c r="D100" s="70"/>
      <c r="E100" s="77" t="str">
        <f>IF(E96=E99,"despesa OK","Verificar Diferença")</f>
        <v>despesa OK</v>
      </c>
    </row>
  </sheetData>
  <mergeCells count="21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4:B94"/>
    <mergeCell ref="A95:D95"/>
    <mergeCell ref="A96:D96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B79" zoomScale="115" zoomScaleNormal="95" zoomScaleSheetLayoutView="115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" style="79" bestFit="1" customWidth="1"/>
    <col min="5" max="5" width="17.42578125" style="79" bestFit="1" customWidth="1"/>
    <col min="6" max="6" width="12.85546875" style="79" bestFit="1" customWidth="1"/>
    <col min="7" max="7" width="11.7109375" style="79" bestFit="1" customWidth="1"/>
    <col min="8" max="8" width="12.28515625" style="70" bestFit="1" customWidth="1"/>
    <col min="9" max="9" width="12.85546875" style="70" bestFit="1" customWidth="1"/>
    <col min="10" max="10" width="11.28515625" style="70" bestFit="1" customWidth="1"/>
    <col min="11" max="18" width="9.140625" style="70"/>
  </cols>
  <sheetData>
    <row r="1" spans="1:18" x14ac:dyDescent="0.2">
      <c r="A1" s="130" t="s">
        <v>243</v>
      </c>
      <c r="B1" s="130"/>
      <c r="C1" s="130"/>
      <c r="G1" s="96"/>
      <c r="H1"/>
      <c r="I1"/>
      <c r="J1"/>
      <c r="K1"/>
      <c r="L1"/>
      <c r="M1"/>
      <c r="N1"/>
      <c r="O1"/>
      <c r="P1"/>
      <c r="Q1"/>
      <c r="R1"/>
    </row>
    <row r="2" spans="1:18" x14ac:dyDescent="0.2">
      <c r="G2" s="96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18" t="s">
        <v>244</v>
      </c>
      <c r="C3" s="119"/>
      <c r="G3" s="96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31" t="s">
        <v>245</v>
      </c>
      <c r="C4" s="131"/>
      <c r="G4" s="96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32" t="s">
        <v>358</v>
      </c>
      <c r="C5" s="131"/>
      <c r="G5" s="96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31" t="s">
        <v>246</v>
      </c>
      <c r="C6" s="131"/>
      <c r="G6" s="9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47" t="s">
        <v>359</v>
      </c>
      <c r="C7" s="148"/>
      <c r="G7" s="96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29">
        <v>42755</v>
      </c>
      <c r="C8" s="119"/>
      <c r="G8" s="96"/>
      <c r="H8"/>
      <c r="I8"/>
      <c r="J8"/>
      <c r="K8"/>
      <c r="L8"/>
      <c r="M8"/>
      <c r="N8"/>
      <c r="O8"/>
      <c r="P8"/>
      <c r="Q8"/>
      <c r="R8"/>
    </row>
    <row r="9" spans="1:18" x14ac:dyDescent="0.2">
      <c r="G9" s="96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248</v>
      </c>
      <c r="G10" s="96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 s="96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265</v>
      </c>
      <c r="G12" s="96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5480080.7199999997</v>
      </c>
      <c r="G13" s="96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944034.65</v>
      </c>
      <c r="G14" s="96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262</v>
      </c>
      <c r="C15" s="10">
        <f>'Despesa - Access'!O4</f>
        <v>1032904.5</v>
      </c>
      <c r="G15" s="96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266</v>
      </c>
      <c r="C16" s="10">
        <f>'Despesa - Access'!O5</f>
        <v>0</v>
      </c>
      <c r="D16" s="115" t="s">
        <v>389</v>
      </c>
      <c r="E16" s="115" t="s">
        <v>390</v>
      </c>
      <c r="F16" s="115" t="s">
        <v>391</v>
      </c>
      <c r="G16" s="96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26" t="s">
        <v>87</v>
      </c>
      <c r="B17" s="126"/>
      <c r="C17" s="10">
        <f>SUM(C13:C16)</f>
        <v>7457019.8700000001</v>
      </c>
      <c r="D17" s="89">
        <v>8075801.0700000003</v>
      </c>
      <c r="E17" s="89">
        <v>-405425.39</v>
      </c>
      <c r="F17" s="89">
        <v>-213355.81</v>
      </c>
      <c r="G17" s="96">
        <f>+D17+E17+F17</f>
        <v>7457019.870000001</v>
      </c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 s="96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 s="96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 s="96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265</v>
      </c>
      <c r="G21" s="96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18452.8</v>
      </c>
      <c r="G22" s="96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190066.67</v>
      </c>
      <c r="G23" s="96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57773</v>
      </c>
      <c r="G24" s="96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-584177.52</v>
      </c>
      <c r="G25" s="96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7543.83</v>
      </c>
      <c r="G26" s="96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-44983.99</v>
      </c>
      <c r="G27" s="96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134015.59</v>
      </c>
      <c r="G28" s="96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78712.78</v>
      </c>
      <c r="G29" s="96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-12516.91</v>
      </c>
      <c r="G30" s="96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-14352.42</v>
      </c>
      <c r="G31" s="96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-49644.95</v>
      </c>
      <c r="G32" s="96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-77835.92</v>
      </c>
      <c r="G33" s="96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269</v>
      </c>
      <c r="C34" s="9">
        <f>'Despesa - Access'!O18</f>
        <v>-16588.05</v>
      </c>
      <c r="F34" s="117" t="s">
        <v>392</v>
      </c>
      <c r="G34" s="96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255961.45</v>
      </c>
      <c r="F35" s="89">
        <f>+F48+F17</f>
        <v>-219939.5</v>
      </c>
      <c r="G35" s="96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257</v>
      </c>
      <c r="C36" s="9">
        <f>'Despesa - Access'!O20</f>
        <v>384308.25</v>
      </c>
      <c r="G36" s="9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216</v>
      </c>
      <c r="G37" s="96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6" t="s">
        <v>85</v>
      </c>
      <c r="C38" s="9">
        <f>'Despesa - Access'!O22</f>
        <v>17581.650000000001</v>
      </c>
      <c r="G38" s="96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-66159.320000000007</v>
      </c>
      <c r="G39" s="96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-80330</v>
      </c>
      <c r="G40" s="96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-55543.5</v>
      </c>
      <c r="G41" s="96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 s="96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 s="96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35414.559999999998</v>
      </c>
      <c r="G44" s="96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-81628.490000000005</v>
      </c>
      <c r="G45" s="96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 s="9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1794212.72</v>
      </c>
      <c r="D47" s="115" t="s">
        <v>389</v>
      </c>
      <c r="E47" s="115" t="s">
        <v>390</v>
      </c>
      <c r="F47" s="115" t="s">
        <v>391</v>
      </c>
      <c r="G47" s="96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26" t="s">
        <v>87</v>
      </c>
      <c r="B48" s="126"/>
      <c r="C48" s="10">
        <f>SUM(C22:C47)</f>
        <v>1890498.23</v>
      </c>
      <c r="D48" s="89">
        <v>4171132.02</v>
      </c>
      <c r="E48" s="89">
        <v>-2274050.1</v>
      </c>
      <c r="F48" s="89">
        <v>-6583.69</v>
      </c>
      <c r="G48" s="96">
        <f>+D48+E48+F48</f>
        <v>1890498.23</v>
      </c>
      <c r="H48" s="116"/>
      <c r="I48"/>
      <c r="J48"/>
      <c r="K48"/>
      <c r="L48"/>
      <c r="M48"/>
      <c r="N48"/>
      <c r="O48"/>
      <c r="P48"/>
      <c r="Q48"/>
      <c r="R48"/>
    </row>
    <row r="49" spans="1:18" x14ac:dyDescent="0.2">
      <c r="G49" s="96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249</v>
      </c>
      <c r="G50" s="96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 s="96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265</v>
      </c>
      <c r="G52" s="96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-897349.44</v>
      </c>
      <c r="G53" s="96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-261900</v>
      </c>
      <c r="G54" s="96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52399.199999999997</v>
      </c>
      <c r="G55" s="96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 s="9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-673713.81</v>
      </c>
      <c r="D57" s="115" t="s">
        <v>389</v>
      </c>
      <c r="E57" s="115" t="s">
        <v>390</v>
      </c>
      <c r="F57" s="115" t="s">
        <v>391</v>
      </c>
      <c r="G57" s="96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26" t="s">
        <v>87</v>
      </c>
      <c r="B58" s="126"/>
      <c r="C58" s="10">
        <f>SUM(C53:C57)</f>
        <v>-1780564.05</v>
      </c>
      <c r="D58" s="89">
        <v>250740.39</v>
      </c>
      <c r="E58" s="89">
        <v>-2031304.44</v>
      </c>
      <c r="F58" s="89">
        <v>0</v>
      </c>
      <c r="G58" s="96">
        <f>+D58+E58+F58</f>
        <v>-1780564.0499999998</v>
      </c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 s="96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F60" s="112"/>
      <c r="G60" s="96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113"/>
      <c r="F61" s="112"/>
      <c r="G61" s="96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265</v>
      </c>
      <c r="E62" s="113"/>
      <c r="F62" s="112"/>
      <c r="G62" s="96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 s="96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 s="96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26" t="s">
        <v>87</v>
      </c>
      <c r="B65" s="126"/>
      <c r="C65" s="10">
        <f>SUM(C63:C64)</f>
        <v>0</v>
      </c>
      <c r="G65" s="96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 s="96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 s="96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 s="96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265</v>
      </c>
      <c r="G69" s="96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8002812.7300000004</v>
      </c>
      <c r="G70" s="96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3185749.67</v>
      </c>
      <c r="G71" s="96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1031298.2</v>
      </c>
      <c r="G72" s="96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258</v>
      </c>
      <c r="C73" s="9">
        <f>'Financeiro - Access'!P5</f>
        <v>0</v>
      </c>
      <c r="G73" s="96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26" t="s">
        <v>87</v>
      </c>
      <c r="B74" s="126"/>
      <c r="C74" s="10">
        <f>SUM(C70:C73)</f>
        <v>12219860.6</v>
      </c>
      <c r="G74" s="96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 s="96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242</v>
      </c>
      <c r="G76" s="96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 s="96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264</v>
      </c>
      <c r="G78" s="96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259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260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261</v>
      </c>
      <c r="C81" s="9"/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26" t="s">
        <v>87</v>
      </c>
      <c r="B83" s="126"/>
      <c r="C83" s="10">
        <f>SUM(C79:C82)</f>
        <v>906883</v>
      </c>
    </row>
    <row r="84" spans="1:18" x14ac:dyDescent="0.2">
      <c r="A84" s="139" t="s">
        <v>313</v>
      </c>
      <c r="B84" s="139"/>
      <c r="C84" s="139"/>
    </row>
    <row r="85" spans="1:18" x14ac:dyDescent="0.2">
      <c r="A85" s="141"/>
      <c r="B85" s="141"/>
      <c r="C85" s="141"/>
    </row>
    <row r="89" spans="1:18" x14ac:dyDescent="0.2">
      <c r="A89" s="125" t="s">
        <v>170</v>
      </c>
      <c r="B89" s="125"/>
      <c r="C89" s="125"/>
      <c r="D89" s="125"/>
      <c r="E89" s="125"/>
      <c r="F89" s="96"/>
      <c r="H89"/>
    </row>
    <row r="90" spans="1:18" x14ac:dyDescent="0.2">
      <c r="A90" s="95"/>
      <c r="B90" s="95"/>
      <c r="C90" s="95"/>
      <c r="F90" s="96"/>
      <c r="H90"/>
    </row>
    <row r="91" spans="1:18" x14ac:dyDescent="0.2">
      <c r="C91" s="11" t="s">
        <v>182</v>
      </c>
      <c r="D91" s="88" t="s">
        <v>181</v>
      </c>
      <c r="E91" s="88" t="s">
        <v>87</v>
      </c>
      <c r="F91" s="96"/>
      <c r="G91" s="96"/>
      <c r="H91"/>
    </row>
    <row r="92" spans="1:18" x14ac:dyDescent="0.2">
      <c r="A92" s="118" t="s">
        <v>356</v>
      </c>
      <c r="B92" s="119"/>
      <c r="C92" s="9">
        <f>123922290.4-219939.5-4710779.93</f>
        <v>118991570.97</v>
      </c>
      <c r="D92" s="89">
        <f>'Anexo I - Nov'!C92</f>
        <v>111644556.42</v>
      </c>
      <c r="E92" s="89">
        <f>+C92-D92</f>
        <v>7347014.549999997</v>
      </c>
      <c r="F92" s="96"/>
      <c r="G92" s="96"/>
      <c r="H92"/>
    </row>
    <row r="93" spans="1:18" ht="12.75" customHeight="1" x14ac:dyDescent="0.2">
      <c r="A93" s="118"/>
      <c r="B93" s="119"/>
      <c r="C93" s="9">
        <v>0</v>
      </c>
      <c r="D93" s="89">
        <f>'Anexo I - Jan'!C93</f>
        <v>0</v>
      </c>
      <c r="E93" s="89">
        <v>0</v>
      </c>
      <c r="F93" s="96"/>
      <c r="G93" s="151" t="s">
        <v>360</v>
      </c>
      <c r="H93" s="151"/>
      <c r="I93" s="151"/>
    </row>
    <row r="94" spans="1:18" x14ac:dyDescent="0.2">
      <c r="A94" s="118" t="s">
        <v>241</v>
      </c>
      <c r="B94" s="119"/>
      <c r="C94" s="9">
        <v>0</v>
      </c>
      <c r="D94" s="89">
        <f>'Anexo I - Jan'!C94</f>
        <v>0</v>
      </c>
      <c r="E94" s="89">
        <v>0</v>
      </c>
      <c r="F94" s="96"/>
      <c r="G94" s="151"/>
      <c r="H94" s="151"/>
      <c r="I94" s="151"/>
    </row>
    <row r="95" spans="1:18" x14ac:dyDescent="0.2">
      <c r="A95" s="131" t="s">
        <v>168</v>
      </c>
      <c r="B95" s="131"/>
      <c r="C95" s="131"/>
      <c r="D95" s="131"/>
      <c r="E95" s="90">
        <f>SUM(E92:E94)</f>
        <v>7347014.549999997</v>
      </c>
      <c r="F95" s="96">
        <f>+E95-E96</f>
        <v>-219939.50000000279</v>
      </c>
      <c r="G95" s="151"/>
      <c r="H95" s="151"/>
      <c r="I95" s="151"/>
    </row>
    <row r="96" spans="1:18" x14ac:dyDescent="0.2">
      <c r="A96" s="131" t="s">
        <v>169</v>
      </c>
      <c r="B96" s="131"/>
      <c r="C96" s="131"/>
      <c r="D96" s="131"/>
      <c r="E96" s="90">
        <f>$C$17+$C$48+$C$58+$C$65</f>
        <v>7566954.0499999998</v>
      </c>
      <c r="F96" s="96"/>
      <c r="G96" s="96"/>
      <c r="H96"/>
    </row>
    <row r="97" spans="4:9" x14ac:dyDescent="0.2">
      <c r="F97" s="96"/>
      <c r="G97" s="96"/>
      <c r="H97"/>
    </row>
    <row r="98" spans="4:9" x14ac:dyDescent="0.2">
      <c r="F98" s="96"/>
      <c r="G98" s="114"/>
      <c r="H98"/>
    </row>
    <row r="99" spans="4:9" x14ac:dyDescent="0.2">
      <c r="D99" s="91" t="s">
        <v>270</v>
      </c>
      <c r="E99" s="92">
        <f>12497673.48-4710779.93-219939.5</f>
        <v>7566954.0500000007</v>
      </c>
      <c r="F99" s="96"/>
      <c r="G99" s="114"/>
      <c r="H99"/>
    </row>
    <row r="100" spans="4:9" x14ac:dyDescent="0.2">
      <c r="E100" s="91" t="str">
        <f>IF(E96=E99,"despesa OK","Verificar Diferença")</f>
        <v>despesa OK</v>
      </c>
      <c r="F100" s="96"/>
      <c r="G100" s="96"/>
      <c r="H100"/>
    </row>
    <row r="101" spans="4:9" x14ac:dyDescent="0.2">
      <c r="D101" s="96"/>
      <c r="E101" s="96"/>
      <c r="F101" s="96"/>
      <c r="G101" s="96"/>
      <c r="H101"/>
    </row>
    <row r="103" spans="4:9" x14ac:dyDescent="0.2">
      <c r="E103" s="79">
        <f>+E99-E95</f>
        <v>219939.50000000373</v>
      </c>
      <c r="F103" s="150" t="s">
        <v>361</v>
      </c>
      <c r="G103" s="150"/>
      <c r="H103" s="150"/>
      <c r="I103" s="150"/>
    </row>
    <row r="104" spans="4:9" x14ac:dyDescent="0.2">
      <c r="F104" s="150"/>
      <c r="G104" s="150"/>
      <c r="H104" s="150"/>
      <c r="I104" s="150"/>
    </row>
    <row r="105" spans="4:9" x14ac:dyDescent="0.2">
      <c r="F105" s="150"/>
      <c r="G105" s="150"/>
      <c r="H105" s="150"/>
      <c r="I105" s="150"/>
    </row>
  </sheetData>
  <mergeCells count="23"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D95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6"/>
  <sheetViews>
    <sheetView showGridLines="0" tabSelected="1" view="pageBreakPreview" zoomScale="115" zoomScaleNormal="100" zoomScaleSheetLayoutView="115" workbookViewId="0">
      <selection activeCell="G65" sqref="G65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30" t="s">
        <v>247</v>
      </c>
      <c r="B1" s="130"/>
      <c r="C1" s="130"/>
    </row>
    <row r="3" spans="1:3" x14ac:dyDescent="0.2">
      <c r="A3" s="2" t="s">
        <v>48</v>
      </c>
      <c r="B3" s="118" t="s">
        <v>244</v>
      </c>
      <c r="C3" s="119"/>
    </row>
    <row r="4" spans="1:3" x14ac:dyDescent="0.2">
      <c r="A4" s="2" t="s">
        <v>49</v>
      </c>
      <c r="B4" s="131" t="s">
        <v>245</v>
      </c>
      <c r="C4" s="131"/>
    </row>
    <row r="5" spans="1:3" x14ac:dyDescent="0.2">
      <c r="A5" s="2" t="s">
        <v>50</v>
      </c>
      <c r="B5" s="132" t="s">
        <v>358</v>
      </c>
      <c r="C5" s="131"/>
    </row>
    <row r="6" spans="1:3" x14ac:dyDescent="0.2">
      <c r="A6" s="2" t="s">
        <v>51</v>
      </c>
      <c r="B6" s="131" t="s">
        <v>246</v>
      </c>
      <c r="C6" s="131"/>
    </row>
    <row r="7" spans="1:3" x14ac:dyDescent="0.2">
      <c r="A7" s="2" t="s">
        <v>52</v>
      </c>
      <c r="B7" s="152" t="s">
        <v>394</v>
      </c>
      <c r="C7" s="152"/>
    </row>
    <row r="8" spans="1:3" x14ac:dyDescent="0.2">
      <c r="A8" s="2" t="s">
        <v>53</v>
      </c>
      <c r="B8" s="129">
        <v>43119</v>
      </c>
      <c r="C8" s="11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'RP - Access'!E2</f>
        <v>560022.87</v>
      </c>
    </row>
    <row r="14" spans="1:3" x14ac:dyDescent="0.2">
      <c r="A14" s="2" t="s">
        <v>58</v>
      </c>
      <c r="B14" s="5" t="s">
        <v>18</v>
      </c>
      <c r="C14" s="10">
        <f>'RP - Access'!E3</f>
        <v>50283.14</v>
      </c>
    </row>
    <row r="15" spans="1:3" x14ac:dyDescent="0.2">
      <c r="A15" s="2" t="s">
        <v>59</v>
      </c>
      <c r="B15" s="5" t="s">
        <v>262</v>
      </c>
      <c r="C15" s="10">
        <f>'RP - Access'!E4</f>
        <v>8475.19</v>
      </c>
    </row>
    <row r="16" spans="1:3" ht="51" x14ac:dyDescent="0.2">
      <c r="A16" s="6" t="s">
        <v>60</v>
      </c>
      <c r="B16" s="5" t="s">
        <v>266</v>
      </c>
      <c r="C16" s="10">
        <f>'RP - Access'!E5</f>
        <v>0</v>
      </c>
    </row>
    <row r="17" spans="1:3" x14ac:dyDescent="0.2">
      <c r="A17" s="126" t="s">
        <v>87</v>
      </c>
      <c r="B17" s="126"/>
      <c r="C17" s="10">
        <f>SUM(C13:C16)</f>
        <v>618781.19999999995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264</v>
      </c>
    </row>
    <row r="22" spans="1:3" x14ac:dyDescent="0.2">
      <c r="A22" s="2" t="s">
        <v>57</v>
      </c>
      <c r="B22" s="2" t="s">
        <v>19</v>
      </c>
      <c r="C22" s="10">
        <f>'RP - Access'!E6</f>
        <v>4636</v>
      </c>
    </row>
    <row r="23" spans="1:3" x14ac:dyDescent="0.2">
      <c r="A23" s="2" t="s">
        <v>58</v>
      </c>
      <c r="B23" s="2" t="s">
        <v>20</v>
      </c>
      <c r="C23" s="10">
        <f>'RP - Access'!E7</f>
        <v>97161.18</v>
      </c>
    </row>
    <row r="24" spans="1:3" x14ac:dyDescent="0.2">
      <c r="A24" s="2" t="s">
        <v>59</v>
      </c>
      <c r="B24" s="2" t="s">
        <v>21</v>
      </c>
      <c r="C24" s="10">
        <f>'RP - Access'!E8</f>
        <v>244</v>
      </c>
    </row>
    <row r="25" spans="1:3" x14ac:dyDescent="0.2">
      <c r="A25" s="2" t="s">
        <v>60</v>
      </c>
      <c r="B25" s="2" t="s">
        <v>22</v>
      </c>
      <c r="C25" s="10">
        <f>'RP - Access'!E9</f>
        <v>726077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98235.29</v>
      </c>
    </row>
    <row r="28" spans="1:3" x14ac:dyDescent="0.2">
      <c r="A28" s="2" t="s">
        <v>63</v>
      </c>
      <c r="B28" s="2" t="s">
        <v>24</v>
      </c>
      <c r="C28" s="10">
        <f>'RP - Access'!E12</f>
        <v>15581.02</v>
      </c>
    </row>
    <row r="29" spans="1:3" x14ac:dyDescent="0.2">
      <c r="A29" s="2" t="s">
        <v>64</v>
      </c>
      <c r="B29" s="2" t="s">
        <v>25</v>
      </c>
      <c r="C29" s="10">
        <f>'RP - Access'!E13</f>
        <v>20067.669999999998</v>
      </c>
    </row>
    <row r="30" spans="1:3" x14ac:dyDescent="0.2">
      <c r="A30" s="2" t="s">
        <v>65</v>
      </c>
      <c r="B30" s="2" t="s">
        <v>26</v>
      </c>
      <c r="C30" s="10">
        <f>'RP - Access'!E14</f>
        <v>26047.25</v>
      </c>
    </row>
    <row r="31" spans="1:3" x14ac:dyDescent="0.2">
      <c r="A31" s="2" t="s">
        <v>66</v>
      </c>
      <c r="B31" s="2" t="s">
        <v>27</v>
      </c>
      <c r="C31" s="10">
        <f>'RP - Access'!E15</f>
        <v>99902.43</v>
      </c>
    </row>
    <row r="32" spans="1:3" x14ac:dyDescent="0.2">
      <c r="A32" s="2" t="s">
        <v>67</v>
      </c>
      <c r="B32" s="2" t="s">
        <v>28</v>
      </c>
      <c r="C32" s="10">
        <f>'RP - Access'!E16</f>
        <v>58130.61</v>
      </c>
    </row>
    <row r="33" spans="1:3" x14ac:dyDescent="0.2">
      <c r="A33" s="2" t="s">
        <v>68</v>
      </c>
      <c r="B33" s="2" t="s">
        <v>29</v>
      </c>
      <c r="C33" s="10">
        <f>'RP - Access'!E17</f>
        <v>178130.32</v>
      </c>
    </row>
    <row r="34" spans="1:3" ht="63.75" x14ac:dyDescent="0.2">
      <c r="A34" s="6" t="s">
        <v>69</v>
      </c>
      <c r="B34" s="7" t="s">
        <v>269</v>
      </c>
      <c r="C34" s="10">
        <f>'RP - Access'!E18</f>
        <v>24579.439999999999</v>
      </c>
    </row>
    <row r="35" spans="1:3" x14ac:dyDescent="0.2">
      <c r="A35" s="2" t="s">
        <v>70</v>
      </c>
      <c r="B35" s="2" t="s">
        <v>30</v>
      </c>
      <c r="C35" s="10">
        <f>'RP - Access'!E19</f>
        <v>100922.83</v>
      </c>
    </row>
    <row r="36" spans="1:3" x14ac:dyDescent="0.2">
      <c r="A36" s="2" t="s">
        <v>71</v>
      </c>
      <c r="B36" s="2" t="s">
        <v>257</v>
      </c>
      <c r="C36" s="10">
        <f>'RP - Access'!E20</f>
        <v>215625.92</v>
      </c>
    </row>
    <row r="37" spans="1:3" x14ac:dyDescent="0.2">
      <c r="A37" s="2" t="s">
        <v>72</v>
      </c>
      <c r="B37" s="2" t="s">
        <v>31</v>
      </c>
      <c r="C37" s="10">
        <f>'RP - Access'!E21</f>
        <v>2478</v>
      </c>
    </row>
    <row r="38" spans="1:3" ht="25.5" x14ac:dyDescent="0.2">
      <c r="A38" s="26" t="s">
        <v>73</v>
      </c>
      <c r="B38" s="26" t="s">
        <v>85</v>
      </c>
      <c r="C38" s="10">
        <f>'RP - Access'!E22</f>
        <v>36429.599999999999</v>
      </c>
    </row>
    <row r="39" spans="1:3" x14ac:dyDescent="0.2">
      <c r="A39" s="2" t="s">
        <v>74</v>
      </c>
      <c r="B39" s="2" t="s">
        <v>32</v>
      </c>
      <c r="C39" s="10">
        <f>'RP - Access'!E23</f>
        <v>78959.320000000007</v>
      </c>
    </row>
    <row r="40" spans="1:3" x14ac:dyDescent="0.2">
      <c r="A40" s="2" t="s">
        <v>75</v>
      </c>
      <c r="B40" s="2" t="s">
        <v>33</v>
      </c>
      <c r="C40" s="10">
        <f>'RP - Access'!E24</f>
        <v>80330</v>
      </c>
    </row>
    <row r="41" spans="1:3" x14ac:dyDescent="0.2">
      <c r="A41" s="2" t="s">
        <v>76</v>
      </c>
      <c r="B41" s="2" t="s">
        <v>34</v>
      </c>
      <c r="C41" s="10">
        <f>'RP - Access'!E25</f>
        <v>55543.5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5017.9399999999996</v>
      </c>
    </row>
    <row r="45" spans="1:3" x14ac:dyDescent="0.2">
      <c r="A45" s="2" t="s">
        <v>80</v>
      </c>
      <c r="B45" s="2" t="s">
        <v>86</v>
      </c>
      <c r="C45" s="10">
        <f>'RP - Access'!E29</f>
        <v>182380.24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174154.23</v>
      </c>
    </row>
    <row r="48" spans="1:3" x14ac:dyDescent="0.2">
      <c r="A48" s="126" t="s">
        <v>87</v>
      </c>
      <c r="B48" s="126"/>
      <c r="C48" s="10">
        <f>SUM(C22:C47)</f>
        <v>2280633.7900000005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10">
        <f>'RP - Access'!E32</f>
        <v>963155.1</v>
      </c>
    </row>
    <row r="54" spans="1:3" x14ac:dyDescent="0.2">
      <c r="A54" s="2" t="s">
        <v>58</v>
      </c>
      <c r="B54" s="2" t="s">
        <v>42</v>
      </c>
      <c r="C54" s="10">
        <f>'RP - Access'!E33</f>
        <v>261900</v>
      </c>
    </row>
    <row r="55" spans="1:3" x14ac:dyDescent="0.2">
      <c r="A55" s="2" t="s">
        <v>59</v>
      </c>
      <c r="B55" s="2" t="s">
        <v>83</v>
      </c>
      <c r="C55" s="10">
        <f>'RP - Access'!E34</f>
        <v>78000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728249.34</v>
      </c>
    </row>
    <row r="58" spans="1:3" x14ac:dyDescent="0.2">
      <c r="A58" s="126" t="s">
        <v>87</v>
      </c>
      <c r="B58" s="126"/>
      <c r="C58" s="10">
        <f>SUM(C53:C57)</f>
        <v>2031304.44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26" t="s">
        <v>87</v>
      </c>
      <c r="B65" s="126"/>
      <c r="C65" s="10">
        <f>SUM(C63:C64)</f>
        <v>0</v>
      </c>
    </row>
    <row r="66" spans="1:3" x14ac:dyDescent="0.2">
      <c r="A66" s="153" t="s">
        <v>314</v>
      </c>
      <c r="B66" s="153"/>
      <c r="C66" s="153"/>
    </row>
  </sheetData>
  <mergeCells count="12">
    <mergeCell ref="A66:C66"/>
    <mergeCell ref="A65:B65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V27" sqref="V27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54" t="s">
        <v>221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25" t="s">
        <v>184</v>
      </c>
      <c r="C25" s="125"/>
    </row>
    <row r="27" spans="1:20" x14ac:dyDescent="0.2">
      <c r="B27" s="26" t="s">
        <v>230</v>
      </c>
      <c r="C27" s="68">
        <v>79797060.269999996</v>
      </c>
    </row>
    <row r="28" spans="1:20" x14ac:dyDescent="0.2">
      <c r="B28" s="26" t="s">
        <v>169</v>
      </c>
      <c r="C28" s="66">
        <f>SUM(L4:L21)</f>
        <v>79797060.269999996</v>
      </c>
    </row>
    <row r="29" spans="1:20" x14ac:dyDescent="0.2">
      <c r="B29" s="21" t="s">
        <v>255</v>
      </c>
      <c r="C29" s="69">
        <v>79797060.269999996</v>
      </c>
    </row>
    <row r="30" spans="1:20" x14ac:dyDescent="0.2">
      <c r="C30" s="22"/>
    </row>
    <row r="31" spans="1:20" x14ac:dyDescent="0.2">
      <c r="B31" s="125" t="s">
        <v>216</v>
      </c>
      <c r="C31" s="125"/>
    </row>
    <row r="33" spans="2:3" x14ac:dyDescent="0.2">
      <c r="B33" s="26" t="s">
        <v>239</v>
      </c>
      <c r="C33" s="68">
        <f>71660642.25+6855739.66</f>
        <v>78516381.909999996</v>
      </c>
    </row>
    <row r="34" spans="2:3" x14ac:dyDescent="0.2">
      <c r="B34" s="26" t="s">
        <v>168</v>
      </c>
      <c r="C34" s="66">
        <f>SUM(C33:C33)</f>
        <v>78516381.909999996</v>
      </c>
    </row>
    <row r="35" spans="2:3" x14ac:dyDescent="0.2">
      <c r="B35" s="26" t="s">
        <v>169</v>
      </c>
      <c r="C35" s="66">
        <f>SUM(O4:O21)</f>
        <v>78516381.909999996</v>
      </c>
    </row>
    <row r="38" spans="2:3" x14ac:dyDescent="0.2">
      <c r="B38" s="125" t="s">
        <v>217</v>
      </c>
      <c r="C38" s="125"/>
    </row>
    <row r="40" spans="2:3" x14ac:dyDescent="0.2">
      <c r="B40" s="26" t="s">
        <v>240</v>
      </c>
      <c r="C40" s="68">
        <v>71660642.25</v>
      </c>
    </row>
    <row r="41" spans="2:3" x14ac:dyDescent="0.2">
      <c r="B41" s="26" t="s">
        <v>168</v>
      </c>
      <c r="C41" s="66">
        <f>SUM(C40:C40)</f>
        <v>71660642.25</v>
      </c>
    </row>
    <row r="42" spans="2:3" x14ac:dyDescent="0.2">
      <c r="B42" s="26" t="s">
        <v>169</v>
      </c>
      <c r="C42" s="66">
        <f>SUM(Q4:Q21)</f>
        <v>71660642.25</v>
      </c>
    </row>
    <row r="45" spans="2:3" x14ac:dyDescent="0.2">
      <c r="B45" s="125" t="s">
        <v>218</v>
      </c>
      <c r="C45" s="125"/>
    </row>
    <row r="47" spans="2:3" x14ac:dyDescent="0.2">
      <c r="B47" s="26" t="s">
        <v>219</v>
      </c>
      <c r="C47" s="68">
        <v>12332281.039999999</v>
      </c>
    </row>
    <row r="48" spans="2:3" x14ac:dyDescent="0.2">
      <c r="B48" s="26" t="s">
        <v>220</v>
      </c>
      <c r="C48" s="68">
        <v>59291826.310000002</v>
      </c>
    </row>
    <row r="49" spans="2:3" x14ac:dyDescent="0.2">
      <c r="B49" s="26" t="s">
        <v>168</v>
      </c>
      <c r="C49" s="66">
        <f>SUM(C47:C48)</f>
        <v>71624107.349999994</v>
      </c>
    </row>
    <row r="50" spans="2:3" x14ac:dyDescent="0.2">
      <c r="B50" s="26" t="s">
        <v>169</v>
      </c>
      <c r="C50" s="66">
        <f>SUM(S4:S21)</f>
        <v>71624107.349999994</v>
      </c>
    </row>
    <row r="55" spans="2:3" x14ac:dyDescent="0.2">
      <c r="B55" s="67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D1" workbookViewId="0">
      <selection activeCell="V27" sqref="V27"/>
    </sheetView>
  </sheetViews>
  <sheetFormatPr defaultRowHeight="12.75" x14ac:dyDescent="0.2"/>
  <cols>
    <col min="1" max="1" width="10.85546875" bestFit="1" customWidth="1"/>
    <col min="2" max="2" width="32.42578125" bestFit="1" customWidth="1"/>
    <col min="3" max="3" width="81.140625" bestFit="1" customWidth="1"/>
    <col min="4" max="4" width="11" customWidth="1"/>
    <col min="5" max="15" width="11" bestFit="1" customWidth="1"/>
    <col min="16" max="16" width="18.140625" bestFit="1" customWidth="1"/>
    <col min="17" max="17" width="8.855468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271</v>
      </c>
      <c r="B2" t="s">
        <v>272</v>
      </c>
      <c r="C2" t="s">
        <v>315</v>
      </c>
      <c r="D2">
        <v>8118647.4400000004</v>
      </c>
      <c r="E2">
        <v>5305236.01</v>
      </c>
      <c r="F2">
        <v>5394712.8700000001</v>
      </c>
      <c r="G2">
        <v>5357953.92</v>
      </c>
      <c r="H2">
        <v>5320435.03</v>
      </c>
      <c r="I2">
        <v>5750572.2699999996</v>
      </c>
      <c r="J2">
        <v>5544119.9299999997</v>
      </c>
      <c r="K2">
        <v>5508189.2300000004</v>
      </c>
      <c r="L2">
        <v>5519019.8700000001</v>
      </c>
      <c r="M2">
        <v>5553067.21</v>
      </c>
      <c r="N2">
        <v>8726428.5299999993</v>
      </c>
      <c r="O2">
        <v>5480080.7199999997</v>
      </c>
      <c r="P2" t="s">
        <v>388</v>
      </c>
      <c r="Q2" t="s">
        <v>16</v>
      </c>
    </row>
    <row r="3" spans="1:17" x14ac:dyDescent="0.2">
      <c r="A3" t="s">
        <v>273</v>
      </c>
      <c r="B3" t="s">
        <v>272</v>
      </c>
      <c r="C3" t="s">
        <v>339</v>
      </c>
      <c r="D3">
        <v>1208080.96</v>
      </c>
      <c r="E3">
        <v>819440.74</v>
      </c>
      <c r="F3">
        <v>811965.23</v>
      </c>
      <c r="G3">
        <v>837616.78</v>
      </c>
      <c r="H3">
        <v>971222.13</v>
      </c>
      <c r="I3">
        <v>850789.15</v>
      </c>
      <c r="J3">
        <v>864641.74</v>
      </c>
      <c r="K3">
        <v>862123.56</v>
      </c>
      <c r="L3">
        <v>871421.4</v>
      </c>
      <c r="M3">
        <v>940185.2</v>
      </c>
      <c r="N3">
        <v>1424568.86</v>
      </c>
      <c r="O3">
        <v>944034.65</v>
      </c>
      <c r="P3" t="s">
        <v>388</v>
      </c>
      <c r="Q3" t="s">
        <v>16</v>
      </c>
    </row>
    <row r="4" spans="1:17" x14ac:dyDescent="0.2">
      <c r="A4" t="s">
        <v>274</v>
      </c>
      <c r="B4" t="s">
        <v>272</v>
      </c>
      <c r="C4" t="s">
        <v>326</v>
      </c>
      <c r="D4">
        <v>1014334.12</v>
      </c>
      <c r="E4">
        <v>942943.59</v>
      </c>
      <c r="F4">
        <v>974286.45</v>
      </c>
      <c r="G4">
        <v>976990.4</v>
      </c>
      <c r="H4">
        <v>978451.95</v>
      </c>
      <c r="I4">
        <v>1024925.75</v>
      </c>
      <c r="J4">
        <v>1006910.93</v>
      </c>
      <c r="K4">
        <v>1001842.8</v>
      </c>
      <c r="L4">
        <v>1006440.4</v>
      </c>
      <c r="M4">
        <v>1014688.93</v>
      </c>
      <c r="N4">
        <v>2076157.36</v>
      </c>
      <c r="O4">
        <v>1032904.5</v>
      </c>
      <c r="P4" t="s">
        <v>388</v>
      </c>
      <c r="Q4" t="s">
        <v>16</v>
      </c>
    </row>
    <row r="5" spans="1:17" x14ac:dyDescent="0.2">
      <c r="A5" t="s">
        <v>275</v>
      </c>
      <c r="B5" t="s">
        <v>272</v>
      </c>
      <c r="C5" t="s">
        <v>316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388</v>
      </c>
      <c r="Q5" t="s">
        <v>16</v>
      </c>
    </row>
    <row r="6" spans="1:17" x14ac:dyDescent="0.2">
      <c r="A6" t="s">
        <v>277</v>
      </c>
      <c r="B6" t="s">
        <v>278</v>
      </c>
      <c r="C6" t="s">
        <v>317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7645.6</v>
      </c>
      <c r="K6">
        <v>8314.4</v>
      </c>
      <c r="L6">
        <v>16127.2</v>
      </c>
      <c r="M6">
        <v>14310.8</v>
      </c>
      <c r="N6">
        <v>14341.2</v>
      </c>
      <c r="O6">
        <v>18452.8</v>
      </c>
      <c r="P6" t="s">
        <v>388</v>
      </c>
      <c r="Q6" t="s">
        <v>276</v>
      </c>
    </row>
    <row r="7" spans="1:17" x14ac:dyDescent="0.2">
      <c r="A7" t="s">
        <v>279</v>
      </c>
      <c r="B7" t="s">
        <v>278</v>
      </c>
      <c r="C7" t="s">
        <v>333</v>
      </c>
      <c r="D7">
        <v>299434.96000000002</v>
      </c>
      <c r="E7">
        <v>297948.26</v>
      </c>
      <c r="F7">
        <v>293608.74</v>
      </c>
      <c r="G7">
        <v>301202.98</v>
      </c>
      <c r="H7">
        <v>301162.86</v>
      </c>
      <c r="I7">
        <v>296757.64</v>
      </c>
      <c r="J7">
        <v>297827.76</v>
      </c>
      <c r="K7">
        <v>298727.89</v>
      </c>
      <c r="L7">
        <v>303356.74</v>
      </c>
      <c r="M7">
        <v>312592.51</v>
      </c>
      <c r="N7">
        <v>293966.63</v>
      </c>
      <c r="O7">
        <v>190066.67</v>
      </c>
      <c r="P7" t="s">
        <v>388</v>
      </c>
      <c r="Q7" t="s">
        <v>276</v>
      </c>
    </row>
    <row r="8" spans="1:17" x14ac:dyDescent="0.2">
      <c r="A8" t="s">
        <v>280</v>
      </c>
      <c r="B8" t="s">
        <v>278</v>
      </c>
      <c r="C8" t="s">
        <v>340</v>
      </c>
      <c r="D8">
        <v>44037</v>
      </c>
      <c r="E8">
        <v>48231</v>
      </c>
      <c r="F8">
        <v>46134</v>
      </c>
      <c r="G8">
        <v>48231</v>
      </c>
      <c r="H8">
        <v>50328</v>
      </c>
      <c r="I8">
        <v>51027</v>
      </c>
      <c r="J8">
        <v>51027</v>
      </c>
      <c r="K8">
        <v>51027</v>
      </c>
      <c r="L8">
        <v>51726</v>
      </c>
      <c r="M8">
        <v>54522</v>
      </c>
      <c r="N8">
        <v>55221</v>
      </c>
      <c r="O8">
        <v>57773</v>
      </c>
      <c r="P8" t="s">
        <v>388</v>
      </c>
      <c r="Q8" t="s">
        <v>276</v>
      </c>
    </row>
    <row r="9" spans="1:17" x14ac:dyDescent="0.2">
      <c r="A9" t="s">
        <v>281</v>
      </c>
      <c r="B9" t="s">
        <v>278</v>
      </c>
      <c r="C9" t="s">
        <v>351</v>
      </c>
      <c r="D9">
        <v>10851.19</v>
      </c>
      <c r="E9">
        <v>159010.84</v>
      </c>
      <c r="F9">
        <v>146474.95000000001</v>
      </c>
      <c r="G9">
        <v>108722.49</v>
      </c>
      <c r="H9">
        <v>195040.64000000001</v>
      </c>
      <c r="I9">
        <v>182818.8</v>
      </c>
      <c r="J9">
        <v>120179.58</v>
      </c>
      <c r="K9">
        <v>144898.39000000001</v>
      </c>
      <c r="L9">
        <v>149232.41</v>
      </c>
      <c r="M9">
        <v>147873.60000000001</v>
      </c>
      <c r="N9">
        <v>136621.31</v>
      </c>
      <c r="O9">
        <v>-584177.52</v>
      </c>
      <c r="P9" t="s">
        <v>388</v>
      </c>
      <c r="Q9" t="s">
        <v>276</v>
      </c>
    </row>
    <row r="10" spans="1:17" x14ac:dyDescent="0.2">
      <c r="A10" t="s">
        <v>282</v>
      </c>
      <c r="B10" t="s">
        <v>278</v>
      </c>
      <c r="C10" t="s">
        <v>327</v>
      </c>
      <c r="D10">
        <v>29321.89</v>
      </c>
      <c r="E10">
        <v>29697.759999999998</v>
      </c>
      <c r="F10">
        <v>89348.51</v>
      </c>
      <c r="G10">
        <v>31580.53</v>
      </c>
      <c r="H10">
        <v>31533.3</v>
      </c>
      <c r="I10">
        <v>52419.72</v>
      </c>
      <c r="J10">
        <v>46767.5</v>
      </c>
      <c r="K10">
        <v>58702.31</v>
      </c>
      <c r="L10">
        <v>26163.279999999999</v>
      </c>
      <c r="M10">
        <v>76159.62</v>
      </c>
      <c r="N10">
        <v>41381.69</v>
      </c>
      <c r="O10">
        <v>7543.83</v>
      </c>
      <c r="P10" t="s">
        <v>388</v>
      </c>
      <c r="Q10" t="s">
        <v>276</v>
      </c>
    </row>
    <row r="11" spans="1:17" x14ac:dyDescent="0.2">
      <c r="A11" t="s">
        <v>283</v>
      </c>
      <c r="B11" t="s">
        <v>278</v>
      </c>
      <c r="C11" t="s">
        <v>332</v>
      </c>
      <c r="D11">
        <v>2259.9499999999998</v>
      </c>
      <c r="E11">
        <v>61296.71</v>
      </c>
      <c r="F11">
        <v>62098.86</v>
      </c>
      <c r="G11">
        <v>73952.66</v>
      </c>
      <c r="H11">
        <v>61513.81</v>
      </c>
      <c r="I11">
        <v>71137.14</v>
      </c>
      <c r="J11">
        <v>61237.85</v>
      </c>
      <c r="K11">
        <v>68834.649999999994</v>
      </c>
      <c r="L11">
        <v>65726.97</v>
      </c>
      <c r="M11">
        <v>61238.6</v>
      </c>
      <c r="N11">
        <v>74115.3</v>
      </c>
      <c r="O11">
        <v>-44983.99</v>
      </c>
      <c r="P11" t="s">
        <v>388</v>
      </c>
      <c r="Q11" t="s">
        <v>276</v>
      </c>
    </row>
    <row r="12" spans="1:17" x14ac:dyDescent="0.2">
      <c r="A12" t="s">
        <v>284</v>
      </c>
      <c r="B12" t="s">
        <v>278</v>
      </c>
      <c r="C12" t="s">
        <v>331</v>
      </c>
      <c r="D12">
        <v>125057.17</v>
      </c>
      <c r="E12">
        <v>413062.34</v>
      </c>
      <c r="F12">
        <v>123327.98</v>
      </c>
      <c r="G12">
        <v>322209.65000000002</v>
      </c>
      <c r="H12">
        <v>155468.24</v>
      </c>
      <c r="I12">
        <v>221129.27</v>
      </c>
      <c r="J12">
        <v>129997.74</v>
      </c>
      <c r="K12">
        <v>130407.84</v>
      </c>
      <c r="L12">
        <v>143518.71</v>
      </c>
      <c r="M12">
        <v>132426.44</v>
      </c>
      <c r="N12">
        <v>116145.36</v>
      </c>
      <c r="O12">
        <v>134015.59</v>
      </c>
      <c r="P12" t="s">
        <v>388</v>
      </c>
      <c r="Q12" t="s">
        <v>276</v>
      </c>
    </row>
    <row r="13" spans="1:17" x14ac:dyDescent="0.2">
      <c r="A13" t="s">
        <v>285</v>
      </c>
      <c r="B13" t="s">
        <v>278</v>
      </c>
      <c r="C13" t="s">
        <v>342</v>
      </c>
      <c r="D13">
        <v>0</v>
      </c>
      <c r="E13">
        <v>57120.5</v>
      </c>
      <c r="F13">
        <v>57120.5</v>
      </c>
      <c r="G13">
        <v>57735.24</v>
      </c>
      <c r="H13">
        <v>57735.24</v>
      </c>
      <c r="I13">
        <v>58737.74</v>
      </c>
      <c r="J13">
        <v>59305.82</v>
      </c>
      <c r="K13">
        <v>58737.74</v>
      </c>
      <c r="L13">
        <v>65440.94</v>
      </c>
      <c r="M13">
        <v>59268.23</v>
      </c>
      <c r="N13">
        <v>59268.23</v>
      </c>
      <c r="O13">
        <v>78712.78</v>
      </c>
      <c r="P13" t="s">
        <v>388</v>
      </c>
      <c r="Q13" t="s">
        <v>276</v>
      </c>
    </row>
    <row r="14" spans="1:17" x14ac:dyDescent="0.2">
      <c r="A14" t="s">
        <v>286</v>
      </c>
      <c r="B14" t="s">
        <v>278</v>
      </c>
      <c r="C14" t="s">
        <v>344</v>
      </c>
      <c r="D14">
        <v>0</v>
      </c>
      <c r="E14">
        <v>8805.17</v>
      </c>
      <c r="F14">
        <v>13655.47</v>
      </c>
      <c r="G14">
        <v>18392.46</v>
      </c>
      <c r="H14">
        <v>9706.94</v>
      </c>
      <c r="I14">
        <v>12727.05</v>
      </c>
      <c r="J14">
        <v>15408.64</v>
      </c>
      <c r="K14">
        <v>23386.15</v>
      </c>
      <c r="L14">
        <v>16315.82</v>
      </c>
      <c r="M14">
        <v>16140.83</v>
      </c>
      <c r="N14">
        <v>13908.88</v>
      </c>
      <c r="O14">
        <v>-12516.91</v>
      </c>
      <c r="P14" t="s">
        <v>388</v>
      </c>
      <c r="Q14" t="s">
        <v>276</v>
      </c>
    </row>
    <row r="15" spans="1:17" x14ac:dyDescent="0.2">
      <c r="A15" t="s">
        <v>287</v>
      </c>
      <c r="B15" t="s">
        <v>278</v>
      </c>
      <c r="C15" t="s">
        <v>345</v>
      </c>
      <c r="D15">
        <v>8299.8700000000008</v>
      </c>
      <c r="E15">
        <v>58869.599999999999</v>
      </c>
      <c r="F15">
        <v>85667.99</v>
      </c>
      <c r="G15">
        <v>95599.55</v>
      </c>
      <c r="H15">
        <v>74379.05</v>
      </c>
      <c r="I15">
        <v>58159.73</v>
      </c>
      <c r="J15">
        <v>85347.24</v>
      </c>
      <c r="K15">
        <v>68196.94</v>
      </c>
      <c r="L15">
        <v>69202.960000000006</v>
      </c>
      <c r="M15">
        <v>84543.89</v>
      </c>
      <c r="N15">
        <v>82541.789999999994</v>
      </c>
      <c r="O15">
        <v>-14352.42</v>
      </c>
      <c r="P15" t="s">
        <v>388</v>
      </c>
      <c r="Q15" t="s">
        <v>276</v>
      </c>
    </row>
    <row r="16" spans="1:17" x14ac:dyDescent="0.2">
      <c r="A16" t="s">
        <v>288</v>
      </c>
      <c r="B16" t="s">
        <v>278</v>
      </c>
      <c r="C16" t="s">
        <v>336</v>
      </c>
      <c r="D16">
        <v>1214.29</v>
      </c>
      <c r="E16">
        <v>5881.54</v>
      </c>
      <c r="F16">
        <v>26097.68</v>
      </c>
      <c r="G16">
        <v>11466.72</v>
      </c>
      <c r="H16">
        <v>7216.29</v>
      </c>
      <c r="I16">
        <v>8257.84</v>
      </c>
      <c r="J16">
        <v>8519.98</v>
      </c>
      <c r="K16">
        <v>7435.35</v>
      </c>
      <c r="L16">
        <v>10672.68</v>
      </c>
      <c r="M16">
        <v>9265.4</v>
      </c>
      <c r="N16">
        <v>4378.5200000000004</v>
      </c>
      <c r="O16">
        <v>-49644.95</v>
      </c>
      <c r="P16" t="s">
        <v>388</v>
      </c>
      <c r="Q16" t="s">
        <v>276</v>
      </c>
    </row>
    <row r="17" spans="1:17" x14ac:dyDescent="0.2">
      <c r="A17" t="s">
        <v>289</v>
      </c>
      <c r="B17" t="s">
        <v>278</v>
      </c>
      <c r="C17" t="s">
        <v>330</v>
      </c>
      <c r="D17">
        <v>0</v>
      </c>
      <c r="E17">
        <v>21598</v>
      </c>
      <c r="F17">
        <v>187217.45</v>
      </c>
      <c r="G17">
        <v>106089.34</v>
      </c>
      <c r="H17">
        <v>93233.08</v>
      </c>
      <c r="I17">
        <v>107216.37</v>
      </c>
      <c r="J17">
        <v>95612.53</v>
      </c>
      <c r="K17">
        <v>94725.1</v>
      </c>
      <c r="L17">
        <v>21127.53</v>
      </c>
      <c r="M17">
        <v>164927.76999999999</v>
      </c>
      <c r="N17">
        <v>25075.63</v>
      </c>
      <c r="O17">
        <v>-77835.92</v>
      </c>
      <c r="P17" t="s">
        <v>388</v>
      </c>
      <c r="Q17" t="s">
        <v>276</v>
      </c>
    </row>
    <row r="18" spans="1:17" x14ac:dyDescent="0.2">
      <c r="A18" t="s">
        <v>290</v>
      </c>
      <c r="B18" t="s">
        <v>278</v>
      </c>
      <c r="C18" t="s">
        <v>343</v>
      </c>
      <c r="D18">
        <v>0</v>
      </c>
      <c r="E18">
        <v>8352.1</v>
      </c>
      <c r="F18">
        <v>9309.84</v>
      </c>
      <c r="G18">
        <v>3271.55</v>
      </c>
      <c r="H18">
        <v>17899.29</v>
      </c>
      <c r="I18">
        <v>14482.73</v>
      </c>
      <c r="J18">
        <v>17107.27</v>
      </c>
      <c r="K18">
        <v>8722.4699999999993</v>
      </c>
      <c r="L18">
        <v>13150.53</v>
      </c>
      <c r="M18">
        <v>12196.15</v>
      </c>
      <c r="N18">
        <v>14420.05</v>
      </c>
      <c r="O18">
        <v>-16588.05</v>
      </c>
      <c r="P18" t="s">
        <v>388</v>
      </c>
      <c r="Q18" t="s">
        <v>276</v>
      </c>
    </row>
    <row r="19" spans="1:17" x14ac:dyDescent="0.2">
      <c r="A19" t="s">
        <v>291</v>
      </c>
      <c r="B19" t="s">
        <v>278</v>
      </c>
      <c r="C19" t="s">
        <v>334</v>
      </c>
      <c r="D19">
        <v>0</v>
      </c>
      <c r="E19">
        <v>195787.91</v>
      </c>
      <c r="F19">
        <v>207875.53</v>
      </c>
      <c r="G19">
        <v>212784.26</v>
      </c>
      <c r="H19">
        <v>205612.52</v>
      </c>
      <c r="I19">
        <v>205612.52</v>
      </c>
      <c r="J19">
        <v>205612.52</v>
      </c>
      <c r="K19">
        <v>218601.52</v>
      </c>
      <c r="L19">
        <v>228143.92</v>
      </c>
      <c r="M19">
        <v>211742.91</v>
      </c>
      <c r="N19">
        <v>211679.11</v>
      </c>
      <c r="O19">
        <v>255961.45</v>
      </c>
      <c r="P19" t="s">
        <v>388</v>
      </c>
      <c r="Q19" t="s">
        <v>276</v>
      </c>
    </row>
    <row r="20" spans="1:17" x14ac:dyDescent="0.2">
      <c r="A20" t="s">
        <v>292</v>
      </c>
      <c r="B20" t="s">
        <v>278</v>
      </c>
      <c r="C20" t="s">
        <v>335</v>
      </c>
      <c r="D20">
        <v>0</v>
      </c>
      <c r="E20">
        <v>358404.12</v>
      </c>
      <c r="F20">
        <v>440760.55</v>
      </c>
      <c r="G20">
        <v>358404.12</v>
      </c>
      <c r="H20">
        <v>357840.6</v>
      </c>
      <c r="I20">
        <v>361574.83</v>
      </c>
      <c r="J20">
        <v>384189.76</v>
      </c>
      <c r="K20">
        <v>391093.18</v>
      </c>
      <c r="L20">
        <v>388955.82</v>
      </c>
      <c r="M20">
        <v>262647.24</v>
      </c>
      <c r="N20">
        <v>513858.68</v>
      </c>
      <c r="O20">
        <v>384308.25</v>
      </c>
      <c r="P20" t="s">
        <v>388</v>
      </c>
      <c r="Q20" t="s">
        <v>276</v>
      </c>
    </row>
    <row r="21" spans="1:17" x14ac:dyDescent="0.2">
      <c r="A21" t="s">
        <v>293</v>
      </c>
      <c r="B21" t="s">
        <v>278</v>
      </c>
      <c r="C21" t="s">
        <v>348</v>
      </c>
      <c r="D21">
        <v>0</v>
      </c>
      <c r="E21">
        <v>975.25</v>
      </c>
      <c r="F21">
        <v>216</v>
      </c>
      <c r="G21">
        <v>1707.54</v>
      </c>
      <c r="H21">
        <v>1273.28</v>
      </c>
      <c r="I21">
        <v>2925.28</v>
      </c>
      <c r="J21">
        <v>1718.08</v>
      </c>
      <c r="K21">
        <v>4502.1000000000004</v>
      </c>
      <c r="L21">
        <v>1751.12</v>
      </c>
      <c r="M21">
        <v>2579.6</v>
      </c>
      <c r="N21">
        <v>1420.72</v>
      </c>
      <c r="O21">
        <v>216</v>
      </c>
      <c r="P21" t="s">
        <v>388</v>
      </c>
      <c r="Q21" t="s">
        <v>276</v>
      </c>
    </row>
    <row r="22" spans="1:17" x14ac:dyDescent="0.2">
      <c r="A22" t="s">
        <v>294</v>
      </c>
      <c r="B22" t="s">
        <v>278</v>
      </c>
      <c r="C22" t="s">
        <v>337</v>
      </c>
      <c r="D22">
        <v>0</v>
      </c>
      <c r="E22">
        <v>37567.599999999999</v>
      </c>
      <c r="F22">
        <v>78759.22</v>
      </c>
      <c r="G22">
        <v>32946.379999999997</v>
      </c>
      <c r="H22">
        <v>40586.18</v>
      </c>
      <c r="I22">
        <v>32946.379999999997</v>
      </c>
      <c r="J22">
        <v>84216.56</v>
      </c>
      <c r="K22">
        <v>53378.2</v>
      </c>
      <c r="L22">
        <v>30993.91</v>
      </c>
      <c r="M22">
        <v>48492.22</v>
      </c>
      <c r="N22">
        <v>67186.16</v>
      </c>
      <c r="O22">
        <v>17581.650000000001</v>
      </c>
      <c r="P22" t="s">
        <v>388</v>
      </c>
      <c r="Q22" t="s">
        <v>276</v>
      </c>
    </row>
    <row r="23" spans="1:17" x14ac:dyDescent="0.2">
      <c r="A23" t="s">
        <v>295</v>
      </c>
      <c r="B23" t="s">
        <v>278</v>
      </c>
      <c r="C23" t="s">
        <v>341</v>
      </c>
      <c r="D23">
        <v>0</v>
      </c>
      <c r="E23">
        <v>0</v>
      </c>
      <c r="F23">
        <v>0</v>
      </c>
      <c r="G23">
        <v>0</v>
      </c>
      <c r="H23">
        <v>4780</v>
      </c>
      <c r="I23">
        <v>6392.5</v>
      </c>
      <c r="J23">
        <v>0</v>
      </c>
      <c r="K23">
        <v>14300</v>
      </c>
      <c r="L23">
        <v>0</v>
      </c>
      <c r="M23">
        <v>0</v>
      </c>
      <c r="N23">
        <v>16800</v>
      </c>
      <c r="O23">
        <v>-66159.320000000007</v>
      </c>
      <c r="P23" t="s">
        <v>388</v>
      </c>
      <c r="Q23" t="s">
        <v>276</v>
      </c>
    </row>
    <row r="24" spans="1:17" x14ac:dyDescent="0.2">
      <c r="A24" t="s">
        <v>296</v>
      </c>
      <c r="B24" t="s">
        <v>278</v>
      </c>
      <c r="C24" t="s">
        <v>347</v>
      </c>
      <c r="D24">
        <v>0</v>
      </c>
      <c r="E24">
        <v>0</v>
      </c>
      <c r="F24">
        <v>0</v>
      </c>
      <c r="G24">
        <v>0</v>
      </c>
      <c r="H24">
        <v>15472.8</v>
      </c>
      <c r="I24">
        <v>3800</v>
      </c>
      <c r="J24">
        <v>0</v>
      </c>
      <c r="K24">
        <v>2788</v>
      </c>
      <c r="L24">
        <v>0</v>
      </c>
      <c r="M24">
        <v>0</v>
      </c>
      <c r="N24">
        <v>0</v>
      </c>
      <c r="O24">
        <v>-80330</v>
      </c>
      <c r="P24" t="s">
        <v>388</v>
      </c>
      <c r="Q24" t="s">
        <v>276</v>
      </c>
    </row>
    <row r="25" spans="1:17" x14ac:dyDescent="0.2">
      <c r="A25" t="s">
        <v>297</v>
      </c>
      <c r="B25" t="s">
        <v>278</v>
      </c>
      <c r="C25" t="s">
        <v>318</v>
      </c>
      <c r="D25">
        <v>0</v>
      </c>
      <c r="E25">
        <v>0</v>
      </c>
      <c r="F25">
        <v>0</v>
      </c>
      <c r="G25">
        <v>61449.8</v>
      </c>
      <c r="H25">
        <v>5695.8</v>
      </c>
      <c r="I25">
        <v>54394.8</v>
      </c>
      <c r="J25">
        <v>0</v>
      </c>
      <c r="K25">
        <v>0</v>
      </c>
      <c r="L25">
        <v>16000</v>
      </c>
      <c r="M25">
        <v>2880</v>
      </c>
      <c r="N25">
        <v>0</v>
      </c>
      <c r="O25">
        <v>-55543.5</v>
      </c>
      <c r="P25" t="s">
        <v>388</v>
      </c>
      <c r="Q25" t="s">
        <v>276</v>
      </c>
    </row>
    <row r="26" spans="1:17" x14ac:dyDescent="0.2">
      <c r="A26" t="s">
        <v>298</v>
      </c>
      <c r="B26" t="s">
        <v>278</v>
      </c>
      <c r="C26" t="s">
        <v>319</v>
      </c>
      <c r="D26">
        <v>0</v>
      </c>
      <c r="E26">
        <v>0</v>
      </c>
      <c r="F26">
        <v>0</v>
      </c>
      <c r="G26">
        <v>0</v>
      </c>
      <c r="H26">
        <v>0</v>
      </c>
      <c r="I26">
        <v>7990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388</v>
      </c>
      <c r="Q26" t="s">
        <v>276</v>
      </c>
    </row>
    <row r="27" spans="1:17" x14ac:dyDescent="0.2">
      <c r="A27" t="s">
        <v>299</v>
      </c>
      <c r="B27" t="s">
        <v>278</v>
      </c>
      <c r="C27" t="s">
        <v>338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388</v>
      </c>
      <c r="Q27" t="s">
        <v>276</v>
      </c>
    </row>
    <row r="28" spans="1:17" x14ac:dyDescent="0.2">
      <c r="A28" t="s">
        <v>300</v>
      </c>
      <c r="B28" t="s">
        <v>278</v>
      </c>
      <c r="C28" t="s">
        <v>346</v>
      </c>
      <c r="D28">
        <v>0</v>
      </c>
      <c r="E28">
        <v>0</v>
      </c>
      <c r="F28">
        <v>271.83</v>
      </c>
      <c r="G28">
        <v>1328.4</v>
      </c>
      <c r="H28">
        <v>2287.85</v>
      </c>
      <c r="I28">
        <v>7182.95</v>
      </c>
      <c r="J28">
        <v>6095.9</v>
      </c>
      <c r="K28">
        <v>4636.3999999999996</v>
      </c>
      <c r="L28">
        <v>3056.94</v>
      </c>
      <c r="M28">
        <v>14636.44</v>
      </c>
      <c r="N28">
        <v>445.5</v>
      </c>
      <c r="O28">
        <v>35414.559999999998</v>
      </c>
      <c r="P28" t="s">
        <v>388</v>
      </c>
      <c r="Q28" t="s">
        <v>276</v>
      </c>
    </row>
    <row r="29" spans="1:17" x14ac:dyDescent="0.2">
      <c r="A29" t="s">
        <v>301</v>
      </c>
      <c r="B29" t="s">
        <v>278</v>
      </c>
      <c r="C29" t="s">
        <v>328</v>
      </c>
      <c r="D29">
        <v>0</v>
      </c>
      <c r="E29">
        <v>5513.36</v>
      </c>
      <c r="F29">
        <v>9505.85</v>
      </c>
      <c r="G29">
        <v>12930.31</v>
      </c>
      <c r="H29">
        <v>-1194.7</v>
      </c>
      <c r="I29">
        <v>11037.48</v>
      </c>
      <c r="J29">
        <v>5457.02</v>
      </c>
      <c r="K29">
        <v>39490.879999999997</v>
      </c>
      <c r="L29">
        <v>28287.81</v>
      </c>
      <c r="M29">
        <v>10295.9</v>
      </c>
      <c r="N29">
        <v>25663.7</v>
      </c>
      <c r="O29">
        <v>-81628.490000000005</v>
      </c>
      <c r="P29" t="s">
        <v>388</v>
      </c>
      <c r="Q29" t="s">
        <v>276</v>
      </c>
    </row>
    <row r="30" spans="1:17" x14ac:dyDescent="0.2">
      <c r="A30" t="s">
        <v>302</v>
      </c>
      <c r="B30" t="s">
        <v>278</v>
      </c>
      <c r="C30" t="s">
        <v>352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388</v>
      </c>
      <c r="Q30" t="s">
        <v>276</v>
      </c>
    </row>
    <row r="31" spans="1:17" x14ac:dyDescent="0.2">
      <c r="A31" t="s">
        <v>303</v>
      </c>
      <c r="B31" t="s">
        <v>278</v>
      </c>
      <c r="C31" t="s">
        <v>329</v>
      </c>
      <c r="D31">
        <v>69789.009999999995</v>
      </c>
      <c r="E31">
        <v>490762.97</v>
      </c>
      <c r="F31">
        <v>827607.57</v>
      </c>
      <c r="G31">
        <v>404115.13</v>
      </c>
      <c r="H31">
        <v>590227.44999999995</v>
      </c>
      <c r="I31">
        <v>662263.65</v>
      </c>
      <c r="J31">
        <v>432122.96</v>
      </c>
      <c r="K31">
        <v>659119.32999999996</v>
      </c>
      <c r="L31">
        <v>401635.21</v>
      </c>
      <c r="M31">
        <v>157953.85</v>
      </c>
      <c r="N31">
        <v>165968.17000000001</v>
      </c>
      <c r="O31">
        <v>1794212.72</v>
      </c>
      <c r="P31" t="s">
        <v>388</v>
      </c>
      <c r="Q31" t="s">
        <v>276</v>
      </c>
    </row>
    <row r="32" spans="1:17" x14ac:dyDescent="0.2">
      <c r="A32" t="s">
        <v>304</v>
      </c>
      <c r="B32" t="s">
        <v>305</v>
      </c>
      <c r="C32" t="s">
        <v>320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-897349.44</v>
      </c>
      <c r="P32" t="s">
        <v>388</v>
      </c>
      <c r="Q32" t="s">
        <v>40</v>
      </c>
    </row>
    <row r="33" spans="1:17" x14ac:dyDescent="0.2">
      <c r="A33" t="s">
        <v>306</v>
      </c>
      <c r="B33" t="s">
        <v>305</v>
      </c>
      <c r="C33" t="s">
        <v>321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-261900</v>
      </c>
      <c r="P33" t="s">
        <v>388</v>
      </c>
      <c r="Q33" t="s">
        <v>40</v>
      </c>
    </row>
    <row r="34" spans="1:17" x14ac:dyDescent="0.2">
      <c r="A34" t="s">
        <v>307</v>
      </c>
      <c r="B34" t="s">
        <v>305</v>
      </c>
      <c r="C34" t="s">
        <v>322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52399.199999999997</v>
      </c>
      <c r="P34" t="s">
        <v>388</v>
      </c>
      <c r="Q34" t="s">
        <v>40</v>
      </c>
    </row>
    <row r="35" spans="1:17" x14ac:dyDescent="0.2">
      <c r="A35" t="s">
        <v>308</v>
      </c>
      <c r="B35" t="s">
        <v>305</v>
      </c>
      <c r="C35" t="s">
        <v>323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388</v>
      </c>
      <c r="Q35" t="s">
        <v>40</v>
      </c>
    </row>
    <row r="36" spans="1:17" x14ac:dyDescent="0.2">
      <c r="A36" t="s">
        <v>309</v>
      </c>
      <c r="B36" t="s">
        <v>305</v>
      </c>
      <c r="C36" t="s">
        <v>349</v>
      </c>
      <c r="D36">
        <v>0</v>
      </c>
      <c r="E36">
        <v>0</v>
      </c>
      <c r="F36">
        <v>0</v>
      </c>
      <c r="G36">
        <v>0</v>
      </c>
      <c r="H36">
        <v>30257</v>
      </c>
      <c r="I36">
        <v>0</v>
      </c>
      <c r="J36">
        <v>7994</v>
      </c>
      <c r="K36">
        <v>0</v>
      </c>
      <c r="L36">
        <v>0</v>
      </c>
      <c r="M36">
        <v>37800</v>
      </c>
      <c r="N36">
        <v>35864.47</v>
      </c>
      <c r="O36">
        <v>-673713.81</v>
      </c>
      <c r="P36" t="s">
        <v>388</v>
      </c>
      <c r="Q36" t="s">
        <v>40</v>
      </c>
    </row>
    <row r="37" spans="1:17" x14ac:dyDescent="0.2">
      <c r="A37" t="s">
        <v>310</v>
      </c>
      <c r="B37" t="s">
        <v>311</v>
      </c>
      <c r="C37" t="s">
        <v>324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388</v>
      </c>
      <c r="Q37" t="s">
        <v>45</v>
      </c>
    </row>
    <row r="38" spans="1:17" x14ac:dyDescent="0.2">
      <c r="A38" t="s">
        <v>312</v>
      </c>
      <c r="B38" t="s">
        <v>311</v>
      </c>
      <c r="C38" t="s">
        <v>325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388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D1" workbookViewId="0">
      <selection activeCell="V27" sqref="V27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7" width="11" bestFit="1" customWidth="1"/>
    <col min="8" max="8" width="12" bestFit="1" customWidth="1"/>
    <col min="9" max="9" width="11" bestFit="1" customWidth="1"/>
    <col min="10" max="11" width="12" bestFit="1" customWidth="1"/>
    <col min="12" max="12" width="14" bestFit="1" customWidth="1"/>
    <col min="13" max="14" width="11" bestFit="1" customWidth="1"/>
    <col min="15" max="15" width="12" bestFit="1" customWidth="1"/>
    <col min="16" max="16" width="11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10855706.210000001</v>
      </c>
      <c r="F2">
        <v>7045927.4000000004</v>
      </c>
      <c r="G2">
        <v>7174458.9299999997</v>
      </c>
      <c r="H2">
        <v>7172854.1200000001</v>
      </c>
      <c r="I2">
        <v>7334956.4400000004</v>
      </c>
      <c r="J2">
        <v>7561141.1699999999</v>
      </c>
      <c r="K2">
        <v>7415778.1100000003</v>
      </c>
      <c r="L2">
        <v>7371559.5099999998</v>
      </c>
      <c r="M2">
        <v>7432204.7800000003</v>
      </c>
      <c r="N2">
        <v>7489584.4400000004</v>
      </c>
      <c r="O2">
        <v>12292732.73</v>
      </c>
      <c r="P2">
        <v>8002812.7300000004</v>
      </c>
      <c r="Q2">
        <v>97149716.569999993</v>
      </c>
      <c r="R2" t="s">
        <v>387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1857045.27</v>
      </c>
      <c r="F3">
        <v>2077219.88</v>
      </c>
      <c r="G3">
        <v>2066657.43</v>
      </c>
      <c r="H3">
        <v>3346789.96</v>
      </c>
      <c r="I3">
        <v>1983399.42</v>
      </c>
      <c r="J3">
        <v>2841961.66</v>
      </c>
      <c r="K3">
        <v>3597764.42</v>
      </c>
      <c r="L3">
        <v>2845840.86</v>
      </c>
      <c r="M3">
        <v>2232227.0499999998</v>
      </c>
      <c r="N3">
        <v>1949984.43</v>
      </c>
      <c r="O3">
        <v>1627579.33</v>
      </c>
      <c r="P3">
        <v>3185749.67</v>
      </c>
      <c r="Q3">
        <v>29612219.379999999</v>
      </c>
      <c r="R3" t="s">
        <v>387</v>
      </c>
    </row>
    <row r="4" spans="1:18" x14ac:dyDescent="0.2">
      <c r="A4" t="s">
        <v>166</v>
      </c>
      <c r="B4" t="s">
        <v>366</v>
      </c>
      <c r="C4" t="s">
        <v>158</v>
      </c>
      <c r="D4" t="s">
        <v>161</v>
      </c>
      <c r="E4">
        <v>0</v>
      </c>
      <c r="F4">
        <v>0</v>
      </c>
      <c r="G4">
        <v>0</v>
      </c>
      <c r="H4">
        <v>31000</v>
      </c>
      <c r="I4">
        <v>0</v>
      </c>
      <c r="J4">
        <v>0</v>
      </c>
      <c r="K4">
        <v>0</v>
      </c>
      <c r="L4">
        <v>0</v>
      </c>
      <c r="M4">
        <v>8000</v>
      </c>
      <c r="N4">
        <v>128200</v>
      </c>
      <c r="O4">
        <v>0</v>
      </c>
      <c r="P4">
        <v>1031298.2</v>
      </c>
      <c r="Q4">
        <v>1198498.2</v>
      </c>
      <c r="R4" t="s">
        <v>387</v>
      </c>
    </row>
    <row r="5" spans="1:18" x14ac:dyDescent="0.2">
      <c r="A5" t="s">
        <v>167</v>
      </c>
      <c r="D5" t="s">
        <v>350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387</v>
      </c>
    </row>
    <row r="7" spans="1:18" x14ac:dyDescent="0.2">
      <c r="E7">
        <f>SUM(E2:E6)</f>
        <v>12712751.48</v>
      </c>
      <c r="F7">
        <f t="shared" ref="F7:P7" si="0">SUM(F2:F6)</f>
        <v>9123147.2800000012</v>
      </c>
      <c r="G7">
        <f t="shared" si="0"/>
        <v>9241116.3599999994</v>
      </c>
      <c r="H7">
        <f t="shared" si="0"/>
        <v>10550644.08</v>
      </c>
      <c r="I7">
        <f t="shared" si="0"/>
        <v>9318355.8599999994</v>
      </c>
      <c r="J7">
        <f t="shared" si="0"/>
        <v>10403102.83</v>
      </c>
      <c r="K7">
        <f t="shared" si="0"/>
        <v>11013542.530000001</v>
      </c>
      <c r="L7" s="70">
        <f t="shared" si="0"/>
        <v>10217400.369999999</v>
      </c>
      <c r="M7">
        <f t="shared" si="0"/>
        <v>9672431.8300000001</v>
      </c>
      <c r="N7">
        <f t="shared" si="0"/>
        <v>9567768.870000001</v>
      </c>
      <c r="O7">
        <f t="shared" si="0"/>
        <v>13920312.060000001</v>
      </c>
      <c r="P7">
        <f t="shared" si="0"/>
        <v>12219860.6</v>
      </c>
      <c r="Q7">
        <f>SUM(E7:P7)</f>
        <v>127960434.15000001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V27" sqref="V27"/>
    </sheetView>
  </sheetViews>
  <sheetFormatPr defaultRowHeight="12.75" x14ac:dyDescent="0.2"/>
  <cols>
    <col min="1" max="1" width="8.7109375" bestFit="1" customWidth="1"/>
    <col min="2" max="2" width="10.71093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250</v>
      </c>
      <c r="F1" t="s">
        <v>163</v>
      </c>
    </row>
    <row r="2" spans="1:6" x14ac:dyDescent="0.2">
      <c r="A2" t="s">
        <v>16</v>
      </c>
      <c r="B2" t="s">
        <v>271</v>
      </c>
      <c r="C2" t="s">
        <v>272</v>
      </c>
      <c r="D2" t="s">
        <v>315</v>
      </c>
      <c r="E2" s="24">
        <v>560022.87</v>
      </c>
      <c r="F2" t="s">
        <v>393</v>
      </c>
    </row>
    <row r="3" spans="1:6" x14ac:dyDescent="0.2">
      <c r="A3" t="s">
        <v>16</v>
      </c>
      <c r="B3" t="s">
        <v>273</v>
      </c>
      <c r="C3" t="s">
        <v>272</v>
      </c>
      <c r="D3" t="s">
        <v>339</v>
      </c>
      <c r="E3" s="24">
        <v>50283.14</v>
      </c>
      <c r="F3" t="s">
        <v>393</v>
      </c>
    </row>
    <row r="4" spans="1:6" x14ac:dyDescent="0.2">
      <c r="A4" t="s">
        <v>16</v>
      </c>
      <c r="B4" t="s">
        <v>274</v>
      </c>
      <c r="C4" t="s">
        <v>272</v>
      </c>
      <c r="D4" t="s">
        <v>326</v>
      </c>
      <c r="E4" s="24">
        <v>8475.19</v>
      </c>
      <c r="F4" t="s">
        <v>393</v>
      </c>
    </row>
    <row r="5" spans="1:6" x14ac:dyDescent="0.2">
      <c r="A5" t="s">
        <v>16</v>
      </c>
      <c r="B5" t="s">
        <v>275</v>
      </c>
      <c r="C5" t="s">
        <v>272</v>
      </c>
      <c r="D5" t="s">
        <v>316</v>
      </c>
      <c r="E5" s="24">
        <v>0</v>
      </c>
      <c r="F5" t="s">
        <v>393</v>
      </c>
    </row>
    <row r="6" spans="1:6" x14ac:dyDescent="0.2">
      <c r="A6" t="s">
        <v>276</v>
      </c>
      <c r="B6" t="s">
        <v>277</v>
      </c>
      <c r="C6" t="s">
        <v>278</v>
      </c>
      <c r="D6" t="s">
        <v>317</v>
      </c>
      <c r="E6" s="24">
        <v>4636</v>
      </c>
      <c r="F6" t="s">
        <v>393</v>
      </c>
    </row>
    <row r="7" spans="1:6" x14ac:dyDescent="0.2">
      <c r="A7" t="s">
        <v>276</v>
      </c>
      <c r="B7" t="s">
        <v>279</v>
      </c>
      <c r="C7" t="s">
        <v>278</v>
      </c>
      <c r="D7" t="s">
        <v>333</v>
      </c>
      <c r="E7" s="24">
        <v>97161.18</v>
      </c>
      <c r="F7" t="s">
        <v>393</v>
      </c>
    </row>
    <row r="8" spans="1:6" x14ac:dyDescent="0.2">
      <c r="A8" t="s">
        <v>276</v>
      </c>
      <c r="B8" t="s">
        <v>280</v>
      </c>
      <c r="C8" t="s">
        <v>278</v>
      </c>
      <c r="D8" t="s">
        <v>340</v>
      </c>
      <c r="E8" s="24">
        <v>244</v>
      </c>
      <c r="F8" t="s">
        <v>393</v>
      </c>
    </row>
    <row r="9" spans="1:6" x14ac:dyDescent="0.2">
      <c r="A9" t="s">
        <v>276</v>
      </c>
      <c r="B9" t="s">
        <v>281</v>
      </c>
      <c r="C9" t="s">
        <v>278</v>
      </c>
      <c r="D9" t="s">
        <v>351</v>
      </c>
      <c r="E9" s="24">
        <v>726077</v>
      </c>
      <c r="F9" t="s">
        <v>393</v>
      </c>
    </row>
    <row r="10" spans="1:6" x14ac:dyDescent="0.2">
      <c r="A10" t="s">
        <v>276</v>
      </c>
      <c r="B10" t="s">
        <v>282</v>
      </c>
      <c r="C10" t="s">
        <v>278</v>
      </c>
      <c r="D10" t="s">
        <v>327</v>
      </c>
      <c r="E10" s="24">
        <v>0</v>
      </c>
      <c r="F10" t="s">
        <v>393</v>
      </c>
    </row>
    <row r="11" spans="1:6" x14ac:dyDescent="0.2">
      <c r="A11" t="s">
        <v>276</v>
      </c>
      <c r="B11" t="s">
        <v>283</v>
      </c>
      <c r="C11" t="s">
        <v>278</v>
      </c>
      <c r="D11" t="s">
        <v>332</v>
      </c>
      <c r="E11" s="24">
        <v>98235.29</v>
      </c>
      <c r="F11" t="s">
        <v>393</v>
      </c>
    </row>
    <row r="12" spans="1:6" x14ac:dyDescent="0.2">
      <c r="A12" t="s">
        <v>276</v>
      </c>
      <c r="B12" t="s">
        <v>284</v>
      </c>
      <c r="C12" t="s">
        <v>278</v>
      </c>
      <c r="D12" t="s">
        <v>331</v>
      </c>
      <c r="E12" s="24">
        <v>15581.02</v>
      </c>
      <c r="F12" t="s">
        <v>393</v>
      </c>
    </row>
    <row r="13" spans="1:6" x14ac:dyDescent="0.2">
      <c r="A13" t="s">
        <v>276</v>
      </c>
      <c r="B13" t="s">
        <v>285</v>
      </c>
      <c r="C13" t="s">
        <v>278</v>
      </c>
      <c r="D13" t="s">
        <v>342</v>
      </c>
      <c r="E13" s="24">
        <v>20067.669999999998</v>
      </c>
      <c r="F13" t="s">
        <v>393</v>
      </c>
    </row>
    <row r="14" spans="1:6" x14ac:dyDescent="0.2">
      <c r="A14" t="s">
        <v>276</v>
      </c>
      <c r="B14" t="s">
        <v>286</v>
      </c>
      <c r="C14" t="s">
        <v>278</v>
      </c>
      <c r="D14" t="s">
        <v>344</v>
      </c>
      <c r="E14" s="24">
        <v>26047.25</v>
      </c>
      <c r="F14" t="s">
        <v>393</v>
      </c>
    </row>
    <row r="15" spans="1:6" x14ac:dyDescent="0.2">
      <c r="A15" t="s">
        <v>276</v>
      </c>
      <c r="B15" t="s">
        <v>287</v>
      </c>
      <c r="C15" t="s">
        <v>278</v>
      </c>
      <c r="D15" t="s">
        <v>345</v>
      </c>
      <c r="E15" s="24">
        <v>99902.43</v>
      </c>
      <c r="F15" t="s">
        <v>393</v>
      </c>
    </row>
    <row r="16" spans="1:6" x14ac:dyDescent="0.2">
      <c r="A16" t="s">
        <v>276</v>
      </c>
      <c r="B16" t="s">
        <v>288</v>
      </c>
      <c r="C16" t="s">
        <v>278</v>
      </c>
      <c r="D16" t="s">
        <v>336</v>
      </c>
      <c r="E16" s="24">
        <v>58130.61</v>
      </c>
      <c r="F16" t="s">
        <v>393</v>
      </c>
    </row>
    <row r="17" spans="1:6" x14ac:dyDescent="0.2">
      <c r="A17" t="s">
        <v>276</v>
      </c>
      <c r="B17" t="s">
        <v>289</v>
      </c>
      <c r="C17" t="s">
        <v>278</v>
      </c>
      <c r="D17" t="s">
        <v>330</v>
      </c>
      <c r="E17" s="24">
        <v>178130.32</v>
      </c>
      <c r="F17" t="s">
        <v>393</v>
      </c>
    </row>
    <row r="18" spans="1:6" x14ac:dyDescent="0.2">
      <c r="A18" t="s">
        <v>276</v>
      </c>
      <c r="B18" t="s">
        <v>290</v>
      </c>
      <c r="C18" t="s">
        <v>278</v>
      </c>
      <c r="D18" t="s">
        <v>343</v>
      </c>
      <c r="E18" s="24">
        <v>24579.439999999999</v>
      </c>
      <c r="F18" t="s">
        <v>393</v>
      </c>
    </row>
    <row r="19" spans="1:6" x14ac:dyDescent="0.2">
      <c r="A19" t="s">
        <v>276</v>
      </c>
      <c r="B19" t="s">
        <v>291</v>
      </c>
      <c r="C19" t="s">
        <v>278</v>
      </c>
      <c r="D19" t="s">
        <v>334</v>
      </c>
      <c r="E19" s="24">
        <v>100922.83</v>
      </c>
      <c r="F19" t="s">
        <v>393</v>
      </c>
    </row>
    <row r="20" spans="1:6" x14ac:dyDescent="0.2">
      <c r="A20" t="s">
        <v>276</v>
      </c>
      <c r="B20" t="s">
        <v>292</v>
      </c>
      <c r="C20" t="s">
        <v>278</v>
      </c>
      <c r="D20" t="s">
        <v>335</v>
      </c>
      <c r="E20" s="24">
        <v>215625.92</v>
      </c>
      <c r="F20" t="s">
        <v>393</v>
      </c>
    </row>
    <row r="21" spans="1:6" x14ac:dyDescent="0.2">
      <c r="A21" t="s">
        <v>276</v>
      </c>
      <c r="B21" t="s">
        <v>293</v>
      </c>
      <c r="C21" t="s">
        <v>278</v>
      </c>
      <c r="D21" t="s">
        <v>348</v>
      </c>
      <c r="E21" s="24">
        <v>2478</v>
      </c>
      <c r="F21" t="s">
        <v>393</v>
      </c>
    </row>
    <row r="22" spans="1:6" x14ac:dyDescent="0.2">
      <c r="A22" t="s">
        <v>276</v>
      </c>
      <c r="B22" t="s">
        <v>294</v>
      </c>
      <c r="C22" t="s">
        <v>278</v>
      </c>
      <c r="D22" t="s">
        <v>337</v>
      </c>
      <c r="E22" s="24">
        <v>36429.599999999999</v>
      </c>
      <c r="F22" t="s">
        <v>393</v>
      </c>
    </row>
    <row r="23" spans="1:6" x14ac:dyDescent="0.2">
      <c r="A23" t="s">
        <v>276</v>
      </c>
      <c r="B23" t="s">
        <v>295</v>
      </c>
      <c r="C23" t="s">
        <v>278</v>
      </c>
      <c r="D23" t="s">
        <v>341</v>
      </c>
      <c r="E23" s="24">
        <v>78959.320000000007</v>
      </c>
      <c r="F23" t="s">
        <v>393</v>
      </c>
    </row>
    <row r="24" spans="1:6" x14ac:dyDescent="0.2">
      <c r="A24" t="s">
        <v>276</v>
      </c>
      <c r="B24" t="s">
        <v>296</v>
      </c>
      <c r="C24" t="s">
        <v>278</v>
      </c>
      <c r="D24" t="s">
        <v>347</v>
      </c>
      <c r="E24" s="24">
        <v>80330</v>
      </c>
      <c r="F24" t="s">
        <v>393</v>
      </c>
    </row>
    <row r="25" spans="1:6" x14ac:dyDescent="0.2">
      <c r="A25" t="s">
        <v>276</v>
      </c>
      <c r="B25" t="s">
        <v>297</v>
      </c>
      <c r="C25" t="s">
        <v>278</v>
      </c>
      <c r="D25" t="s">
        <v>318</v>
      </c>
      <c r="E25" s="24">
        <v>55543.5</v>
      </c>
      <c r="F25" t="s">
        <v>393</v>
      </c>
    </row>
    <row r="26" spans="1:6" x14ac:dyDescent="0.2">
      <c r="A26" t="s">
        <v>276</v>
      </c>
      <c r="B26" t="s">
        <v>298</v>
      </c>
      <c r="C26" t="s">
        <v>278</v>
      </c>
      <c r="D26" t="s">
        <v>319</v>
      </c>
      <c r="E26" s="24">
        <v>0</v>
      </c>
      <c r="F26" t="s">
        <v>393</v>
      </c>
    </row>
    <row r="27" spans="1:6" x14ac:dyDescent="0.2">
      <c r="A27" t="s">
        <v>276</v>
      </c>
      <c r="B27" t="s">
        <v>299</v>
      </c>
      <c r="C27" t="s">
        <v>278</v>
      </c>
      <c r="D27" t="s">
        <v>338</v>
      </c>
      <c r="E27" s="24">
        <v>0</v>
      </c>
      <c r="F27" t="s">
        <v>393</v>
      </c>
    </row>
    <row r="28" spans="1:6" x14ac:dyDescent="0.2">
      <c r="A28" t="s">
        <v>276</v>
      </c>
      <c r="B28" t="s">
        <v>300</v>
      </c>
      <c r="C28" t="s">
        <v>278</v>
      </c>
      <c r="D28" t="s">
        <v>346</v>
      </c>
      <c r="E28" s="24">
        <v>5017.9399999999996</v>
      </c>
      <c r="F28" t="s">
        <v>393</v>
      </c>
    </row>
    <row r="29" spans="1:6" x14ac:dyDescent="0.2">
      <c r="A29" t="s">
        <v>276</v>
      </c>
      <c r="B29" t="s">
        <v>301</v>
      </c>
      <c r="C29" t="s">
        <v>278</v>
      </c>
      <c r="D29" t="s">
        <v>328</v>
      </c>
      <c r="E29" s="24">
        <v>182380.24</v>
      </c>
      <c r="F29" t="s">
        <v>393</v>
      </c>
    </row>
    <row r="30" spans="1:6" x14ac:dyDescent="0.2">
      <c r="A30" t="s">
        <v>276</v>
      </c>
      <c r="B30" t="s">
        <v>302</v>
      </c>
      <c r="C30" t="s">
        <v>278</v>
      </c>
      <c r="D30" t="s">
        <v>352</v>
      </c>
      <c r="E30" s="24">
        <v>0</v>
      </c>
      <c r="F30" t="s">
        <v>393</v>
      </c>
    </row>
    <row r="31" spans="1:6" x14ac:dyDescent="0.2">
      <c r="A31" t="s">
        <v>276</v>
      </c>
      <c r="B31" t="s">
        <v>303</v>
      </c>
      <c r="C31" t="s">
        <v>278</v>
      </c>
      <c r="D31" t="s">
        <v>329</v>
      </c>
      <c r="E31" s="24">
        <v>174154.23</v>
      </c>
      <c r="F31" t="s">
        <v>393</v>
      </c>
    </row>
    <row r="32" spans="1:6" x14ac:dyDescent="0.2">
      <c r="A32" t="s">
        <v>40</v>
      </c>
      <c r="B32" t="s">
        <v>304</v>
      </c>
      <c r="C32" t="s">
        <v>305</v>
      </c>
      <c r="D32" t="s">
        <v>320</v>
      </c>
      <c r="E32" s="24">
        <v>963155.1</v>
      </c>
      <c r="F32" t="s">
        <v>393</v>
      </c>
    </row>
    <row r="33" spans="1:6" x14ac:dyDescent="0.2">
      <c r="A33" t="s">
        <v>40</v>
      </c>
      <c r="B33" t="s">
        <v>306</v>
      </c>
      <c r="C33" t="s">
        <v>305</v>
      </c>
      <c r="D33" t="s">
        <v>321</v>
      </c>
      <c r="E33" s="24">
        <v>261900</v>
      </c>
      <c r="F33" t="s">
        <v>393</v>
      </c>
    </row>
    <row r="34" spans="1:6" x14ac:dyDescent="0.2">
      <c r="A34" t="s">
        <v>40</v>
      </c>
      <c r="B34" t="s">
        <v>307</v>
      </c>
      <c r="C34" t="s">
        <v>305</v>
      </c>
      <c r="D34" t="s">
        <v>322</v>
      </c>
      <c r="E34" s="24">
        <v>78000</v>
      </c>
      <c r="F34" t="s">
        <v>393</v>
      </c>
    </row>
    <row r="35" spans="1:6" x14ac:dyDescent="0.2">
      <c r="A35" t="s">
        <v>40</v>
      </c>
      <c r="B35" t="s">
        <v>308</v>
      </c>
      <c r="C35" t="s">
        <v>305</v>
      </c>
      <c r="D35" t="s">
        <v>323</v>
      </c>
      <c r="E35" s="24">
        <v>0</v>
      </c>
      <c r="F35" t="s">
        <v>393</v>
      </c>
    </row>
    <row r="36" spans="1:6" x14ac:dyDescent="0.2">
      <c r="A36" t="s">
        <v>40</v>
      </c>
      <c r="B36" t="s">
        <v>309</v>
      </c>
      <c r="C36" t="s">
        <v>305</v>
      </c>
      <c r="D36" t="s">
        <v>349</v>
      </c>
      <c r="E36" s="24">
        <v>728249.34</v>
      </c>
      <c r="F36" t="s">
        <v>393</v>
      </c>
    </row>
    <row r="37" spans="1:6" x14ac:dyDescent="0.2">
      <c r="A37" t="s">
        <v>45</v>
      </c>
      <c r="B37" t="s">
        <v>310</v>
      </c>
      <c r="C37" t="s">
        <v>311</v>
      </c>
      <c r="D37" t="s">
        <v>324</v>
      </c>
      <c r="E37" s="24">
        <v>0</v>
      </c>
      <c r="F37" t="s">
        <v>393</v>
      </c>
    </row>
    <row r="38" spans="1:6" x14ac:dyDescent="0.2">
      <c r="A38" t="s">
        <v>45</v>
      </c>
      <c r="B38" t="s">
        <v>312</v>
      </c>
      <c r="C38" t="s">
        <v>311</v>
      </c>
      <c r="D38" t="s">
        <v>325</v>
      </c>
      <c r="E38" s="24">
        <v>0</v>
      </c>
      <c r="F38" t="s">
        <v>393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V27" sqref="V27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231</v>
      </c>
      <c r="P1" s="1" t="s">
        <v>232</v>
      </c>
      <c r="Q1" s="1" t="s">
        <v>233</v>
      </c>
      <c r="R1" s="1" t="s">
        <v>108</v>
      </c>
      <c r="S1" s="1" t="s">
        <v>109</v>
      </c>
      <c r="T1" s="1" t="s">
        <v>234</v>
      </c>
      <c r="U1" s="1" t="s">
        <v>235</v>
      </c>
      <c r="V1" s="1" t="s">
        <v>236</v>
      </c>
      <c r="W1" s="1" t="s">
        <v>110</v>
      </c>
      <c r="X1" s="1" t="s">
        <v>111</v>
      </c>
      <c r="Y1" s="1" t="s">
        <v>237</v>
      </c>
      <c r="Z1" s="1" t="s">
        <v>238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224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223</v>
      </c>
    </row>
    <row r="3" spans="1:31" x14ac:dyDescent="0.2">
      <c r="A3" t="s">
        <v>114</v>
      </c>
      <c r="B3" t="s">
        <v>225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223</v>
      </c>
    </row>
    <row r="4" spans="1:31" x14ac:dyDescent="0.2">
      <c r="A4" t="s">
        <v>114</v>
      </c>
      <c r="B4" t="s">
        <v>225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223</v>
      </c>
    </row>
    <row r="5" spans="1:31" x14ac:dyDescent="0.2">
      <c r="A5" t="s">
        <v>114</v>
      </c>
      <c r="B5" t="s">
        <v>225</v>
      </c>
      <c r="C5" t="s">
        <v>115</v>
      </c>
      <c r="D5" t="s">
        <v>116</v>
      </c>
      <c r="E5" t="s">
        <v>40</v>
      </c>
      <c r="F5" t="s">
        <v>226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223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223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223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223</v>
      </c>
    </row>
    <row r="9" spans="1:31" x14ac:dyDescent="0.2">
      <c r="A9" t="s">
        <v>227</v>
      </c>
      <c r="B9" t="s">
        <v>228</v>
      </c>
      <c r="C9" t="s">
        <v>229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223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223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223</v>
      </c>
    </row>
    <row r="12" spans="1:31" x14ac:dyDescent="0.2">
      <c r="A12" t="s">
        <v>252</v>
      </c>
      <c r="B12" t="s">
        <v>253</v>
      </c>
      <c r="C12" t="s">
        <v>135</v>
      </c>
      <c r="D12" t="s">
        <v>116</v>
      </c>
      <c r="E12" t="s">
        <v>254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223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223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223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223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223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223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223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251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27" sqref="V27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showGridLines="0" view="pageBreakPreview" topLeftCell="A70" zoomScale="130" zoomScaleNormal="95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70" customWidth="1"/>
  </cols>
  <sheetData>
    <row r="1" spans="1:3" x14ac:dyDescent="0.2">
      <c r="A1" s="130" t="s">
        <v>243</v>
      </c>
      <c r="B1" s="130"/>
      <c r="C1" s="130"/>
    </row>
    <row r="3" spans="1:3" x14ac:dyDescent="0.2">
      <c r="A3" s="2" t="s">
        <v>48</v>
      </c>
      <c r="B3" s="118" t="s">
        <v>244</v>
      </c>
      <c r="C3" s="119"/>
    </row>
    <row r="4" spans="1:3" x14ac:dyDescent="0.2">
      <c r="A4" s="2" t="s">
        <v>49</v>
      </c>
      <c r="B4" s="131" t="s">
        <v>245</v>
      </c>
      <c r="C4" s="131"/>
    </row>
    <row r="5" spans="1:3" x14ac:dyDescent="0.2">
      <c r="A5" s="2" t="s">
        <v>50</v>
      </c>
      <c r="B5" s="132" t="s">
        <v>358</v>
      </c>
      <c r="C5" s="131"/>
    </row>
    <row r="6" spans="1:3" x14ac:dyDescent="0.2">
      <c r="A6" s="2" t="s">
        <v>51</v>
      </c>
      <c r="B6" s="131" t="s">
        <v>246</v>
      </c>
      <c r="C6" s="131"/>
    </row>
    <row r="7" spans="1:3" x14ac:dyDescent="0.2">
      <c r="A7" s="2" t="s">
        <v>52</v>
      </c>
      <c r="B7" s="136" t="s">
        <v>363</v>
      </c>
      <c r="C7" s="137"/>
    </row>
    <row r="8" spans="1:3" x14ac:dyDescent="0.2">
      <c r="A8" s="2" t="s">
        <v>53</v>
      </c>
      <c r="B8" s="138">
        <v>42811</v>
      </c>
      <c r="C8" s="131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Access'!E2</f>
        <v>5305236.01</v>
      </c>
    </row>
    <row r="14" spans="1:3" x14ac:dyDescent="0.2">
      <c r="A14" s="2" t="s">
        <v>58</v>
      </c>
      <c r="B14" s="5" t="s">
        <v>18</v>
      </c>
      <c r="C14" s="10">
        <f>'Despesa - Access'!E3</f>
        <v>819440.74</v>
      </c>
    </row>
    <row r="15" spans="1:3" x14ac:dyDescent="0.2">
      <c r="A15" s="2" t="s">
        <v>59</v>
      </c>
      <c r="B15" s="5" t="s">
        <v>262</v>
      </c>
      <c r="C15" s="10">
        <f>'Despesa - Access'!E4</f>
        <v>942943.59</v>
      </c>
    </row>
    <row r="16" spans="1:3" ht="51" x14ac:dyDescent="0.2">
      <c r="A16" s="6" t="s">
        <v>60</v>
      </c>
      <c r="B16" s="5" t="s">
        <v>266</v>
      </c>
      <c r="C16" s="10">
        <f>'Despesa - Access'!E5</f>
        <v>0</v>
      </c>
    </row>
    <row r="17" spans="1:5" x14ac:dyDescent="0.2">
      <c r="A17" s="126" t="s">
        <v>87</v>
      </c>
      <c r="B17" s="126"/>
      <c r="C17" s="10">
        <f>SUM(C13:C16)</f>
        <v>7067620.3399999999</v>
      </c>
      <c r="D17" s="70">
        <v>7067620.3399999999</v>
      </c>
      <c r="E17" s="70">
        <f>+C17-D17</f>
        <v>0</v>
      </c>
    </row>
    <row r="18" spans="1:5" x14ac:dyDescent="0.2">
      <c r="D18" s="70">
        <f>+D17-C17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Access'!E6</f>
        <v>0</v>
      </c>
    </row>
    <row r="23" spans="1:5" x14ac:dyDescent="0.2">
      <c r="A23" s="2" t="s">
        <v>58</v>
      </c>
      <c r="B23" s="2" t="s">
        <v>20</v>
      </c>
      <c r="C23" s="9">
        <f>'Despesa - Access'!E7</f>
        <v>297948.26</v>
      </c>
    </row>
    <row r="24" spans="1:5" x14ac:dyDescent="0.2">
      <c r="A24" s="2" t="s">
        <v>59</v>
      </c>
      <c r="B24" s="2" t="s">
        <v>21</v>
      </c>
      <c r="C24" s="9">
        <f>'Despesa - Access'!E8</f>
        <v>48231</v>
      </c>
    </row>
    <row r="25" spans="1:5" x14ac:dyDescent="0.2">
      <c r="A25" s="2" t="s">
        <v>60</v>
      </c>
      <c r="B25" s="2" t="s">
        <v>22</v>
      </c>
      <c r="C25" s="9">
        <f>'Despesa - Access'!E9</f>
        <v>159010.84</v>
      </c>
    </row>
    <row r="26" spans="1:5" x14ac:dyDescent="0.2">
      <c r="A26" s="2" t="s">
        <v>61</v>
      </c>
      <c r="B26" s="2" t="s">
        <v>23</v>
      </c>
      <c r="C26" s="9">
        <f>'Despesa - Access'!E10</f>
        <v>29697.759999999998</v>
      </c>
    </row>
    <row r="27" spans="1:5" x14ac:dyDescent="0.2">
      <c r="A27" s="2" t="s">
        <v>62</v>
      </c>
      <c r="B27" s="2" t="s">
        <v>84</v>
      </c>
      <c r="C27" s="9">
        <f>'Despesa - Access'!E11</f>
        <v>61296.71</v>
      </c>
    </row>
    <row r="28" spans="1:5" x14ac:dyDescent="0.2">
      <c r="A28" s="2" t="s">
        <v>63</v>
      </c>
      <c r="B28" s="2" t="s">
        <v>24</v>
      </c>
      <c r="C28" s="9">
        <f>'Despesa - Access'!E12</f>
        <v>413062.34</v>
      </c>
    </row>
    <row r="29" spans="1:5" x14ac:dyDescent="0.2">
      <c r="A29" s="2" t="s">
        <v>64</v>
      </c>
      <c r="B29" s="2" t="s">
        <v>25</v>
      </c>
      <c r="C29" s="9">
        <f>'Despesa - Access'!E13</f>
        <v>57120.5</v>
      </c>
    </row>
    <row r="30" spans="1:5" x14ac:dyDescent="0.2">
      <c r="A30" s="2" t="s">
        <v>65</v>
      </c>
      <c r="B30" s="2" t="s">
        <v>26</v>
      </c>
      <c r="C30" s="9">
        <f>'Despesa - Access'!E14</f>
        <v>8805.17</v>
      </c>
    </row>
    <row r="31" spans="1:5" x14ac:dyDescent="0.2">
      <c r="A31" s="2" t="s">
        <v>66</v>
      </c>
      <c r="B31" s="2" t="s">
        <v>27</v>
      </c>
      <c r="C31" s="9">
        <f>'Despesa - Access'!E15</f>
        <v>58869.599999999999</v>
      </c>
    </row>
    <row r="32" spans="1:5" x14ac:dyDescent="0.2">
      <c r="A32" s="2" t="s">
        <v>67</v>
      </c>
      <c r="B32" s="2" t="s">
        <v>28</v>
      </c>
      <c r="C32" s="9">
        <f>'Despesa - Access'!E16</f>
        <v>5881.54</v>
      </c>
    </row>
    <row r="33" spans="1:5" x14ac:dyDescent="0.2">
      <c r="A33" s="2" t="s">
        <v>68</v>
      </c>
      <c r="B33" s="2" t="s">
        <v>29</v>
      </c>
      <c r="C33" s="9">
        <f>'Despesa - Access'!E17</f>
        <v>21598</v>
      </c>
    </row>
    <row r="34" spans="1:5" ht="63.75" x14ac:dyDescent="0.2">
      <c r="A34" s="6" t="s">
        <v>69</v>
      </c>
      <c r="B34" s="7" t="s">
        <v>268</v>
      </c>
      <c r="C34" s="9">
        <f>'Despesa - Access'!E18</f>
        <v>8352.1</v>
      </c>
    </row>
    <row r="35" spans="1:5" x14ac:dyDescent="0.2">
      <c r="A35" s="2" t="s">
        <v>70</v>
      </c>
      <c r="B35" s="2" t="s">
        <v>30</v>
      </c>
      <c r="C35" s="9">
        <f>'Despesa - Access'!E19</f>
        <v>195787.91</v>
      </c>
    </row>
    <row r="36" spans="1:5" x14ac:dyDescent="0.2">
      <c r="A36" s="2" t="s">
        <v>71</v>
      </c>
      <c r="B36" s="2" t="s">
        <v>257</v>
      </c>
      <c r="C36" s="9">
        <f>'Despesa - Access'!E20</f>
        <v>358404.12</v>
      </c>
    </row>
    <row r="37" spans="1:5" x14ac:dyDescent="0.2">
      <c r="A37" s="2" t="s">
        <v>72</v>
      </c>
      <c r="B37" s="2" t="s">
        <v>31</v>
      </c>
      <c r="C37" s="9">
        <f>'Despesa - Access'!E21</f>
        <v>975.25</v>
      </c>
    </row>
    <row r="38" spans="1:5" ht="25.5" x14ac:dyDescent="0.2">
      <c r="A38" s="6" t="s">
        <v>73</v>
      </c>
      <c r="B38" s="26" t="s">
        <v>85</v>
      </c>
      <c r="C38" s="9">
        <f>'Despesa - Access'!E22</f>
        <v>37567.599999999999</v>
      </c>
    </row>
    <row r="39" spans="1:5" x14ac:dyDescent="0.2">
      <c r="A39" s="2" t="s">
        <v>74</v>
      </c>
      <c r="B39" s="2" t="s">
        <v>32</v>
      </c>
      <c r="C39" s="9">
        <f>'Despesa - Access'!E23</f>
        <v>0</v>
      </c>
    </row>
    <row r="40" spans="1:5" x14ac:dyDescent="0.2">
      <c r="A40" s="2" t="s">
        <v>75</v>
      </c>
      <c r="B40" s="2" t="s">
        <v>33</v>
      </c>
      <c r="C40" s="9">
        <f>'Despesa - Access'!E24</f>
        <v>0</v>
      </c>
    </row>
    <row r="41" spans="1:5" x14ac:dyDescent="0.2">
      <c r="A41" s="2" t="s">
        <v>76</v>
      </c>
      <c r="B41" s="2" t="s">
        <v>34</v>
      </c>
      <c r="C41" s="9">
        <f>'Despesa - Access'!E25</f>
        <v>0</v>
      </c>
    </row>
    <row r="42" spans="1:5" x14ac:dyDescent="0.2">
      <c r="A42" s="2" t="s">
        <v>77</v>
      </c>
      <c r="B42" s="2" t="s">
        <v>35</v>
      </c>
      <c r="C42" s="9">
        <f>'Despesa - Access'!E26</f>
        <v>0</v>
      </c>
    </row>
    <row r="43" spans="1:5" x14ac:dyDescent="0.2">
      <c r="A43" s="2" t="s">
        <v>78</v>
      </c>
      <c r="B43" s="2" t="s">
        <v>36</v>
      </c>
      <c r="C43" s="9">
        <f>'Despesa - Access'!E27</f>
        <v>0</v>
      </c>
    </row>
    <row r="44" spans="1:5" x14ac:dyDescent="0.2">
      <c r="A44" s="2" t="s">
        <v>79</v>
      </c>
      <c r="B44" s="2" t="s">
        <v>37</v>
      </c>
      <c r="C44" s="9">
        <f>'Despesa - Access'!E28</f>
        <v>0</v>
      </c>
    </row>
    <row r="45" spans="1:5" x14ac:dyDescent="0.2">
      <c r="A45" s="2" t="s">
        <v>80</v>
      </c>
      <c r="B45" s="2" t="s">
        <v>86</v>
      </c>
      <c r="C45" s="9">
        <f>'Despesa - Access'!E29</f>
        <v>5513.36</v>
      </c>
    </row>
    <row r="46" spans="1:5" x14ac:dyDescent="0.2">
      <c r="A46" s="2" t="s">
        <v>81</v>
      </c>
      <c r="B46" s="2" t="s">
        <v>38</v>
      </c>
      <c r="C46" s="9">
        <f>'Despesa - Access'!E30</f>
        <v>0</v>
      </c>
    </row>
    <row r="47" spans="1:5" x14ac:dyDescent="0.2">
      <c r="A47" s="2" t="s">
        <v>82</v>
      </c>
      <c r="B47" s="2" t="s">
        <v>39</v>
      </c>
      <c r="C47" s="9">
        <f>'Despesa - Access'!E31</f>
        <v>490762.97</v>
      </c>
    </row>
    <row r="48" spans="1:5" x14ac:dyDescent="0.2">
      <c r="A48" s="126" t="s">
        <v>87</v>
      </c>
      <c r="B48" s="126"/>
      <c r="C48" s="9">
        <f>SUM(C22:C47)</f>
        <v>2258885.0300000003</v>
      </c>
      <c r="D48" s="70">
        <v>2258885.0299999998</v>
      </c>
      <c r="E48" s="70">
        <f>+C48-D48</f>
        <v>0</v>
      </c>
    </row>
    <row r="49" spans="1:4" x14ac:dyDescent="0.2">
      <c r="D49" s="70">
        <f>+D48-C48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264</v>
      </c>
    </row>
    <row r="53" spans="1:4" x14ac:dyDescent="0.2">
      <c r="A53" s="2" t="s">
        <v>57</v>
      </c>
      <c r="B53" s="2" t="s">
        <v>41</v>
      </c>
      <c r="C53" s="9">
        <f>'Despesa - Access'!E32</f>
        <v>0</v>
      </c>
    </row>
    <row r="54" spans="1:4" x14ac:dyDescent="0.2">
      <c r="A54" s="2" t="s">
        <v>58</v>
      </c>
      <c r="B54" s="2" t="s">
        <v>42</v>
      </c>
      <c r="C54" s="9">
        <f>'Despesa - Access'!E33</f>
        <v>0</v>
      </c>
    </row>
    <row r="55" spans="1:4" x14ac:dyDescent="0.2">
      <c r="A55" s="2" t="s">
        <v>59</v>
      </c>
      <c r="B55" s="2" t="s">
        <v>83</v>
      </c>
      <c r="C55" s="9">
        <f>'Despesa - Access'!E34</f>
        <v>0</v>
      </c>
    </row>
    <row r="56" spans="1:4" x14ac:dyDescent="0.2">
      <c r="A56" s="2" t="s">
        <v>60</v>
      </c>
      <c r="B56" s="2" t="s">
        <v>43</v>
      </c>
      <c r="C56" s="9">
        <f>'Despesa - Access'!E35</f>
        <v>0</v>
      </c>
    </row>
    <row r="57" spans="1:4" x14ac:dyDescent="0.2">
      <c r="A57" s="2" t="s">
        <v>61</v>
      </c>
      <c r="B57" s="2" t="s">
        <v>44</v>
      </c>
      <c r="C57" s="9">
        <f>'Despesa - Access'!E36</f>
        <v>0</v>
      </c>
    </row>
    <row r="58" spans="1:4" x14ac:dyDescent="0.2">
      <c r="A58" s="126" t="s">
        <v>87</v>
      </c>
      <c r="B58" s="126"/>
      <c r="C58" s="10">
        <f>SUM(C53:C57)</f>
        <v>0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Access'!E37</f>
        <v>0</v>
      </c>
    </row>
    <row r="64" spans="1:4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26" t="s">
        <v>87</v>
      </c>
      <c r="B65" s="12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Access'!F2</f>
        <v>7045927.4000000004</v>
      </c>
    </row>
    <row r="71" spans="1:3" x14ac:dyDescent="0.2">
      <c r="A71" s="2" t="s">
        <v>58</v>
      </c>
      <c r="B71" s="2" t="s">
        <v>92</v>
      </c>
      <c r="C71" s="9">
        <f>'Financeiro - Access'!F3</f>
        <v>2077219.88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258</v>
      </c>
      <c r="C73" s="9">
        <f>'Financeiro - Access'!F5</f>
        <v>0</v>
      </c>
    </row>
    <row r="74" spans="1:3" x14ac:dyDescent="0.2">
      <c r="A74" s="126" t="s">
        <v>87</v>
      </c>
      <c r="B74" s="126"/>
      <c r="C74" s="10">
        <f>SUM(C70:C73)</f>
        <v>9123147.2800000012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6" t="s">
        <v>87</v>
      </c>
      <c r="B83" s="126"/>
      <c r="C83" s="10">
        <f>SUM(C79:C82)</f>
        <v>0</v>
      </c>
    </row>
    <row r="84" spans="1:5" x14ac:dyDescent="0.2">
      <c r="A84" s="139" t="s">
        <v>313</v>
      </c>
      <c r="B84" s="139"/>
      <c r="C84" s="139"/>
    </row>
    <row r="85" spans="1:5" x14ac:dyDescent="0.2">
      <c r="A85" s="140"/>
      <c r="B85" s="141"/>
      <c r="C85" s="141"/>
    </row>
    <row r="86" spans="1:5" x14ac:dyDescent="0.2">
      <c r="D86" s="134"/>
      <c r="E86" s="135"/>
    </row>
    <row r="87" spans="1:5" x14ac:dyDescent="0.2">
      <c r="A87" s="133"/>
      <c r="B87" s="133"/>
      <c r="C87" s="133"/>
    </row>
    <row r="88" spans="1:5" x14ac:dyDescent="0.2">
      <c r="A88" s="125" t="s">
        <v>170</v>
      </c>
      <c r="B88" s="125"/>
      <c r="C88" s="125"/>
      <c r="D88" s="125"/>
      <c r="E88" s="125"/>
    </row>
    <row r="89" spans="1:5" x14ac:dyDescent="0.2">
      <c r="A89" s="25"/>
      <c r="B89" s="25"/>
      <c r="C89" s="25"/>
    </row>
    <row r="90" spans="1:5" x14ac:dyDescent="0.2">
      <c r="C90" s="11" t="s">
        <v>172</v>
      </c>
      <c r="D90" s="75" t="s">
        <v>171</v>
      </c>
      <c r="E90" s="75" t="s">
        <v>87</v>
      </c>
    </row>
    <row r="91" spans="1:5" x14ac:dyDescent="0.2">
      <c r="A91" s="118" t="s">
        <v>356</v>
      </c>
      <c r="B91" s="119"/>
      <c r="C91" s="9">
        <v>20257833.219999999</v>
      </c>
      <c r="D91" s="76">
        <f>'Anexo I - Jan'!C92</f>
        <v>10931327.85</v>
      </c>
      <c r="E91" s="76">
        <f>C91-D91</f>
        <v>9326505.3699999992</v>
      </c>
    </row>
    <row r="92" spans="1:5" x14ac:dyDescent="0.2">
      <c r="A92" s="118"/>
      <c r="B92" s="119"/>
      <c r="C92" s="9">
        <v>0</v>
      </c>
      <c r="D92" s="76">
        <f>'Anexo I - Jan'!C93</f>
        <v>0</v>
      </c>
      <c r="E92" s="76">
        <f>C92-D92</f>
        <v>0</v>
      </c>
    </row>
    <row r="93" spans="1:5" x14ac:dyDescent="0.2">
      <c r="A93" s="118" t="s">
        <v>241</v>
      </c>
      <c r="B93" s="119"/>
      <c r="C93" s="9">
        <v>0</v>
      </c>
      <c r="D93" s="76">
        <f>'Anexo I - Jan'!C94</f>
        <v>0</v>
      </c>
      <c r="E93" s="76">
        <f>C93-D93</f>
        <v>0</v>
      </c>
    </row>
    <row r="94" spans="1:5" x14ac:dyDescent="0.2">
      <c r="A94" s="131" t="s">
        <v>168</v>
      </c>
      <c r="B94" s="131"/>
      <c r="C94" s="131"/>
      <c r="D94" s="131"/>
      <c r="E94" s="78">
        <f>SUM(E91:E93)</f>
        <v>9326505.3699999992</v>
      </c>
    </row>
    <row r="95" spans="1:5" x14ac:dyDescent="0.2">
      <c r="A95" s="131" t="s">
        <v>169</v>
      </c>
      <c r="B95" s="131"/>
      <c r="C95" s="131"/>
      <c r="D95" s="131"/>
      <c r="E95" s="78">
        <f>$C$17+$C$48+$C$58+$C$65</f>
        <v>9326505.370000001</v>
      </c>
    </row>
    <row r="98" spans="4:5" x14ac:dyDescent="0.2">
      <c r="D98" s="77" t="s">
        <v>270</v>
      </c>
      <c r="E98" s="74">
        <v>9326505.3699999992</v>
      </c>
    </row>
    <row r="99" spans="4:5" x14ac:dyDescent="0.2">
      <c r="E99" s="77" t="str">
        <f>IF(E94=E98,"despesa OK","Verificar Diferença")</f>
        <v>despesa OK</v>
      </c>
    </row>
  </sheetData>
  <mergeCells count="23">
    <mergeCell ref="A1:C1"/>
    <mergeCell ref="B3:C3"/>
    <mergeCell ref="B4:C4"/>
    <mergeCell ref="B5:C5"/>
    <mergeCell ref="A94:D94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7:C87"/>
    <mergeCell ref="D86:E86"/>
    <mergeCell ref="A95:D95"/>
    <mergeCell ref="A88:E88"/>
    <mergeCell ref="A91:B91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V27" sqref="V27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185</v>
      </c>
    </row>
    <row r="2" spans="1:7" x14ac:dyDescent="0.2">
      <c r="A2" s="27" t="s">
        <v>186</v>
      </c>
    </row>
    <row r="3" spans="1:7" x14ac:dyDescent="0.2">
      <c r="A3" s="27" t="s">
        <v>187</v>
      </c>
    </row>
    <row r="4" spans="1:7" x14ac:dyDescent="0.2">
      <c r="A4" s="27" t="s">
        <v>188</v>
      </c>
    </row>
    <row r="5" spans="1:7" x14ac:dyDescent="0.2">
      <c r="A5" s="27" t="s">
        <v>189</v>
      </c>
    </row>
    <row r="8" spans="1:7" x14ac:dyDescent="0.2">
      <c r="A8" s="162" t="s">
        <v>190</v>
      </c>
      <c r="B8" s="162"/>
      <c r="C8" s="162"/>
      <c r="D8" s="162"/>
      <c r="E8" s="162"/>
      <c r="F8" s="162"/>
      <c r="G8" s="162"/>
    </row>
    <row r="9" spans="1:7" x14ac:dyDescent="0.2">
      <c r="A9" s="162" t="s">
        <v>191</v>
      </c>
      <c r="B9" s="162"/>
      <c r="C9" s="162"/>
      <c r="D9" s="162"/>
      <c r="E9" s="162"/>
      <c r="F9" s="162"/>
      <c r="G9" s="162"/>
    </row>
    <row r="10" spans="1:7" x14ac:dyDescent="0.2">
      <c r="A10" s="163" t="s">
        <v>222</v>
      </c>
      <c r="B10" s="162"/>
      <c r="C10" s="162"/>
      <c r="D10" s="162"/>
      <c r="E10" s="162"/>
      <c r="F10" s="162"/>
      <c r="G10" s="162"/>
    </row>
    <row r="13" spans="1:7" ht="13.5" thickBot="1" x14ac:dyDescent="0.25">
      <c r="A13" s="28" t="s">
        <v>192</v>
      </c>
      <c r="B13" s="28"/>
      <c r="C13" s="28"/>
      <c r="D13" s="28"/>
      <c r="E13" s="28"/>
      <c r="F13" s="28"/>
      <c r="G13" s="28"/>
    </row>
    <row r="14" spans="1:7" ht="13.5" thickBot="1" x14ac:dyDescent="0.25">
      <c r="A14" s="29"/>
      <c r="B14" s="164" t="s">
        <v>193</v>
      </c>
      <c r="C14" s="165"/>
      <c r="D14" s="166"/>
      <c r="E14" s="167" t="s">
        <v>194</v>
      </c>
      <c r="F14" s="168"/>
      <c r="G14" s="168"/>
    </row>
    <row r="15" spans="1:7" ht="14.25" thickTop="1" thickBot="1" x14ac:dyDescent="0.25">
      <c r="A15" s="30" t="s">
        <v>195</v>
      </c>
      <c r="B15" s="155" t="s">
        <v>196</v>
      </c>
      <c r="C15" s="156"/>
      <c r="D15" s="157" t="s">
        <v>87</v>
      </c>
      <c r="E15" s="159" t="s">
        <v>196</v>
      </c>
      <c r="F15" s="156"/>
      <c r="G15" s="160" t="s">
        <v>87</v>
      </c>
    </row>
    <row r="16" spans="1:7" ht="14.25" thickTop="1" thickBot="1" x14ac:dyDescent="0.25">
      <c r="A16" s="31"/>
      <c r="B16" s="32" t="s">
        <v>197</v>
      </c>
      <c r="C16" s="33" t="s">
        <v>198</v>
      </c>
      <c r="D16" s="158"/>
      <c r="E16" s="34" t="s">
        <v>197</v>
      </c>
      <c r="F16" s="32" t="s">
        <v>198</v>
      </c>
      <c r="G16" s="161"/>
    </row>
    <row r="17" spans="1:7" ht="13.5" thickTop="1" x14ac:dyDescent="0.2">
      <c r="A17" s="35"/>
      <c r="B17" s="36"/>
      <c r="C17" s="37"/>
      <c r="D17" s="38"/>
      <c r="E17" s="39"/>
      <c r="F17" s="40"/>
    </row>
    <row r="18" spans="1:7" x14ac:dyDescent="0.2">
      <c r="A18" s="41" t="s">
        <v>199</v>
      </c>
      <c r="B18" s="42"/>
      <c r="C18" s="43"/>
      <c r="D18" s="44">
        <f>SUM(B18:C18)</f>
        <v>0</v>
      </c>
      <c r="E18" s="45"/>
      <c r="F18" s="42"/>
      <c r="G18" s="43">
        <f>SUM(E18:F18)</f>
        <v>0</v>
      </c>
    </row>
    <row r="19" spans="1:7" x14ac:dyDescent="0.2">
      <c r="A19" s="41"/>
      <c r="B19" s="46"/>
      <c r="C19" s="42"/>
      <c r="D19" s="47"/>
      <c r="E19" s="45"/>
      <c r="F19" s="42"/>
      <c r="G19" s="43"/>
    </row>
    <row r="20" spans="1:7" x14ac:dyDescent="0.2">
      <c r="A20" s="41" t="s">
        <v>200</v>
      </c>
      <c r="B20" s="42"/>
      <c r="C20" s="42"/>
      <c r="D20" s="47">
        <f>SUM(B20:C20)</f>
        <v>0</v>
      </c>
      <c r="E20" s="45"/>
      <c r="F20" s="42"/>
      <c r="G20" s="43">
        <f>SUM(E20:F20)</f>
        <v>0</v>
      </c>
    </row>
    <row r="21" spans="1:7" x14ac:dyDescent="0.2">
      <c r="A21" s="41"/>
      <c r="B21" s="46"/>
      <c r="C21" s="42"/>
      <c r="D21" s="47"/>
      <c r="E21" s="45"/>
      <c r="F21" s="42"/>
      <c r="G21" s="43"/>
    </row>
    <row r="22" spans="1:7" x14ac:dyDescent="0.2">
      <c r="A22" s="41" t="s">
        <v>201</v>
      </c>
      <c r="B22" s="42"/>
      <c r="C22" s="42"/>
      <c r="D22" s="47">
        <f>SUM(B22:C22)</f>
        <v>0</v>
      </c>
      <c r="E22" s="45"/>
      <c r="F22" s="42"/>
      <c r="G22" s="43">
        <f>SUM(E22:F22)</f>
        <v>0</v>
      </c>
    </row>
    <row r="23" spans="1:7" x14ac:dyDescent="0.2">
      <c r="A23" s="41"/>
      <c r="B23" s="46"/>
      <c r="C23" s="42"/>
      <c r="D23" s="47"/>
      <c r="E23" s="45"/>
      <c r="F23" s="42"/>
      <c r="G23" s="43"/>
    </row>
    <row r="24" spans="1:7" x14ac:dyDescent="0.2">
      <c r="A24" s="41" t="s">
        <v>202</v>
      </c>
      <c r="B24" s="42"/>
      <c r="C24" s="43"/>
      <c r="D24" s="44">
        <f>SUM(B24:C24)</f>
        <v>0</v>
      </c>
      <c r="E24" s="45"/>
      <c r="F24" s="42"/>
      <c r="G24" s="43">
        <f>SUM(E24:F24)</f>
        <v>0</v>
      </c>
    </row>
    <row r="25" spans="1:7" x14ac:dyDescent="0.2">
      <c r="A25" s="41"/>
      <c r="B25" s="46"/>
      <c r="C25" s="42"/>
      <c r="D25" s="47"/>
      <c r="E25" s="45"/>
      <c r="F25" s="42"/>
      <c r="G25" s="43"/>
    </row>
    <row r="26" spans="1:7" x14ac:dyDescent="0.2">
      <c r="A26" s="41" t="s">
        <v>203</v>
      </c>
      <c r="B26" s="42"/>
      <c r="C26" s="42"/>
      <c r="D26" s="47">
        <f>SUM(B26:C26)</f>
        <v>0</v>
      </c>
      <c r="E26" s="45"/>
      <c r="F26" s="42"/>
      <c r="G26" s="43">
        <f>SUM(E26:F26)</f>
        <v>0</v>
      </c>
    </row>
    <row r="27" spans="1:7" x14ac:dyDescent="0.2">
      <c r="A27" s="41"/>
      <c r="B27" s="46"/>
      <c r="C27" s="42"/>
      <c r="D27" s="47"/>
      <c r="E27" s="45"/>
      <c r="F27" s="42"/>
      <c r="G27" s="43"/>
    </row>
    <row r="28" spans="1:7" x14ac:dyDescent="0.2">
      <c r="A28" s="41" t="s">
        <v>204</v>
      </c>
      <c r="B28" s="42"/>
      <c r="C28" s="42"/>
      <c r="D28" s="47">
        <f>SUM(B28:C28)</f>
        <v>0</v>
      </c>
      <c r="E28" s="45"/>
      <c r="F28" s="42"/>
      <c r="G28" s="43">
        <f>SUM(E28:F28)</f>
        <v>0</v>
      </c>
    </row>
    <row r="29" spans="1:7" x14ac:dyDescent="0.2">
      <c r="A29" s="41"/>
      <c r="B29" s="46"/>
      <c r="C29" s="42"/>
      <c r="D29" s="47"/>
      <c r="E29" s="45"/>
      <c r="F29" s="42"/>
      <c r="G29" s="43"/>
    </row>
    <row r="30" spans="1:7" x14ac:dyDescent="0.2">
      <c r="A30" s="41" t="s">
        <v>205</v>
      </c>
      <c r="B30" s="42"/>
      <c r="C30" s="43"/>
      <c r="D30" s="44">
        <f>SUM(B30:C30)</f>
        <v>0</v>
      </c>
      <c r="E30" s="45"/>
      <c r="F30" s="42"/>
      <c r="G30" s="43">
        <f>SUM(E30:F30)</f>
        <v>0</v>
      </c>
    </row>
    <row r="31" spans="1:7" x14ac:dyDescent="0.2">
      <c r="A31" s="41"/>
      <c r="B31" s="46"/>
      <c r="C31" s="42"/>
      <c r="D31" s="47"/>
      <c r="E31" s="45"/>
      <c r="F31" s="42"/>
      <c r="G31" s="43"/>
    </row>
    <row r="32" spans="1:7" x14ac:dyDescent="0.2">
      <c r="A32" s="41" t="s">
        <v>206</v>
      </c>
      <c r="B32" s="42"/>
      <c r="C32" s="42"/>
      <c r="D32" s="47">
        <f>SUM(B32:C32)</f>
        <v>0</v>
      </c>
      <c r="E32" s="45"/>
      <c r="F32" s="42"/>
      <c r="G32" s="43">
        <f>SUM(E32:F32)</f>
        <v>0</v>
      </c>
    </row>
    <row r="33" spans="1:7" x14ac:dyDescent="0.2">
      <c r="A33" s="41"/>
      <c r="B33" s="46"/>
      <c r="C33" s="42"/>
      <c r="D33" s="47"/>
      <c r="E33" s="45"/>
      <c r="F33" s="42"/>
      <c r="G33" s="43"/>
    </row>
    <row r="34" spans="1:7" x14ac:dyDescent="0.2">
      <c r="A34" s="41" t="s">
        <v>207</v>
      </c>
      <c r="B34" s="42"/>
      <c r="C34" s="42"/>
      <c r="D34" s="47">
        <f>SUM(B34:C34)</f>
        <v>0</v>
      </c>
      <c r="E34" s="45"/>
      <c r="F34" s="42"/>
      <c r="G34" s="43">
        <f>SUM(E34:F34)</f>
        <v>0</v>
      </c>
    </row>
    <row r="35" spans="1:7" x14ac:dyDescent="0.2">
      <c r="A35" s="41"/>
      <c r="B35" s="46"/>
      <c r="C35" s="42"/>
      <c r="D35" s="47"/>
      <c r="E35" s="45"/>
      <c r="F35" s="42"/>
      <c r="G35" s="43"/>
    </row>
    <row r="36" spans="1:7" x14ac:dyDescent="0.2">
      <c r="A36" s="41" t="s">
        <v>208</v>
      </c>
      <c r="B36" s="42"/>
      <c r="C36" s="42"/>
      <c r="D36" s="47">
        <f>SUM(B36:C36)</f>
        <v>0</v>
      </c>
      <c r="E36" s="45"/>
      <c r="F36" s="42"/>
      <c r="G36" s="43">
        <f>SUM(E36:F36)</f>
        <v>0</v>
      </c>
    </row>
    <row r="37" spans="1:7" x14ac:dyDescent="0.2">
      <c r="A37" s="41"/>
      <c r="B37" s="46"/>
      <c r="C37" s="42"/>
      <c r="D37" s="47"/>
      <c r="E37" s="45"/>
      <c r="F37" s="42"/>
      <c r="G37" s="43"/>
    </row>
    <row r="38" spans="1:7" x14ac:dyDescent="0.2">
      <c r="A38" s="41" t="s">
        <v>209</v>
      </c>
      <c r="B38" s="42"/>
      <c r="C38" s="42"/>
      <c r="D38" s="47">
        <f>SUM(B38:C38)</f>
        <v>0</v>
      </c>
      <c r="E38" s="45"/>
      <c r="F38" s="42"/>
      <c r="G38" s="43">
        <f>SUM(E38:F38)</f>
        <v>0</v>
      </c>
    </row>
    <row r="39" spans="1:7" x14ac:dyDescent="0.2">
      <c r="A39" s="41"/>
      <c r="B39" s="46"/>
      <c r="C39" s="42"/>
      <c r="D39" s="47"/>
      <c r="E39" s="45"/>
      <c r="F39" s="42"/>
      <c r="G39" s="43"/>
    </row>
    <row r="40" spans="1:7" x14ac:dyDescent="0.2">
      <c r="A40" s="41" t="s">
        <v>210</v>
      </c>
      <c r="B40" s="42"/>
      <c r="C40" s="42"/>
      <c r="D40" s="47">
        <f>SUM(B40:C40)</f>
        <v>0</v>
      </c>
      <c r="E40" s="45"/>
      <c r="F40" s="42"/>
      <c r="G40" s="43">
        <f>SUM(E40:F40)</f>
        <v>0</v>
      </c>
    </row>
    <row r="41" spans="1:7" ht="13.5" thickBot="1" x14ac:dyDescent="0.25">
      <c r="A41" s="48"/>
      <c r="B41" s="48"/>
      <c r="C41" s="49"/>
      <c r="D41" s="50"/>
      <c r="E41" s="51"/>
      <c r="F41" s="49"/>
      <c r="G41" s="52"/>
    </row>
    <row r="42" spans="1:7" ht="13.5" thickTop="1" x14ac:dyDescent="0.2">
      <c r="A42" s="41"/>
      <c r="B42" s="41"/>
      <c r="C42" s="53"/>
      <c r="D42" s="54"/>
      <c r="E42" s="55"/>
      <c r="F42" s="53"/>
    </row>
    <row r="43" spans="1:7" x14ac:dyDescent="0.2">
      <c r="A43" s="56" t="s">
        <v>211</v>
      </c>
      <c r="B43" s="57">
        <f t="shared" ref="B43:G43" si="0">SUM(B18:B40)</f>
        <v>0</v>
      </c>
      <c r="C43" s="57">
        <f t="shared" si="0"/>
        <v>0</v>
      </c>
      <c r="D43" s="58">
        <f t="shared" si="0"/>
        <v>0</v>
      </c>
      <c r="E43" s="57">
        <f t="shared" si="0"/>
        <v>0</v>
      </c>
      <c r="F43" s="57">
        <f t="shared" si="0"/>
        <v>0</v>
      </c>
      <c r="G43" s="59">
        <f t="shared" si="0"/>
        <v>0</v>
      </c>
    </row>
    <row r="44" spans="1:7" ht="13.5" thickBot="1" x14ac:dyDescent="0.25">
      <c r="A44" s="60"/>
      <c r="B44" s="60"/>
      <c r="C44" s="61"/>
      <c r="D44" s="62"/>
      <c r="E44" s="63"/>
      <c r="F44" s="61"/>
      <c r="G44" s="28"/>
    </row>
    <row r="45" spans="1:7" x14ac:dyDescent="0.2">
      <c r="A45" s="1" t="s">
        <v>212</v>
      </c>
      <c r="F45" s="1" t="s">
        <v>213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6" zoomScale="115" zoomScaleNormal="100" zoomScaleSheetLayoutView="115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6" bestFit="1" customWidth="1"/>
    <col min="5" max="5" width="11.7109375" style="96" bestFit="1" customWidth="1"/>
    <col min="6" max="6" width="9.140625" style="96"/>
  </cols>
  <sheetData>
    <row r="1" spans="1:3" x14ac:dyDescent="0.2">
      <c r="A1" s="130" t="s">
        <v>243</v>
      </c>
      <c r="B1" s="130"/>
      <c r="C1" s="130"/>
    </row>
    <row r="3" spans="1:3" x14ac:dyDescent="0.2">
      <c r="A3" s="2" t="s">
        <v>48</v>
      </c>
      <c r="B3" s="118" t="s">
        <v>244</v>
      </c>
      <c r="C3" s="119"/>
    </row>
    <row r="4" spans="1:3" x14ac:dyDescent="0.2">
      <c r="A4" s="2" t="s">
        <v>49</v>
      </c>
      <c r="B4" s="131" t="s">
        <v>245</v>
      </c>
      <c r="C4" s="131"/>
    </row>
    <row r="5" spans="1:3" x14ac:dyDescent="0.2">
      <c r="A5" s="2" t="s">
        <v>50</v>
      </c>
      <c r="B5" s="132" t="s">
        <v>358</v>
      </c>
      <c r="C5" s="131"/>
    </row>
    <row r="6" spans="1:3" x14ac:dyDescent="0.2">
      <c r="A6" s="2" t="s">
        <v>51</v>
      </c>
      <c r="B6" s="131" t="s">
        <v>246</v>
      </c>
      <c r="C6" s="131"/>
    </row>
    <row r="7" spans="1:3" x14ac:dyDescent="0.2">
      <c r="A7" s="2" t="s">
        <v>52</v>
      </c>
      <c r="B7" s="136" t="s">
        <v>364</v>
      </c>
      <c r="C7" s="137"/>
    </row>
    <row r="8" spans="1:3" x14ac:dyDescent="0.2">
      <c r="A8" s="2" t="s">
        <v>53</v>
      </c>
      <c r="B8" s="138">
        <v>42844</v>
      </c>
      <c r="C8" s="131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Access'!F2</f>
        <v>5394712.8700000001</v>
      </c>
    </row>
    <row r="14" spans="1:3" x14ac:dyDescent="0.2">
      <c r="A14" s="2" t="s">
        <v>58</v>
      </c>
      <c r="B14" s="5" t="s">
        <v>18</v>
      </c>
      <c r="C14" s="10">
        <f>'Despesa - Access'!F3</f>
        <v>811965.23</v>
      </c>
    </row>
    <row r="15" spans="1:3" x14ac:dyDescent="0.2">
      <c r="A15" s="2" t="s">
        <v>59</v>
      </c>
      <c r="B15" s="5" t="s">
        <v>262</v>
      </c>
      <c r="C15" s="10">
        <f>'Despesa - Access'!F4</f>
        <v>974286.45</v>
      </c>
    </row>
    <row r="16" spans="1:3" ht="51" x14ac:dyDescent="0.2">
      <c r="A16" s="6" t="s">
        <v>60</v>
      </c>
      <c r="B16" s="5" t="s">
        <v>266</v>
      </c>
      <c r="C16" s="10">
        <f>'Despesa - Access'!F5</f>
        <v>0</v>
      </c>
    </row>
    <row r="17" spans="1:5" x14ac:dyDescent="0.2">
      <c r="A17" s="126" t="s">
        <v>87</v>
      </c>
      <c r="B17" s="126"/>
      <c r="C17" s="10">
        <f>SUM(C13:C16)</f>
        <v>7180964.5499999998</v>
      </c>
      <c r="D17" s="96">
        <v>7180964.5499999998</v>
      </c>
      <c r="E17" s="96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Access'!F6</f>
        <v>0</v>
      </c>
    </row>
    <row r="23" spans="1:5" x14ac:dyDescent="0.2">
      <c r="A23" s="2" t="s">
        <v>58</v>
      </c>
      <c r="B23" s="2" t="s">
        <v>20</v>
      </c>
      <c r="C23" s="9">
        <f>'Despesa - Access'!F7</f>
        <v>293608.74</v>
      </c>
    </row>
    <row r="24" spans="1:5" x14ac:dyDescent="0.2">
      <c r="A24" s="2" t="s">
        <v>59</v>
      </c>
      <c r="B24" s="2" t="s">
        <v>21</v>
      </c>
      <c r="C24" s="9">
        <f>'Despesa - Access'!F8</f>
        <v>46134</v>
      </c>
    </row>
    <row r="25" spans="1:5" x14ac:dyDescent="0.2">
      <c r="A25" s="2" t="s">
        <v>60</v>
      </c>
      <c r="B25" s="2" t="s">
        <v>22</v>
      </c>
      <c r="C25" s="9">
        <f>'Despesa - Access'!F9</f>
        <v>146474.95000000001</v>
      </c>
    </row>
    <row r="26" spans="1:5" x14ac:dyDescent="0.2">
      <c r="A26" s="2" t="s">
        <v>61</v>
      </c>
      <c r="B26" s="2" t="s">
        <v>23</v>
      </c>
      <c r="C26" s="9">
        <f>'Despesa - Access'!F10</f>
        <v>89348.51</v>
      </c>
    </row>
    <row r="27" spans="1:5" x14ac:dyDescent="0.2">
      <c r="A27" s="2" t="s">
        <v>62</v>
      </c>
      <c r="B27" s="2" t="s">
        <v>84</v>
      </c>
      <c r="C27" s="9">
        <f>'Despesa - Access'!F11</f>
        <v>62098.86</v>
      </c>
    </row>
    <row r="28" spans="1:5" x14ac:dyDescent="0.2">
      <c r="A28" s="2" t="s">
        <v>63</v>
      </c>
      <c r="B28" s="2" t="s">
        <v>24</v>
      </c>
      <c r="C28" s="9">
        <f>'Despesa - Access'!F12</f>
        <v>123327.98</v>
      </c>
    </row>
    <row r="29" spans="1:5" x14ac:dyDescent="0.2">
      <c r="A29" s="2" t="s">
        <v>64</v>
      </c>
      <c r="B29" s="2" t="s">
        <v>25</v>
      </c>
      <c r="C29" s="9">
        <f>'Despesa - Access'!F13</f>
        <v>57120.5</v>
      </c>
    </row>
    <row r="30" spans="1:5" x14ac:dyDescent="0.2">
      <c r="A30" s="2" t="s">
        <v>65</v>
      </c>
      <c r="B30" s="2" t="s">
        <v>26</v>
      </c>
      <c r="C30" s="9">
        <f>'Despesa - Access'!F14</f>
        <v>13655.47</v>
      </c>
    </row>
    <row r="31" spans="1:5" x14ac:dyDescent="0.2">
      <c r="A31" s="2" t="s">
        <v>66</v>
      </c>
      <c r="B31" s="2" t="s">
        <v>27</v>
      </c>
      <c r="C31" s="9">
        <f>'Despesa - Access'!F15</f>
        <v>85667.99</v>
      </c>
    </row>
    <row r="32" spans="1:5" x14ac:dyDescent="0.2">
      <c r="A32" s="2" t="s">
        <v>67</v>
      </c>
      <c r="B32" s="2" t="s">
        <v>28</v>
      </c>
      <c r="C32" s="9">
        <f>'Despesa - Access'!F16</f>
        <v>26097.68</v>
      </c>
    </row>
    <row r="33" spans="1:5" x14ac:dyDescent="0.2">
      <c r="A33" s="2" t="s">
        <v>68</v>
      </c>
      <c r="B33" s="2" t="s">
        <v>29</v>
      </c>
      <c r="C33" s="9">
        <f>'Despesa - Access'!F17</f>
        <v>187217.45</v>
      </c>
    </row>
    <row r="34" spans="1:5" ht="63.75" x14ac:dyDescent="0.2">
      <c r="A34" s="6" t="s">
        <v>69</v>
      </c>
      <c r="B34" s="7" t="s">
        <v>268</v>
      </c>
      <c r="C34" s="9">
        <f>'Despesa - Access'!F18</f>
        <v>9309.84</v>
      </c>
    </row>
    <row r="35" spans="1:5" x14ac:dyDescent="0.2">
      <c r="A35" s="2" t="s">
        <v>70</v>
      </c>
      <c r="B35" s="2" t="s">
        <v>30</v>
      </c>
      <c r="C35" s="9">
        <f>'Despesa - Access'!F19</f>
        <v>207875.53</v>
      </c>
    </row>
    <row r="36" spans="1:5" x14ac:dyDescent="0.2">
      <c r="A36" s="2" t="s">
        <v>71</v>
      </c>
      <c r="B36" s="2" t="s">
        <v>257</v>
      </c>
      <c r="C36" s="9">
        <f>'Despesa - Access'!F20</f>
        <v>440760.55</v>
      </c>
    </row>
    <row r="37" spans="1:5" x14ac:dyDescent="0.2">
      <c r="A37" s="2" t="s">
        <v>72</v>
      </c>
      <c r="B37" s="2" t="s">
        <v>31</v>
      </c>
      <c r="C37" s="9">
        <f>'Despesa - Access'!F21</f>
        <v>216</v>
      </c>
    </row>
    <row r="38" spans="1:5" ht="25.5" x14ac:dyDescent="0.2">
      <c r="A38" s="6" t="s">
        <v>73</v>
      </c>
      <c r="B38" s="26" t="s">
        <v>85</v>
      </c>
      <c r="C38" s="9">
        <f>'Despesa - Access'!F22</f>
        <v>78759.22</v>
      </c>
    </row>
    <row r="39" spans="1:5" x14ac:dyDescent="0.2">
      <c r="A39" s="2" t="s">
        <v>74</v>
      </c>
      <c r="B39" s="2" t="s">
        <v>32</v>
      </c>
      <c r="C39" s="9">
        <f>'Despesa - Access'!F23</f>
        <v>0</v>
      </c>
    </row>
    <row r="40" spans="1:5" x14ac:dyDescent="0.2">
      <c r="A40" s="2" t="s">
        <v>75</v>
      </c>
      <c r="B40" s="2" t="s">
        <v>33</v>
      </c>
      <c r="C40" s="9">
        <f>'Despesa - Access'!F24</f>
        <v>0</v>
      </c>
    </row>
    <row r="41" spans="1:5" x14ac:dyDescent="0.2">
      <c r="A41" s="2" t="s">
        <v>76</v>
      </c>
      <c r="B41" s="2" t="s">
        <v>34</v>
      </c>
      <c r="C41" s="9">
        <f>'Despesa - Access'!F25</f>
        <v>0</v>
      </c>
    </row>
    <row r="42" spans="1:5" x14ac:dyDescent="0.2">
      <c r="A42" s="2" t="s">
        <v>77</v>
      </c>
      <c r="B42" s="2" t="s">
        <v>35</v>
      </c>
      <c r="C42" s="9">
        <f>'Despesa - Access'!F26</f>
        <v>0</v>
      </c>
    </row>
    <row r="43" spans="1:5" x14ac:dyDescent="0.2">
      <c r="A43" s="2" t="s">
        <v>78</v>
      </c>
      <c r="B43" s="2" t="s">
        <v>36</v>
      </c>
      <c r="C43" s="9">
        <f>'Despesa - Access'!F27</f>
        <v>0</v>
      </c>
    </row>
    <row r="44" spans="1:5" x14ac:dyDescent="0.2">
      <c r="A44" s="2" t="s">
        <v>79</v>
      </c>
      <c r="B44" s="2" t="s">
        <v>37</v>
      </c>
      <c r="C44" s="9">
        <f>'Despesa - Access'!F28</f>
        <v>271.83</v>
      </c>
    </row>
    <row r="45" spans="1:5" x14ac:dyDescent="0.2">
      <c r="A45" s="2" t="s">
        <v>80</v>
      </c>
      <c r="B45" s="2" t="s">
        <v>86</v>
      </c>
      <c r="C45" s="9">
        <f>'Despesa - Access'!F29</f>
        <v>9505.85</v>
      </c>
    </row>
    <row r="46" spans="1:5" x14ac:dyDescent="0.2">
      <c r="A46" s="2" t="s">
        <v>81</v>
      </c>
      <c r="B46" s="2" t="s">
        <v>38</v>
      </c>
      <c r="C46" s="9">
        <f>'Despesa - Access'!F30</f>
        <v>0</v>
      </c>
    </row>
    <row r="47" spans="1:5" x14ac:dyDescent="0.2">
      <c r="A47" s="2" t="s">
        <v>82</v>
      </c>
      <c r="B47" s="2" t="s">
        <v>39</v>
      </c>
      <c r="C47" s="9">
        <f>'Despesa - Access'!F31</f>
        <v>827607.57</v>
      </c>
    </row>
    <row r="48" spans="1:5" x14ac:dyDescent="0.2">
      <c r="A48" s="126" t="s">
        <v>87</v>
      </c>
      <c r="B48" s="126"/>
      <c r="C48" s="10">
        <f>SUM(C22:C47)</f>
        <v>2705058.52</v>
      </c>
      <c r="D48" s="96">
        <v>2705058.52</v>
      </c>
      <c r="E48" s="96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Access'!F32</f>
        <v>0</v>
      </c>
    </row>
    <row r="54" spans="1:5" x14ac:dyDescent="0.2">
      <c r="A54" s="2" t="s">
        <v>58</v>
      </c>
      <c r="B54" s="2" t="s">
        <v>42</v>
      </c>
      <c r="C54" s="9">
        <f>'Despesa - Access'!F33</f>
        <v>0</v>
      </c>
    </row>
    <row r="55" spans="1:5" x14ac:dyDescent="0.2">
      <c r="A55" s="2" t="s">
        <v>59</v>
      </c>
      <c r="B55" s="2" t="s">
        <v>83</v>
      </c>
      <c r="C55" s="9">
        <f>'Despesa - Access'!F34</f>
        <v>0</v>
      </c>
    </row>
    <row r="56" spans="1:5" x14ac:dyDescent="0.2">
      <c r="A56" s="2" t="s">
        <v>60</v>
      </c>
      <c r="B56" s="2" t="s">
        <v>43</v>
      </c>
      <c r="C56" s="9">
        <f>'Despesa - Access'!F35</f>
        <v>0</v>
      </c>
    </row>
    <row r="57" spans="1:5" x14ac:dyDescent="0.2">
      <c r="A57" s="2" t="s">
        <v>61</v>
      </c>
      <c r="B57" s="2" t="s">
        <v>44</v>
      </c>
      <c r="C57" s="9">
        <f>'Despesa - Access'!F36</f>
        <v>0</v>
      </c>
    </row>
    <row r="58" spans="1:5" x14ac:dyDescent="0.2">
      <c r="A58" s="126" t="s">
        <v>87</v>
      </c>
      <c r="B58" s="126"/>
      <c r="C58" s="10">
        <f>SUM(C53:C57)</f>
        <v>0</v>
      </c>
      <c r="E58" s="96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Access'!F37</f>
        <v>0</v>
      </c>
    </row>
    <row r="64" spans="1:5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26" t="s">
        <v>87</v>
      </c>
      <c r="B65" s="12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256</v>
      </c>
    </row>
    <row r="70" spans="1:3" x14ac:dyDescent="0.2">
      <c r="A70" s="2" t="s">
        <v>57</v>
      </c>
      <c r="B70" s="2" t="s">
        <v>91</v>
      </c>
      <c r="C70" s="9">
        <f>'Financeiro - Access'!G2</f>
        <v>7174458.9299999997</v>
      </c>
    </row>
    <row r="71" spans="1:3" x14ac:dyDescent="0.2">
      <c r="A71" s="2" t="s">
        <v>58</v>
      </c>
      <c r="B71" s="2" t="s">
        <v>92</v>
      </c>
      <c r="C71" s="9">
        <f>'Financeiro - Access'!G3</f>
        <v>2066657.43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258</v>
      </c>
      <c r="C73" s="9">
        <f>'Financeiro - Access'!G5</f>
        <v>0</v>
      </c>
    </row>
    <row r="74" spans="1:3" x14ac:dyDescent="0.2">
      <c r="A74" s="126" t="s">
        <v>87</v>
      </c>
      <c r="B74" s="126"/>
      <c r="C74" s="9">
        <f>SUM(C70:C73)</f>
        <v>9241116.3599999994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6" t="s">
        <v>87</v>
      </c>
      <c r="B83" s="126"/>
      <c r="C83" s="10">
        <f>SUM(C79:C82)</f>
        <v>0</v>
      </c>
    </row>
    <row r="84" spans="1:5" x14ac:dyDescent="0.2">
      <c r="A84" s="139" t="s">
        <v>313</v>
      </c>
      <c r="B84" s="139"/>
      <c r="C84" s="139"/>
    </row>
    <row r="85" spans="1:5" x14ac:dyDescent="0.2">
      <c r="A85" s="142" t="s">
        <v>367</v>
      </c>
      <c r="B85" s="143"/>
      <c r="C85" s="143"/>
    </row>
    <row r="86" spans="1:5" x14ac:dyDescent="0.2">
      <c r="A86" s="144" t="s">
        <v>383</v>
      </c>
      <c r="B86" s="141"/>
      <c r="C86" s="141"/>
    </row>
    <row r="88" spans="1:5" x14ac:dyDescent="0.2">
      <c r="A88" s="133"/>
      <c r="B88" s="133"/>
      <c r="C88" s="133"/>
    </row>
    <row r="89" spans="1:5" x14ac:dyDescent="0.2">
      <c r="A89" s="125" t="s">
        <v>170</v>
      </c>
      <c r="B89" s="125"/>
      <c r="C89" s="125"/>
      <c r="D89" s="125"/>
      <c r="E89" s="125"/>
    </row>
    <row r="90" spans="1:5" x14ac:dyDescent="0.2">
      <c r="A90" s="81"/>
      <c r="B90" s="81"/>
      <c r="C90" s="81"/>
    </row>
    <row r="91" spans="1:5" x14ac:dyDescent="0.2">
      <c r="C91" s="11" t="s">
        <v>173</v>
      </c>
      <c r="D91" s="97" t="s">
        <v>172</v>
      </c>
      <c r="E91" s="97" t="s">
        <v>87</v>
      </c>
    </row>
    <row r="92" spans="1:5" x14ac:dyDescent="0.2">
      <c r="A92" s="118" t="s">
        <v>356</v>
      </c>
      <c r="B92" s="119"/>
      <c r="C92" s="9">
        <f>30143856.29</f>
        <v>30143856.289999999</v>
      </c>
      <c r="D92" s="98">
        <f>'Anexo I - Fev'!C91</f>
        <v>20257833.219999999</v>
      </c>
      <c r="E92" s="98">
        <f>C92-D92</f>
        <v>9886023.0700000003</v>
      </c>
    </row>
    <row r="93" spans="1:5" x14ac:dyDescent="0.2">
      <c r="A93" s="118"/>
      <c r="B93" s="119"/>
      <c r="C93" s="9">
        <v>0</v>
      </c>
      <c r="D93" s="98">
        <f>'Anexo I - Jan'!C93</f>
        <v>0</v>
      </c>
      <c r="E93" s="98">
        <f>C93-D93</f>
        <v>0</v>
      </c>
    </row>
    <row r="94" spans="1:5" x14ac:dyDescent="0.2">
      <c r="A94" s="118" t="s">
        <v>241</v>
      </c>
      <c r="B94" s="119"/>
      <c r="C94" s="9">
        <v>0</v>
      </c>
      <c r="D94" s="98">
        <f>'Anexo I - Jan'!C94</f>
        <v>0</v>
      </c>
      <c r="E94" s="98">
        <f>C94-D94</f>
        <v>0</v>
      </c>
    </row>
    <row r="95" spans="1:5" x14ac:dyDescent="0.2">
      <c r="A95" s="131" t="s">
        <v>168</v>
      </c>
      <c r="B95" s="131"/>
      <c r="C95" s="131"/>
      <c r="D95" s="131"/>
      <c r="E95" s="99">
        <f>SUM(E92:E94)</f>
        <v>9886023.0700000003</v>
      </c>
    </row>
    <row r="96" spans="1:5" x14ac:dyDescent="0.2">
      <c r="A96" s="131" t="s">
        <v>169</v>
      </c>
      <c r="B96" s="131"/>
      <c r="C96" s="131"/>
      <c r="D96" s="131"/>
      <c r="E96" s="99">
        <f>$C$17+$C$48+$C$58+$C$65</f>
        <v>9886023.0700000003</v>
      </c>
    </row>
    <row r="99" spans="4:5" x14ac:dyDescent="0.2">
      <c r="D99" s="100" t="s">
        <v>270</v>
      </c>
      <c r="E99" s="101">
        <v>9886023.0700000003</v>
      </c>
    </row>
    <row r="100" spans="4:5" x14ac:dyDescent="0.2">
      <c r="E100" s="100" t="str">
        <f>IF(E95=E99,"despesa OK","Verificar Diferença")</f>
        <v>despesa OK</v>
      </c>
    </row>
  </sheetData>
  <mergeCells count="23">
    <mergeCell ref="A84:C84"/>
    <mergeCell ref="A85:C85"/>
    <mergeCell ref="A86:C86"/>
    <mergeCell ref="A88:C88"/>
    <mergeCell ref="A96:D96"/>
    <mergeCell ref="A89:E89"/>
    <mergeCell ref="A92:B92"/>
    <mergeCell ref="A93:B93"/>
    <mergeCell ref="A94:B94"/>
    <mergeCell ref="A95:D9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view="pageBreakPreview" topLeftCell="A70" zoomScale="130" zoomScaleNormal="100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</cols>
  <sheetData>
    <row r="1" spans="1:3" x14ac:dyDescent="0.2">
      <c r="A1" s="130" t="s">
        <v>243</v>
      </c>
      <c r="B1" s="130"/>
      <c r="C1" s="130"/>
    </row>
    <row r="3" spans="1:3" x14ac:dyDescent="0.2">
      <c r="A3" s="2" t="s">
        <v>48</v>
      </c>
      <c r="B3" s="118" t="s">
        <v>244</v>
      </c>
      <c r="C3" s="119"/>
    </row>
    <row r="4" spans="1:3" x14ac:dyDescent="0.2">
      <c r="A4" s="2" t="s">
        <v>49</v>
      </c>
      <c r="B4" s="131" t="s">
        <v>245</v>
      </c>
      <c r="C4" s="131"/>
    </row>
    <row r="5" spans="1:3" x14ac:dyDescent="0.2">
      <c r="A5" s="2" t="s">
        <v>50</v>
      </c>
      <c r="B5" s="132" t="s">
        <v>358</v>
      </c>
      <c r="C5" s="131"/>
    </row>
    <row r="6" spans="1:3" x14ac:dyDescent="0.2">
      <c r="A6" s="2" t="s">
        <v>51</v>
      </c>
      <c r="B6" s="131" t="s">
        <v>246</v>
      </c>
      <c r="C6" s="131"/>
    </row>
    <row r="7" spans="1:3" x14ac:dyDescent="0.2">
      <c r="A7" s="2" t="s">
        <v>52</v>
      </c>
      <c r="B7" s="136" t="s">
        <v>365</v>
      </c>
      <c r="C7" s="137"/>
    </row>
    <row r="8" spans="1:3" x14ac:dyDescent="0.2">
      <c r="A8" s="2" t="s">
        <v>53</v>
      </c>
      <c r="B8" s="138">
        <v>42874</v>
      </c>
      <c r="C8" s="131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Access'!G2</f>
        <v>5357953.92</v>
      </c>
    </row>
    <row r="14" spans="1:3" x14ac:dyDescent="0.2">
      <c r="A14" s="2" t="s">
        <v>58</v>
      </c>
      <c r="B14" s="5" t="s">
        <v>18</v>
      </c>
      <c r="C14" s="10">
        <f>'Despesa - Access'!G3</f>
        <v>837616.78</v>
      </c>
    </row>
    <row r="15" spans="1:3" x14ac:dyDescent="0.2">
      <c r="A15" s="2" t="s">
        <v>59</v>
      </c>
      <c r="B15" s="5" t="s">
        <v>262</v>
      </c>
      <c r="C15" s="10">
        <f>'Despesa - Access'!G4</f>
        <v>976990.4</v>
      </c>
    </row>
    <row r="16" spans="1:3" ht="51" x14ac:dyDescent="0.2">
      <c r="A16" s="6" t="s">
        <v>60</v>
      </c>
      <c r="B16" s="5" t="s">
        <v>266</v>
      </c>
      <c r="C16" s="10">
        <f>'Despesa - Access'!G5</f>
        <v>0</v>
      </c>
    </row>
    <row r="17" spans="1:5" x14ac:dyDescent="0.2">
      <c r="A17" s="126" t="s">
        <v>87</v>
      </c>
      <c r="B17" s="126"/>
      <c r="C17" s="10">
        <f>SUM(C13:C16)</f>
        <v>7172561.1000000006</v>
      </c>
      <c r="D17" s="70">
        <v>7172561.0999999996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301202.98</v>
      </c>
    </row>
    <row r="24" spans="1:5" x14ac:dyDescent="0.2">
      <c r="A24" s="2" t="s">
        <v>59</v>
      </c>
      <c r="B24" s="2" t="s">
        <v>21</v>
      </c>
      <c r="C24" s="10">
        <f>'Despesa - Access'!G8</f>
        <v>48231</v>
      </c>
    </row>
    <row r="25" spans="1:5" x14ac:dyDescent="0.2">
      <c r="A25" s="2" t="s">
        <v>60</v>
      </c>
      <c r="B25" s="2" t="s">
        <v>22</v>
      </c>
      <c r="C25" s="10">
        <f>'Despesa - Access'!G9</f>
        <v>108722.49</v>
      </c>
    </row>
    <row r="26" spans="1:5" x14ac:dyDescent="0.2">
      <c r="A26" s="2" t="s">
        <v>61</v>
      </c>
      <c r="B26" s="2" t="s">
        <v>23</v>
      </c>
      <c r="C26" s="10">
        <f>'Despesa - Access'!G10</f>
        <v>31580.53</v>
      </c>
    </row>
    <row r="27" spans="1:5" x14ac:dyDescent="0.2">
      <c r="A27" s="2" t="s">
        <v>62</v>
      </c>
      <c r="B27" s="2" t="s">
        <v>84</v>
      </c>
      <c r="C27" s="10">
        <f>'Despesa - Access'!G11</f>
        <v>73952.66</v>
      </c>
    </row>
    <row r="28" spans="1:5" x14ac:dyDescent="0.2">
      <c r="A28" s="2" t="s">
        <v>63</v>
      </c>
      <c r="B28" s="2" t="s">
        <v>24</v>
      </c>
      <c r="C28" s="10">
        <f>'Despesa - Access'!G12</f>
        <v>322209.65000000002</v>
      </c>
    </row>
    <row r="29" spans="1:5" x14ac:dyDescent="0.2">
      <c r="A29" s="2" t="s">
        <v>64</v>
      </c>
      <c r="B29" s="2" t="s">
        <v>25</v>
      </c>
      <c r="C29" s="10">
        <f>'Despesa - Access'!G13</f>
        <v>57735.24</v>
      </c>
    </row>
    <row r="30" spans="1:5" x14ac:dyDescent="0.2">
      <c r="A30" s="2" t="s">
        <v>65</v>
      </c>
      <c r="B30" s="2" t="s">
        <v>26</v>
      </c>
      <c r="C30" s="10">
        <f>'Despesa - Access'!G14</f>
        <v>18392.46</v>
      </c>
    </row>
    <row r="31" spans="1:5" x14ac:dyDescent="0.2">
      <c r="A31" s="2" t="s">
        <v>66</v>
      </c>
      <c r="B31" s="2" t="s">
        <v>27</v>
      </c>
      <c r="C31" s="10">
        <f>'Despesa - Access'!G15</f>
        <v>95599.55</v>
      </c>
    </row>
    <row r="32" spans="1:5" x14ac:dyDescent="0.2">
      <c r="A32" s="2" t="s">
        <v>67</v>
      </c>
      <c r="B32" s="2" t="s">
        <v>28</v>
      </c>
      <c r="C32" s="10">
        <f>'Despesa - Access'!G16</f>
        <v>11466.72</v>
      </c>
    </row>
    <row r="33" spans="1:5" x14ac:dyDescent="0.2">
      <c r="A33" s="2" t="s">
        <v>68</v>
      </c>
      <c r="B33" s="2" t="s">
        <v>29</v>
      </c>
      <c r="C33" s="10">
        <f>'Despesa - Access'!G17</f>
        <v>106089.34</v>
      </c>
    </row>
    <row r="34" spans="1:5" ht="63.75" x14ac:dyDescent="0.2">
      <c r="A34" s="6" t="s">
        <v>69</v>
      </c>
      <c r="B34" s="7" t="s">
        <v>268</v>
      </c>
      <c r="C34" s="10">
        <f>'Despesa - Access'!G18</f>
        <v>3271.55</v>
      </c>
    </row>
    <row r="35" spans="1:5" x14ac:dyDescent="0.2">
      <c r="A35" s="2" t="s">
        <v>70</v>
      </c>
      <c r="B35" s="2" t="s">
        <v>30</v>
      </c>
      <c r="C35" s="10">
        <f>'Despesa - Access'!G19</f>
        <v>212784.26</v>
      </c>
    </row>
    <row r="36" spans="1:5" x14ac:dyDescent="0.2">
      <c r="A36" s="2" t="s">
        <v>71</v>
      </c>
      <c r="B36" s="2" t="s">
        <v>257</v>
      </c>
      <c r="C36" s="10">
        <f>'Despesa - Access'!G20</f>
        <v>358404.12</v>
      </c>
    </row>
    <row r="37" spans="1:5" x14ac:dyDescent="0.2">
      <c r="A37" s="2" t="s">
        <v>72</v>
      </c>
      <c r="B37" s="2" t="s">
        <v>31</v>
      </c>
      <c r="C37" s="10">
        <f>'Despesa - Access'!G21</f>
        <v>1707.54</v>
      </c>
    </row>
    <row r="38" spans="1:5" ht="25.5" x14ac:dyDescent="0.2">
      <c r="A38" s="6" t="s">
        <v>73</v>
      </c>
      <c r="B38" s="26" t="s">
        <v>85</v>
      </c>
      <c r="C38" s="10">
        <f>'Despesa - Access'!G22</f>
        <v>32946.379999999997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61449.8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1328.4</v>
      </c>
    </row>
    <row r="45" spans="1:5" x14ac:dyDescent="0.2">
      <c r="A45" s="2" t="s">
        <v>80</v>
      </c>
      <c r="B45" s="2" t="s">
        <v>86</v>
      </c>
      <c r="C45" s="10">
        <f>'Despesa - Access'!G29</f>
        <v>12930.31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404115.13</v>
      </c>
    </row>
    <row r="48" spans="1:5" x14ac:dyDescent="0.2">
      <c r="A48" s="126" t="s">
        <v>87</v>
      </c>
      <c r="B48" s="126"/>
      <c r="C48" s="10">
        <f>SUM(C22:C47)</f>
        <v>2264120.1100000003</v>
      </c>
      <c r="D48" s="70">
        <v>2264120.11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26" t="s">
        <v>87</v>
      </c>
      <c r="B58" s="12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26" t="s">
        <v>87</v>
      </c>
      <c r="B65" s="12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Access'!H2</f>
        <v>7172854.1200000001</v>
      </c>
    </row>
    <row r="71" spans="1:3" x14ac:dyDescent="0.2">
      <c r="A71" s="2" t="s">
        <v>58</v>
      </c>
      <c r="B71" s="2" t="s">
        <v>92</v>
      </c>
      <c r="C71" s="9">
        <f>'Financeiro - Access'!H3</f>
        <v>3346789.96</v>
      </c>
    </row>
    <row r="72" spans="1:3" x14ac:dyDescent="0.2">
      <c r="A72" s="2" t="s">
        <v>59</v>
      </c>
      <c r="B72" s="2" t="s">
        <v>161</v>
      </c>
      <c r="C72" s="9">
        <f>'Financeiro - Access'!H4</f>
        <v>31000</v>
      </c>
    </row>
    <row r="73" spans="1:3" x14ac:dyDescent="0.2">
      <c r="A73" s="2" t="s">
        <v>60</v>
      </c>
      <c r="B73" s="2" t="s">
        <v>258</v>
      </c>
      <c r="C73" s="9">
        <f>'Financeiro - Access'!H5</f>
        <v>0</v>
      </c>
    </row>
    <row r="74" spans="1:3" x14ac:dyDescent="0.2">
      <c r="A74" s="126" t="s">
        <v>87</v>
      </c>
      <c r="B74" s="126"/>
      <c r="C74" s="10">
        <f>SUM(C70:C73)</f>
        <v>10550644.08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6" t="s">
        <v>87</v>
      </c>
      <c r="B83" s="126"/>
      <c r="C83" s="10">
        <f>SUM(C79:C82)</f>
        <v>0</v>
      </c>
    </row>
    <row r="84" spans="1:5" x14ac:dyDescent="0.2">
      <c r="A84" s="139" t="s">
        <v>313</v>
      </c>
      <c r="B84" s="139"/>
      <c r="C84" s="139"/>
    </row>
    <row r="85" spans="1:5" x14ac:dyDescent="0.2">
      <c r="A85" s="142" t="s">
        <v>369</v>
      </c>
      <c r="B85" s="143"/>
      <c r="C85" s="143"/>
    </row>
    <row r="86" spans="1:5" x14ac:dyDescent="0.2">
      <c r="A86" s="140"/>
      <c r="B86" s="141"/>
      <c r="C86" s="141"/>
    </row>
    <row r="87" spans="1:5" x14ac:dyDescent="0.2">
      <c r="A87" s="140"/>
      <c r="B87" s="141"/>
      <c r="C87" s="141"/>
      <c r="D87" s="134"/>
      <c r="E87" s="135"/>
    </row>
    <row r="88" spans="1:5" x14ac:dyDescent="0.2">
      <c r="A88" s="133"/>
      <c r="B88" s="133"/>
      <c r="C88" s="133"/>
    </row>
    <row r="89" spans="1:5" x14ac:dyDescent="0.2">
      <c r="A89" s="125" t="s">
        <v>170</v>
      </c>
      <c r="B89" s="125"/>
      <c r="C89" s="125"/>
      <c r="D89" s="125"/>
      <c r="E89" s="125"/>
    </row>
    <row r="90" spans="1:5" x14ac:dyDescent="0.2">
      <c r="A90" s="82"/>
      <c r="B90" s="82"/>
      <c r="C90" s="82"/>
    </row>
    <row r="91" spans="1:5" x14ac:dyDescent="0.2">
      <c r="C91" s="11" t="s">
        <v>174</v>
      </c>
      <c r="D91" s="75" t="s">
        <v>173</v>
      </c>
      <c r="E91" s="75" t="s">
        <v>87</v>
      </c>
    </row>
    <row r="92" spans="1:5" x14ac:dyDescent="0.2">
      <c r="A92" s="118" t="s">
        <v>356</v>
      </c>
      <c r="B92" s="119"/>
      <c r="C92" s="9">
        <v>39580537.5</v>
      </c>
      <c r="D92" s="76">
        <f>'Anexo I - Mar'!C92</f>
        <v>30143856.289999999</v>
      </c>
      <c r="E92" s="76">
        <f>C92-D92</f>
        <v>9436681.2100000009</v>
      </c>
    </row>
    <row r="93" spans="1:5" x14ac:dyDescent="0.2">
      <c r="A93" s="118"/>
      <c r="B93" s="119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18" t="s">
        <v>241</v>
      </c>
      <c r="B94" s="119"/>
      <c r="C94" s="9">
        <v>0</v>
      </c>
      <c r="D94" s="76">
        <f>'Anexo I - Jan'!C94</f>
        <v>0</v>
      </c>
      <c r="E94" s="76">
        <f>C94-D94</f>
        <v>0</v>
      </c>
    </row>
    <row r="95" spans="1:5" x14ac:dyDescent="0.2">
      <c r="A95" s="131" t="s">
        <v>168</v>
      </c>
      <c r="B95" s="131"/>
      <c r="C95" s="131"/>
      <c r="D95" s="131"/>
      <c r="E95" s="78">
        <f>SUM(E92:E94)</f>
        <v>9436681.2100000009</v>
      </c>
    </row>
    <row r="96" spans="1:5" x14ac:dyDescent="0.2">
      <c r="A96" s="131" t="s">
        <v>169</v>
      </c>
      <c r="B96" s="131"/>
      <c r="C96" s="131"/>
      <c r="D96" s="131"/>
      <c r="E96" s="78">
        <f>$C$17+$C$48+$C$58+$C$65</f>
        <v>9436681.2100000009</v>
      </c>
    </row>
    <row r="99" spans="4:5" x14ac:dyDescent="0.2">
      <c r="D99" s="77" t="s">
        <v>270</v>
      </c>
      <c r="E99" s="74">
        <v>9436681.2100000009</v>
      </c>
    </row>
    <row r="100" spans="4:5" x14ac:dyDescent="0.2">
      <c r="E100" s="77" t="str">
        <f>IF(E95=E99,"despesa OK","Verificar Diferença")</f>
        <v>despesa OK</v>
      </c>
    </row>
  </sheetData>
  <mergeCells count="25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0" zoomScale="130" zoomScaleNormal="100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  <col min="6" max="6" width="13" bestFit="1" customWidth="1"/>
  </cols>
  <sheetData>
    <row r="1" spans="1:6" x14ac:dyDescent="0.2">
      <c r="A1" s="130" t="s">
        <v>243</v>
      </c>
      <c r="B1" s="130"/>
      <c r="C1" s="130"/>
    </row>
    <row r="3" spans="1:6" x14ac:dyDescent="0.2">
      <c r="A3" s="2" t="s">
        <v>48</v>
      </c>
      <c r="B3" s="118" t="s">
        <v>244</v>
      </c>
      <c r="C3" s="119"/>
    </row>
    <row r="4" spans="1:6" x14ac:dyDescent="0.2">
      <c r="A4" s="2" t="s">
        <v>49</v>
      </c>
      <c r="B4" s="131" t="s">
        <v>245</v>
      </c>
      <c r="C4" s="131"/>
    </row>
    <row r="5" spans="1:6" x14ac:dyDescent="0.2">
      <c r="A5" s="2" t="s">
        <v>50</v>
      </c>
      <c r="B5" s="132" t="s">
        <v>358</v>
      </c>
      <c r="C5" s="131"/>
    </row>
    <row r="6" spans="1:6" x14ac:dyDescent="0.2">
      <c r="A6" s="2" t="s">
        <v>51</v>
      </c>
      <c r="B6" s="131" t="s">
        <v>246</v>
      </c>
      <c r="C6" s="131"/>
    </row>
    <row r="7" spans="1:6" x14ac:dyDescent="0.2">
      <c r="A7" s="2" t="s">
        <v>52</v>
      </c>
      <c r="B7" s="136" t="s">
        <v>368</v>
      </c>
      <c r="C7" s="137"/>
    </row>
    <row r="8" spans="1:6" x14ac:dyDescent="0.2">
      <c r="A8" s="2" t="s">
        <v>53</v>
      </c>
      <c r="B8" s="138">
        <v>42900</v>
      </c>
      <c r="C8" s="131"/>
    </row>
    <row r="10" spans="1:6" x14ac:dyDescent="0.2">
      <c r="A10" s="4" t="s">
        <v>248</v>
      </c>
    </row>
    <row r="12" spans="1:6" x14ac:dyDescent="0.2">
      <c r="A12" s="3" t="s">
        <v>54</v>
      </c>
      <c r="B12" s="3" t="s">
        <v>55</v>
      </c>
      <c r="C12" s="11" t="s">
        <v>265</v>
      </c>
    </row>
    <row r="13" spans="1:6" x14ac:dyDescent="0.2">
      <c r="A13" s="2" t="s">
        <v>57</v>
      </c>
      <c r="B13" s="5" t="s">
        <v>17</v>
      </c>
      <c r="C13" s="10">
        <f>'Despesa - Access'!H2</f>
        <v>5320435.03</v>
      </c>
      <c r="F13" s="70">
        <v>5320492.41</v>
      </c>
    </row>
    <row r="14" spans="1:6" x14ac:dyDescent="0.2">
      <c r="A14" s="2" t="s">
        <v>58</v>
      </c>
      <c r="B14" s="5" t="s">
        <v>18</v>
      </c>
      <c r="C14" s="10">
        <f>'Despesa - Access'!H3</f>
        <v>971222.13</v>
      </c>
      <c r="F14" s="70">
        <v>971222.13</v>
      </c>
    </row>
    <row r="15" spans="1:6" x14ac:dyDescent="0.2">
      <c r="A15" s="2" t="s">
        <v>59</v>
      </c>
      <c r="B15" s="5" t="s">
        <v>262</v>
      </c>
      <c r="C15" s="10">
        <f>'Despesa - Access'!H4</f>
        <v>978451.95</v>
      </c>
      <c r="F15" s="70">
        <v>978394.57</v>
      </c>
    </row>
    <row r="16" spans="1:6" ht="51" x14ac:dyDescent="0.2">
      <c r="A16" s="6" t="s">
        <v>60</v>
      </c>
      <c r="B16" s="5" t="s">
        <v>267</v>
      </c>
      <c r="C16" s="10">
        <f>'Despesa - Access'!H5</f>
        <v>0</v>
      </c>
      <c r="F16" s="70">
        <v>0</v>
      </c>
    </row>
    <row r="17" spans="1:6" x14ac:dyDescent="0.2">
      <c r="A17" s="126" t="s">
        <v>87</v>
      </c>
      <c r="B17" s="126"/>
      <c r="C17" s="10">
        <f>SUM(C13:C16)</f>
        <v>7270109.1100000003</v>
      </c>
      <c r="D17" s="70">
        <v>7270109.1100000003</v>
      </c>
      <c r="E17" s="70">
        <f>+D17-C17</f>
        <v>0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264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70">
        <v>0</v>
      </c>
    </row>
    <row r="23" spans="1:6" x14ac:dyDescent="0.2">
      <c r="A23" s="2" t="s">
        <v>58</v>
      </c>
      <c r="B23" s="2" t="s">
        <v>20</v>
      </c>
      <c r="C23" s="9">
        <f>'Despesa - Access'!H7</f>
        <v>301162.86</v>
      </c>
      <c r="E23" s="70">
        <f>+F23-C23</f>
        <v>0</v>
      </c>
      <c r="F23" s="70">
        <v>301162.86</v>
      </c>
    </row>
    <row r="24" spans="1:6" x14ac:dyDescent="0.2">
      <c r="A24" s="2" t="s">
        <v>59</v>
      </c>
      <c r="B24" s="2" t="s">
        <v>21</v>
      </c>
      <c r="C24" s="9">
        <f>'Despesa - Access'!H8</f>
        <v>50328</v>
      </c>
      <c r="E24" s="70">
        <f t="shared" ref="E24:E47" si="0">+F24-C24</f>
        <v>0</v>
      </c>
      <c r="F24" s="70">
        <v>50328</v>
      </c>
    </row>
    <row r="25" spans="1:6" x14ac:dyDescent="0.2">
      <c r="A25" s="2" t="s">
        <v>60</v>
      </c>
      <c r="B25" s="2" t="s">
        <v>22</v>
      </c>
      <c r="C25" s="9">
        <f>'Despesa - Access'!H9</f>
        <v>195040.64000000001</v>
      </c>
      <c r="E25" s="70">
        <f t="shared" si="0"/>
        <v>0</v>
      </c>
      <c r="F25" s="70">
        <v>195040.64000000001</v>
      </c>
    </row>
    <row r="26" spans="1:6" x14ac:dyDescent="0.2">
      <c r="A26" s="2" t="s">
        <v>61</v>
      </c>
      <c r="B26" s="2" t="s">
        <v>23</v>
      </c>
      <c r="C26" s="9">
        <f>'Despesa - Access'!H10</f>
        <v>31533.3</v>
      </c>
      <c r="E26" s="70">
        <f t="shared" si="0"/>
        <v>0</v>
      </c>
      <c r="F26" s="70">
        <v>31533.3</v>
      </c>
    </row>
    <row r="27" spans="1:6" x14ac:dyDescent="0.2">
      <c r="A27" s="2" t="s">
        <v>62</v>
      </c>
      <c r="B27" s="2" t="s">
        <v>84</v>
      </c>
      <c r="C27" s="9">
        <f>'Despesa - Access'!H11</f>
        <v>61513.81</v>
      </c>
      <c r="E27" s="70">
        <f t="shared" si="0"/>
        <v>0</v>
      </c>
      <c r="F27" s="70">
        <v>61513.81</v>
      </c>
    </row>
    <row r="28" spans="1:6" x14ac:dyDescent="0.2">
      <c r="A28" s="2" t="s">
        <v>63</v>
      </c>
      <c r="B28" s="2" t="s">
        <v>24</v>
      </c>
      <c r="C28" s="9">
        <f>'Despesa - Access'!H12</f>
        <v>155468.24</v>
      </c>
      <c r="E28" s="70">
        <f t="shared" si="0"/>
        <v>0</v>
      </c>
      <c r="F28" s="70">
        <v>155468.24</v>
      </c>
    </row>
    <row r="29" spans="1:6" x14ac:dyDescent="0.2">
      <c r="A29" s="2" t="s">
        <v>64</v>
      </c>
      <c r="B29" s="2" t="s">
        <v>25</v>
      </c>
      <c r="C29" s="9">
        <f>'Despesa - Access'!H13</f>
        <v>57735.24</v>
      </c>
      <c r="E29" s="70">
        <f t="shared" si="0"/>
        <v>0</v>
      </c>
      <c r="F29" s="70">
        <v>57735.24</v>
      </c>
    </row>
    <row r="30" spans="1:6" x14ac:dyDescent="0.2">
      <c r="A30" s="2" t="s">
        <v>65</v>
      </c>
      <c r="B30" s="2" t="s">
        <v>26</v>
      </c>
      <c r="C30" s="9">
        <f>'Despesa - Access'!H14</f>
        <v>9706.94</v>
      </c>
      <c r="E30" s="70">
        <f t="shared" si="0"/>
        <v>0</v>
      </c>
      <c r="F30" s="70">
        <v>9706.94</v>
      </c>
    </row>
    <row r="31" spans="1:6" x14ac:dyDescent="0.2">
      <c r="A31" s="2" t="s">
        <v>66</v>
      </c>
      <c r="B31" s="2" t="s">
        <v>27</v>
      </c>
      <c r="C31" s="9">
        <f>'Despesa - Access'!H15</f>
        <v>74379.05</v>
      </c>
      <c r="E31" s="70">
        <f t="shared" si="0"/>
        <v>0</v>
      </c>
      <c r="F31" s="70">
        <v>74379.05</v>
      </c>
    </row>
    <row r="32" spans="1:6" x14ac:dyDescent="0.2">
      <c r="A32" s="2" t="s">
        <v>67</v>
      </c>
      <c r="B32" s="2" t="s">
        <v>28</v>
      </c>
      <c r="C32" s="9">
        <f>'Despesa - Access'!H16</f>
        <v>7216.29</v>
      </c>
      <c r="E32" s="70">
        <f t="shared" si="0"/>
        <v>0</v>
      </c>
      <c r="F32" s="70">
        <v>7216.29</v>
      </c>
    </row>
    <row r="33" spans="1:6" x14ac:dyDescent="0.2">
      <c r="A33" s="2" t="s">
        <v>68</v>
      </c>
      <c r="B33" s="2" t="s">
        <v>29</v>
      </c>
      <c r="C33" s="9">
        <f>'Despesa - Access'!H17</f>
        <v>93233.08</v>
      </c>
      <c r="E33" s="70">
        <f t="shared" si="0"/>
        <v>0</v>
      </c>
      <c r="F33" s="70">
        <v>93233.08</v>
      </c>
    </row>
    <row r="34" spans="1:6" ht="63.75" x14ac:dyDescent="0.2">
      <c r="A34" s="6" t="s">
        <v>69</v>
      </c>
      <c r="B34" s="7" t="s">
        <v>269</v>
      </c>
      <c r="C34" s="9">
        <f>'Despesa - Access'!H18</f>
        <v>17899.29</v>
      </c>
      <c r="E34" s="70">
        <f t="shared" si="0"/>
        <v>0</v>
      </c>
      <c r="F34" s="70">
        <v>17899.29</v>
      </c>
    </row>
    <row r="35" spans="1:6" x14ac:dyDescent="0.2">
      <c r="A35" s="2" t="s">
        <v>70</v>
      </c>
      <c r="B35" s="2" t="s">
        <v>30</v>
      </c>
      <c r="C35" s="9">
        <f>'Despesa - Access'!H19</f>
        <v>205612.52</v>
      </c>
      <c r="E35" s="70">
        <f t="shared" si="0"/>
        <v>0</v>
      </c>
      <c r="F35" s="70">
        <v>205612.52</v>
      </c>
    </row>
    <row r="36" spans="1:6" x14ac:dyDescent="0.2">
      <c r="A36" s="2" t="s">
        <v>71</v>
      </c>
      <c r="B36" s="2" t="s">
        <v>257</v>
      </c>
      <c r="C36" s="9">
        <f>'Despesa - Access'!H20</f>
        <v>357840.6</v>
      </c>
      <c r="E36" s="70">
        <f t="shared" si="0"/>
        <v>0</v>
      </c>
      <c r="F36" s="70">
        <v>357840.6</v>
      </c>
    </row>
    <row r="37" spans="1:6" x14ac:dyDescent="0.2">
      <c r="A37" s="2" t="s">
        <v>72</v>
      </c>
      <c r="B37" s="2" t="s">
        <v>31</v>
      </c>
      <c r="C37" s="9">
        <f>'Despesa - Access'!H21</f>
        <v>1273.28</v>
      </c>
      <c r="E37" s="70">
        <f t="shared" si="0"/>
        <v>0</v>
      </c>
      <c r="F37" s="70">
        <v>1273.28</v>
      </c>
    </row>
    <row r="38" spans="1:6" ht="25.5" x14ac:dyDescent="0.2">
      <c r="A38" s="6" t="s">
        <v>73</v>
      </c>
      <c r="B38" s="26" t="s">
        <v>85</v>
      </c>
      <c r="C38" s="9">
        <f>'Despesa - Access'!H22</f>
        <v>40586.18</v>
      </c>
      <c r="E38" s="70">
        <f t="shared" si="0"/>
        <v>0</v>
      </c>
      <c r="F38" s="70">
        <v>40586.18</v>
      </c>
    </row>
    <row r="39" spans="1:6" x14ac:dyDescent="0.2">
      <c r="A39" s="2" t="s">
        <v>74</v>
      </c>
      <c r="B39" s="2" t="s">
        <v>32</v>
      </c>
      <c r="C39" s="9">
        <f>'Despesa - Access'!H23</f>
        <v>4780</v>
      </c>
      <c r="E39" s="70">
        <f t="shared" si="0"/>
        <v>0</v>
      </c>
      <c r="F39" s="70">
        <v>4780</v>
      </c>
    </row>
    <row r="40" spans="1:6" x14ac:dyDescent="0.2">
      <c r="A40" s="2" t="s">
        <v>75</v>
      </c>
      <c r="B40" s="2" t="s">
        <v>33</v>
      </c>
      <c r="C40" s="9">
        <f>'Despesa - Access'!H24</f>
        <v>15472.8</v>
      </c>
      <c r="E40" s="70">
        <f t="shared" si="0"/>
        <v>0</v>
      </c>
      <c r="F40" s="70">
        <v>15472.8</v>
      </c>
    </row>
    <row r="41" spans="1:6" x14ac:dyDescent="0.2">
      <c r="A41" s="2" t="s">
        <v>76</v>
      </c>
      <c r="B41" s="2" t="s">
        <v>34</v>
      </c>
      <c r="C41" s="9">
        <f>'Despesa - Access'!H25</f>
        <v>5695.8</v>
      </c>
      <c r="E41" s="70">
        <f t="shared" si="0"/>
        <v>0</v>
      </c>
      <c r="F41" s="70">
        <v>5695.8</v>
      </c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E42" s="70">
        <f t="shared" si="0"/>
        <v>0</v>
      </c>
      <c r="F42" s="70">
        <v>0</v>
      </c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E43" s="70">
        <f t="shared" si="0"/>
        <v>0</v>
      </c>
      <c r="F43" s="70">
        <v>0</v>
      </c>
    </row>
    <row r="44" spans="1:6" x14ac:dyDescent="0.2">
      <c r="A44" s="2" t="s">
        <v>79</v>
      </c>
      <c r="B44" s="2" t="s">
        <v>37</v>
      </c>
      <c r="C44" s="9">
        <f>'Despesa - Access'!H28</f>
        <v>2287.85</v>
      </c>
      <c r="E44" s="70">
        <f t="shared" si="0"/>
        <v>0</v>
      </c>
      <c r="F44" s="70">
        <v>2287.85</v>
      </c>
    </row>
    <row r="45" spans="1:6" x14ac:dyDescent="0.2">
      <c r="A45" s="2" t="s">
        <v>80</v>
      </c>
      <c r="B45" s="2" t="s">
        <v>86</v>
      </c>
      <c r="C45" s="9">
        <f>'Despesa - Access'!H29</f>
        <v>-1194.7</v>
      </c>
      <c r="E45" s="70">
        <f t="shared" si="0"/>
        <v>0</v>
      </c>
      <c r="F45" s="70">
        <v>-1194.7</v>
      </c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E46" s="70">
        <f t="shared" si="0"/>
        <v>0</v>
      </c>
      <c r="F46" s="70">
        <v>0</v>
      </c>
    </row>
    <row r="47" spans="1:6" x14ac:dyDescent="0.2">
      <c r="A47" s="2" t="s">
        <v>82</v>
      </c>
      <c r="B47" s="2" t="s">
        <v>39</v>
      </c>
      <c r="C47" s="9">
        <f>'Despesa - Access'!H31</f>
        <v>590227.44999999995</v>
      </c>
      <c r="E47" s="70">
        <f t="shared" si="0"/>
        <v>0</v>
      </c>
      <c r="F47" s="70">
        <v>590227.44999999995</v>
      </c>
    </row>
    <row r="48" spans="1:6" x14ac:dyDescent="0.2">
      <c r="A48" s="126" t="s">
        <v>87</v>
      </c>
      <c r="B48" s="126"/>
      <c r="C48" s="10">
        <f>SUM(C22:C47)</f>
        <v>2277798.52</v>
      </c>
      <c r="D48" s="70">
        <v>2277798.52</v>
      </c>
      <c r="E48" s="70">
        <f>+D48-C48</f>
        <v>0</v>
      </c>
    </row>
    <row r="50" spans="1:6" x14ac:dyDescent="0.2">
      <c r="A50" s="4" t="s">
        <v>249</v>
      </c>
    </row>
    <row r="52" spans="1:6" x14ac:dyDescent="0.2">
      <c r="A52" s="3" t="s">
        <v>54</v>
      </c>
      <c r="B52" s="3" t="s">
        <v>55</v>
      </c>
      <c r="C52" s="11" t="s">
        <v>264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70">
        <v>0</v>
      </c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70">
        <v>0</v>
      </c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70">
        <v>0</v>
      </c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70">
        <v>0</v>
      </c>
    </row>
    <row r="57" spans="1:6" x14ac:dyDescent="0.2">
      <c r="A57" s="2" t="s">
        <v>61</v>
      </c>
      <c r="B57" s="2" t="s">
        <v>44</v>
      </c>
      <c r="C57" s="9">
        <f>'Despesa - Access'!H36</f>
        <v>30257</v>
      </c>
      <c r="F57" s="70">
        <v>30257</v>
      </c>
    </row>
    <row r="58" spans="1:6" x14ac:dyDescent="0.2">
      <c r="A58" s="126" t="s">
        <v>87</v>
      </c>
      <c r="B58" s="126"/>
      <c r="C58" s="10">
        <f>SUM(C53:C57)</f>
        <v>30257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265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26" t="s">
        <v>87</v>
      </c>
      <c r="B65" s="126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265</v>
      </c>
    </row>
    <row r="70" spans="1:6" x14ac:dyDescent="0.2">
      <c r="A70" s="2" t="s">
        <v>57</v>
      </c>
      <c r="B70" s="2" t="s">
        <v>91</v>
      </c>
      <c r="C70" s="9">
        <f>'Financeiro - Access'!I2</f>
        <v>7334956.4400000004</v>
      </c>
      <c r="F70" s="70">
        <v>7334956.4400000004</v>
      </c>
    </row>
    <row r="71" spans="1:6" x14ac:dyDescent="0.2">
      <c r="A71" s="2" t="s">
        <v>58</v>
      </c>
      <c r="B71" s="2" t="s">
        <v>92</v>
      </c>
      <c r="C71" s="9">
        <f>'Financeiro - Access'!I3</f>
        <v>1983399.42</v>
      </c>
      <c r="F71" s="70">
        <v>1983399.42</v>
      </c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70">
        <v>0</v>
      </c>
    </row>
    <row r="73" spans="1:6" x14ac:dyDescent="0.2">
      <c r="A73" s="2" t="s">
        <v>60</v>
      </c>
      <c r="B73" s="2" t="s">
        <v>258</v>
      </c>
      <c r="C73" s="9">
        <f>'Financeiro - Access'!I5</f>
        <v>0</v>
      </c>
      <c r="F73" s="70">
        <v>0</v>
      </c>
    </row>
    <row r="74" spans="1:6" x14ac:dyDescent="0.2">
      <c r="A74" s="126" t="s">
        <v>87</v>
      </c>
      <c r="B74" s="126"/>
      <c r="C74" s="10">
        <f>SUM(C70:C73)</f>
        <v>9318355.8599999994</v>
      </c>
    </row>
    <row r="76" spans="1:6" x14ac:dyDescent="0.2">
      <c r="A76" s="4" t="s">
        <v>242</v>
      </c>
    </row>
    <row r="78" spans="1:6" x14ac:dyDescent="0.2">
      <c r="A78" s="3" t="s">
        <v>54</v>
      </c>
      <c r="B78" s="3" t="s">
        <v>55</v>
      </c>
      <c r="C78" s="11" t="s">
        <v>265</v>
      </c>
    </row>
    <row r="79" spans="1:6" x14ac:dyDescent="0.2">
      <c r="A79" s="2" t="s">
        <v>57</v>
      </c>
      <c r="B79" s="2" t="s">
        <v>259</v>
      </c>
      <c r="C79" s="9"/>
    </row>
    <row r="80" spans="1:6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6" t="s">
        <v>87</v>
      </c>
      <c r="B83" s="126"/>
      <c r="C83" s="10">
        <f>SUM(C79:C82)</f>
        <v>0</v>
      </c>
    </row>
    <row r="84" spans="1:5" x14ac:dyDescent="0.2">
      <c r="A84" s="139" t="s">
        <v>313</v>
      </c>
      <c r="B84" s="139"/>
      <c r="C84" s="139"/>
    </row>
    <row r="85" spans="1:5" x14ac:dyDescent="0.2">
      <c r="A85" s="142" t="s">
        <v>371</v>
      </c>
      <c r="B85" s="143"/>
      <c r="C85" s="143"/>
    </row>
    <row r="86" spans="1:5" x14ac:dyDescent="0.2">
      <c r="A86" s="141" t="s">
        <v>385</v>
      </c>
      <c r="B86" s="141"/>
      <c r="C86" s="141"/>
    </row>
    <row r="87" spans="1:5" x14ac:dyDescent="0.2">
      <c r="D87" s="135"/>
      <c r="E87" s="135"/>
    </row>
    <row r="88" spans="1:5" x14ac:dyDescent="0.2">
      <c r="A88" s="145"/>
      <c r="B88" s="145"/>
      <c r="C88" s="145"/>
    </row>
    <row r="89" spans="1:5" x14ac:dyDescent="0.2">
      <c r="A89" s="125" t="s">
        <v>170</v>
      </c>
      <c r="B89" s="125"/>
      <c r="C89" s="125"/>
      <c r="D89" s="125"/>
      <c r="E89" s="125"/>
    </row>
    <row r="90" spans="1:5" x14ac:dyDescent="0.2">
      <c r="A90" s="83"/>
      <c r="B90" s="83"/>
      <c r="C90" s="83"/>
    </row>
    <row r="91" spans="1:5" x14ac:dyDescent="0.2">
      <c r="C91" s="11" t="s">
        <v>175</v>
      </c>
      <c r="D91" s="75" t="s">
        <v>174</v>
      </c>
      <c r="E91" s="75" t="s">
        <v>87</v>
      </c>
    </row>
    <row r="92" spans="1:5" x14ac:dyDescent="0.2">
      <c r="A92" s="118" t="s">
        <v>356</v>
      </c>
      <c r="B92" s="119"/>
      <c r="C92" s="9">
        <v>49158702.130000003</v>
      </c>
      <c r="D92" s="76">
        <f>'Anexo I - Abr'!C92</f>
        <v>39580537.5</v>
      </c>
      <c r="E92" s="76">
        <f>C92-D92</f>
        <v>9578164.6300000027</v>
      </c>
    </row>
    <row r="93" spans="1:5" x14ac:dyDescent="0.2">
      <c r="A93" s="118"/>
      <c r="B93" s="119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18" t="s">
        <v>241</v>
      </c>
      <c r="B94" s="119"/>
      <c r="C94" s="9">
        <v>0</v>
      </c>
      <c r="D94" s="76">
        <f>'Anexo I - Jan'!C94</f>
        <v>0</v>
      </c>
      <c r="E94" s="76">
        <f>C94-D94</f>
        <v>0</v>
      </c>
    </row>
    <row r="95" spans="1:5" x14ac:dyDescent="0.2">
      <c r="A95" s="131" t="s">
        <v>168</v>
      </c>
      <c r="B95" s="131"/>
      <c r="C95" s="131"/>
      <c r="D95" s="131"/>
      <c r="E95" s="78">
        <f>SUM(E92:E94)</f>
        <v>9578164.6300000027</v>
      </c>
    </row>
    <row r="96" spans="1:5" x14ac:dyDescent="0.2">
      <c r="A96" s="131" t="s">
        <v>169</v>
      </c>
      <c r="B96" s="131"/>
      <c r="C96" s="131"/>
      <c r="D96" s="131"/>
      <c r="E96" s="78">
        <f>$C$17+$C$48+$C$58+$C$65</f>
        <v>9578164.6300000008</v>
      </c>
    </row>
    <row r="99" spans="4:5" x14ac:dyDescent="0.2">
      <c r="D99" s="77" t="s">
        <v>270</v>
      </c>
      <c r="E99" s="74">
        <v>9578164.6300000008</v>
      </c>
    </row>
    <row r="100" spans="4:5" x14ac:dyDescent="0.2">
      <c r="E100" s="77" t="str">
        <f>IF(E96=E99,"despesa OK","Verificar Diferença")</f>
        <v>despesa OK</v>
      </c>
    </row>
  </sheetData>
  <mergeCells count="24">
    <mergeCell ref="A96:D96"/>
    <mergeCell ref="A89:E89"/>
    <mergeCell ref="A92:B92"/>
    <mergeCell ref="A93:B93"/>
    <mergeCell ref="A94:B94"/>
    <mergeCell ref="A95:D9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6.42578125" customWidth="1"/>
    <col min="6" max="6" width="11.7109375" bestFit="1" customWidth="1"/>
  </cols>
  <sheetData>
    <row r="1" spans="1:3" x14ac:dyDescent="0.2">
      <c r="A1" s="130" t="s">
        <v>243</v>
      </c>
      <c r="B1" s="130"/>
      <c r="C1" s="130"/>
    </row>
    <row r="3" spans="1:3" x14ac:dyDescent="0.2">
      <c r="A3" s="2" t="s">
        <v>48</v>
      </c>
      <c r="B3" s="118" t="s">
        <v>244</v>
      </c>
      <c r="C3" s="119"/>
    </row>
    <row r="4" spans="1:3" x14ac:dyDescent="0.2">
      <c r="A4" s="2" t="s">
        <v>49</v>
      </c>
      <c r="B4" s="131" t="s">
        <v>245</v>
      </c>
      <c r="C4" s="131"/>
    </row>
    <row r="5" spans="1:3" x14ac:dyDescent="0.2">
      <c r="A5" s="2" t="s">
        <v>50</v>
      </c>
      <c r="B5" s="132" t="s">
        <v>358</v>
      </c>
      <c r="C5" s="131"/>
    </row>
    <row r="6" spans="1:3" x14ac:dyDescent="0.2">
      <c r="A6" s="2" t="s">
        <v>51</v>
      </c>
      <c r="B6" s="131" t="s">
        <v>246</v>
      </c>
      <c r="C6" s="131"/>
    </row>
    <row r="7" spans="1:3" x14ac:dyDescent="0.2">
      <c r="A7" s="2" t="s">
        <v>52</v>
      </c>
      <c r="B7" s="137" t="s">
        <v>370</v>
      </c>
      <c r="C7" s="137"/>
    </row>
    <row r="8" spans="1:3" x14ac:dyDescent="0.2">
      <c r="A8" s="2" t="s">
        <v>53</v>
      </c>
      <c r="B8" s="138">
        <v>42936</v>
      </c>
      <c r="C8" s="131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Access'!I2</f>
        <v>5750572.2699999996</v>
      </c>
    </row>
    <row r="14" spans="1:3" x14ac:dyDescent="0.2">
      <c r="A14" s="2" t="s">
        <v>58</v>
      </c>
      <c r="B14" s="5" t="s">
        <v>18</v>
      </c>
      <c r="C14" s="10">
        <f>'Despesa - Access'!I3</f>
        <v>850789.15</v>
      </c>
    </row>
    <row r="15" spans="1:3" x14ac:dyDescent="0.2">
      <c r="A15" s="2" t="s">
        <v>59</v>
      </c>
      <c r="B15" s="5" t="s">
        <v>262</v>
      </c>
      <c r="C15" s="10">
        <f>'Despesa - Access'!I4</f>
        <v>1024925.75</v>
      </c>
    </row>
    <row r="16" spans="1:3" ht="51" x14ac:dyDescent="0.2">
      <c r="A16" s="6" t="s">
        <v>60</v>
      </c>
      <c r="B16" s="5" t="s">
        <v>267</v>
      </c>
      <c r="C16" s="10">
        <v>0</v>
      </c>
    </row>
    <row r="17" spans="1:5" x14ac:dyDescent="0.2">
      <c r="A17" s="126" t="s">
        <v>87</v>
      </c>
      <c r="B17" s="126"/>
      <c r="C17" s="10">
        <f>SUM(C13:C16)</f>
        <v>7626287.1699999999</v>
      </c>
      <c r="D17" s="70">
        <v>7626287.1699999999</v>
      </c>
      <c r="E17" s="102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296757.64</v>
      </c>
    </row>
    <row r="24" spans="1:5" x14ac:dyDescent="0.2">
      <c r="A24" s="2" t="s">
        <v>59</v>
      </c>
      <c r="B24" s="2" t="s">
        <v>21</v>
      </c>
      <c r="C24" s="9">
        <f>'Despesa - Access'!I8</f>
        <v>51027</v>
      </c>
    </row>
    <row r="25" spans="1:5" x14ac:dyDescent="0.2">
      <c r="A25" s="2" t="s">
        <v>60</v>
      </c>
      <c r="B25" s="2" t="s">
        <v>22</v>
      </c>
      <c r="C25" s="9">
        <f>'Despesa - Access'!I9</f>
        <v>182818.8</v>
      </c>
    </row>
    <row r="26" spans="1:5" x14ac:dyDescent="0.2">
      <c r="A26" s="2" t="s">
        <v>61</v>
      </c>
      <c r="B26" s="2" t="s">
        <v>23</v>
      </c>
      <c r="C26" s="9">
        <f>'Despesa - Access'!I10</f>
        <v>52419.72</v>
      </c>
    </row>
    <row r="27" spans="1:5" x14ac:dyDescent="0.2">
      <c r="A27" s="2" t="s">
        <v>62</v>
      </c>
      <c r="B27" s="2" t="s">
        <v>84</v>
      </c>
      <c r="C27" s="9">
        <f>'Despesa - Access'!I11</f>
        <v>71137.14</v>
      </c>
    </row>
    <row r="28" spans="1:5" x14ac:dyDescent="0.2">
      <c r="A28" s="2" t="s">
        <v>63</v>
      </c>
      <c r="B28" s="2" t="s">
        <v>24</v>
      </c>
      <c r="C28" s="9">
        <f>'Despesa - Access'!I12</f>
        <v>221129.27</v>
      </c>
    </row>
    <row r="29" spans="1:5" x14ac:dyDescent="0.2">
      <c r="A29" s="2" t="s">
        <v>64</v>
      </c>
      <c r="B29" s="2" t="s">
        <v>25</v>
      </c>
      <c r="C29" s="9">
        <f>'Despesa - Access'!I13</f>
        <v>58737.74</v>
      </c>
    </row>
    <row r="30" spans="1:5" x14ac:dyDescent="0.2">
      <c r="A30" s="2" t="s">
        <v>65</v>
      </c>
      <c r="B30" s="2" t="s">
        <v>26</v>
      </c>
      <c r="C30" s="9">
        <f>'Despesa - Access'!I14</f>
        <v>12727.05</v>
      </c>
    </row>
    <row r="31" spans="1:5" x14ac:dyDescent="0.2">
      <c r="A31" s="2" t="s">
        <v>66</v>
      </c>
      <c r="B31" s="2" t="s">
        <v>27</v>
      </c>
      <c r="C31" s="9">
        <f>'Despesa - Access'!I15</f>
        <v>58159.73</v>
      </c>
    </row>
    <row r="32" spans="1:5" x14ac:dyDescent="0.2">
      <c r="A32" s="2" t="s">
        <v>67</v>
      </c>
      <c r="B32" s="2" t="s">
        <v>28</v>
      </c>
      <c r="C32" s="9">
        <f>'Despesa - Access'!I16</f>
        <v>8257.84</v>
      </c>
    </row>
    <row r="33" spans="1:5" x14ac:dyDescent="0.2">
      <c r="A33" s="2" t="s">
        <v>68</v>
      </c>
      <c r="B33" s="2" t="s">
        <v>29</v>
      </c>
      <c r="C33" s="9">
        <f>'Despesa - Access'!I17</f>
        <v>107216.37</v>
      </c>
    </row>
    <row r="34" spans="1:5" ht="63.75" x14ac:dyDescent="0.2">
      <c r="A34" s="6" t="s">
        <v>69</v>
      </c>
      <c r="B34" s="7" t="s">
        <v>268</v>
      </c>
      <c r="C34" s="9">
        <f>'Despesa - Access'!I18</f>
        <v>14482.73</v>
      </c>
    </row>
    <row r="35" spans="1:5" x14ac:dyDescent="0.2">
      <c r="A35" s="2" t="s">
        <v>70</v>
      </c>
      <c r="B35" s="2" t="s">
        <v>30</v>
      </c>
      <c r="C35" s="9">
        <f>'Despesa - Access'!I19</f>
        <v>205612.52</v>
      </c>
    </row>
    <row r="36" spans="1:5" x14ac:dyDescent="0.2">
      <c r="A36" s="2" t="s">
        <v>71</v>
      </c>
      <c r="B36" s="2" t="s">
        <v>257</v>
      </c>
      <c r="C36" s="9">
        <f>'Despesa - Access'!I20</f>
        <v>361574.83</v>
      </c>
    </row>
    <row r="37" spans="1:5" x14ac:dyDescent="0.2">
      <c r="A37" s="2" t="s">
        <v>72</v>
      </c>
      <c r="B37" s="2" t="s">
        <v>31</v>
      </c>
      <c r="C37" s="9">
        <f>'Despesa - Access'!I21</f>
        <v>2925.28</v>
      </c>
    </row>
    <row r="38" spans="1:5" ht="25.5" x14ac:dyDescent="0.2">
      <c r="A38" s="6" t="s">
        <v>73</v>
      </c>
      <c r="B38" s="26" t="s">
        <v>85</v>
      </c>
      <c r="C38" s="9">
        <f>'Despesa - Access'!I22</f>
        <v>32946.379999999997</v>
      </c>
    </row>
    <row r="39" spans="1:5" x14ac:dyDescent="0.2">
      <c r="A39" s="2" t="s">
        <v>74</v>
      </c>
      <c r="B39" s="2" t="s">
        <v>32</v>
      </c>
      <c r="C39" s="9">
        <f>'Despesa - Access'!I23</f>
        <v>6392.5</v>
      </c>
    </row>
    <row r="40" spans="1:5" x14ac:dyDescent="0.2">
      <c r="A40" s="2" t="s">
        <v>75</v>
      </c>
      <c r="B40" s="2" t="s">
        <v>33</v>
      </c>
      <c r="C40" s="9">
        <f>'Despesa - Access'!I24</f>
        <v>3800</v>
      </c>
    </row>
    <row r="41" spans="1:5" x14ac:dyDescent="0.2">
      <c r="A41" s="2" t="s">
        <v>76</v>
      </c>
      <c r="B41" s="2" t="s">
        <v>34</v>
      </c>
      <c r="C41" s="9">
        <f>'Despesa - Access'!I25</f>
        <v>54394.8</v>
      </c>
    </row>
    <row r="42" spans="1:5" x14ac:dyDescent="0.2">
      <c r="A42" s="2" t="s">
        <v>77</v>
      </c>
      <c r="B42" s="2" t="s">
        <v>35</v>
      </c>
      <c r="C42" s="9">
        <f>'Despesa - Access'!I26</f>
        <v>7990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7182.95</v>
      </c>
    </row>
    <row r="45" spans="1:5" x14ac:dyDescent="0.2">
      <c r="A45" s="2" t="s">
        <v>80</v>
      </c>
      <c r="B45" s="2" t="s">
        <v>86</v>
      </c>
      <c r="C45" s="9">
        <f>'Despesa - Access'!I29</f>
        <v>11037.48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662263.65</v>
      </c>
    </row>
    <row r="48" spans="1:5" x14ac:dyDescent="0.2">
      <c r="A48" s="126" t="s">
        <v>87</v>
      </c>
      <c r="B48" s="126"/>
      <c r="C48" s="10">
        <f>SUM(C22:C47)</f>
        <v>2490991.42</v>
      </c>
      <c r="D48" s="70">
        <v>2490991.42</v>
      </c>
      <c r="E48" s="102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26" t="s">
        <v>87</v>
      </c>
      <c r="B58" s="126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26" t="s">
        <v>87</v>
      </c>
      <c r="B65" s="12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Access'!J2</f>
        <v>7561141.1699999999</v>
      </c>
    </row>
    <row r="71" spans="1:3" x14ac:dyDescent="0.2">
      <c r="A71" s="2" t="s">
        <v>58</v>
      </c>
      <c r="B71" s="2" t="s">
        <v>92</v>
      </c>
      <c r="C71" s="9">
        <f>'Financeiro - Access'!J3</f>
        <v>2841961.66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258</v>
      </c>
      <c r="C73" s="9">
        <f>'Financeiro - Access'!J5</f>
        <v>0</v>
      </c>
    </row>
    <row r="74" spans="1:3" x14ac:dyDescent="0.2">
      <c r="A74" s="126" t="s">
        <v>87</v>
      </c>
      <c r="B74" s="126"/>
      <c r="C74" s="10">
        <f>SUM(C70:C73)</f>
        <v>10403102.83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6" t="s">
        <v>87</v>
      </c>
      <c r="B83" s="126"/>
      <c r="C83" s="10">
        <f>SUM(C79:C82)</f>
        <v>0</v>
      </c>
    </row>
    <row r="84" spans="1:5" x14ac:dyDescent="0.2">
      <c r="A84" s="139" t="s">
        <v>313</v>
      </c>
      <c r="B84" s="139"/>
      <c r="C84" s="139"/>
    </row>
    <row r="85" spans="1:5" x14ac:dyDescent="0.2">
      <c r="A85" s="142" t="s">
        <v>386</v>
      </c>
      <c r="B85" s="143"/>
      <c r="C85" s="143"/>
    </row>
    <row r="86" spans="1:5" x14ac:dyDescent="0.2">
      <c r="A86" s="141"/>
      <c r="B86" s="141"/>
      <c r="C86" s="141"/>
    </row>
    <row r="87" spans="1:5" x14ac:dyDescent="0.2">
      <c r="D87" s="141"/>
      <c r="E87" s="141"/>
    </row>
    <row r="88" spans="1:5" x14ac:dyDescent="0.2">
      <c r="A88" s="145"/>
      <c r="B88" s="145"/>
      <c r="C88" s="145"/>
    </row>
    <row r="89" spans="1:5" x14ac:dyDescent="0.2">
      <c r="A89" s="125" t="s">
        <v>170</v>
      </c>
      <c r="B89" s="125"/>
      <c r="C89" s="125"/>
      <c r="D89" s="125"/>
      <c r="E89" s="125"/>
    </row>
    <row r="90" spans="1:5" x14ac:dyDescent="0.2">
      <c r="A90" s="84"/>
      <c r="B90" s="84"/>
      <c r="C90" s="84"/>
    </row>
    <row r="91" spans="1:5" x14ac:dyDescent="0.2">
      <c r="C91" s="11" t="s">
        <v>176</v>
      </c>
      <c r="D91" s="75" t="s">
        <v>175</v>
      </c>
      <c r="E91" s="3" t="s">
        <v>87</v>
      </c>
    </row>
    <row r="92" spans="1:5" x14ac:dyDescent="0.2">
      <c r="A92" s="118" t="s">
        <v>356</v>
      </c>
      <c r="B92" s="119"/>
      <c r="C92" s="9">
        <v>59275980.719999999</v>
      </c>
      <c r="D92" s="76">
        <f>'Anexo I - Mai'!C92</f>
        <v>49158702.130000003</v>
      </c>
      <c r="E92" s="9">
        <f>+C92-D92</f>
        <v>10117278.589999996</v>
      </c>
    </row>
    <row r="93" spans="1:5" x14ac:dyDescent="0.2">
      <c r="A93" s="118"/>
      <c r="B93" s="119"/>
      <c r="C93" s="9">
        <v>0</v>
      </c>
      <c r="D93" s="76">
        <f>'Anexo I - Jan'!C93</f>
        <v>0</v>
      </c>
      <c r="E93" s="9">
        <v>0</v>
      </c>
    </row>
    <row r="94" spans="1:5" x14ac:dyDescent="0.2">
      <c r="A94" s="118" t="s">
        <v>241</v>
      </c>
      <c r="B94" s="119"/>
      <c r="C94" s="9">
        <v>0</v>
      </c>
      <c r="D94" s="76">
        <f>'Anexo I - Jan'!C94</f>
        <v>0</v>
      </c>
      <c r="E94" s="9">
        <v>0</v>
      </c>
    </row>
    <row r="95" spans="1:5" x14ac:dyDescent="0.2">
      <c r="A95" s="131" t="s">
        <v>168</v>
      </c>
      <c r="B95" s="131"/>
      <c r="C95" s="131"/>
      <c r="D95" s="131"/>
      <c r="E95" s="64">
        <f>SUM(E92:E94)</f>
        <v>10117278.589999996</v>
      </c>
    </row>
    <row r="96" spans="1:5" x14ac:dyDescent="0.2">
      <c r="A96" s="131" t="s">
        <v>169</v>
      </c>
      <c r="B96" s="131"/>
      <c r="C96" s="131"/>
      <c r="D96" s="131"/>
      <c r="E96" s="64">
        <f>$C$17+$C$48+$C$58+$C$65</f>
        <v>10117278.59</v>
      </c>
    </row>
    <row r="98" spans="4:7" x14ac:dyDescent="0.2">
      <c r="F98" s="8">
        <f>+E96-E95</f>
        <v>0</v>
      </c>
      <c r="G98" s="80" t="s">
        <v>353</v>
      </c>
    </row>
    <row r="99" spans="4:7" x14ac:dyDescent="0.2">
      <c r="D99" s="77" t="s">
        <v>270</v>
      </c>
      <c r="E99" s="71">
        <v>10117278.59</v>
      </c>
      <c r="G99" s="80" t="s">
        <v>354</v>
      </c>
    </row>
    <row r="100" spans="4:7" x14ac:dyDescent="0.2">
      <c r="E100" s="72" t="str">
        <f>IF(E96=E99,"despesa OK","Verificar Diferença")</f>
        <v>despesa OK</v>
      </c>
    </row>
  </sheetData>
  <mergeCells count="24"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9" zoomScale="130" zoomScaleNormal="115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9" customWidth="1"/>
    <col min="6" max="6" width="14" style="79" bestFit="1" customWidth="1"/>
    <col min="7" max="7" width="19.28515625" style="79" bestFit="1" customWidth="1"/>
  </cols>
  <sheetData>
    <row r="1" spans="1:3" x14ac:dyDescent="0.2">
      <c r="A1" s="130" t="s">
        <v>243</v>
      </c>
      <c r="B1" s="130"/>
      <c r="C1" s="130"/>
    </row>
    <row r="3" spans="1:3" x14ac:dyDescent="0.2">
      <c r="A3" s="2" t="s">
        <v>48</v>
      </c>
      <c r="B3" s="118" t="s">
        <v>244</v>
      </c>
      <c r="C3" s="119"/>
    </row>
    <row r="4" spans="1:3" x14ac:dyDescent="0.2">
      <c r="A4" s="2" t="s">
        <v>49</v>
      </c>
      <c r="B4" s="131" t="s">
        <v>245</v>
      </c>
      <c r="C4" s="131"/>
    </row>
    <row r="5" spans="1:3" x14ac:dyDescent="0.2">
      <c r="A5" s="2" t="s">
        <v>50</v>
      </c>
      <c r="B5" s="132" t="s">
        <v>358</v>
      </c>
      <c r="C5" s="131"/>
    </row>
    <row r="6" spans="1:3" x14ac:dyDescent="0.2">
      <c r="A6" s="2" t="s">
        <v>51</v>
      </c>
      <c r="B6" s="131" t="s">
        <v>246</v>
      </c>
      <c r="C6" s="131"/>
    </row>
    <row r="7" spans="1:3" x14ac:dyDescent="0.2">
      <c r="A7" s="2" t="s">
        <v>52</v>
      </c>
      <c r="B7" s="137" t="s">
        <v>372</v>
      </c>
      <c r="C7" s="137"/>
    </row>
    <row r="8" spans="1:3" x14ac:dyDescent="0.2">
      <c r="A8" s="2" t="s">
        <v>53</v>
      </c>
      <c r="B8" s="138">
        <v>42965</v>
      </c>
      <c r="C8" s="131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Access'!J2</f>
        <v>5544119.9299999997</v>
      </c>
    </row>
    <row r="14" spans="1:3" x14ac:dyDescent="0.2">
      <c r="A14" s="2" t="s">
        <v>58</v>
      </c>
      <c r="B14" s="5" t="s">
        <v>18</v>
      </c>
      <c r="C14" s="10">
        <f>'Despesa - Access'!J3</f>
        <v>864641.74</v>
      </c>
    </row>
    <row r="15" spans="1:3" x14ac:dyDescent="0.2">
      <c r="A15" s="2" t="s">
        <v>59</v>
      </c>
      <c r="B15" s="5" t="s">
        <v>262</v>
      </c>
      <c r="C15" s="10">
        <f>'Despesa - Access'!J4</f>
        <v>1006910.93</v>
      </c>
    </row>
    <row r="16" spans="1:3" ht="51" x14ac:dyDescent="0.2">
      <c r="A16" s="6" t="s">
        <v>60</v>
      </c>
      <c r="B16" s="5" t="s">
        <v>267</v>
      </c>
      <c r="C16" s="10">
        <f>'Despesa - Access'!J5</f>
        <v>0</v>
      </c>
    </row>
    <row r="17" spans="1:5" x14ac:dyDescent="0.2">
      <c r="A17" s="126" t="s">
        <v>87</v>
      </c>
      <c r="B17" s="126"/>
      <c r="C17" s="10">
        <f>SUM(C13:C16)</f>
        <v>7415672.5999999996</v>
      </c>
      <c r="D17" s="79">
        <v>7415672.5999999996</v>
      </c>
      <c r="E17" s="79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Access'!J6</f>
        <v>7645.6</v>
      </c>
    </row>
    <row r="23" spans="1:5" x14ac:dyDescent="0.2">
      <c r="A23" s="2" t="s">
        <v>58</v>
      </c>
      <c r="B23" s="2" t="s">
        <v>20</v>
      </c>
      <c r="C23" s="9">
        <f>'Despesa - Access'!J7</f>
        <v>297827.76</v>
      </c>
    </row>
    <row r="24" spans="1:5" x14ac:dyDescent="0.2">
      <c r="A24" s="2" t="s">
        <v>59</v>
      </c>
      <c r="B24" s="2" t="s">
        <v>21</v>
      </c>
      <c r="C24" s="9">
        <f>'Despesa - Access'!J8</f>
        <v>51027</v>
      </c>
    </row>
    <row r="25" spans="1:5" x14ac:dyDescent="0.2">
      <c r="A25" s="2" t="s">
        <v>60</v>
      </c>
      <c r="B25" s="2" t="s">
        <v>22</v>
      </c>
      <c r="C25" s="9">
        <f>'Despesa - Access'!J9</f>
        <v>120179.58</v>
      </c>
    </row>
    <row r="26" spans="1:5" x14ac:dyDescent="0.2">
      <c r="A26" s="2" t="s">
        <v>61</v>
      </c>
      <c r="B26" s="2" t="s">
        <v>23</v>
      </c>
      <c r="C26" s="9">
        <f>'Despesa - Access'!J10</f>
        <v>46767.5</v>
      </c>
    </row>
    <row r="27" spans="1:5" x14ac:dyDescent="0.2">
      <c r="A27" s="2" t="s">
        <v>62</v>
      </c>
      <c r="B27" s="2" t="s">
        <v>84</v>
      </c>
      <c r="C27" s="9">
        <f>'Despesa - Access'!J11</f>
        <v>61237.85</v>
      </c>
    </row>
    <row r="28" spans="1:5" x14ac:dyDescent="0.2">
      <c r="A28" s="2" t="s">
        <v>63</v>
      </c>
      <c r="B28" s="2" t="s">
        <v>24</v>
      </c>
      <c r="C28" s="9">
        <f>'Despesa - Access'!J12</f>
        <v>129997.74</v>
      </c>
    </row>
    <row r="29" spans="1:5" x14ac:dyDescent="0.2">
      <c r="A29" s="2" t="s">
        <v>64</v>
      </c>
      <c r="B29" s="2" t="s">
        <v>25</v>
      </c>
      <c r="C29" s="9">
        <f>'Despesa - Access'!J13</f>
        <v>59305.82</v>
      </c>
    </row>
    <row r="30" spans="1:5" x14ac:dyDescent="0.2">
      <c r="A30" s="2" t="s">
        <v>65</v>
      </c>
      <c r="B30" s="2" t="s">
        <v>26</v>
      </c>
      <c r="C30" s="9">
        <f>'Despesa - Access'!J14</f>
        <v>15408.64</v>
      </c>
    </row>
    <row r="31" spans="1:5" x14ac:dyDescent="0.2">
      <c r="A31" s="2" t="s">
        <v>66</v>
      </c>
      <c r="B31" s="2" t="s">
        <v>27</v>
      </c>
      <c r="C31" s="9">
        <f>'Despesa - Access'!J15</f>
        <v>85347.24</v>
      </c>
    </row>
    <row r="32" spans="1:5" x14ac:dyDescent="0.2">
      <c r="A32" s="2" t="s">
        <v>67</v>
      </c>
      <c r="B32" s="2" t="s">
        <v>28</v>
      </c>
      <c r="C32" s="9">
        <f>'Despesa - Access'!J16</f>
        <v>8519.98</v>
      </c>
    </row>
    <row r="33" spans="1:5" x14ac:dyDescent="0.2">
      <c r="A33" s="2" t="s">
        <v>68</v>
      </c>
      <c r="B33" s="2" t="s">
        <v>29</v>
      </c>
      <c r="C33" s="9">
        <f>'Despesa - Access'!J17</f>
        <v>95612.53</v>
      </c>
    </row>
    <row r="34" spans="1:5" ht="63.75" x14ac:dyDescent="0.2">
      <c r="A34" s="6" t="s">
        <v>69</v>
      </c>
      <c r="B34" s="7" t="s">
        <v>268</v>
      </c>
      <c r="C34" s="9">
        <f>'Despesa - Access'!J18</f>
        <v>17107.27</v>
      </c>
    </row>
    <row r="35" spans="1:5" x14ac:dyDescent="0.2">
      <c r="A35" s="2" t="s">
        <v>70</v>
      </c>
      <c r="B35" s="2" t="s">
        <v>30</v>
      </c>
      <c r="C35" s="9">
        <f>'Despesa - Access'!J19</f>
        <v>205612.52</v>
      </c>
    </row>
    <row r="36" spans="1:5" x14ac:dyDescent="0.2">
      <c r="A36" s="2" t="s">
        <v>71</v>
      </c>
      <c r="B36" s="2" t="s">
        <v>257</v>
      </c>
      <c r="C36" s="9">
        <f>'Despesa - Access'!J20</f>
        <v>384189.76</v>
      </c>
    </row>
    <row r="37" spans="1:5" x14ac:dyDescent="0.2">
      <c r="A37" s="2" t="s">
        <v>72</v>
      </c>
      <c r="B37" s="2" t="s">
        <v>31</v>
      </c>
      <c r="C37" s="9">
        <f>'Despesa - Access'!J21</f>
        <v>1718.08</v>
      </c>
    </row>
    <row r="38" spans="1:5" ht="25.5" x14ac:dyDescent="0.2">
      <c r="A38" s="6" t="s">
        <v>73</v>
      </c>
      <c r="B38" s="26" t="s">
        <v>85</v>
      </c>
      <c r="C38" s="9">
        <f>'Despesa - Access'!J22</f>
        <v>84216.56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6095.9</v>
      </c>
    </row>
    <row r="45" spans="1:5" x14ac:dyDescent="0.2">
      <c r="A45" s="2" t="s">
        <v>80</v>
      </c>
      <c r="B45" s="2" t="s">
        <v>86</v>
      </c>
      <c r="C45" s="9">
        <f>'Despesa - Access'!J29</f>
        <v>5457.02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432122.96</v>
      </c>
    </row>
    <row r="48" spans="1:5" x14ac:dyDescent="0.2">
      <c r="A48" s="126" t="s">
        <v>87</v>
      </c>
      <c r="B48" s="126"/>
      <c r="C48" s="10">
        <f>SUM(C22:C47)</f>
        <v>2115397.31</v>
      </c>
      <c r="D48" s="79">
        <v>2115397.31</v>
      </c>
      <c r="E48" s="79">
        <f>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7994</v>
      </c>
    </row>
    <row r="58" spans="1:4" x14ac:dyDescent="0.2">
      <c r="A58" s="126" t="s">
        <v>87</v>
      </c>
      <c r="B58" s="126"/>
      <c r="C58" s="10">
        <f>SUM(C53:C57)</f>
        <v>7994</v>
      </c>
      <c r="D58" s="79" t="s">
        <v>357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26" t="s">
        <v>87</v>
      </c>
      <c r="B65" s="12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Access'!K2</f>
        <v>7415778.1100000003</v>
      </c>
    </row>
    <row r="71" spans="1:3" x14ac:dyDescent="0.2">
      <c r="A71" s="2" t="s">
        <v>58</v>
      </c>
      <c r="B71" s="2" t="s">
        <v>92</v>
      </c>
      <c r="C71" s="9">
        <f>'Financeiro - Access'!K3</f>
        <v>3597764.42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258</v>
      </c>
      <c r="C73" s="9">
        <f>'Financeiro - Access'!K5</f>
        <v>0</v>
      </c>
    </row>
    <row r="74" spans="1:3" x14ac:dyDescent="0.2">
      <c r="A74" s="126" t="s">
        <v>87</v>
      </c>
      <c r="B74" s="126"/>
      <c r="C74" s="10">
        <f>SUM(C70:C73)</f>
        <v>11013542.530000001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7" x14ac:dyDescent="0.2">
      <c r="A81" s="2" t="s">
        <v>59</v>
      </c>
      <c r="B81" s="2" t="s">
        <v>261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26" t="s">
        <v>87</v>
      </c>
      <c r="B83" s="126"/>
      <c r="C83" s="10">
        <f>SUM(C79:C82)</f>
        <v>0</v>
      </c>
    </row>
    <row r="84" spans="1:7" x14ac:dyDescent="0.2">
      <c r="A84" s="139" t="s">
        <v>313</v>
      </c>
      <c r="B84" s="139"/>
      <c r="C84" s="139"/>
    </row>
    <row r="85" spans="1:7" x14ac:dyDescent="0.2">
      <c r="A85" s="142" t="s">
        <v>377</v>
      </c>
      <c r="B85" s="143"/>
      <c r="C85" s="143"/>
    </row>
    <row r="86" spans="1:7" x14ac:dyDescent="0.2">
      <c r="A86" s="146"/>
      <c r="B86" s="146"/>
      <c r="C86" s="146"/>
    </row>
    <row r="87" spans="1:7" x14ac:dyDescent="0.2">
      <c r="D87" s="141"/>
      <c r="E87" s="141"/>
    </row>
    <row r="88" spans="1:7" x14ac:dyDescent="0.2">
      <c r="A88" s="145"/>
      <c r="B88" s="145"/>
      <c r="C88" s="145"/>
    </row>
    <row r="89" spans="1:7" x14ac:dyDescent="0.2">
      <c r="A89" s="125" t="s">
        <v>170</v>
      </c>
      <c r="B89" s="125"/>
      <c r="C89" s="125"/>
      <c r="D89" s="125"/>
      <c r="E89" s="125"/>
      <c r="F89"/>
      <c r="G89"/>
    </row>
    <row r="90" spans="1:7" x14ac:dyDescent="0.2">
      <c r="A90" s="85"/>
      <c r="B90" s="85"/>
      <c r="C90" s="85"/>
      <c r="D90"/>
      <c r="E90"/>
      <c r="F90"/>
      <c r="G90"/>
    </row>
    <row r="91" spans="1:7" x14ac:dyDescent="0.2">
      <c r="C91" s="11" t="s">
        <v>177</v>
      </c>
      <c r="D91" s="3" t="s">
        <v>176</v>
      </c>
      <c r="E91" s="3" t="s">
        <v>87</v>
      </c>
      <c r="F91"/>
      <c r="G91"/>
    </row>
    <row r="92" spans="1:7" x14ac:dyDescent="0.2">
      <c r="A92" s="118" t="s">
        <v>356</v>
      </c>
      <c r="B92" s="119"/>
      <c r="C92" s="9">
        <v>68815044.629999995</v>
      </c>
      <c r="D92" s="9">
        <f>'Anexo I - Jun'!C92</f>
        <v>59275980.719999999</v>
      </c>
      <c r="E92" s="9">
        <f>+C92-D92</f>
        <v>9539063.9099999964</v>
      </c>
      <c r="F92"/>
      <c r="G92"/>
    </row>
    <row r="93" spans="1:7" x14ac:dyDescent="0.2">
      <c r="A93" s="118"/>
      <c r="B93" s="119"/>
      <c r="C93" s="9">
        <v>0</v>
      </c>
      <c r="D93" s="9">
        <f>'Anexo I - Jan'!C93</f>
        <v>0</v>
      </c>
      <c r="E93" s="9">
        <v>0</v>
      </c>
      <c r="F93"/>
      <c r="G93"/>
    </row>
    <row r="94" spans="1:7" x14ac:dyDescent="0.2">
      <c r="A94" s="118" t="s">
        <v>241</v>
      </c>
      <c r="B94" s="119"/>
      <c r="C94" s="9">
        <v>0</v>
      </c>
      <c r="D94" s="9">
        <f>'Anexo I - Jan'!C94</f>
        <v>0</v>
      </c>
      <c r="E94" s="9">
        <v>0</v>
      </c>
      <c r="F94"/>
      <c r="G94"/>
    </row>
    <row r="95" spans="1:7" x14ac:dyDescent="0.2">
      <c r="A95" s="131" t="s">
        <v>168</v>
      </c>
      <c r="B95" s="131"/>
      <c r="C95" s="131"/>
      <c r="D95" s="131"/>
      <c r="E95" s="64">
        <f>SUM(E92:E94)</f>
        <v>9539063.9099999964</v>
      </c>
      <c r="F95"/>
      <c r="G95"/>
    </row>
    <row r="96" spans="1:7" x14ac:dyDescent="0.2">
      <c r="A96" s="131" t="s">
        <v>169</v>
      </c>
      <c r="B96" s="131"/>
      <c r="C96" s="131"/>
      <c r="D96" s="131"/>
      <c r="E96" s="64">
        <f>$C$17+$C$48+$C$58+$C$65</f>
        <v>9539063.9100000001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>
        <f>+E96-E95</f>
        <v>0</v>
      </c>
      <c r="G98" s="80" t="s">
        <v>353</v>
      </c>
    </row>
    <row r="99" spans="4:7" x14ac:dyDescent="0.2">
      <c r="D99" s="72" t="s">
        <v>270</v>
      </c>
      <c r="E99" s="71">
        <f>7415672.6+2115397.31+7994</f>
        <v>9539063.9100000001</v>
      </c>
      <c r="F99"/>
      <c r="G99" s="80" t="s">
        <v>354</v>
      </c>
    </row>
    <row r="100" spans="4:7" x14ac:dyDescent="0.2">
      <c r="D100"/>
      <c r="E100" s="72" t="str">
        <f>IF(E96=E99,"despesa OK","Verificar Diferença")</f>
        <v>despesa OK</v>
      </c>
      <c r="F100"/>
      <c r="G100"/>
    </row>
    <row r="101" spans="4:7" x14ac:dyDescent="0.2">
      <c r="D101"/>
      <c r="E101"/>
      <c r="F101"/>
      <c r="G101"/>
    </row>
  </sheetData>
  <mergeCells count="24"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  <mergeCell ref="A92:B92"/>
    <mergeCell ref="A93:B93"/>
    <mergeCell ref="A94:B94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70" customWidth="1"/>
    <col min="5" max="5" width="15.7109375" style="70" customWidth="1"/>
    <col min="6" max="6" width="10.140625" bestFit="1" customWidth="1"/>
    <col min="7" max="7" width="19.28515625" bestFit="1" customWidth="1"/>
  </cols>
  <sheetData>
    <row r="1" spans="1:3" x14ac:dyDescent="0.2">
      <c r="A1" s="130" t="s">
        <v>243</v>
      </c>
      <c r="B1" s="130"/>
      <c r="C1" s="130"/>
    </row>
    <row r="3" spans="1:3" x14ac:dyDescent="0.2">
      <c r="A3" s="2" t="s">
        <v>48</v>
      </c>
      <c r="B3" s="118" t="s">
        <v>244</v>
      </c>
      <c r="C3" s="119"/>
    </row>
    <row r="4" spans="1:3" x14ac:dyDescent="0.2">
      <c r="A4" s="2" t="s">
        <v>49</v>
      </c>
      <c r="B4" s="131" t="s">
        <v>245</v>
      </c>
      <c r="C4" s="131"/>
    </row>
    <row r="5" spans="1:3" x14ac:dyDescent="0.2">
      <c r="A5" s="2" t="s">
        <v>50</v>
      </c>
      <c r="B5" s="132" t="s">
        <v>358</v>
      </c>
      <c r="C5" s="131"/>
    </row>
    <row r="6" spans="1:3" x14ac:dyDescent="0.2">
      <c r="A6" s="2" t="s">
        <v>51</v>
      </c>
      <c r="B6" s="131" t="s">
        <v>246</v>
      </c>
      <c r="C6" s="131"/>
    </row>
    <row r="7" spans="1:3" x14ac:dyDescent="0.2">
      <c r="A7" s="2" t="s">
        <v>52</v>
      </c>
      <c r="B7" s="127" t="s">
        <v>378</v>
      </c>
      <c r="C7" s="128"/>
    </row>
    <row r="8" spans="1:3" x14ac:dyDescent="0.2">
      <c r="A8" s="2" t="s">
        <v>53</v>
      </c>
      <c r="B8" s="129">
        <v>42998</v>
      </c>
      <c r="C8" s="11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Access'!K2</f>
        <v>5508189.2300000004</v>
      </c>
    </row>
    <row r="14" spans="1:3" x14ac:dyDescent="0.2">
      <c r="A14" s="2" t="s">
        <v>58</v>
      </c>
      <c r="B14" s="5" t="s">
        <v>18</v>
      </c>
      <c r="C14" s="10">
        <f>'Despesa - Access'!K3</f>
        <v>862123.56</v>
      </c>
    </row>
    <row r="15" spans="1:3" x14ac:dyDescent="0.2">
      <c r="A15" s="2" t="s">
        <v>59</v>
      </c>
      <c r="B15" s="5" t="s">
        <v>262</v>
      </c>
      <c r="C15" s="10">
        <f>'Despesa - Access'!K4</f>
        <v>1001842.8</v>
      </c>
    </row>
    <row r="16" spans="1:3" ht="51" x14ac:dyDescent="0.2">
      <c r="A16" s="6" t="s">
        <v>60</v>
      </c>
      <c r="B16" s="5" t="s">
        <v>267</v>
      </c>
      <c r="C16" s="10">
        <v>394.54</v>
      </c>
    </row>
    <row r="17" spans="1:5" x14ac:dyDescent="0.2">
      <c r="A17" s="126" t="s">
        <v>87</v>
      </c>
      <c r="B17" s="126"/>
      <c r="C17" s="10">
        <f>SUM(C13:C16)</f>
        <v>7372550.1300000008</v>
      </c>
      <c r="D17" s="70">
        <v>7372155.5899999999</v>
      </c>
      <c r="E17" s="70">
        <f>+C17-D17</f>
        <v>394.54000000096858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Access'!K6</f>
        <v>8314.4</v>
      </c>
    </row>
    <row r="23" spans="1:5" x14ac:dyDescent="0.2">
      <c r="A23" s="2" t="s">
        <v>58</v>
      </c>
      <c r="B23" s="2" t="s">
        <v>20</v>
      </c>
      <c r="C23" s="9">
        <f>'Despesa - Access'!K7</f>
        <v>298727.89</v>
      </c>
    </row>
    <row r="24" spans="1:5" x14ac:dyDescent="0.2">
      <c r="A24" s="2" t="s">
        <v>59</v>
      </c>
      <c r="B24" s="2" t="s">
        <v>21</v>
      </c>
      <c r="C24" s="9">
        <f>'Despesa - Access'!K8</f>
        <v>51027</v>
      </c>
    </row>
    <row r="25" spans="1:5" x14ac:dyDescent="0.2">
      <c r="A25" s="2" t="s">
        <v>60</v>
      </c>
      <c r="B25" s="2" t="s">
        <v>22</v>
      </c>
      <c r="C25" s="9">
        <f>'Despesa - Access'!K9</f>
        <v>144898.39000000001</v>
      </c>
    </row>
    <row r="26" spans="1:5" x14ac:dyDescent="0.2">
      <c r="A26" s="2" t="s">
        <v>61</v>
      </c>
      <c r="B26" s="2" t="s">
        <v>23</v>
      </c>
      <c r="C26" s="9">
        <f>'Despesa - Access'!K10</f>
        <v>58702.31</v>
      </c>
    </row>
    <row r="27" spans="1:5" x14ac:dyDescent="0.2">
      <c r="A27" s="2" t="s">
        <v>62</v>
      </c>
      <c r="B27" s="2" t="s">
        <v>84</v>
      </c>
      <c r="C27" s="9">
        <f>'Despesa - Access'!K11</f>
        <v>68834.649999999994</v>
      </c>
    </row>
    <row r="28" spans="1:5" x14ac:dyDescent="0.2">
      <c r="A28" s="2" t="s">
        <v>63</v>
      </c>
      <c r="B28" s="2" t="s">
        <v>24</v>
      </c>
      <c r="C28" s="9">
        <f>'Despesa - Access'!K12</f>
        <v>130407.84</v>
      </c>
    </row>
    <row r="29" spans="1:5" x14ac:dyDescent="0.2">
      <c r="A29" s="2" t="s">
        <v>64</v>
      </c>
      <c r="B29" s="2" t="s">
        <v>25</v>
      </c>
      <c r="C29" s="9">
        <f>'Despesa - Access'!K13</f>
        <v>58737.74</v>
      </c>
    </row>
    <row r="30" spans="1:5" x14ac:dyDescent="0.2">
      <c r="A30" s="2" t="s">
        <v>65</v>
      </c>
      <c r="B30" s="2" t="s">
        <v>26</v>
      </c>
      <c r="C30" s="9">
        <f>'Despesa - Access'!K14</f>
        <v>23386.15</v>
      </c>
    </row>
    <row r="31" spans="1:5" x14ac:dyDescent="0.2">
      <c r="A31" s="2" t="s">
        <v>66</v>
      </c>
      <c r="B31" s="2" t="s">
        <v>27</v>
      </c>
      <c r="C31" s="9">
        <f>'Despesa - Access'!K15</f>
        <v>68196.94</v>
      </c>
    </row>
    <row r="32" spans="1:5" x14ac:dyDescent="0.2">
      <c r="A32" s="2" t="s">
        <v>67</v>
      </c>
      <c r="B32" s="2" t="s">
        <v>28</v>
      </c>
      <c r="C32" s="9">
        <f>'Despesa - Access'!K16</f>
        <v>7435.35</v>
      </c>
    </row>
    <row r="33" spans="1:5" x14ac:dyDescent="0.2">
      <c r="A33" s="2" t="s">
        <v>68</v>
      </c>
      <c r="B33" s="2" t="s">
        <v>29</v>
      </c>
      <c r="C33" s="9">
        <f>'Despesa - Access'!K17</f>
        <v>94725.1</v>
      </c>
    </row>
    <row r="34" spans="1:5" ht="63.75" x14ac:dyDescent="0.2">
      <c r="A34" s="6" t="s">
        <v>69</v>
      </c>
      <c r="B34" s="7" t="s">
        <v>269</v>
      </c>
      <c r="C34" s="9">
        <f>'Despesa - Access'!K18</f>
        <v>8722.4699999999993</v>
      </c>
    </row>
    <row r="35" spans="1:5" x14ac:dyDescent="0.2">
      <c r="A35" s="2" t="s">
        <v>70</v>
      </c>
      <c r="B35" s="2" t="s">
        <v>30</v>
      </c>
      <c r="C35" s="9">
        <f>'Despesa - Access'!K19</f>
        <v>218601.52</v>
      </c>
    </row>
    <row r="36" spans="1:5" x14ac:dyDescent="0.2">
      <c r="A36" s="2" t="s">
        <v>71</v>
      </c>
      <c r="B36" s="2" t="s">
        <v>257</v>
      </c>
      <c r="C36" s="9">
        <f>'Despesa - Access'!K20</f>
        <v>391093.18</v>
      </c>
    </row>
    <row r="37" spans="1:5" x14ac:dyDescent="0.2">
      <c r="A37" s="2" t="s">
        <v>72</v>
      </c>
      <c r="B37" s="2" t="s">
        <v>31</v>
      </c>
      <c r="C37" s="9">
        <f>'Despesa - Access'!K21</f>
        <v>4502.1000000000004</v>
      </c>
    </row>
    <row r="38" spans="1:5" ht="25.5" x14ac:dyDescent="0.2">
      <c r="A38" s="6" t="s">
        <v>73</v>
      </c>
      <c r="B38" s="26" t="s">
        <v>85</v>
      </c>
      <c r="C38" s="9">
        <f>'Despesa - Access'!K22</f>
        <v>53378.2</v>
      </c>
    </row>
    <row r="39" spans="1:5" x14ac:dyDescent="0.2">
      <c r="A39" s="2" t="s">
        <v>74</v>
      </c>
      <c r="B39" s="2" t="s">
        <v>32</v>
      </c>
      <c r="C39" s="9">
        <f>'Despesa - Access'!K23</f>
        <v>14300</v>
      </c>
    </row>
    <row r="40" spans="1:5" x14ac:dyDescent="0.2">
      <c r="A40" s="2" t="s">
        <v>75</v>
      </c>
      <c r="B40" s="2" t="s">
        <v>33</v>
      </c>
      <c r="C40" s="9">
        <f>'Despesa - Access'!K24</f>
        <v>2788</v>
      </c>
    </row>
    <row r="41" spans="1:5" x14ac:dyDescent="0.2">
      <c r="A41" s="2" t="s">
        <v>76</v>
      </c>
      <c r="B41" s="2" t="s">
        <v>34</v>
      </c>
      <c r="C41" s="9">
        <f>'Despesa - Access'!K25</f>
        <v>0</v>
      </c>
    </row>
    <row r="42" spans="1:5" x14ac:dyDescent="0.2">
      <c r="A42" s="2" t="s">
        <v>77</v>
      </c>
      <c r="B42" s="2" t="s">
        <v>35</v>
      </c>
      <c r="C42" s="9">
        <f>'Despesa - Access'!K26</f>
        <v>0</v>
      </c>
    </row>
    <row r="43" spans="1:5" x14ac:dyDescent="0.2">
      <c r="A43" s="2" t="s">
        <v>78</v>
      </c>
      <c r="B43" s="2" t="s">
        <v>36</v>
      </c>
      <c r="C43" s="9">
        <f>'Despesa - Access'!K27</f>
        <v>0</v>
      </c>
    </row>
    <row r="44" spans="1:5" x14ac:dyDescent="0.2">
      <c r="A44" s="2" t="s">
        <v>79</v>
      </c>
      <c r="B44" s="2" t="s">
        <v>37</v>
      </c>
      <c r="C44" s="9">
        <f>'Despesa - Access'!K28</f>
        <v>4636.3999999999996</v>
      </c>
    </row>
    <row r="45" spans="1:5" x14ac:dyDescent="0.2">
      <c r="A45" s="2" t="s">
        <v>80</v>
      </c>
      <c r="B45" s="2" t="s">
        <v>86</v>
      </c>
      <c r="C45" s="9">
        <f>'Despesa - Access'!K29</f>
        <v>39490.879999999997</v>
      </c>
    </row>
    <row r="46" spans="1:5" x14ac:dyDescent="0.2">
      <c r="A46" s="2" t="s">
        <v>81</v>
      </c>
      <c r="B46" s="2" t="s">
        <v>38</v>
      </c>
      <c r="C46" s="9">
        <f>'Despesa - Access'!K30</f>
        <v>0</v>
      </c>
    </row>
    <row r="47" spans="1:5" x14ac:dyDescent="0.2">
      <c r="A47" s="2" t="s">
        <v>82</v>
      </c>
      <c r="B47" s="2" t="s">
        <v>39</v>
      </c>
      <c r="C47" s="9">
        <f>'Despesa - Access'!K31</f>
        <v>659119.32999999996</v>
      </c>
    </row>
    <row r="48" spans="1:5" x14ac:dyDescent="0.2">
      <c r="A48" s="126" t="s">
        <v>87</v>
      </c>
      <c r="B48" s="126"/>
      <c r="C48" s="10">
        <f>SUM(C22:C47)</f>
        <v>2410025.84</v>
      </c>
      <c r="D48" s="70">
        <v>2410025.84</v>
      </c>
      <c r="E48" s="7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Access'!K33</f>
        <v>0</v>
      </c>
    </row>
    <row r="54" spans="1:5" x14ac:dyDescent="0.2">
      <c r="A54" s="2" t="s">
        <v>58</v>
      </c>
      <c r="B54" s="2" t="s">
        <v>42</v>
      </c>
      <c r="C54" s="9">
        <f>'Despesa - Access'!K34</f>
        <v>0</v>
      </c>
    </row>
    <row r="55" spans="1:5" x14ac:dyDescent="0.2">
      <c r="A55" s="2" t="s">
        <v>59</v>
      </c>
      <c r="B55" s="2" t="s">
        <v>83</v>
      </c>
      <c r="C55" s="9">
        <f>'Despesa - Access'!K35</f>
        <v>0</v>
      </c>
    </row>
    <row r="56" spans="1:5" x14ac:dyDescent="0.2">
      <c r="A56" s="2" t="s">
        <v>60</v>
      </c>
      <c r="B56" s="2" t="s">
        <v>43</v>
      </c>
      <c r="C56" s="9">
        <f>'Despesa - Access'!K36</f>
        <v>0</v>
      </c>
    </row>
    <row r="57" spans="1:5" x14ac:dyDescent="0.2">
      <c r="A57" s="2" t="s">
        <v>61</v>
      </c>
      <c r="B57" s="2" t="s">
        <v>44</v>
      </c>
      <c r="C57" s="9">
        <f>'Despesa - Access'!K37</f>
        <v>0</v>
      </c>
    </row>
    <row r="58" spans="1:5" x14ac:dyDescent="0.2">
      <c r="A58" s="126" t="s">
        <v>87</v>
      </c>
      <c r="B58" s="126"/>
      <c r="C58" s="10">
        <f>SUM(C53:C57)</f>
        <v>0</v>
      </c>
      <c r="D58" s="70">
        <v>9337.67</v>
      </c>
      <c r="E58" s="70">
        <f>+C58-D58</f>
        <v>-9337.67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Access'!K37</f>
        <v>0</v>
      </c>
    </row>
    <row r="64" spans="1:5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26" t="s">
        <v>87</v>
      </c>
      <c r="B65" s="126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Access'!L2</f>
        <v>7371559.5099999998</v>
      </c>
    </row>
    <row r="71" spans="1:3" x14ac:dyDescent="0.2">
      <c r="A71" s="2" t="s">
        <v>58</v>
      </c>
      <c r="B71" s="2" t="s">
        <v>92</v>
      </c>
      <c r="C71" s="9">
        <f>'Financeiro - Access'!L3</f>
        <v>2845840.86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258</v>
      </c>
      <c r="C73" s="9">
        <f>'Financeiro - Access'!L5</f>
        <v>0</v>
      </c>
    </row>
    <row r="74" spans="1:3" x14ac:dyDescent="0.2">
      <c r="A74" s="126" t="s">
        <v>87</v>
      </c>
      <c r="B74" s="126"/>
      <c r="C74" s="10">
        <f>SUM(C70:C73)</f>
        <v>10217400.369999999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6" t="s">
        <v>87</v>
      </c>
      <c r="B83" s="126"/>
      <c r="C83" s="10">
        <f>SUM(C79:C82)</f>
        <v>0</v>
      </c>
    </row>
    <row r="84" spans="1:5" x14ac:dyDescent="0.2">
      <c r="A84" s="139" t="s">
        <v>313</v>
      </c>
      <c r="B84" s="139"/>
      <c r="C84" s="139"/>
    </row>
    <row r="85" spans="1:5" x14ac:dyDescent="0.2">
      <c r="A85" s="142" t="s">
        <v>386</v>
      </c>
      <c r="B85" s="143"/>
      <c r="C85" s="143"/>
    </row>
    <row r="86" spans="1:5" x14ac:dyDescent="0.2">
      <c r="A86" s="141"/>
      <c r="B86" s="141"/>
      <c r="C86" s="141"/>
    </row>
    <row r="87" spans="1:5" x14ac:dyDescent="0.2">
      <c r="D87" s="135"/>
      <c r="E87" s="135"/>
    </row>
    <row r="88" spans="1:5" x14ac:dyDescent="0.2">
      <c r="A88" s="125"/>
      <c r="B88" s="125"/>
      <c r="C88" s="125"/>
      <c r="D88" s="103"/>
      <c r="E88" s="103"/>
    </row>
    <row r="89" spans="1:5" x14ac:dyDescent="0.2">
      <c r="A89" s="125" t="s">
        <v>170</v>
      </c>
      <c r="B89" s="125"/>
      <c r="C89" s="125"/>
      <c r="D89" s="125"/>
      <c r="E89" s="125"/>
    </row>
    <row r="90" spans="1:5" x14ac:dyDescent="0.2">
      <c r="A90" s="86"/>
      <c r="B90" s="86"/>
      <c r="C90" s="86"/>
    </row>
    <row r="91" spans="1:5" x14ac:dyDescent="0.2">
      <c r="C91" s="11" t="s">
        <v>178</v>
      </c>
      <c r="D91" s="75" t="s">
        <v>177</v>
      </c>
      <c r="E91" s="75" t="s">
        <v>87</v>
      </c>
    </row>
    <row r="92" spans="1:5" x14ac:dyDescent="0.2">
      <c r="A92" s="118" t="s">
        <v>356</v>
      </c>
      <c r="B92" s="119"/>
      <c r="C92" s="9">
        <v>78597226.060000002</v>
      </c>
      <c r="D92" s="76">
        <f>'Anexo I - Jul'!C92</f>
        <v>68815044.629999995</v>
      </c>
      <c r="E92" s="76">
        <f>+C92-D92</f>
        <v>9782181.4300000072</v>
      </c>
    </row>
    <row r="93" spans="1:5" x14ac:dyDescent="0.2">
      <c r="A93" s="118"/>
      <c r="B93" s="119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18" t="s">
        <v>241</v>
      </c>
      <c r="B94" s="119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31" t="s">
        <v>168</v>
      </c>
      <c r="B95" s="131"/>
      <c r="C95" s="131"/>
      <c r="D95" s="131"/>
      <c r="E95" s="78">
        <f>SUM(E92:E94)</f>
        <v>9782181.4300000072</v>
      </c>
    </row>
    <row r="96" spans="1:5" x14ac:dyDescent="0.2">
      <c r="A96" s="131" t="s">
        <v>169</v>
      </c>
      <c r="B96" s="131"/>
      <c r="C96" s="131"/>
      <c r="D96" s="131"/>
      <c r="E96" s="78">
        <f>$C$17+$C$48+$C$58+$C$65</f>
        <v>9782575.9700000007</v>
      </c>
    </row>
    <row r="98" spans="4:7" x14ac:dyDescent="0.2">
      <c r="F98" s="8">
        <f>+E96-E95</f>
        <v>394.53999999351799</v>
      </c>
      <c r="G98" s="80" t="s">
        <v>353</v>
      </c>
    </row>
    <row r="99" spans="4:7" x14ac:dyDescent="0.2">
      <c r="D99" s="77" t="s">
        <v>270</v>
      </c>
      <c r="E99" s="74">
        <f>7372155.59+2410025.84</f>
        <v>9782181.4299999997</v>
      </c>
      <c r="G99" s="80" t="s">
        <v>354</v>
      </c>
    </row>
    <row r="100" spans="4:7" x14ac:dyDescent="0.2">
      <c r="E100" s="77" t="str">
        <f>IF(E96=E99,"despesa OK","Verificar Diferença")</f>
        <v>Verificar Diferença</v>
      </c>
    </row>
  </sheetData>
  <mergeCells count="24">
    <mergeCell ref="A96:D96"/>
    <mergeCell ref="A83:B83"/>
    <mergeCell ref="A48:B48"/>
    <mergeCell ref="A58:B58"/>
    <mergeCell ref="A65:B65"/>
    <mergeCell ref="A74:B74"/>
    <mergeCell ref="A95:D95"/>
    <mergeCell ref="A92:B92"/>
    <mergeCell ref="A93:B93"/>
    <mergeCell ref="A94:B94"/>
    <mergeCell ref="A84:C84"/>
    <mergeCell ref="A85:C85"/>
    <mergeCell ref="A86:C86"/>
    <mergeCell ref="A88:C88"/>
    <mergeCell ref="D87:E87"/>
    <mergeCell ref="A89:E89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0" zoomScale="115" zoomScaleNormal="100" zoomScaleSheetLayoutView="115" workbookViewId="0">
      <selection activeCell="C105" sqref="C10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9" customWidth="1"/>
    <col min="6" max="6" width="18.28515625" customWidth="1"/>
  </cols>
  <sheetData>
    <row r="1" spans="1:3" x14ac:dyDescent="0.2">
      <c r="A1" s="130" t="s">
        <v>243</v>
      </c>
      <c r="B1" s="130"/>
      <c r="C1" s="130"/>
    </row>
    <row r="3" spans="1:3" x14ac:dyDescent="0.2">
      <c r="A3" s="2" t="s">
        <v>48</v>
      </c>
      <c r="B3" s="118" t="s">
        <v>244</v>
      </c>
      <c r="C3" s="119"/>
    </row>
    <row r="4" spans="1:3" x14ac:dyDescent="0.2">
      <c r="A4" s="2" t="s">
        <v>49</v>
      </c>
      <c r="B4" s="131" t="s">
        <v>245</v>
      </c>
      <c r="C4" s="131"/>
    </row>
    <row r="5" spans="1:3" x14ac:dyDescent="0.2">
      <c r="A5" s="2" t="s">
        <v>50</v>
      </c>
      <c r="B5" s="132" t="s">
        <v>358</v>
      </c>
      <c r="C5" s="131"/>
    </row>
    <row r="6" spans="1:3" x14ac:dyDescent="0.2">
      <c r="A6" s="2" t="s">
        <v>51</v>
      </c>
      <c r="B6" s="131" t="s">
        <v>246</v>
      </c>
      <c r="C6" s="131"/>
    </row>
    <row r="7" spans="1:3" x14ac:dyDescent="0.2">
      <c r="A7" s="2" t="s">
        <v>52</v>
      </c>
      <c r="B7" s="147" t="s">
        <v>379</v>
      </c>
      <c r="C7" s="148"/>
    </row>
    <row r="8" spans="1:3" x14ac:dyDescent="0.2">
      <c r="A8" s="2" t="s">
        <v>53</v>
      </c>
      <c r="B8" s="129">
        <v>43027</v>
      </c>
      <c r="C8" s="11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Access'!L2</f>
        <v>5519019.8700000001</v>
      </c>
    </row>
    <row r="14" spans="1:3" x14ac:dyDescent="0.2">
      <c r="A14" s="2" t="s">
        <v>58</v>
      </c>
      <c r="B14" s="5" t="s">
        <v>18</v>
      </c>
      <c r="C14" s="10">
        <f>'Despesa - Access'!L3</f>
        <v>871421.4</v>
      </c>
    </row>
    <row r="15" spans="1:3" x14ac:dyDescent="0.2">
      <c r="A15" s="2" t="s">
        <v>59</v>
      </c>
      <c r="B15" s="5" t="s">
        <v>262</v>
      </c>
      <c r="C15" s="10">
        <f>'Despesa - Access'!L4</f>
        <v>1006440.4</v>
      </c>
    </row>
    <row r="16" spans="1:3" ht="51" x14ac:dyDescent="0.2">
      <c r="A16" s="6" t="s">
        <v>60</v>
      </c>
      <c r="B16" s="5" t="s">
        <v>266</v>
      </c>
      <c r="C16" s="10">
        <v>37952.51</v>
      </c>
    </row>
    <row r="17" spans="1:5" x14ac:dyDescent="0.2">
      <c r="A17" s="126" t="s">
        <v>87</v>
      </c>
      <c r="B17" s="126"/>
      <c r="C17" s="10">
        <f>SUM(C13:C16)</f>
        <v>7434834.1800000006</v>
      </c>
      <c r="D17" s="79">
        <v>7396881.6699999999</v>
      </c>
      <c r="E17" s="79">
        <f>C17-D17</f>
        <v>37952.510000000708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Access'!L6</f>
        <v>16127.2</v>
      </c>
    </row>
    <row r="23" spans="1:5" x14ac:dyDescent="0.2">
      <c r="A23" s="2" t="s">
        <v>58</v>
      </c>
      <c r="B23" s="2" t="s">
        <v>20</v>
      </c>
      <c r="C23" s="9">
        <f>'Despesa - Access'!L7</f>
        <v>303356.74</v>
      </c>
    </row>
    <row r="24" spans="1:5" x14ac:dyDescent="0.2">
      <c r="A24" s="2" t="s">
        <v>59</v>
      </c>
      <c r="B24" s="2" t="s">
        <v>21</v>
      </c>
      <c r="C24" s="9">
        <f>'Despesa - Access'!L8</f>
        <v>51726</v>
      </c>
    </row>
    <row r="25" spans="1:5" x14ac:dyDescent="0.2">
      <c r="A25" s="2" t="s">
        <v>60</v>
      </c>
      <c r="B25" s="2" t="s">
        <v>22</v>
      </c>
      <c r="C25" s="9">
        <f>'Despesa - Access'!L9</f>
        <v>149232.41</v>
      </c>
    </row>
    <row r="26" spans="1:5" x14ac:dyDescent="0.2">
      <c r="A26" s="2" t="s">
        <v>61</v>
      </c>
      <c r="B26" s="2" t="s">
        <v>23</v>
      </c>
      <c r="C26" s="9">
        <f>'Despesa - Access'!L10</f>
        <v>26163.279999999999</v>
      </c>
    </row>
    <row r="27" spans="1:5" x14ac:dyDescent="0.2">
      <c r="A27" s="2" t="s">
        <v>62</v>
      </c>
      <c r="B27" s="2" t="s">
        <v>84</v>
      </c>
      <c r="C27" s="9">
        <f>'Despesa - Access'!L11</f>
        <v>65726.97</v>
      </c>
    </row>
    <row r="28" spans="1:5" x14ac:dyDescent="0.2">
      <c r="A28" s="2" t="s">
        <v>63</v>
      </c>
      <c r="B28" s="2" t="s">
        <v>24</v>
      </c>
      <c r="C28" s="9">
        <f>'Despesa - Access'!L12</f>
        <v>143518.71</v>
      </c>
    </row>
    <row r="29" spans="1:5" x14ac:dyDescent="0.2">
      <c r="A29" s="2" t="s">
        <v>64</v>
      </c>
      <c r="B29" s="2" t="s">
        <v>25</v>
      </c>
      <c r="C29" s="9">
        <f>'Despesa - Access'!L13</f>
        <v>65440.94</v>
      </c>
    </row>
    <row r="30" spans="1:5" x14ac:dyDescent="0.2">
      <c r="A30" s="2" t="s">
        <v>65</v>
      </c>
      <c r="B30" s="2" t="s">
        <v>26</v>
      </c>
      <c r="C30" s="9">
        <f>'Despesa - Access'!L14</f>
        <v>16315.82</v>
      </c>
    </row>
    <row r="31" spans="1:5" x14ac:dyDescent="0.2">
      <c r="A31" s="2" t="s">
        <v>66</v>
      </c>
      <c r="B31" s="2" t="s">
        <v>27</v>
      </c>
      <c r="C31" s="9">
        <f>'Despesa - Access'!L15</f>
        <v>69202.960000000006</v>
      </c>
    </row>
    <row r="32" spans="1:5" x14ac:dyDescent="0.2">
      <c r="A32" s="2" t="s">
        <v>67</v>
      </c>
      <c r="B32" s="2" t="s">
        <v>28</v>
      </c>
      <c r="C32" s="9">
        <f>'Despesa - Access'!L16</f>
        <v>10672.68</v>
      </c>
    </row>
    <row r="33" spans="1:5" x14ac:dyDescent="0.2">
      <c r="A33" s="2" t="s">
        <v>68</v>
      </c>
      <c r="B33" s="2" t="s">
        <v>29</v>
      </c>
      <c r="C33" s="9">
        <f>'Despesa - Access'!L17</f>
        <v>21127.53</v>
      </c>
    </row>
    <row r="34" spans="1:5" ht="63.75" x14ac:dyDescent="0.2">
      <c r="A34" s="6" t="s">
        <v>69</v>
      </c>
      <c r="B34" s="7" t="s">
        <v>269</v>
      </c>
      <c r="C34" s="9">
        <f>'Despesa - Access'!L18</f>
        <v>13150.53</v>
      </c>
    </row>
    <row r="35" spans="1:5" x14ac:dyDescent="0.2">
      <c r="A35" s="2" t="s">
        <v>70</v>
      </c>
      <c r="B35" s="2" t="s">
        <v>30</v>
      </c>
      <c r="C35" s="9">
        <f>'Despesa - Access'!L19</f>
        <v>228143.92</v>
      </c>
    </row>
    <row r="36" spans="1:5" x14ac:dyDescent="0.2">
      <c r="A36" s="2" t="s">
        <v>71</v>
      </c>
      <c r="B36" s="2" t="s">
        <v>257</v>
      </c>
      <c r="C36" s="9">
        <f>'Despesa - Access'!L20</f>
        <v>388955.82</v>
      </c>
    </row>
    <row r="37" spans="1:5" x14ac:dyDescent="0.2">
      <c r="A37" s="2" t="s">
        <v>72</v>
      </c>
      <c r="B37" s="2" t="s">
        <v>31</v>
      </c>
      <c r="C37" s="9">
        <f>'Despesa - Access'!L21</f>
        <v>1751.12</v>
      </c>
    </row>
    <row r="38" spans="1:5" ht="25.5" x14ac:dyDescent="0.2">
      <c r="A38" s="6" t="s">
        <v>73</v>
      </c>
      <c r="B38" s="26" t="s">
        <v>85</v>
      </c>
      <c r="C38" s="9">
        <f>'Despesa - Access'!L22</f>
        <v>30993.91</v>
      </c>
    </row>
    <row r="39" spans="1:5" x14ac:dyDescent="0.2">
      <c r="A39" s="2" t="s">
        <v>74</v>
      </c>
      <c r="B39" s="2" t="s">
        <v>32</v>
      </c>
      <c r="C39" s="9">
        <f>'Despesa - Access'!L23</f>
        <v>0</v>
      </c>
    </row>
    <row r="40" spans="1:5" x14ac:dyDescent="0.2">
      <c r="A40" s="2" t="s">
        <v>75</v>
      </c>
      <c r="B40" s="2" t="s">
        <v>33</v>
      </c>
      <c r="C40" s="9">
        <f>'Despesa - Access'!L24</f>
        <v>0</v>
      </c>
    </row>
    <row r="41" spans="1:5" x14ac:dyDescent="0.2">
      <c r="A41" s="2" t="s">
        <v>76</v>
      </c>
      <c r="B41" s="2" t="s">
        <v>34</v>
      </c>
      <c r="C41" s="9">
        <f>'Despesa - Access'!L25</f>
        <v>16000</v>
      </c>
    </row>
    <row r="42" spans="1:5" x14ac:dyDescent="0.2">
      <c r="A42" s="2" t="s">
        <v>77</v>
      </c>
      <c r="B42" s="2" t="s">
        <v>35</v>
      </c>
      <c r="C42" s="9">
        <f>'Despesa - Access'!L26</f>
        <v>0</v>
      </c>
    </row>
    <row r="43" spans="1:5" x14ac:dyDescent="0.2">
      <c r="A43" s="2" t="s">
        <v>78</v>
      </c>
      <c r="B43" s="2" t="s">
        <v>36</v>
      </c>
      <c r="C43" s="9">
        <f>'Despesa - Access'!L27</f>
        <v>0</v>
      </c>
    </row>
    <row r="44" spans="1:5" x14ac:dyDescent="0.2">
      <c r="A44" s="2" t="s">
        <v>79</v>
      </c>
      <c r="B44" s="2" t="s">
        <v>37</v>
      </c>
      <c r="C44" s="9">
        <f>'Despesa - Access'!L28</f>
        <v>3056.94</v>
      </c>
    </row>
    <row r="45" spans="1:5" x14ac:dyDescent="0.2">
      <c r="A45" s="2" t="s">
        <v>80</v>
      </c>
      <c r="B45" s="2" t="s">
        <v>86</v>
      </c>
      <c r="C45" s="9">
        <f>'Despesa - Access'!L29</f>
        <v>28287.81</v>
      </c>
    </row>
    <row r="46" spans="1:5" x14ac:dyDescent="0.2">
      <c r="A46" s="2" t="s">
        <v>81</v>
      </c>
      <c r="B46" s="2" t="s">
        <v>38</v>
      </c>
      <c r="C46" s="9">
        <f>'Despesa - Access'!L30</f>
        <v>0</v>
      </c>
    </row>
    <row r="47" spans="1:5" x14ac:dyDescent="0.2">
      <c r="A47" s="2" t="s">
        <v>82</v>
      </c>
      <c r="B47" s="2" t="s">
        <v>39</v>
      </c>
      <c r="C47" s="9">
        <f>'Despesa - Access'!L31</f>
        <v>401635.21</v>
      </c>
    </row>
    <row r="48" spans="1:5" x14ac:dyDescent="0.2">
      <c r="A48" s="126" t="s">
        <v>87</v>
      </c>
      <c r="B48" s="126"/>
      <c r="C48" s="10">
        <f>SUM(C22:C47)</f>
        <v>2050586.5</v>
      </c>
      <c r="D48" s="79">
        <v>2050586.5</v>
      </c>
      <c r="E48" s="79">
        <f>D48-C48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</row>
    <row r="58" spans="1:5" x14ac:dyDescent="0.2">
      <c r="A58" s="126" t="s">
        <v>87</v>
      </c>
      <c r="B58" s="126"/>
      <c r="C58" s="10">
        <f>SUM(C53:C57)</f>
        <v>0</v>
      </c>
      <c r="D58" s="79">
        <v>0</v>
      </c>
      <c r="E58" s="79">
        <f>D58-C58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5" x14ac:dyDescent="0.2">
      <c r="A65" s="126" t="s">
        <v>87</v>
      </c>
      <c r="B65" s="126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265</v>
      </c>
    </row>
    <row r="70" spans="1:5" x14ac:dyDescent="0.2">
      <c r="A70" s="2" t="s">
        <v>57</v>
      </c>
      <c r="B70" s="2" t="s">
        <v>91</v>
      </c>
      <c r="C70" s="9">
        <f>'Financeiro - Access'!M2</f>
        <v>7432204.7800000003</v>
      </c>
      <c r="D70" s="79">
        <v>7432204.7800000003</v>
      </c>
    </row>
    <row r="71" spans="1:5" x14ac:dyDescent="0.2">
      <c r="A71" s="2" t="s">
        <v>58</v>
      </c>
      <c r="B71" s="2" t="s">
        <v>92</v>
      </c>
      <c r="C71" s="9">
        <f>'Financeiro - Access'!M3</f>
        <v>2232227.0499999998</v>
      </c>
      <c r="D71" s="79">
        <v>2232227.0499999998</v>
      </c>
    </row>
    <row r="72" spans="1:5" x14ac:dyDescent="0.2">
      <c r="A72" s="2" t="s">
        <v>59</v>
      </c>
      <c r="B72" s="2" t="s">
        <v>161</v>
      </c>
      <c r="C72" s="9">
        <f>'Financeiro - Access'!M4</f>
        <v>8000</v>
      </c>
      <c r="D72" s="79">
        <v>8000</v>
      </c>
    </row>
    <row r="73" spans="1:5" x14ac:dyDescent="0.2">
      <c r="A73" s="2" t="s">
        <v>60</v>
      </c>
      <c r="B73" s="2" t="s">
        <v>258</v>
      </c>
      <c r="C73" s="9">
        <f>'Financeiro - Access'!M5</f>
        <v>0</v>
      </c>
      <c r="D73" s="79">
        <v>0</v>
      </c>
    </row>
    <row r="74" spans="1:5" x14ac:dyDescent="0.2">
      <c r="A74" s="126" t="s">
        <v>87</v>
      </c>
      <c r="B74" s="126"/>
      <c r="C74" s="10">
        <f>SUM(C70:C73)</f>
        <v>9672431.8300000001</v>
      </c>
      <c r="D74" s="79">
        <v>9672431.8300000001</v>
      </c>
      <c r="E74" s="79">
        <f>+D74-C74</f>
        <v>0</v>
      </c>
    </row>
    <row r="76" spans="1:5" x14ac:dyDescent="0.2">
      <c r="A76" s="4" t="s">
        <v>242</v>
      </c>
    </row>
    <row r="78" spans="1:5" x14ac:dyDescent="0.2">
      <c r="A78" s="3" t="s">
        <v>54</v>
      </c>
      <c r="B78" s="3" t="s">
        <v>55</v>
      </c>
      <c r="C78" s="11" t="s">
        <v>264</v>
      </c>
    </row>
    <row r="79" spans="1:5" x14ac:dyDescent="0.2">
      <c r="A79" s="2" t="s">
        <v>57</v>
      </c>
      <c r="B79" s="2" t="s">
        <v>259</v>
      </c>
      <c r="C79" s="9"/>
    </row>
    <row r="80" spans="1:5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26" t="s">
        <v>87</v>
      </c>
      <c r="B83" s="126"/>
      <c r="C83" s="10">
        <f>SUM(C79:C82)</f>
        <v>0</v>
      </c>
    </row>
    <row r="84" spans="1:5" x14ac:dyDescent="0.2">
      <c r="A84" s="139" t="s">
        <v>313</v>
      </c>
      <c r="B84" s="139"/>
      <c r="C84" s="139"/>
    </row>
    <row r="85" spans="1:5" x14ac:dyDescent="0.2">
      <c r="A85" s="141"/>
      <c r="B85" s="141"/>
      <c r="C85" s="141"/>
    </row>
    <row r="89" spans="1:5" x14ac:dyDescent="0.2">
      <c r="A89" s="125" t="s">
        <v>170</v>
      </c>
      <c r="B89" s="125"/>
      <c r="C89" s="125"/>
      <c r="D89" s="125"/>
      <c r="E89" s="125"/>
    </row>
    <row r="90" spans="1:5" x14ac:dyDescent="0.2">
      <c r="A90" s="87"/>
      <c r="B90" s="87"/>
      <c r="C90" s="87"/>
    </row>
    <row r="91" spans="1:5" x14ac:dyDescent="0.2">
      <c r="C91" s="11" t="s">
        <v>179</v>
      </c>
      <c r="D91" s="88" t="s">
        <v>178</v>
      </c>
      <c r="E91" s="88" t="s">
        <v>87</v>
      </c>
    </row>
    <row r="92" spans="1:5" x14ac:dyDescent="0.2">
      <c r="A92" s="118" t="s">
        <v>356</v>
      </c>
      <c r="B92" s="119"/>
      <c r="C92" s="9">
        <v>88044694.230000004</v>
      </c>
      <c r="D92" s="89">
        <f>'Anexo I - Ago'!C92</f>
        <v>78597226.060000002</v>
      </c>
      <c r="E92" s="89">
        <f>C92-D92</f>
        <v>9447468.1700000018</v>
      </c>
    </row>
    <row r="93" spans="1:5" x14ac:dyDescent="0.2">
      <c r="A93" s="118"/>
      <c r="B93" s="119"/>
      <c r="C93" s="9">
        <v>0</v>
      </c>
      <c r="D93" s="89">
        <f>'Anexo I - Jan'!C93</f>
        <v>0</v>
      </c>
      <c r="E93" s="89">
        <v>0</v>
      </c>
    </row>
    <row r="94" spans="1:5" x14ac:dyDescent="0.2">
      <c r="A94" s="118" t="s">
        <v>241</v>
      </c>
      <c r="B94" s="119"/>
      <c r="C94" s="9">
        <v>0</v>
      </c>
      <c r="D94" s="89">
        <f>'Anexo I - Jan'!C94</f>
        <v>0</v>
      </c>
      <c r="E94" s="89">
        <v>0</v>
      </c>
    </row>
    <row r="95" spans="1:5" x14ac:dyDescent="0.2">
      <c r="A95" s="131" t="s">
        <v>168</v>
      </c>
      <c r="B95" s="131"/>
      <c r="C95" s="131"/>
      <c r="D95" s="131"/>
      <c r="E95" s="90">
        <f>SUM(E92:E94)</f>
        <v>9447468.1700000018</v>
      </c>
    </row>
    <row r="96" spans="1:5" x14ac:dyDescent="0.2">
      <c r="A96" s="131" t="s">
        <v>169</v>
      </c>
      <c r="B96" s="131"/>
      <c r="C96" s="131"/>
      <c r="D96" s="131"/>
      <c r="E96" s="90">
        <f>$C$17+$C$48+$C$58+$C$65</f>
        <v>9485420.6799999997</v>
      </c>
    </row>
    <row r="98" spans="4:7" x14ac:dyDescent="0.2">
      <c r="F98" s="8">
        <f>+E96-E95</f>
        <v>37952.509999997914</v>
      </c>
      <c r="G98" s="80" t="s">
        <v>353</v>
      </c>
    </row>
    <row r="99" spans="4:7" x14ac:dyDescent="0.2">
      <c r="D99" s="91" t="s">
        <v>270</v>
      </c>
      <c r="E99" s="92">
        <f>7396881.67+2050586.5</f>
        <v>9447468.1699999999</v>
      </c>
      <c r="G99" s="80" t="s">
        <v>354</v>
      </c>
    </row>
    <row r="100" spans="4:7" x14ac:dyDescent="0.2">
      <c r="E100" s="91" t="str">
        <f>IF(E96=E99,"despesa OK","Verificar Diferença")</f>
        <v>Verificar Diferença</v>
      </c>
    </row>
  </sheetData>
  <mergeCells count="21">
    <mergeCell ref="A94:B94"/>
    <mergeCell ref="A95:D95"/>
    <mergeCell ref="A96:D9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2017-09-20T16:24:55Z</cp:lastPrinted>
  <dcterms:created xsi:type="dcterms:W3CDTF">2010-03-11T09:53:57Z</dcterms:created>
  <dcterms:modified xsi:type="dcterms:W3CDTF">2018-01-19T13:29:33Z</dcterms:modified>
</cp:coreProperties>
</file>