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5" activeTab="5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99" i="5" l="1"/>
  <c r="E17" i="5"/>
  <c r="E100" i="6" l="1"/>
  <c r="E92" i="7" l="1"/>
  <c r="E99" i="7" l="1"/>
  <c r="C105" i="2" l="1"/>
  <c r="E99" i="8" l="1"/>
  <c r="E99" i="9" l="1"/>
  <c r="C92" i="13" l="1"/>
  <c r="C63" i="5" l="1"/>
  <c r="C63" i="6"/>
  <c r="G84" i="4" l="1"/>
  <c r="C92" i="4" l="1"/>
  <c r="C71" i="4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2" l="1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95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1" i="2"/>
  <c r="B43" i="19"/>
  <c r="E43" i="19"/>
  <c r="C110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C74" i="5"/>
  <c r="C48" i="4"/>
  <c r="E48" i="4" s="1"/>
  <c r="C58" i="4"/>
  <c r="E58" i="4" s="1"/>
  <c r="Q7" i="18"/>
  <c r="C74" i="11"/>
  <c r="C17" i="10"/>
  <c r="C48" i="10"/>
  <c r="C58" i="8"/>
  <c r="E58" i="8" s="1"/>
  <c r="C17" i="4"/>
  <c r="E17" i="4" s="1"/>
  <c r="C48" i="2"/>
  <c r="E48" i="2" s="1"/>
  <c r="C74" i="12"/>
  <c r="C74" i="8"/>
  <c r="C48" i="13"/>
  <c r="E48" i="13" s="1"/>
  <c r="C48" i="11"/>
  <c r="C48" i="9"/>
  <c r="E48" i="9" s="1"/>
  <c r="C48" i="7"/>
  <c r="C48" i="5"/>
  <c r="E48" i="5" s="1"/>
  <c r="C58" i="2"/>
  <c r="C17" i="3"/>
  <c r="E94" i="3"/>
  <c r="E99" i="3" s="1"/>
  <c r="E48" i="7" l="1"/>
  <c r="E96" i="7"/>
  <c r="C106" i="2"/>
  <c r="C107" i="2" s="1"/>
  <c r="E60" i="4"/>
  <c r="E62" i="4" s="1"/>
  <c r="E96" i="4"/>
  <c r="F95" i="4" s="1"/>
  <c r="E96" i="5"/>
  <c r="E100" i="5" s="1"/>
  <c r="E101" i="6"/>
  <c r="F99" i="6"/>
  <c r="E96" i="8"/>
  <c r="E96" i="9"/>
  <c r="E96" i="12"/>
  <c r="E96" i="13"/>
  <c r="D49" i="3"/>
  <c r="E48" i="3"/>
  <c r="D18" i="3"/>
  <c r="E17" i="3"/>
  <c r="C96" i="2"/>
  <c r="C98" i="2" s="1"/>
  <c r="E95" i="3"/>
  <c r="E100" i="4" l="1"/>
  <c r="F98" i="5"/>
  <c r="F98" i="7"/>
  <c r="E100" i="7"/>
  <c r="E100" i="8"/>
  <c r="F98" i="8"/>
  <c r="E100" i="9"/>
  <c r="F98" i="9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<sst xmlns="http://schemas.openxmlformats.org/spreadsheetml/2006/main" count="2487" uniqueCount="395">
  <si>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</si>
  <si>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</si>
  <si>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</si>
  <si>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</si>
  <si>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</si>
  <si>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</si>
  <si>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</si>
  <si>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</si>
  <si>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</si>
  <si>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</si>
  <si>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</si>
  <si>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</si>
  <si>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</si>
  <si>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</si>
  <si>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</si>
  <si>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</si>
  <si>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</si>
  <si>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</si>
  <si>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</si>
  <si>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</si>
  <si>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</si>
  <si>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</si>
  <si>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</si>
  <si>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</si>
  <si>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</si>
  <si>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</si>
  <si>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</si>
  <si>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</si>
  <si>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</si>
  <si>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</si>
  <si>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</si>
  <si>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</si>
  <si>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</si>
  <si>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</si>
  <si>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</si>
  <si>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</si>
  <si>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</si>
  <si>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</si>
  <si>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</si>
  <si>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</si>
  <si>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</si>
  <si>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</si>
  <si>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</si>
  <si>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</si>
  <si>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</si>
  <si>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</si>
  <si>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</si>
  <si>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</si>
  <si>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</si>
  <si>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</si>
  <si>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</si>
  <si>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</si>
  <si>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</si>
  <si>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</si>
  <si>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</si>
  <si>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</si>
  <si>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</si>
  <si>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</si>
  <si>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</si>
  <si>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</si>
  <si>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</si>
  <si>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</si>
  <si>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</si>
  <si>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</si>
  <si>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</si>
  <si>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</si>
  <si>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</si>
  <si>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</si>
  <si>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</si>
  <si>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</si>
  <si>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</si>
  <si>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</si>
  <si>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</si>
  <si>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</si>
  <si>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</si>
  <si>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</si>
  <si>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</si>
  <si>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</si>
  <si>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</si>
  <si>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</si>
  <si>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</si>
  <si>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</si>
  <si>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</si>
  <si>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</si>
  <si>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</si>
  <si>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</si>
  <si>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</si>
  <si>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</si>
  <si>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</si>
  <si>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</si>
  <si>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</si>
  <si>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</si>
  <si>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</si>
  <si>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</si>
  <si>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</si>
  <si>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</si>
  <si>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</si>
  <si>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</si>
  <si>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</si>
  <si>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</si>
  <si>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</si>
  <si>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</si>
  <si>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</si>
  <si>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</si>
  <si>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</si>
  <si>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</si>
  <si>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</si>
  <si>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</si>
  <si>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</si>
  <si>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</si>
  <si>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</si>
  <si>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</si>
  <si>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</si>
  <si>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</si>
  <si>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</si>
  <si>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</si>
  <si>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</si>
  <si>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</si>
  <si>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</si>
  <si>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</si>
  <si>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</si>
  <si>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</si>
  <si>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</si>
  <si>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</si>
  <si>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</si>
  <si>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</si>
  <si>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</si>
  <si>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</si>
  <si>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</si>
  <si>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</si>
  <si>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</si>
  <si>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</si>
  <si>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</si>
  <si>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</si>
  <si>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</si>
  <si>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</si>
  <si>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</si>
  <si>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</si>
  <si>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</si>
  <si>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</si>
  <si>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</si>
  <si>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</si>
  <si>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</si>
  <si>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</si>
  <si>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</si>
  <si>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</si>
  <si>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</si>
  <si>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</si>
  <si>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</si>
  <si>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</si>
  <si>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</si>
  <si>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</si>
  <si>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</si>
  <si>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</si>
  <si>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</si>
  <si>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</si>
  <si>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</si>
  <si>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</si>
  <si>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</si>
  <si>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</si>
  <si>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</si>
  <si>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</si>
  <si>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</si>
  <si>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</si>
  <si>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</si>
  <si>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</si>
  <si>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</si>
  <si>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</si>
  <si>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</si>
  <si>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</si>
  <si>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</si>
  <si>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</si>
  <si>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</si>
  <si>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</si>
  <si>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</si>
  <si>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</si>
  <si>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</si>
  <si>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</si>
  <si>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</si>
  <si>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</si>
  <si>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</si>
  <si>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</si>
  <si>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</si>
  <si>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</si>
  <si>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</si>
  <si>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</si>
  <si>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</si>
  <si>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</si>
  <si>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</si>
  <si>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</si>
  <si>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</si>
  <si>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</si>
  <si>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</si>
  <si>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</si>
  <si>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</si>
  <si>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</si>
  <si>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</si>
  <si>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</si>
  <si>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</si>
  <si>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</si>
  <si>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</si>
  <si>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</si>
  <si>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</si>
  <si>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</si>
  <si>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</si>
  <si>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</si>
  <si>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</si>
  <si>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</si>
  <si>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</si>
  <si>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</si>
  <si>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</si>
  <si>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</si>
  <si>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</si>
  <si>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</si>
  <si>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</si>
  <si>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</si>
  <si>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</si>
  <si>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</si>
  <si>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</si>
  <si>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</si>
  <si>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</si>
  <si>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</si>
  <si>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</si>
  <si>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</si>
  <si>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</si>
  <si>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</si>
  <si>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</si>
  <si>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</si>
  <si>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</si>
  <si>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</si>
  <si>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</si>
  <si>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</si>
  <si>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</si>
  <si>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</si>
  <si>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</si>
  <si>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</si>
  <si>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</si>
  <si>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</si>
  <si>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</si>
  <si>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</si>
  <si>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</si>
  <si>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</si>
  <si>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</si>
  <si>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</si>
  <si>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</si>
  <si>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</si>
  <si>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</si>
  <si>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</si>
  <si>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</si>
  <si>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</si>
  <si>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</si>
  <si>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</si>
  <si>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</si>
  <si>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</si>
  <si>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</si>
  <si>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</si>
  <si>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</si>
  <si>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</si>
  <si>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</si>
  <si>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</si>
  <si>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</si>
  <si>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</si>
  <si>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</si>
  <si>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</si>
  <si>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</si>
  <si>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</si>
  <si>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</si>
  <si>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</si>
  <si>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</si>
  <si>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</si>
  <si>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</si>
  <si>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</si>
  <si>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</si>
  <si>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</si>
  <si>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</si>
  <si>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</si>
  <si>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</si>
  <si>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</si>
  <si>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</si>
  <si>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</si>
  <si>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</si>
  <si>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</si>
  <si>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</si>
  <si>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</si>
  <si>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</si>
  <si>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</si>
  <si>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</si>
  <si>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</si>
  <si>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</si>
  <si>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</si>
  <si>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</si>
  <si>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</si>
  <si>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</si>
  <si>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</si>
  <si>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</si>
  <si>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</si>
  <si>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</si>
  <si>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</si>
  <si>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</si>
  <si>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</si>
  <si>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</si>
  <si>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</si>
  <si>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</si>
  <si>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</si>
  <si>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</si>
  <si>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</si>
  <si>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</si>
  <si>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</si>
  <si>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</si>
  <si>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</si>
  <si>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</si>
  <si>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</si>
  <si>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</si>
  <si>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</si>
  <si>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</si>
  <si>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</si>
  <si>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</si>
  <si>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</si>
  <si>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</si>
  <si>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</si>
  <si>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</si>
  <si>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</si>
  <si>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</si>
  <si>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</si>
  <si>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</si>
  <si>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</si>
  <si>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</si>
  <si>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</si>
  <si>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</si>
  <si>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</si>
  <si>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</si>
  <si>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</si>
  <si>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</si>
  <si>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</si>
  <si>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</si>
  <si>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</si>
  <si>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</si>
  <si>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</si>
  <si>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</si>
  <si>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</si>
  <si>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</si>
  <si>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</si>
  <si>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</si>
  <si>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</si>
  <si>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</si>
  <si>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</si>
  <si>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</si>
  <si>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</si>
  <si>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</si>
  <si>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</si>
  <si>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</si>
  <si>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</si>
  <si>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</si>
  <si>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</si>
  <si>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</si>
  <si>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622920103 / 104 - EMPENHOS LIQUIDADOS</t>
  </si>
  <si>
    <t>ok</t>
  </si>
  <si>
    <t>CECÍLIA MARCONDES</t>
  </si>
  <si>
    <t>12/2016</t>
  </si>
  <si>
    <t>RESTOS A PAGAR 2016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</si>
  <si>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</si>
  <si>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</si>
  <si>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</si>
  <si>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==&gt; o que foi inscrito</t>
  </si>
  <si>
    <t>==&gt; obrigações</t>
  </si>
  <si>
    <t>==&gt; liq. Está maior que a plan</t>
  </si>
  <si>
    <t>631.710.100 (+) 631.710.200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</si>
  <si>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</si>
  <si>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</si>
  <si>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</si>
  <si>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</si>
  <si>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</si>
  <si>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</si>
  <si>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</si>
  <si>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</si>
  <si>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</si>
  <si>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</si>
  <si>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</si>
  <si>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</si>
  <si>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</si>
  <si>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</si>
  <si>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</si>
  <si>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</si>
  <si>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</si>
  <si>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</si>
  <si>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</si>
  <si>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</si>
  <si>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13/12/2017-12:39:35</t>
  </si>
  <si>
    <t>13/12/2017-12:42:08</t>
  </si>
  <si>
    <t>11/2017</t>
  </si>
  <si>
    <t>2) ) Alteração no Inciso I ,  alíneas" a" e "c" devido a mudança na classificação das despesas ocorrida no mês de dezembro/2017.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</si>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</sst>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43" fontId="1" fillId="0" borderId="0" xfId="1" quotePrefix="1" applyFont="1"/>
    <xf numFmtId="43" fontId="8" fillId="0" borderId="0" xfId="1" applyFont="1"/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72" zoomScale="130" zoomScaleNormal="100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21" t="s">
        <v>367</v>
      </c>
      <c r="C7" s="122"/>
    </row>
    <row r="8" spans="1:3" x14ac:dyDescent="0.2">
      <c r="A8" s="2" t="s">
        <v>53</v>
      </c>
      <c r="B8" s="123">
        <v>42776</v>
      </c>
      <c r="C8" s="113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261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265</v>
      </c>
      <c r="C16" s="10">
        <v>0</v>
      </c>
    </row>
    <row r="17" spans="1:5" x14ac:dyDescent="0.2">
      <c r="A17" s="120" t="s">
        <v>87</v>
      </c>
      <c r="B17" s="120"/>
      <c r="C17" s="10">
        <f>SUM(C13:C16)</f>
        <v>10341062.52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263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267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256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20" t="s">
        <v>87</v>
      </c>
      <c r="B48" s="120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248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20" t="s">
        <v>87</v>
      </c>
      <c r="B58" s="120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263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257</v>
      </c>
      <c r="C73" s="9">
        <f>'Financeiro - Access'!E5</f>
        <v>0</v>
      </c>
    </row>
    <row r="74" spans="1:3" x14ac:dyDescent="0.2">
      <c r="A74" s="120" t="s">
        <v>87</v>
      </c>
      <c r="B74" s="120"/>
      <c r="C74" s="10">
        <f>SUM(C70:C73)</f>
        <v>12712751.48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263</v>
      </c>
    </row>
    <row r="79" spans="1:3" x14ac:dyDescent="0.2">
      <c r="A79" s="2" t="s">
        <v>57</v>
      </c>
      <c r="B79" s="2" t="s">
        <v>258</v>
      </c>
      <c r="C79" s="9">
        <v>0</v>
      </c>
    </row>
    <row r="80" spans="1:3" x14ac:dyDescent="0.2">
      <c r="A80" s="2" t="s">
        <v>58</v>
      </c>
      <c r="B80" s="2" t="s">
        <v>259</v>
      </c>
      <c r="C80" s="9">
        <v>0</v>
      </c>
    </row>
    <row r="81" spans="1:3" x14ac:dyDescent="0.2">
      <c r="A81" s="2" t="s">
        <v>59</v>
      </c>
      <c r="B81" s="2" t="s">
        <v>260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20" t="s">
        <v>87</v>
      </c>
      <c r="B83" s="120"/>
      <c r="C83" s="10">
        <f>SUM(C79:C82)</f>
        <v>0</v>
      </c>
    </row>
    <row r="84" spans="1:3" x14ac:dyDescent="0.2">
      <c r="A84" s="114" t="s">
        <v>312</v>
      </c>
      <c r="B84" s="115"/>
      <c r="C84" s="115"/>
    </row>
    <row r="85" spans="1:3" x14ac:dyDescent="0.2">
      <c r="A85" s="116"/>
      <c r="B85" s="117"/>
      <c r="C85" s="117"/>
    </row>
    <row r="86" spans="1:3" x14ac:dyDescent="0.2">
      <c r="A86" s="108" t="s">
        <v>392</v>
      </c>
      <c r="B86" s="109"/>
      <c r="C86" s="109"/>
    </row>
    <row r="88" spans="1:3" x14ac:dyDescent="0.2">
      <c r="A88" s="118"/>
      <c r="B88" s="118"/>
      <c r="C88" s="118"/>
    </row>
    <row r="89" spans="1:3" x14ac:dyDescent="0.2">
      <c r="A89" s="119" t="s">
        <v>170</v>
      </c>
      <c r="B89" s="119"/>
      <c r="C89" s="119"/>
    </row>
    <row r="90" spans="1:3" x14ac:dyDescent="0.2">
      <c r="A90" s="25"/>
      <c r="B90" s="25"/>
      <c r="C90" s="25"/>
    </row>
    <row r="91" spans="1:3" x14ac:dyDescent="0.2">
      <c r="C91" s="11" t="s">
        <v>171</v>
      </c>
    </row>
    <row r="92" spans="1:3" x14ac:dyDescent="0.2">
      <c r="A92" s="112" t="s">
        <v>354</v>
      </c>
      <c r="B92" s="113"/>
      <c r="C92" s="9">
        <v>10931327.85</v>
      </c>
    </row>
    <row r="93" spans="1:3" x14ac:dyDescent="0.2">
      <c r="A93" s="112"/>
      <c r="B93" s="113"/>
      <c r="C93" s="9">
        <v>0</v>
      </c>
    </row>
    <row r="94" spans="1:3" x14ac:dyDescent="0.2">
      <c r="A94" s="112"/>
      <c r="B94" s="113"/>
      <c r="C94" s="9">
        <v>0</v>
      </c>
    </row>
    <row r="95" spans="1:3" x14ac:dyDescent="0.2">
      <c r="A95" s="112" t="s">
        <v>168</v>
      </c>
      <c r="B95" s="113"/>
      <c r="C95" s="64">
        <f>SUM(C92:C94)</f>
        <v>10931327.85</v>
      </c>
    </row>
    <row r="96" spans="1:3" x14ac:dyDescent="0.2">
      <c r="A96" s="112" t="s">
        <v>169</v>
      </c>
      <c r="B96" s="113"/>
      <c r="C96" s="64">
        <f>C17+C48+C58+C65</f>
        <v>10931327.85</v>
      </c>
    </row>
    <row r="97" spans="1:7" x14ac:dyDescent="0.2">
      <c r="B97" s="73" t="s">
        <v>269</v>
      </c>
      <c r="C97" s="71">
        <v>10931327.85</v>
      </c>
    </row>
    <row r="98" spans="1:7" x14ac:dyDescent="0.2">
      <c r="C98" s="8">
        <f>+C95-C96</f>
        <v>0</v>
      </c>
    </row>
    <row r="99" spans="1:7" x14ac:dyDescent="0.2">
      <c r="A99" s="119" t="s">
        <v>182</v>
      </c>
      <c r="B99" s="119"/>
      <c r="C99" s="119"/>
    </row>
    <row r="100" spans="1:7" x14ac:dyDescent="0.2">
      <c r="A100" s="105"/>
      <c r="B100" s="105"/>
      <c r="C100" s="105"/>
    </row>
    <row r="101" spans="1:7" x14ac:dyDescent="0.2">
      <c r="A101" s="112" t="s">
        <v>378</v>
      </c>
      <c r="B101" s="113"/>
      <c r="C101" s="9">
        <v>82727613.730000004</v>
      </c>
    </row>
    <row r="102" spans="1:7" x14ac:dyDescent="0.2">
      <c r="A102" s="106" t="s">
        <v>379</v>
      </c>
      <c r="B102" s="104"/>
      <c r="C102" s="9">
        <v>0</v>
      </c>
    </row>
    <row r="103" spans="1:7" x14ac:dyDescent="0.2">
      <c r="A103" s="112" t="s">
        <v>380</v>
      </c>
      <c r="B103" s="113"/>
      <c r="C103" s="9">
        <v>32489865.460000001</v>
      </c>
    </row>
    <row r="104" spans="1:7" x14ac:dyDescent="0.2">
      <c r="A104" s="112" t="s">
        <v>381</v>
      </c>
      <c r="B104" s="113"/>
      <c r="C104" s="9">
        <v>523094.36</v>
      </c>
    </row>
    <row r="105" spans="1:7" x14ac:dyDescent="0.2">
      <c r="A105" s="112" t="s">
        <v>168</v>
      </c>
      <c r="B105" s="113"/>
      <c r="C105" s="64">
        <f>SUM(C101:C104)</f>
        <v>115740573.55</v>
      </c>
      <c r="G105" t="s">
        <v>385</v>
      </c>
    </row>
    <row r="106" spans="1:7" x14ac:dyDescent="0.2">
      <c r="A106" s="112" t="s">
        <v>169</v>
      </c>
      <c r="B106" s="113"/>
      <c r="C106" s="64">
        <f>C74+'Anexo I - Fev'!C74+'Anexo I - Mar'!C74+'Anexo I - Abr'!C74+'Anexo I - Mai'!C74+'Anexo I - Jun'!C74+'Anexo I - Jul'!C74+'Anexo I - Ago'!C74+'Anexo I - Set'!C74+'Anexo I - Out'!C74+'Anexo I - Nov'!C74+'Anexo I - Dez'!C74</f>
        <v>115740573.55000001</v>
      </c>
    </row>
    <row r="107" spans="1:7" x14ac:dyDescent="0.2">
      <c r="C107" s="107">
        <f>+C105-C106</f>
        <v>0</v>
      </c>
    </row>
    <row r="108" spans="1:7" x14ac:dyDescent="0.2">
      <c r="A108" s="119" t="s">
        <v>213</v>
      </c>
      <c r="B108" s="119"/>
      <c r="C108" s="119"/>
    </row>
    <row r="109" spans="1:7" x14ac:dyDescent="0.2">
      <c r="A109" s="25"/>
      <c r="B109" s="25"/>
      <c r="C109" s="25"/>
    </row>
    <row r="110" spans="1:7" x14ac:dyDescent="0.2">
      <c r="A110" s="112" t="s">
        <v>214</v>
      </c>
      <c r="B110" s="113"/>
      <c r="C110" s="65">
        <f>'Arrec. Custas'!B43+'Arrec. Custas'!E43</f>
        <v>0</v>
      </c>
    </row>
    <row r="111" spans="1:7" x14ac:dyDescent="0.2">
      <c r="A111" s="112" t="s">
        <v>169</v>
      </c>
      <c r="B111" s="113"/>
      <c r="C111" s="64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31">
    <mergeCell ref="A96:B96"/>
    <mergeCell ref="A99:C99"/>
    <mergeCell ref="A101:B101"/>
    <mergeCell ref="A111:B111"/>
    <mergeCell ref="A104:B104"/>
    <mergeCell ref="A105:B105"/>
    <mergeCell ref="A108:C108"/>
    <mergeCell ref="A110:B110"/>
    <mergeCell ref="A103:B103"/>
    <mergeCell ref="A106:B106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92:B92"/>
    <mergeCell ref="A93:B93"/>
    <mergeCell ref="A95:B95"/>
    <mergeCell ref="A94:B94"/>
    <mergeCell ref="A84:C84"/>
    <mergeCell ref="A85:C85"/>
    <mergeCell ref="A88:C88"/>
    <mergeCell ref="A89:C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67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43" t="s">
        <v>386</v>
      </c>
      <c r="C7" s="142"/>
    </row>
    <row r="8" spans="1:3" x14ac:dyDescent="0.2">
      <c r="A8" s="2" t="s">
        <v>53</v>
      </c>
      <c r="B8" s="123">
        <v>43056</v>
      </c>
      <c r="C8" s="113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261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265</v>
      </c>
      <c r="C16" s="10"/>
    </row>
    <row r="17" spans="1:5" x14ac:dyDescent="0.2">
      <c r="A17" s="120" t="s">
        <v>87</v>
      </c>
      <c r="B17" s="120"/>
      <c r="C17" s="10">
        <f>SUM(C13:C16)</f>
        <v>7507941.3399999999</v>
      </c>
      <c r="D17" s="70">
        <v>7507941.3399999999</v>
      </c>
      <c r="E17" s="70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Access'!M6</f>
        <v>14310.8</v>
      </c>
    </row>
    <row r="23" spans="1:5" x14ac:dyDescent="0.2">
      <c r="A23" s="2" t="s">
        <v>58</v>
      </c>
      <c r="B23" s="2" t="s">
        <v>20</v>
      </c>
      <c r="C23" s="9">
        <f>'Despesa - Access'!M7</f>
        <v>312592.51</v>
      </c>
    </row>
    <row r="24" spans="1:5" x14ac:dyDescent="0.2">
      <c r="A24" s="2" t="s">
        <v>59</v>
      </c>
      <c r="B24" s="2" t="s">
        <v>21</v>
      </c>
      <c r="C24" s="9">
        <f>'Despesa - Access'!M8</f>
        <v>54522</v>
      </c>
    </row>
    <row r="25" spans="1:5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5" x14ac:dyDescent="0.2">
      <c r="A26" s="2" t="s">
        <v>61</v>
      </c>
      <c r="B26" s="2" t="s">
        <v>23</v>
      </c>
      <c r="C26" s="9">
        <f>'Despesa - Access'!M10</f>
        <v>76159.62</v>
      </c>
    </row>
    <row r="27" spans="1:5" x14ac:dyDescent="0.2">
      <c r="A27" s="2" t="s">
        <v>62</v>
      </c>
      <c r="B27" s="2" t="s">
        <v>84</v>
      </c>
      <c r="C27" s="9">
        <f>'Despesa - Access'!M11</f>
        <v>61238.6</v>
      </c>
    </row>
    <row r="28" spans="1:5" x14ac:dyDescent="0.2">
      <c r="A28" s="2" t="s">
        <v>63</v>
      </c>
      <c r="B28" s="2" t="s">
        <v>24</v>
      </c>
      <c r="C28" s="9">
        <f>'Despesa - Access'!M12</f>
        <v>132426.44</v>
      </c>
    </row>
    <row r="29" spans="1:5" x14ac:dyDescent="0.2">
      <c r="A29" s="2" t="s">
        <v>64</v>
      </c>
      <c r="B29" s="2" t="s">
        <v>25</v>
      </c>
      <c r="C29" s="9">
        <f>'Despesa - Access'!M13</f>
        <v>59268.23</v>
      </c>
    </row>
    <row r="30" spans="1:5" x14ac:dyDescent="0.2">
      <c r="A30" s="2" t="s">
        <v>65</v>
      </c>
      <c r="B30" s="2" t="s">
        <v>26</v>
      </c>
      <c r="C30" s="9">
        <f>'Despesa - Access'!M14</f>
        <v>16140.83</v>
      </c>
    </row>
    <row r="31" spans="1:5" x14ac:dyDescent="0.2">
      <c r="A31" s="2" t="s">
        <v>66</v>
      </c>
      <c r="B31" s="2" t="s">
        <v>27</v>
      </c>
      <c r="C31" s="9">
        <f>'Despesa - Access'!M15</f>
        <v>84543.89</v>
      </c>
    </row>
    <row r="32" spans="1:5" x14ac:dyDescent="0.2">
      <c r="A32" s="2" t="s">
        <v>67</v>
      </c>
      <c r="B32" s="2" t="s">
        <v>28</v>
      </c>
      <c r="C32" s="9">
        <f>'Despesa - Access'!M16</f>
        <v>9265.4</v>
      </c>
    </row>
    <row r="33" spans="1:5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5" ht="63.75" x14ac:dyDescent="0.2">
      <c r="A34" s="6" t="s">
        <v>69</v>
      </c>
      <c r="B34" s="7" t="s">
        <v>268</v>
      </c>
      <c r="C34" s="9">
        <f>'Despesa - Access'!M18</f>
        <v>12196.15</v>
      </c>
    </row>
    <row r="35" spans="1:5" x14ac:dyDescent="0.2">
      <c r="A35" s="2" t="s">
        <v>70</v>
      </c>
      <c r="B35" s="2" t="s">
        <v>30</v>
      </c>
      <c r="C35" s="9">
        <f>'Despesa - Access'!M19</f>
        <v>211742.91</v>
      </c>
    </row>
    <row r="36" spans="1:5" x14ac:dyDescent="0.2">
      <c r="A36" s="2" t="s">
        <v>71</v>
      </c>
      <c r="B36" s="2" t="s">
        <v>256</v>
      </c>
      <c r="C36" s="9">
        <f>'Despesa - Access'!M20</f>
        <v>262647.24</v>
      </c>
    </row>
    <row r="37" spans="1:5" x14ac:dyDescent="0.2">
      <c r="A37" s="2" t="s">
        <v>72</v>
      </c>
      <c r="B37" s="2" t="s">
        <v>31</v>
      </c>
      <c r="C37" s="9">
        <f>'Despesa - Access'!M21</f>
        <v>2579.6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2880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14636.44</v>
      </c>
    </row>
    <row r="45" spans="1:5" x14ac:dyDescent="0.2">
      <c r="A45" s="2" t="s">
        <v>80</v>
      </c>
      <c r="B45" s="2" t="s">
        <v>86</v>
      </c>
      <c r="C45" s="9">
        <f>'Despesa - Access'!M29</f>
        <v>10295.9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157953.85</v>
      </c>
    </row>
    <row r="48" spans="1:5" x14ac:dyDescent="0.2">
      <c r="A48" s="120" t="s">
        <v>87</v>
      </c>
      <c r="B48" s="120"/>
      <c r="C48" s="10">
        <f>SUM(C22:C47)</f>
        <v>1856693.9999999998</v>
      </c>
      <c r="D48" s="70">
        <v>1856694</v>
      </c>
      <c r="E48" s="70">
        <f>+C48-D48</f>
        <v>0</v>
      </c>
    </row>
    <row r="50" spans="1:5" x14ac:dyDescent="0.2">
      <c r="A50" s="4" t="s">
        <v>248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37800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20" t="s">
        <v>87</v>
      </c>
      <c r="B58" s="120"/>
      <c r="C58" s="10">
        <f>SUM(C53:C57)</f>
        <v>37800</v>
      </c>
      <c r="D58" s="70">
        <v>37800</v>
      </c>
      <c r="E58" s="7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257</v>
      </c>
      <c r="C73" s="9">
        <f>'Financeiro - Access'!N5</f>
        <v>0</v>
      </c>
    </row>
    <row r="74" spans="1:3" x14ac:dyDescent="0.2">
      <c r="A74" s="120" t="s">
        <v>87</v>
      </c>
      <c r="B74" s="120"/>
      <c r="C74" s="10">
        <f>SUM(C70:C73)</f>
        <v>9567768.870000001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263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10"/>
      <c r="B84" s="110"/>
      <c r="C84" s="111"/>
    </row>
    <row r="85" spans="1:5" x14ac:dyDescent="0.2">
      <c r="A85" s="133" t="s">
        <v>312</v>
      </c>
      <c r="B85" s="133"/>
      <c r="C85" s="133"/>
    </row>
    <row r="86" spans="1:5" x14ac:dyDescent="0.2">
      <c r="A86" s="135" t="s">
        <v>390</v>
      </c>
      <c r="B86" s="135"/>
      <c r="C86" s="135"/>
    </row>
    <row r="90" spans="1:5" x14ac:dyDescent="0.2">
      <c r="A90" s="119" t="s">
        <v>170</v>
      </c>
      <c r="B90" s="119"/>
      <c r="C90" s="119"/>
      <c r="D90" s="119"/>
      <c r="E90" s="119"/>
    </row>
    <row r="91" spans="1:5" x14ac:dyDescent="0.2">
      <c r="A91" s="91"/>
      <c r="B91" s="91"/>
      <c r="C91" s="91"/>
    </row>
    <row r="92" spans="1:5" x14ac:dyDescent="0.2">
      <c r="C92" s="11" t="s">
        <v>179</v>
      </c>
      <c r="D92" s="75" t="s">
        <v>178</v>
      </c>
      <c r="E92" s="75" t="s">
        <v>87</v>
      </c>
    </row>
    <row r="93" spans="1:5" x14ac:dyDescent="0.2">
      <c r="A93" s="112" t="s">
        <v>355</v>
      </c>
      <c r="B93" s="113"/>
      <c r="C93" s="9">
        <v>97447129.569999993</v>
      </c>
      <c r="D93" s="76">
        <f>'Anexo I - Set'!C92</f>
        <v>88044694.230000004</v>
      </c>
      <c r="E93" s="76">
        <f>+C93-D93</f>
        <v>9402435.3399999887</v>
      </c>
    </row>
    <row r="94" spans="1:5" x14ac:dyDescent="0.2">
      <c r="A94" s="112"/>
      <c r="B94" s="113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2" t="s">
        <v>240</v>
      </c>
      <c r="B95" s="113"/>
      <c r="C95" s="9">
        <v>0</v>
      </c>
      <c r="D95" s="76">
        <f>'Anexo I - Jan'!C94</f>
        <v>0</v>
      </c>
      <c r="E95" s="76">
        <v>0</v>
      </c>
    </row>
    <row r="96" spans="1:5" x14ac:dyDescent="0.2">
      <c r="A96" s="125" t="s">
        <v>168</v>
      </c>
      <c r="B96" s="125"/>
      <c r="C96" s="125"/>
      <c r="D96" s="125"/>
      <c r="E96" s="78">
        <f>SUM(E93:E95)</f>
        <v>9402435.3399999887</v>
      </c>
    </row>
    <row r="97" spans="1:7" x14ac:dyDescent="0.2">
      <c r="A97" s="125" t="s">
        <v>169</v>
      </c>
      <c r="B97" s="125"/>
      <c r="C97" s="125"/>
      <c r="D97" s="125"/>
      <c r="E97" s="78">
        <f>$C$17+$C$48+$C$58+$C$65</f>
        <v>9402435.3399999999</v>
      </c>
    </row>
    <row r="99" spans="1:7" x14ac:dyDescent="0.2">
      <c r="F99" s="8">
        <f>+E97-E96</f>
        <v>0</v>
      </c>
      <c r="G99" s="80" t="s">
        <v>352</v>
      </c>
    </row>
    <row r="100" spans="1:7" x14ac:dyDescent="0.2">
      <c r="D100" s="77" t="s">
        <v>269</v>
      </c>
      <c r="E100" s="74">
        <f>7507941.34+1856694+37800</f>
        <v>9402435.3399999999</v>
      </c>
      <c r="G100" s="80" t="s">
        <v>353</v>
      </c>
    </row>
    <row r="101" spans="1:7" x14ac:dyDescent="0.2">
      <c r="E101" s="77" t="str">
        <f>IF(E97=E100,"despesa OK","Verificar Diferença")</f>
        <v>despesa OK</v>
      </c>
    </row>
  </sheetData>
  <mergeCells count="21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B95"/>
    <mergeCell ref="A96:D96"/>
    <mergeCell ref="A97:D97"/>
    <mergeCell ref="A90:E90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16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43" t="s">
        <v>389</v>
      </c>
      <c r="C7" s="142"/>
    </row>
    <row r="8" spans="1:3" x14ac:dyDescent="0.2">
      <c r="A8" s="2" t="s">
        <v>53</v>
      </c>
      <c r="B8" s="123">
        <v>43089</v>
      </c>
      <c r="C8" s="113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261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265</v>
      </c>
      <c r="C16" s="10">
        <v>0</v>
      </c>
    </row>
    <row r="17" spans="1:5" x14ac:dyDescent="0.2">
      <c r="A17" s="120" t="s">
        <v>87</v>
      </c>
      <c r="B17" s="120"/>
      <c r="C17" s="10">
        <f>SUM(C13:C16)</f>
        <v>12227154.749999998</v>
      </c>
      <c r="D17">
        <v>12227154.75</v>
      </c>
      <c r="E17" s="8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263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268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256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20" t="s">
        <v>87</v>
      </c>
      <c r="B48" s="120"/>
      <c r="C48" s="10">
        <f>SUM(C22:C47)</f>
        <v>1934407.63</v>
      </c>
      <c r="D48" s="70">
        <v>1934407.63</v>
      </c>
      <c r="E48" s="8">
        <f>+C48-D48</f>
        <v>0</v>
      </c>
    </row>
    <row r="50" spans="1:4" x14ac:dyDescent="0.2">
      <c r="A50" s="4" t="s">
        <v>248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20" t="s">
        <v>87</v>
      </c>
      <c r="B58" s="120"/>
      <c r="C58" s="10">
        <f>SUM(C53:C57)</f>
        <v>35864.47</v>
      </c>
      <c r="D58" s="70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263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257</v>
      </c>
      <c r="C73" s="9">
        <f>'Financeiro - Access'!O5</f>
        <v>0</v>
      </c>
    </row>
    <row r="74" spans="1:3" x14ac:dyDescent="0.2">
      <c r="A74" s="120" t="s">
        <v>87</v>
      </c>
      <c r="B74" s="120"/>
      <c r="C74" s="10">
        <f>SUM(C70:C73)</f>
        <v>13920312.060000001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263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8"/>
      <c r="B85" s="138"/>
      <c r="C85" s="138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92"/>
      <c r="B90" s="92"/>
      <c r="C90" s="92"/>
      <c r="D90" s="70"/>
      <c r="E90" s="70"/>
    </row>
    <row r="91" spans="1:5" x14ac:dyDescent="0.2">
      <c r="C91" s="11" t="s">
        <v>180</v>
      </c>
      <c r="D91" s="75" t="s">
        <v>179</v>
      </c>
      <c r="E91" s="75" t="s">
        <v>87</v>
      </c>
    </row>
    <row r="92" spans="1:5" x14ac:dyDescent="0.2">
      <c r="A92" s="112" t="s">
        <v>355</v>
      </c>
      <c r="B92" s="113"/>
      <c r="C92" s="9">
        <v>111644556.42</v>
      </c>
      <c r="D92" s="76">
        <f>'Anexo I - Out'!C93</f>
        <v>97447129.569999993</v>
      </c>
      <c r="E92" s="76">
        <f>+C92-D92</f>
        <v>14197426.850000009</v>
      </c>
    </row>
    <row r="93" spans="1:5" x14ac:dyDescent="0.2">
      <c r="A93" s="112"/>
      <c r="B93" s="113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2" t="s">
        <v>240</v>
      </c>
      <c r="B94" s="113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5" t="s">
        <v>168</v>
      </c>
      <c r="B95" s="125"/>
      <c r="C95" s="125"/>
      <c r="D95" s="125"/>
      <c r="E95" s="78">
        <f>SUM(E92:E94)</f>
        <v>14197426.850000009</v>
      </c>
    </row>
    <row r="96" spans="1:5" x14ac:dyDescent="0.2">
      <c r="A96" s="125" t="s">
        <v>169</v>
      </c>
      <c r="B96" s="125"/>
      <c r="C96" s="125"/>
      <c r="D96" s="125"/>
      <c r="E96" s="78">
        <f>$C$17+$C$48+$C$58+$C$65</f>
        <v>14197426.85</v>
      </c>
    </row>
    <row r="97" spans="4:7" x14ac:dyDescent="0.2">
      <c r="D97" s="70"/>
      <c r="E97" s="70"/>
    </row>
    <row r="98" spans="4:7" x14ac:dyDescent="0.2">
      <c r="D98" s="70"/>
      <c r="E98" s="70"/>
      <c r="F98" s="8">
        <f>+E96-E95</f>
        <v>0</v>
      </c>
      <c r="G98" s="80" t="s">
        <v>352</v>
      </c>
    </row>
    <row r="99" spans="4:7" x14ac:dyDescent="0.2">
      <c r="D99" s="77" t="s">
        <v>269</v>
      </c>
      <c r="E99" s="74">
        <f>12227154.75+1934407.63+35864.47</f>
        <v>14197426.85</v>
      </c>
      <c r="G99" s="80" t="s">
        <v>353</v>
      </c>
    </row>
    <row r="100" spans="4:7" x14ac:dyDescent="0.2">
      <c r="D100" s="70"/>
      <c r="E100" s="77" t="str">
        <f>IF(E96=E99,"despesa OK","Verificar Diferença")</f>
        <v>despesa OK</v>
      </c>
    </row>
  </sheetData>
  <mergeCells count="21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4:B94"/>
    <mergeCell ref="A95:D95"/>
    <mergeCell ref="A96:D96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A47" zoomScale="115" zoomScaleNormal="95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8.28515625" style="70" bestFit="1" customWidth="1"/>
    <col min="6" max="6" width="12.85546875" style="70" bestFit="1" customWidth="1"/>
    <col min="7" max="7" width="11.28515625" style="70" bestFit="1" customWidth="1"/>
    <col min="8" max="8" width="9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24" t="s">
        <v>242</v>
      </c>
      <c r="B1" s="124"/>
      <c r="C1" s="124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2" t="s">
        <v>243</v>
      </c>
      <c r="C3" s="113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5" t="s">
        <v>244</v>
      </c>
      <c r="C4" s="125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6" t="s">
        <v>357</v>
      </c>
      <c r="C5" s="125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5" t="s">
        <v>245</v>
      </c>
      <c r="C6" s="125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1" t="s">
        <v>358</v>
      </c>
      <c r="C7" s="142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23">
        <v>42755</v>
      </c>
      <c r="C8" s="113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247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264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261</v>
      </c>
      <c r="C15" s="10">
        <f>'Despesa - Access'!O4</f>
        <v>0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265</v>
      </c>
      <c r="C16" s="10">
        <f>'Despesa - Access'!O5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20" t="s">
        <v>87</v>
      </c>
      <c r="B17" s="120"/>
      <c r="C17" s="10">
        <f>SUM(C13:C16)</f>
        <v>0</v>
      </c>
      <c r="D17" s="70">
        <v>8518192.7100000009</v>
      </c>
      <c r="E17" s="70">
        <f>+D17-C17</f>
        <v>8518192.7100000009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264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268</v>
      </c>
      <c r="C34" s="9">
        <f>'Despesa - Access'!O18</f>
        <v>0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256</v>
      </c>
      <c r="C36" s="9">
        <f>'Despesa - Access'!O20</f>
        <v>0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0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20" t="s">
        <v>87</v>
      </c>
      <c r="B48" s="120"/>
      <c r="C48" s="10">
        <f>SUM(C22:C47)</f>
        <v>0</v>
      </c>
      <c r="D48" s="70">
        <v>3750227.29</v>
      </c>
      <c r="E48" s="70">
        <f>+D48-C48</f>
        <v>3750227.29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248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264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20" t="s">
        <v>87</v>
      </c>
      <c r="B58" s="120"/>
      <c r="C58" s="10">
        <f>SUM(C53:C57)</f>
        <v>0</v>
      </c>
      <c r="D58" s="70">
        <v>91101.38</v>
      </c>
      <c r="E58" s="70">
        <f>+D58-C58</f>
        <v>91101.38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E60" s="70">
        <f>+E58+E48+E17</f>
        <v>12359521.380000001</v>
      </c>
      <c r="F60" s="102" t="s">
        <v>365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3">
        <v>1804282.81</v>
      </c>
      <c r="F61" s="102" t="s">
        <v>363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264</v>
      </c>
      <c r="E62" s="103">
        <f>+E60-E61</f>
        <v>10555238.57</v>
      </c>
      <c r="F62" s="102" t="s">
        <v>364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20" t="s">
        <v>87</v>
      </c>
      <c r="B65" s="120"/>
      <c r="C65" s="10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264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257</v>
      </c>
      <c r="C73" s="9">
        <f>'Financeiro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20" t="s">
        <v>87</v>
      </c>
      <c r="B74" s="120"/>
      <c r="C74" s="10">
        <f>SUM(C70:C73)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241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263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258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259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260</v>
      </c>
      <c r="C81" s="9"/>
      <c r="G81" s="70">
        <v>153958.32999999999</v>
      </c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20" t="s">
        <v>87</v>
      </c>
      <c r="B83" s="120"/>
      <c r="C83" s="10">
        <f>SUM(C79:C82)</f>
        <v>906883</v>
      </c>
      <c r="G83" s="70">
        <v>36176.080000000002</v>
      </c>
    </row>
    <row r="84" spans="1:18" x14ac:dyDescent="0.2">
      <c r="A84" s="133" t="s">
        <v>312</v>
      </c>
      <c r="B84" s="133"/>
      <c r="C84" s="133"/>
      <c r="G84" s="70">
        <f>+G83+G82+G81</f>
        <v>190134.40999999997</v>
      </c>
    </row>
    <row r="85" spans="1:18" x14ac:dyDescent="0.2">
      <c r="A85" s="135"/>
      <c r="B85" s="135"/>
      <c r="C85" s="135"/>
    </row>
    <row r="89" spans="1:18" x14ac:dyDescent="0.2">
      <c r="A89" s="119" t="s">
        <v>170</v>
      </c>
      <c r="B89" s="119"/>
      <c r="C89" s="119"/>
      <c r="D89" s="119"/>
      <c r="E89" s="119"/>
      <c r="F89"/>
      <c r="H89"/>
    </row>
    <row r="90" spans="1:18" x14ac:dyDescent="0.2">
      <c r="A90" s="93"/>
      <c r="B90" s="93"/>
      <c r="C90" s="93"/>
      <c r="F90"/>
      <c r="H90"/>
    </row>
    <row r="91" spans="1:18" x14ac:dyDescent="0.2">
      <c r="C91" s="11" t="s">
        <v>181</v>
      </c>
      <c r="D91" s="75" t="s">
        <v>180</v>
      </c>
      <c r="E91" s="75" t="s">
        <v>87</v>
      </c>
      <c r="F91"/>
      <c r="G91"/>
      <c r="H91"/>
    </row>
    <row r="92" spans="1:18" x14ac:dyDescent="0.2">
      <c r="A92" s="112" t="s">
        <v>355</v>
      </c>
      <c r="B92" s="113"/>
      <c r="C92" s="9">
        <f>116857833.21</f>
        <v>116857833.20999999</v>
      </c>
      <c r="D92" s="76">
        <f>'Anexo I - Nov'!C92</f>
        <v>111644556.42</v>
      </c>
      <c r="E92" s="76">
        <f>+C92-D92</f>
        <v>5213276.7899999917</v>
      </c>
      <c r="F92"/>
      <c r="G92"/>
      <c r="H92"/>
    </row>
    <row r="93" spans="1:18" ht="12.75" customHeight="1" x14ac:dyDescent="0.2">
      <c r="A93" s="112"/>
      <c r="B93" s="113"/>
      <c r="C93" s="9">
        <v>0</v>
      </c>
      <c r="D93" s="76">
        <f>'Anexo I - Jan'!C93</f>
        <v>0</v>
      </c>
      <c r="E93" s="76">
        <v>0</v>
      </c>
      <c r="F93"/>
      <c r="G93" s="145" t="s">
        <v>361</v>
      </c>
      <c r="H93" s="145"/>
      <c r="I93" s="145"/>
    </row>
    <row r="94" spans="1:18" x14ac:dyDescent="0.2">
      <c r="A94" s="112" t="s">
        <v>240</v>
      </c>
      <c r="B94" s="113"/>
      <c r="C94" s="9">
        <v>0</v>
      </c>
      <c r="D94" s="76">
        <f>'Anexo I - Jan'!C94</f>
        <v>0</v>
      </c>
      <c r="E94" s="76">
        <v>0</v>
      </c>
      <c r="F94"/>
      <c r="G94" s="145"/>
      <c r="H94" s="145"/>
      <c r="I94" s="145"/>
    </row>
    <row r="95" spans="1:18" x14ac:dyDescent="0.2">
      <c r="A95" s="125" t="s">
        <v>168</v>
      </c>
      <c r="B95" s="125"/>
      <c r="C95" s="125"/>
      <c r="D95" s="125"/>
      <c r="E95" s="78">
        <f>SUM(E92:E94)</f>
        <v>5213276.7899999917</v>
      </c>
      <c r="F95" s="100">
        <f>+E95-E96</f>
        <v>5213276.7899999917</v>
      </c>
      <c r="G95" s="145"/>
      <c r="H95" s="145"/>
      <c r="I95" s="145"/>
    </row>
    <row r="96" spans="1:18" x14ac:dyDescent="0.2">
      <c r="A96" s="125" t="s">
        <v>169</v>
      </c>
      <c r="B96" s="125"/>
      <c r="C96" s="125"/>
      <c r="D96" s="125"/>
      <c r="E96" s="78">
        <f>$C$17+$C$48+$C$58+$C$65</f>
        <v>0</v>
      </c>
      <c r="F96"/>
      <c r="G96"/>
      <c r="H96"/>
    </row>
    <row r="97" spans="4:9" x14ac:dyDescent="0.2">
      <c r="F97"/>
      <c r="G97"/>
      <c r="H97"/>
    </row>
    <row r="98" spans="4:9" x14ac:dyDescent="0.2">
      <c r="F98" s="8"/>
      <c r="G98" s="80"/>
      <c r="H98"/>
    </row>
    <row r="99" spans="4:9" x14ac:dyDescent="0.2">
      <c r="D99" s="77" t="s">
        <v>269</v>
      </c>
      <c r="E99" s="74">
        <v>12359521.380000001</v>
      </c>
      <c r="F99"/>
      <c r="G99" s="80"/>
      <c r="H99"/>
    </row>
    <row r="100" spans="4:9" x14ac:dyDescent="0.2">
      <c r="E100" s="77" t="str">
        <f>IF(E96=E99,"despesa OK","Verificar Diferença")</f>
        <v>Verificar Diferença</v>
      </c>
      <c r="F100"/>
      <c r="G100"/>
      <c r="H100"/>
    </row>
    <row r="101" spans="4:9" x14ac:dyDescent="0.2">
      <c r="D101"/>
      <c r="E101"/>
      <c r="F101"/>
      <c r="G101"/>
      <c r="H101"/>
    </row>
    <row r="103" spans="4:9" x14ac:dyDescent="0.2">
      <c r="E103" s="70">
        <f>+E99-E95</f>
        <v>7146244.5900000092</v>
      </c>
      <c r="F103" s="144" t="s">
        <v>362</v>
      </c>
      <c r="G103" s="144"/>
      <c r="H103" s="144"/>
      <c r="I103" s="144"/>
    </row>
    <row r="104" spans="4:9" x14ac:dyDescent="0.2">
      <c r="F104" s="144"/>
      <c r="G104" s="144"/>
      <c r="H104" s="144"/>
      <c r="I104" s="144"/>
    </row>
    <row r="105" spans="4:9" x14ac:dyDescent="0.2">
      <c r="F105" s="144"/>
      <c r="G105" s="144"/>
      <c r="H105" s="144"/>
      <c r="I105" s="144"/>
    </row>
  </sheetData>
  <mergeCells count="23"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D95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31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24" t="s">
        <v>246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48" t="s">
        <v>359</v>
      </c>
      <c r="C7" s="148"/>
    </row>
    <row r="8" spans="1:3" x14ac:dyDescent="0.2">
      <c r="A8" s="2" t="s">
        <v>53</v>
      </c>
      <c r="B8" s="123">
        <v>42755</v>
      </c>
      <c r="C8" s="113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261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265</v>
      </c>
      <c r="C16" s="10">
        <f>'RP - Access'!E5</f>
        <v>0</v>
      </c>
    </row>
    <row r="17" spans="1:3" x14ac:dyDescent="0.2">
      <c r="A17" s="120" t="s">
        <v>87</v>
      </c>
      <c r="B17" s="120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263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268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256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20" t="s">
        <v>87</v>
      </c>
      <c r="B48" s="120"/>
      <c r="C48" s="10">
        <f>SUM(C22:C47)</f>
        <v>1003694.75</v>
      </c>
    </row>
    <row r="50" spans="1:3" x14ac:dyDescent="0.2">
      <c r="A50" s="4" t="s">
        <v>248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20" t="s">
        <v>87</v>
      </c>
      <c r="B58" s="120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6" spans="1:3" x14ac:dyDescent="0.2">
      <c r="A66" s="149" t="s">
        <v>313</v>
      </c>
      <c r="B66" s="149"/>
      <c r="C66" s="149"/>
    </row>
    <row r="68" spans="1:3" x14ac:dyDescent="0.2">
      <c r="A68" s="119" t="s">
        <v>170</v>
      </c>
      <c r="B68" s="119"/>
      <c r="C68" s="119"/>
    </row>
    <row r="70" spans="1:3" x14ac:dyDescent="0.2">
      <c r="A70" s="146" t="s">
        <v>366</v>
      </c>
      <c r="B70" s="147"/>
      <c r="C70" s="65">
        <v>1804282.81</v>
      </c>
    </row>
    <row r="71" spans="1:3" x14ac:dyDescent="0.2">
      <c r="A71" s="112" t="s">
        <v>169</v>
      </c>
      <c r="B71" s="113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A85" sqref="A85:C85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50" t="s">
        <v>220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19" t="s">
        <v>183</v>
      </c>
      <c r="C25" s="119"/>
    </row>
    <row r="27" spans="1:20" x14ac:dyDescent="0.2">
      <c r="B27" s="26" t="s">
        <v>229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254</v>
      </c>
      <c r="C29" s="69">
        <v>79797060.269999996</v>
      </c>
    </row>
    <row r="30" spans="1:20" x14ac:dyDescent="0.2">
      <c r="C30" s="22"/>
    </row>
    <row r="31" spans="1:20" x14ac:dyDescent="0.2">
      <c r="B31" s="119" t="s">
        <v>215</v>
      </c>
      <c r="C31" s="119"/>
    </row>
    <row r="33" spans="2:3" x14ac:dyDescent="0.2">
      <c r="B33" s="26" t="s">
        <v>238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19" t="s">
        <v>216</v>
      </c>
      <c r="C38" s="119"/>
    </row>
    <row r="40" spans="2:3" x14ac:dyDescent="0.2">
      <c r="B40" s="26" t="s">
        <v>239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19" t="s">
        <v>217</v>
      </c>
      <c r="C45" s="119"/>
    </row>
    <row r="47" spans="2:3" x14ac:dyDescent="0.2">
      <c r="B47" s="26" t="s">
        <v>218</v>
      </c>
      <c r="C47" s="68">
        <v>12332281.039999999</v>
      </c>
    </row>
    <row r="48" spans="2:3" x14ac:dyDescent="0.2">
      <c r="B48" s="26" t="s">
        <v>219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0" workbookViewId="0">
      <selection activeCell="A85" sqref="A85:C85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14" width="11" bestFit="1" customWidth="1"/>
    <col min="15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270</v>
      </c>
      <c r="B2" t="s">
        <v>271</v>
      </c>
      <c r="C2" t="s">
        <v>314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0</v>
      </c>
      <c r="P2" t="s">
        <v>387</v>
      </c>
      <c r="Q2" t="s">
        <v>16</v>
      </c>
    </row>
    <row r="3" spans="1:17" x14ac:dyDescent="0.2">
      <c r="A3" t="s">
        <v>272</v>
      </c>
      <c r="B3" t="s">
        <v>271</v>
      </c>
      <c r="C3" t="s">
        <v>338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0</v>
      </c>
      <c r="P3" t="s">
        <v>387</v>
      </c>
      <c r="Q3" t="s">
        <v>16</v>
      </c>
    </row>
    <row r="4" spans="1:17" x14ac:dyDescent="0.2">
      <c r="A4" t="s">
        <v>273</v>
      </c>
      <c r="B4" t="s">
        <v>271</v>
      </c>
      <c r="C4" t="s">
        <v>325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0</v>
      </c>
      <c r="P4" t="s">
        <v>387</v>
      </c>
      <c r="Q4" t="s">
        <v>16</v>
      </c>
    </row>
    <row r="5" spans="1:17" x14ac:dyDescent="0.2">
      <c r="A5" t="s">
        <v>274</v>
      </c>
      <c r="B5" t="s">
        <v>271</v>
      </c>
      <c r="C5" t="s">
        <v>315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387</v>
      </c>
      <c r="Q5" t="s">
        <v>16</v>
      </c>
    </row>
    <row r="6" spans="1:17" x14ac:dyDescent="0.2">
      <c r="A6" t="s">
        <v>276</v>
      </c>
      <c r="B6" t="s">
        <v>277</v>
      </c>
      <c r="C6" t="s">
        <v>316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0</v>
      </c>
      <c r="P6" t="s">
        <v>387</v>
      </c>
      <c r="Q6" t="s">
        <v>275</v>
      </c>
    </row>
    <row r="7" spans="1:17" x14ac:dyDescent="0.2">
      <c r="A7" t="s">
        <v>278</v>
      </c>
      <c r="B7" t="s">
        <v>277</v>
      </c>
      <c r="C7" t="s">
        <v>332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0</v>
      </c>
      <c r="P7" t="s">
        <v>387</v>
      </c>
      <c r="Q7" t="s">
        <v>275</v>
      </c>
    </row>
    <row r="8" spans="1:17" x14ac:dyDescent="0.2">
      <c r="A8" t="s">
        <v>279</v>
      </c>
      <c r="B8" t="s">
        <v>277</v>
      </c>
      <c r="C8" t="s">
        <v>339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0</v>
      </c>
      <c r="P8" t="s">
        <v>387</v>
      </c>
      <c r="Q8" t="s">
        <v>275</v>
      </c>
    </row>
    <row r="9" spans="1:17" x14ac:dyDescent="0.2">
      <c r="A9" t="s">
        <v>280</v>
      </c>
      <c r="B9" t="s">
        <v>277</v>
      </c>
      <c r="C9" t="s">
        <v>350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0</v>
      </c>
      <c r="P9" t="s">
        <v>387</v>
      </c>
      <c r="Q9" t="s">
        <v>275</v>
      </c>
    </row>
    <row r="10" spans="1:17" x14ac:dyDescent="0.2">
      <c r="A10" t="s">
        <v>281</v>
      </c>
      <c r="B10" t="s">
        <v>277</v>
      </c>
      <c r="C10" t="s">
        <v>326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0</v>
      </c>
      <c r="P10" t="s">
        <v>387</v>
      </c>
      <c r="Q10" t="s">
        <v>275</v>
      </c>
    </row>
    <row r="11" spans="1:17" x14ac:dyDescent="0.2">
      <c r="A11" t="s">
        <v>282</v>
      </c>
      <c r="B11" t="s">
        <v>277</v>
      </c>
      <c r="C11" t="s">
        <v>331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0</v>
      </c>
      <c r="P11" t="s">
        <v>387</v>
      </c>
      <c r="Q11" t="s">
        <v>275</v>
      </c>
    </row>
    <row r="12" spans="1:17" x14ac:dyDescent="0.2">
      <c r="A12" t="s">
        <v>283</v>
      </c>
      <c r="B12" t="s">
        <v>277</v>
      </c>
      <c r="C12" t="s">
        <v>330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0</v>
      </c>
      <c r="P12" t="s">
        <v>387</v>
      </c>
      <c r="Q12" t="s">
        <v>275</v>
      </c>
    </row>
    <row r="13" spans="1:17" x14ac:dyDescent="0.2">
      <c r="A13" t="s">
        <v>284</v>
      </c>
      <c r="B13" t="s">
        <v>277</v>
      </c>
      <c r="C13" t="s">
        <v>341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0</v>
      </c>
      <c r="P13" t="s">
        <v>387</v>
      </c>
      <c r="Q13" t="s">
        <v>275</v>
      </c>
    </row>
    <row r="14" spans="1:17" x14ac:dyDescent="0.2">
      <c r="A14" t="s">
        <v>285</v>
      </c>
      <c r="B14" t="s">
        <v>277</v>
      </c>
      <c r="C14" t="s">
        <v>343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0</v>
      </c>
      <c r="P14" t="s">
        <v>387</v>
      </c>
      <c r="Q14" t="s">
        <v>275</v>
      </c>
    </row>
    <row r="15" spans="1:17" x14ac:dyDescent="0.2">
      <c r="A15" t="s">
        <v>286</v>
      </c>
      <c r="B15" t="s">
        <v>277</v>
      </c>
      <c r="C15" t="s">
        <v>344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0</v>
      </c>
      <c r="P15" t="s">
        <v>387</v>
      </c>
      <c r="Q15" t="s">
        <v>275</v>
      </c>
    </row>
    <row r="16" spans="1:17" x14ac:dyDescent="0.2">
      <c r="A16" t="s">
        <v>287</v>
      </c>
      <c r="B16" t="s">
        <v>277</v>
      </c>
      <c r="C16" t="s">
        <v>335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0</v>
      </c>
      <c r="P16" t="s">
        <v>387</v>
      </c>
      <c r="Q16" t="s">
        <v>275</v>
      </c>
    </row>
    <row r="17" spans="1:17" x14ac:dyDescent="0.2">
      <c r="A17" t="s">
        <v>288</v>
      </c>
      <c r="B17" t="s">
        <v>277</v>
      </c>
      <c r="C17" t="s">
        <v>329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0</v>
      </c>
      <c r="P17" t="s">
        <v>387</v>
      </c>
      <c r="Q17" t="s">
        <v>275</v>
      </c>
    </row>
    <row r="18" spans="1:17" x14ac:dyDescent="0.2">
      <c r="A18" t="s">
        <v>289</v>
      </c>
      <c r="B18" t="s">
        <v>277</v>
      </c>
      <c r="C18" t="s">
        <v>342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0</v>
      </c>
      <c r="P18" t="s">
        <v>387</v>
      </c>
      <c r="Q18" t="s">
        <v>275</v>
      </c>
    </row>
    <row r="19" spans="1:17" x14ac:dyDescent="0.2">
      <c r="A19" t="s">
        <v>290</v>
      </c>
      <c r="B19" t="s">
        <v>277</v>
      </c>
      <c r="C19" t="s">
        <v>333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0</v>
      </c>
      <c r="P19" t="s">
        <v>387</v>
      </c>
      <c r="Q19" t="s">
        <v>275</v>
      </c>
    </row>
    <row r="20" spans="1:17" x14ac:dyDescent="0.2">
      <c r="A20" t="s">
        <v>291</v>
      </c>
      <c r="B20" t="s">
        <v>277</v>
      </c>
      <c r="C20" t="s">
        <v>334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0</v>
      </c>
      <c r="P20" t="s">
        <v>387</v>
      </c>
      <c r="Q20" t="s">
        <v>275</v>
      </c>
    </row>
    <row r="21" spans="1:17" x14ac:dyDescent="0.2">
      <c r="A21" t="s">
        <v>292</v>
      </c>
      <c r="B21" t="s">
        <v>277</v>
      </c>
      <c r="C21" t="s">
        <v>347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0</v>
      </c>
      <c r="P21" t="s">
        <v>387</v>
      </c>
      <c r="Q21" t="s">
        <v>275</v>
      </c>
    </row>
    <row r="22" spans="1:17" x14ac:dyDescent="0.2">
      <c r="A22" t="s">
        <v>293</v>
      </c>
      <c r="B22" t="s">
        <v>277</v>
      </c>
      <c r="C22" t="s">
        <v>336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0</v>
      </c>
      <c r="P22" t="s">
        <v>387</v>
      </c>
      <c r="Q22" t="s">
        <v>275</v>
      </c>
    </row>
    <row r="23" spans="1:17" x14ac:dyDescent="0.2">
      <c r="A23" t="s">
        <v>294</v>
      </c>
      <c r="B23" t="s">
        <v>277</v>
      </c>
      <c r="C23" t="s">
        <v>340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0</v>
      </c>
      <c r="P23" t="s">
        <v>387</v>
      </c>
      <c r="Q23" t="s">
        <v>275</v>
      </c>
    </row>
    <row r="24" spans="1:17" x14ac:dyDescent="0.2">
      <c r="A24" t="s">
        <v>295</v>
      </c>
      <c r="B24" t="s">
        <v>277</v>
      </c>
      <c r="C24" t="s">
        <v>346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0</v>
      </c>
      <c r="P24" t="s">
        <v>387</v>
      </c>
      <c r="Q24" t="s">
        <v>275</v>
      </c>
    </row>
    <row r="25" spans="1:17" x14ac:dyDescent="0.2">
      <c r="A25" t="s">
        <v>296</v>
      </c>
      <c r="B25" t="s">
        <v>277</v>
      </c>
      <c r="C25" t="s">
        <v>317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0</v>
      </c>
      <c r="P25" t="s">
        <v>387</v>
      </c>
      <c r="Q25" t="s">
        <v>275</v>
      </c>
    </row>
    <row r="26" spans="1:17" x14ac:dyDescent="0.2">
      <c r="A26" t="s">
        <v>297</v>
      </c>
      <c r="B26" t="s">
        <v>277</v>
      </c>
      <c r="C26" t="s">
        <v>318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387</v>
      </c>
      <c r="Q26" t="s">
        <v>275</v>
      </c>
    </row>
    <row r="27" spans="1:17" x14ac:dyDescent="0.2">
      <c r="A27" t="s">
        <v>298</v>
      </c>
      <c r="B27" t="s">
        <v>277</v>
      </c>
      <c r="C27" t="s">
        <v>337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387</v>
      </c>
      <c r="Q27" t="s">
        <v>275</v>
      </c>
    </row>
    <row r="28" spans="1:17" x14ac:dyDescent="0.2">
      <c r="A28" t="s">
        <v>299</v>
      </c>
      <c r="B28" t="s">
        <v>277</v>
      </c>
      <c r="C28" t="s">
        <v>345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0</v>
      </c>
      <c r="P28" t="s">
        <v>387</v>
      </c>
      <c r="Q28" t="s">
        <v>275</v>
      </c>
    </row>
    <row r="29" spans="1:17" x14ac:dyDescent="0.2">
      <c r="A29" t="s">
        <v>300</v>
      </c>
      <c r="B29" t="s">
        <v>277</v>
      </c>
      <c r="C29" t="s">
        <v>327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0</v>
      </c>
      <c r="P29" t="s">
        <v>387</v>
      </c>
      <c r="Q29" t="s">
        <v>275</v>
      </c>
    </row>
    <row r="30" spans="1:17" x14ac:dyDescent="0.2">
      <c r="A30" t="s">
        <v>301</v>
      </c>
      <c r="B30" t="s">
        <v>277</v>
      </c>
      <c r="C30" t="s">
        <v>351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387</v>
      </c>
      <c r="Q30" t="s">
        <v>275</v>
      </c>
    </row>
    <row r="31" spans="1:17" x14ac:dyDescent="0.2">
      <c r="A31" t="s">
        <v>302</v>
      </c>
      <c r="B31" t="s">
        <v>277</v>
      </c>
      <c r="C31" t="s">
        <v>328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0</v>
      </c>
      <c r="P31" t="s">
        <v>387</v>
      </c>
      <c r="Q31" t="s">
        <v>275</v>
      </c>
    </row>
    <row r="32" spans="1:17" x14ac:dyDescent="0.2">
      <c r="A32" t="s">
        <v>303</v>
      </c>
      <c r="B32" t="s">
        <v>304</v>
      </c>
      <c r="C32" t="s">
        <v>319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387</v>
      </c>
      <c r="Q32" t="s">
        <v>40</v>
      </c>
    </row>
    <row r="33" spans="1:17" x14ac:dyDescent="0.2">
      <c r="A33" t="s">
        <v>305</v>
      </c>
      <c r="B33" t="s">
        <v>304</v>
      </c>
      <c r="C33" t="s">
        <v>320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387</v>
      </c>
      <c r="Q33" t="s">
        <v>40</v>
      </c>
    </row>
    <row r="34" spans="1:17" x14ac:dyDescent="0.2">
      <c r="A34" t="s">
        <v>306</v>
      </c>
      <c r="B34" t="s">
        <v>304</v>
      </c>
      <c r="C34" t="s">
        <v>321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387</v>
      </c>
      <c r="Q34" t="s">
        <v>40</v>
      </c>
    </row>
    <row r="35" spans="1:17" x14ac:dyDescent="0.2">
      <c r="A35" t="s">
        <v>307</v>
      </c>
      <c r="B35" t="s">
        <v>304</v>
      </c>
      <c r="C35" t="s">
        <v>322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387</v>
      </c>
      <c r="Q35" t="s">
        <v>40</v>
      </c>
    </row>
    <row r="36" spans="1:17" x14ac:dyDescent="0.2">
      <c r="A36" t="s">
        <v>308</v>
      </c>
      <c r="B36" t="s">
        <v>304</v>
      </c>
      <c r="C36" t="s">
        <v>348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0</v>
      </c>
      <c r="P36" t="s">
        <v>387</v>
      </c>
      <c r="Q36" t="s">
        <v>40</v>
      </c>
    </row>
    <row r="37" spans="1:17" x14ac:dyDescent="0.2">
      <c r="A37" t="s">
        <v>309</v>
      </c>
      <c r="B37" t="s">
        <v>310</v>
      </c>
      <c r="C37" t="s">
        <v>323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387</v>
      </c>
      <c r="Q37" t="s">
        <v>45</v>
      </c>
    </row>
    <row r="38" spans="1:17" x14ac:dyDescent="0.2">
      <c r="A38" t="s">
        <v>311</v>
      </c>
      <c r="B38" t="s">
        <v>310</v>
      </c>
      <c r="C38" t="s">
        <v>324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387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A85" sqref="A85:C85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0</v>
      </c>
      <c r="Q2">
        <v>89146903.840000004</v>
      </c>
      <c r="R2" t="s">
        <v>388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0</v>
      </c>
      <c r="Q3">
        <v>26426469.710000001</v>
      </c>
      <c r="R3" t="s">
        <v>388</v>
      </c>
    </row>
    <row r="4" spans="1:18" x14ac:dyDescent="0.2">
      <c r="A4" t="s">
        <v>166</v>
      </c>
      <c r="B4" t="s">
        <v>371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0</v>
      </c>
      <c r="Q4">
        <v>167200</v>
      </c>
      <c r="R4" t="s">
        <v>388</v>
      </c>
    </row>
    <row r="5" spans="1:18" x14ac:dyDescent="0.2">
      <c r="A5" t="s">
        <v>167</v>
      </c>
      <c r="D5" t="s">
        <v>349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388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0</v>
      </c>
      <c r="Q7">
        <f>SUM(E7:P7)</f>
        <v>115740573.55000001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85" sqref="A85:C85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249</v>
      </c>
      <c r="F1" t="s">
        <v>163</v>
      </c>
    </row>
    <row r="2" spans="1:6" x14ac:dyDescent="0.2">
      <c r="A2" t="s">
        <v>16</v>
      </c>
      <c r="B2" t="s">
        <v>270</v>
      </c>
      <c r="C2" t="s">
        <v>271</v>
      </c>
      <c r="D2" t="s">
        <v>314</v>
      </c>
      <c r="E2" s="24">
        <v>491044.87</v>
      </c>
      <c r="F2" t="s">
        <v>360</v>
      </c>
    </row>
    <row r="3" spans="1:6" x14ac:dyDescent="0.2">
      <c r="A3" t="s">
        <v>16</v>
      </c>
      <c r="B3" t="s">
        <v>272</v>
      </c>
      <c r="C3" t="s">
        <v>271</v>
      </c>
      <c r="D3" t="s">
        <v>338</v>
      </c>
      <c r="E3" s="24">
        <v>58480.62</v>
      </c>
      <c r="F3" t="s">
        <v>360</v>
      </c>
    </row>
    <row r="4" spans="1:6" x14ac:dyDescent="0.2">
      <c r="A4" t="s">
        <v>16</v>
      </c>
      <c r="B4" t="s">
        <v>273</v>
      </c>
      <c r="C4" t="s">
        <v>271</v>
      </c>
      <c r="D4" t="s">
        <v>325</v>
      </c>
      <c r="E4" s="24">
        <v>11353.09</v>
      </c>
      <c r="F4" t="s">
        <v>360</v>
      </c>
    </row>
    <row r="5" spans="1:6" x14ac:dyDescent="0.2">
      <c r="A5" t="s">
        <v>16</v>
      </c>
      <c r="B5" t="s">
        <v>274</v>
      </c>
      <c r="C5" t="s">
        <v>271</v>
      </c>
      <c r="D5" t="s">
        <v>315</v>
      </c>
      <c r="E5" s="24">
        <v>0</v>
      </c>
      <c r="F5" t="s">
        <v>360</v>
      </c>
    </row>
    <row r="6" spans="1:6" x14ac:dyDescent="0.2">
      <c r="A6" t="s">
        <v>275</v>
      </c>
      <c r="B6" t="s">
        <v>276</v>
      </c>
      <c r="C6" t="s">
        <v>277</v>
      </c>
      <c r="D6" t="s">
        <v>316</v>
      </c>
      <c r="E6" s="24">
        <v>0</v>
      </c>
      <c r="F6" t="s">
        <v>360</v>
      </c>
    </row>
    <row r="7" spans="1:6" x14ac:dyDescent="0.2">
      <c r="A7" t="s">
        <v>275</v>
      </c>
      <c r="B7" t="s">
        <v>278</v>
      </c>
      <c r="C7" t="s">
        <v>277</v>
      </c>
      <c r="D7" t="s">
        <v>332</v>
      </c>
      <c r="E7" s="24">
        <v>0</v>
      </c>
      <c r="F7" t="s">
        <v>360</v>
      </c>
    </row>
    <row r="8" spans="1:6" x14ac:dyDescent="0.2">
      <c r="A8" t="s">
        <v>275</v>
      </c>
      <c r="B8" t="s">
        <v>279</v>
      </c>
      <c r="C8" t="s">
        <v>277</v>
      </c>
      <c r="D8" t="s">
        <v>339</v>
      </c>
      <c r="E8" s="24">
        <v>1398</v>
      </c>
      <c r="F8" t="s">
        <v>360</v>
      </c>
    </row>
    <row r="9" spans="1:6" x14ac:dyDescent="0.2">
      <c r="A9" t="s">
        <v>275</v>
      </c>
      <c r="B9" t="s">
        <v>280</v>
      </c>
      <c r="C9" t="s">
        <v>277</v>
      </c>
      <c r="D9" t="s">
        <v>350</v>
      </c>
      <c r="E9" s="24">
        <v>130000.5</v>
      </c>
      <c r="F9" t="s">
        <v>360</v>
      </c>
    </row>
    <row r="10" spans="1:6" x14ac:dyDescent="0.2">
      <c r="A10" t="s">
        <v>275</v>
      </c>
      <c r="B10" t="s">
        <v>281</v>
      </c>
      <c r="C10" t="s">
        <v>277</v>
      </c>
      <c r="D10" t="s">
        <v>326</v>
      </c>
      <c r="E10" s="24">
        <v>0</v>
      </c>
      <c r="F10" t="s">
        <v>360</v>
      </c>
    </row>
    <row r="11" spans="1:6" x14ac:dyDescent="0.2">
      <c r="A11" t="s">
        <v>275</v>
      </c>
      <c r="B11" t="s">
        <v>282</v>
      </c>
      <c r="C11" t="s">
        <v>277</v>
      </c>
      <c r="D11" t="s">
        <v>331</v>
      </c>
      <c r="E11" s="24">
        <v>0</v>
      </c>
      <c r="F11" t="s">
        <v>360</v>
      </c>
    </row>
    <row r="12" spans="1:6" x14ac:dyDescent="0.2">
      <c r="A12" t="s">
        <v>275</v>
      </c>
      <c r="B12" t="s">
        <v>283</v>
      </c>
      <c r="C12" t="s">
        <v>277</v>
      </c>
      <c r="D12" t="s">
        <v>330</v>
      </c>
      <c r="E12" s="24">
        <v>62140</v>
      </c>
      <c r="F12" t="s">
        <v>360</v>
      </c>
    </row>
    <row r="13" spans="1:6" x14ac:dyDescent="0.2">
      <c r="A13" t="s">
        <v>275</v>
      </c>
      <c r="B13" t="s">
        <v>284</v>
      </c>
      <c r="C13" t="s">
        <v>277</v>
      </c>
      <c r="D13" t="s">
        <v>341</v>
      </c>
      <c r="E13" s="24">
        <v>49036.639999999999</v>
      </c>
      <c r="F13" t="s">
        <v>360</v>
      </c>
    </row>
    <row r="14" spans="1:6" x14ac:dyDescent="0.2">
      <c r="A14" t="s">
        <v>275</v>
      </c>
      <c r="B14" t="s">
        <v>285</v>
      </c>
      <c r="C14" t="s">
        <v>277</v>
      </c>
      <c r="D14" t="s">
        <v>343</v>
      </c>
      <c r="E14" s="24">
        <v>19302.189999999999</v>
      </c>
      <c r="F14" t="s">
        <v>360</v>
      </c>
    </row>
    <row r="15" spans="1:6" x14ac:dyDescent="0.2">
      <c r="A15" t="s">
        <v>275</v>
      </c>
      <c r="B15" t="s">
        <v>286</v>
      </c>
      <c r="C15" t="s">
        <v>277</v>
      </c>
      <c r="D15" t="s">
        <v>344</v>
      </c>
      <c r="E15" s="24">
        <v>47700</v>
      </c>
      <c r="F15" t="s">
        <v>360</v>
      </c>
    </row>
    <row r="16" spans="1:6" x14ac:dyDescent="0.2">
      <c r="A16" t="s">
        <v>275</v>
      </c>
      <c r="B16" t="s">
        <v>287</v>
      </c>
      <c r="C16" t="s">
        <v>277</v>
      </c>
      <c r="D16" t="s">
        <v>335</v>
      </c>
      <c r="E16" s="24">
        <v>13019.34</v>
      </c>
      <c r="F16" t="s">
        <v>360</v>
      </c>
    </row>
    <row r="17" spans="1:6" x14ac:dyDescent="0.2">
      <c r="A17" t="s">
        <v>275</v>
      </c>
      <c r="B17" t="s">
        <v>288</v>
      </c>
      <c r="C17" t="s">
        <v>277</v>
      </c>
      <c r="D17" t="s">
        <v>329</v>
      </c>
      <c r="E17" s="24">
        <v>130573.78</v>
      </c>
      <c r="F17" t="s">
        <v>360</v>
      </c>
    </row>
    <row r="18" spans="1:6" x14ac:dyDescent="0.2">
      <c r="A18" t="s">
        <v>275</v>
      </c>
      <c r="B18" t="s">
        <v>289</v>
      </c>
      <c r="C18" t="s">
        <v>277</v>
      </c>
      <c r="D18" t="s">
        <v>342</v>
      </c>
      <c r="E18" s="24">
        <v>27559.7</v>
      </c>
      <c r="F18" t="s">
        <v>360</v>
      </c>
    </row>
    <row r="19" spans="1:6" x14ac:dyDescent="0.2">
      <c r="A19" t="s">
        <v>275</v>
      </c>
      <c r="B19" t="s">
        <v>290</v>
      </c>
      <c r="C19" t="s">
        <v>277</v>
      </c>
      <c r="D19" t="s">
        <v>333</v>
      </c>
      <c r="E19" s="24">
        <v>103615.22</v>
      </c>
      <c r="F19" t="s">
        <v>360</v>
      </c>
    </row>
    <row r="20" spans="1:6" x14ac:dyDescent="0.2">
      <c r="A20" t="s">
        <v>275</v>
      </c>
      <c r="B20" t="s">
        <v>291</v>
      </c>
      <c r="C20" t="s">
        <v>277</v>
      </c>
      <c r="D20" t="s">
        <v>334</v>
      </c>
      <c r="E20" s="24">
        <v>142049.32999999999</v>
      </c>
      <c r="F20" t="s">
        <v>360</v>
      </c>
    </row>
    <row r="21" spans="1:6" x14ac:dyDescent="0.2">
      <c r="A21" t="s">
        <v>275</v>
      </c>
      <c r="B21" t="s">
        <v>292</v>
      </c>
      <c r="C21" t="s">
        <v>277</v>
      </c>
      <c r="D21" t="s">
        <v>347</v>
      </c>
      <c r="E21" s="24">
        <v>4841.1899999999996</v>
      </c>
      <c r="F21" t="s">
        <v>360</v>
      </c>
    </row>
    <row r="22" spans="1:6" x14ac:dyDescent="0.2">
      <c r="A22" t="s">
        <v>275</v>
      </c>
      <c r="B22" t="s">
        <v>293</v>
      </c>
      <c r="C22" t="s">
        <v>277</v>
      </c>
      <c r="D22" t="s">
        <v>336</v>
      </c>
      <c r="E22" s="24">
        <v>17777.18</v>
      </c>
      <c r="F22" t="s">
        <v>360</v>
      </c>
    </row>
    <row r="23" spans="1:6" x14ac:dyDescent="0.2">
      <c r="A23" t="s">
        <v>275</v>
      </c>
      <c r="B23" t="s">
        <v>294</v>
      </c>
      <c r="C23" t="s">
        <v>277</v>
      </c>
      <c r="D23" t="s">
        <v>340</v>
      </c>
      <c r="E23" s="24">
        <v>6266</v>
      </c>
      <c r="F23" t="s">
        <v>360</v>
      </c>
    </row>
    <row r="24" spans="1:6" x14ac:dyDescent="0.2">
      <c r="A24" t="s">
        <v>275</v>
      </c>
      <c r="B24" t="s">
        <v>295</v>
      </c>
      <c r="C24" t="s">
        <v>277</v>
      </c>
      <c r="D24" t="s">
        <v>346</v>
      </c>
      <c r="E24" s="24">
        <v>84154.68</v>
      </c>
      <c r="F24" t="s">
        <v>360</v>
      </c>
    </row>
    <row r="25" spans="1:6" x14ac:dyDescent="0.2">
      <c r="A25" t="s">
        <v>275</v>
      </c>
      <c r="B25" t="s">
        <v>296</v>
      </c>
      <c r="C25" t="s">
        <v>277</v>
      </c>
      <c r="D25" t="s">
        <v>317</v>
      </c>
      <c r="E25" s="24">
        <v>0</v>
      </c>
      <c r="F25" t="s">
        <v>360</v>
      </c>
    </row>
    <row r="26" spans="1:6" x14ac:dyDescent="0.2">
      <c r="A26" t="s">
        <v>275</v>
      </c>
      <c r="B26" t="s">
        <v>297</v>
      </c>
      <c r="C26" t="s">
        <v>277</v>
      </c>
      <c r="D26" t="s">
        <v>318</v>
      </c>
      <c r="E26" s="24">
        <v>0</v>
      </c>
      <c r="F26" t="s">
        <v>360</v>
      </c>
    </row>
    <row r="27" spans="1:6" x14ac:dyDescent="0.2">
      <c r="A27" t="s">
        <v>275</v>
      </c>
      <c r="B27" t="s">
        <v>298</v>
      </c>
      <c r="C27" t="s">
        <v>277</v>
      </c>
      <c r="D27" t="s">
        <v>337</v>
      </c>
      <c r="E27" s="24">
        <v>0</v>
      </c>
      <c r="F27" t="s">
        <v>360</v>
      </c>
    </row>
    <row r="28" spans="1:6" x14ac:dyDescent="0.2">
      <c r="A28" t="s">
        <v>275</v>
      </c>
      <c r="B28" t="s">
        <v>299</v>
      </c>
      <c r="C28" t="s">
        <v>277</v>
      </c>
      <c r="D28" t="s">
        <v>345</v>
      </c>
      <c r="E28" s="24">
        <v>3185.23</v>
      </c>
      <c r="F28" t="s">
        <v>360</v>
      </c>
    </row>
    <row r="29" spans="1:6" x14ac:dyDescent="0.2">
      <c r="A29" t="s">
        <v>275</v>
      </c>
      <c r="B29" t="s">
        <v>300</v>
      </c>
      <c r="C29" t="s">
        <v>277</v>
      </c>
      <c r="D29" t="s">
        <v>327</v>
      </c>
      <c r="E29" s="24">
        <v>14129.51</v>
      </c>
      <c r="F29" t="s">
        <v>360</v>
      </c>
    </row>
    <row r="30" spans="1:6" x14ac:dyDescent="0.2">
      <c r="A30" t="s">
        <v>275</v>
      </c>
      <c r="B30" t="s">
        <v>301</v>
      </c>
      <c r="C30" t="s">
        <v>277</v>
      </c>
      <c r="D30" t="s">
        <v>351</v>
      </c>
      <c r="E30" s="24">
        <v>0</v>
      </c>
      <c r="F30" t="s">
        <v>360</v>
      </c>
    </row>
    <row r="31" spans="1:6" x14ac:dyDescent="0.2">
      <c r="A31" t="s">
        <v>275</v>
      </c>
      <c r="B31" t="s">
        <v>302</v>
      </c>
      <c r="C31" t="s">
        <v>277</v>
      </c>
      <c r="D31" t="s">
        <v>328</v>
      </c>
      <c r="E31" s="24">
        <v>146946.26</v>
      </c>
      <c r="F31" t="s">
        <v>360</v>
      </c>
    </row>
    <row r="32" spans="1:6" x14ac:dyDescent="0.2">
      <c r="A32" t="s">
        <v>40</v>
      </c>
      <c r="B32" t="s">
        <v>303</v>
      </c>
      <c r="C32" t="s">
        <v>304</v>
      </c>
      <c r="D32" t="s">
        <v>319</v>
      </c>
      <c r="E32" s="24">
        <v>43368.28</v>
      </c>
      <c r="F32" t="s">
        <v>360</v>
      </c>
    </row>
    <row r="33" spans="1:6" x14ac:dyDescent="0.2">
      <c r="A33" t="s">
        <v>40</v>
      </c>
      <c r="B33" t="s">
        <v>305</v>
      </c>
      <c r="C33" t="s">
        <v>304</v>
      </c>
      <c r="D33" t="s">
        <v>320</v>
      </c>
      <c r="E33" s="24">
        <v>0</v>
      </c>
      <c r="F33" t="s">
        <v>360</v>
      </c>
    </row>
    <row r="34" spans="1:6" x14ac:dyDescent="0.2">
      <c r="A34" t="s">
        <v>40</v>
      </c>
      <c r="B34" t="s">
        <v>306</v>
      </c>
      <c r="C34" t="s">
        <v>304</v>
      </c>
      <c r="D34" t="s">
        <v>321</v>
      </c>
      <c r="E34" s="24">
        <v>7797.9</v>
      </c>
      <c r="F34" t="s">
        <v>360</v>
      </c>
    </row>
    <row r="35" spans="1:6" x14ac:dyDescent="0.2">
      <c r="A35" t="s">
        <v>40</v>
      </c>
      <c r="B35" t="s">
        <v>307</v>
      </c>
      <c r="C35" t="s">
        <v>304</v>
      </c>
      <c r="D35" t="s">
        <v>322</v>
      </c>
      <c r="E35" s="24">
        <v>0</v>
      </c>
      <c r="F35" t="s">
        <v>360</v>
      </c>
    </row>
    <row r="36" spans="1:6" x14ac:dyDescent="0.2">
      <c r="A36" t="s">
        <v>40</v>
      </c>
      <c r="B36" t="s">
        <v>308</v>
      </c>
      <c r="C36" t="s">
        <v>304</v>
      </c>
      <c r="D36" t="s">
        <v>348</v>
      </c>
      <c r="E36" s="24">
        <v>188543.3</v>
      </c>
      <c r="F36" t="s">
        <v>360</v>
      </c>
    </row>
    <row r="37" spans="1:6" x14ac:dyDescent="0.2">
      <c r="A37" t="s">
        <v>45</v>
      </c>
      <c r="B37" t="s">
        <v>309</v>
      </c>
      <c r="C37" t="s">
        <v>310</v>
      </c>
      <c r="D37" t="s">
        <v>323</v>
      </c>
      <c r="E37" s="24">
        <v>0</v>
      </c>
      <c r="F37" t="s">
        <v>360</v>
      </c>
    </row>
    <row r="38" spans="1:6" x14ac:dyDescent="0.2">
      <c r="A38" t="s">
        <v>45</v>
      </c>
      <c r="B38" t="s">
        <v>311</v>
      </c>
      <c r="C38" t="s">
        <v>310</v>
      </c>
      <c r="D38" t="s">
        <v>324</v>
      </c>
      <c r="E38" s="24">
        <v>0</v>
      </c>
      <c r="F38" t="s">
        <v>360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A85" sqref="A85:C85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230</v>
      </c>
      <c r="P1" s="1" t="s">
        <v>231</v>
      </c>
      <c r="Q1" s="1" t="s">
        <v>232</v>
      </c>
      <c r="R1" s="1" t="s">
        <v>108</v>
      </c>
      <c r="S1" s="1" t="s">
        <v>109</v>
      </c>
      <c r="T1" s="1" t="s">
        <v>233</v>
      </c>
      <c r="U1" s="1" t="s">
        <v>234</v>
      </c>
      <c r="V1" s="1" t="s">
        <v>235</v>
      </c>
      <c r="W1" s="1" t="s">
        <v>110</v>
      </c>
      <c r="X1" s="1" t="s">
        <v>111</v>
      </c>
      <c r="Y1" s="1" t="s">
        <v>236</v>
      </c>
      <c r="Z1" s="1" t="s">
        <v>237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223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222</v>
      </c>
    </row>
    <row r="3" spans="1:31" x14ac:dyDescent="0.2">
      <c r="A3" t="s">
        <v>114</v>
      </c>
      <c r="B3" t="s">
        <v>224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222</v>
      </c>
    </row>
    <row r="4" spans="1:31" x14ac:dyDescent="0.2">
      <c r="A4" t="s">
        <v>114</v>
      </c>
      <c r="B4" t="s">
        <v>224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222</v>
      </c>
    </row>
    <row r="5" spans="1:31" x14ac:dyDescent="0.2">
      <c r="A5" t="s">
        <v>114</v>
      </c>
      <c r="B5" t="s">
        <v>224</v>
      </c>
      <c r="C5" t="s">
        <v>115</v>
      </c>
      <c r="D5" t="s">
        <v>116</v>
      </c>
      <c r="E5" t="s">
        <v>40</v>
      </c>
      <c r="F5" t="s">
        <v>225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222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222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222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222</v>
      </c>
    </row>
    <row r="9" spans="1:31" x14ac:dyDescent="0.2">
      <c r="A9" t="s">
        <v>226</v>
      </c>
      <c r="B9" t="s">
        <v>227</v>
      </c>
      <c r="C9" t="s">
        <v>228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222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222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222</v>
      </c>
    </row>
    <row r="12" spans="1:31" x14ac:dyDescent="0.2">
      <c r="A12" t="s">
        <v>251</v>
      </c>
      <c r="B12" t="s">
        <v>252</v>
      </c>
      <c r="C12" t="s">
        <v>135</v>
      </c>
      <c r="D12" t="s">
        <v>116</v>
      </c>
      <c r="E12" t="s">
        <v>253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222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222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222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222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222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222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222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250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5" sqref="D3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30" t="s">
        <v>368</v>
      </c>
      <c r="C7" s="131"/>
    </row>
    <row r="8" spans="1:3" x14ac:dyDescent="0.2">
      <c r="A8" s="2" t="s">
        <v>53</v>
      </c>
      <c r="B8" s="132">
        <v>42811</v>
      </c>
      <c r="C8" s="125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261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265</v>
      </c>
      <c r="C16" s="10">
        <f>'Despesa - Access'!E5</f>
        <v>0</v>
      </c>
    </row>
    <row r="17" spans="1:5" x14ac:dyDescent="0.2">
      <c r="A17" s="120" t="s">
        <v>87</v>
      </c>
      <c r="B17" s="120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263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267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256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20" t="s">
        <v>87</v>
      </c>
      <c r="B48" s="120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248</v>
      </c>
    </row>
    <row r="52" spans="1:4" x14ac:dyDescent="0.2">
      <c r="A52" s="3" t="s">
        <v>54</v>
      </c>
      <c r="B52" s="3" t="s">
        <v>55</v>
      </c>
      <c r="C52" s="11" t="s">
        <v>263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20" t="s">
        <v>87</v>
      </c>
      <c r="B58" s="120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263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263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257</v>
      </c>
      <c r="C73" s="9">
        <f>'Financeiro - Access'!F5</f>
        <v>0</v>
      </c>
    </row>
    <row r="74" spans="1:3" x14ac:dyDescent="0.2">
      <c r="A74" s="120" t="s">
        <v>87</v>
      </c>
      <c r="B74" s="120"/>
      <c r="C74" s="10">
        <f>SUM(C70:C73)</f>
        <v>9123147.2800000012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263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4"/>
      <c r="B85" s="135"/>
      <c r="C85" s="135"/>
    </row>
    <row r="86" spans="1:5" x14ac:dyDescent="0.2">
      <c r="D86" s="128"/>
      <c r="E86" s="129"/>
    </row>
    <row r="87" spans="1:5" x14ac:dyDescent="0.2">
      <c r="A87" s="127"/>
      <c r="B87" s="127"/>
      <c r="C87" s="127"/>
    </row>
    <row r="88" spans="1:5" x14ac:dyDescent="0.2">
      <c r="A88" s="119" t="s">
        <v>170</v>
      </c>
      <c r="B88" s="119"/>
      <c r="C88" s="119"/>
      <c r="D88" s="119"/>
      <c r="E88" s="119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12" t="s">
        <v>355</v>
      </c>
      <c r="B91" s="113"/>
      <c r="C91" s="9">
        <v>20257833.219999999</v>
      </c>
      <c r="D91" s="76">
        <f>'Anexo I - Jan'!C92</f>
        <v>10931327.85</v>
      </c>
      <c r="E91" s="76">
        <f>C91-D91</f>
        <v>9326505.3699999992</v>
      </c>
    </row>
    <row r="92" spans="1:5" x14ac:dyDescent="0.2">
      <c r="A92" s="112"/>
      <c r="B92" s="113"/>
      <c r="C92" s="9">
        <v>0</v>
      </c>
      <c r="D92" s="76">
        <f>'Anexo I - Jan'!C93</f>
        <v>0</v>
      </c>
      <c r="E92" s="76">
        <f>C92-D92</f>
        <v>0</v>
      </c>
    </row>
    <row r="93" spans="1:5" x14ac:dyDescent="0.2">
      <c r="A93" s="112" t="s">
        <v>240</v>
      </c>
      <c r="B93" s="113"/>
      <c r="C93" s="9">
        <v>0</v>
      </c>
      <c r="D93" s="76">
        <f>'Anexo I - Jan'!C94</f>
        <v>0</v>
      </c>
      <c r="E93" s="76">
        <f>C93-D93</f>
        <v>0</v>
      </c>
    </row>
    <row r="94" spans="1:5" x14ac:dyDescent="0.2">
      <c r="A94" s="125" t="s">
        <v>168</v>
      </c>
      <c r="B94" s="125"/>
      <c r="C94" s="125"/>
      <c r="D94" s="125"/>
      <c r="E94" s="78">
        <f>SUM(E91:E93)</f>
        <v>9326505.3699999992</v>
      </c>
    </row>
    <row r="95" spans="1:5" x14ac:dyDescent="0.2">
      <c r="A95" s="125" t="s">
        <v>169</v>
      </c>
      <c r="B95" s="125"/>
      <c r="C95" s="125"/>
      <c r="D95" s="125"/>
      <c r="E95" s="78">
        <f>$C$17+$C$48+$C$58+$C$65</f>
        <v>9326505.370000001</v>
      </c>
    </row>
    <row r="98" spans="4:5" x14ac:dyDescent="0.2">
      <c r="D98" s="77" t="s">
        <v>269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7:C87"/>
    <mergeCell ref="D86:E86"/>
    <mergeCell ref="A95:D95"/>
    <mergeCell ref="A88:E88"/>
    <mergeCell ref="A91:B91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35" sqref="D35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184</v>
      </c>
    </row>
    <row r="2" spans="1:7" x14ac:dyDescent="0.2">
      <c r="A2" s="27" t="s">
        <v>185</v>
      </c>
    </row>
    <row r="3" spans="1:7" x14ac:dyDescent="0.2">
      <c r="A3" s="27" t="s">
        <v>186</v>
      </c>
    </row>
    <row r="4" spans="1:7" x14ac:dyDescent="0.2">
      <c r="A4" s="27" t="s">
        <v>187</v>
      </c>
    </row>
    <row r="5" spans="1:7" x14ac:dyDescent="0.2">
      <c r="A5" s="27" t="s">
        <v>188</v>
      </c>
    </row>
    <row r="8" spans="1:7" x14ac:dyDescent="0.2">
      <c r="A8" s="158" t="s">
        <v>189</v>
      </c>
      <c r="B8" s="158"/>
      <c r="C8" s="158"/>
      <c r="D8" s="158"/>
      <c r="E8" s="158"/>
      <c r="F8" s="158"/>
      <c r="G8" s="158"/>
    </row>
    <row r="9" spans="1:7" x14ac:dyDescent="0.2">
      <c r="A9" s="158" t="s">
        <v>190</v>
      </c>
      <c r="B9" s="158"/>
      <c r="C9" s="158"/>
      <c r="D9" s="158"/>
      <c r="E9" s="158"/>
      <c r="F9" s="158"/>
      <c r="G9" s="158"/>
    </row>
    <row r="10" spans="1:7" x14ac:dyDescent="0.2">
      <c r="A10" s="159" t="s">
        <v>221</v>
      </c>
      <c r="B10" s="158"/>
      <c r="C10" s="158"/>
      <c r="D10" s="158"/>
      <c r="E10" s="158"/>
      <c r="F10" s="158"/>
      <c r="G10" s="158"/>
    </row>
    <row r="13" spans="1:7" ht="13.5" thickBot="1" x14ac:dyDescent="0.25">
      <c r="A13" s="28" t="s">
        <v>191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60" t="s">
        <v>192</v>
      </c>
      <c r="C14" s="161"/>
      <c r="D14" s="162"/>
      <c r="E14" s="163" t="s">
        <v>193</v>
      </c>
      <c r="F14" s="164"/>
      <c r="G14" s="164"/>
    </row>
    <row r="15" spans="1:7" ht="14.25" thickTop="1" thickBot="1" x14ac:dyDescent="0.25">
      <c r="A15" s="30" t="s">
        <v>194</v>
      </c>
      <c r="B15" s="151" t="s">
        <v>195</v>
      </c>
      <c r="C15" s="152"/>
      <c r="D15" s="153" t="s">
        <v>87</v>
      </c>
      <c r="E15" s="155" t="s">
        <v>195</v>
      </c>
      <c r="F15" s="152"/>
      <c r="G15" s="156" t="s">
        <v>87</v>
      </c>
    </row>
    <row r="16" spans="1:7" ht="14.25" thickTop="1" thickBot="1" x14ac:dyDescent="0.25">
      <c r="A16" s="31"/>
      <c r="B16" s="32" t="s">
        <v>196</v>
      </c>
      <c r="C16" s="33" t="s">
        <v>197</v>
      </c>
      <c r="D16" s="154"/>
      <c r="E16" s="34" t="s">
        <v>196</v>
      </c>
      <c r="F16" s="32" t="s">
        <v>197</v>
      </c>
      <c r="G16" s="157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198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199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200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201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202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203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204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205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206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207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208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209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210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211</v>
      </c>
      <c r="F45" s="1" t="s">
        <v>212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6" zoomScale="115" zoomScaleNormal="100" zoomScaleSheetLayoutView="115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4" bestFit="1" customWidth="1"/>
    <col min="5" max="5" width="11.7109375" style="94" bestFit="1" customWidth="1"/>
    <col min="6" max="6" width="9.140625" style="94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30" t="s">
        <v>369</v>
      </c>
      <c r="C7" s="131"/>
    </row>
    <row r="8" spans="1:3" x14ac:dyDescent="0.2">
      <c r="A8" s="2" t="s">
        <v>53</v>
      </c>
      <c r="B8" s="132">
        <v>42844</v>
      </c>
      <c r="C8" s="125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261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265</v>
      </c>
      <c r="C16" s="10">
        <f>'Despesa - Access'!F5</f>
        <v>0</v>
      </c>
    </row>
    <row r="17" spans="1:5" x14ac:dyDescent="0.2">
      <c r="A17" s="120" t="s">
        <v>87</v>
      </c>
      <c r="B17" s="120"/>
      <c r="C17" s="10">
        <f>SUM(C13:C16)</f>
        <v>7180964.5499999998</v>
      </c>
      <c r="D17" s="94">
        <v>7180964.5499999998</v>
      </c>
      <c r="E17" s="94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263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267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256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20" t="s">
        <v>87</v>
      </c>
      <c r="B48" s="120"/>
      <c r="C48" s="10">
        <f>SUM(C22:C47)</f>
        <v>2705058.52</v>
      </c>
      <c r="D48" s="94">
        <v>2705058.52</v>
      </c>
      <c r="E48" s="94">
        <f>+C48-D48</f>
        <v>0</v>
      </c>
    </row>
    <row r="50" spans="1:5" x14ac:dyDescent="0.2">
      <c r="A50" s="4" t="s">
        <v>248</v>
      </c>
    </row>
    <row r="52" spans="1:5" x14ac:dyDescent="0.2">
      <c r="A52" s="3" t="s">
        <v>54</v>
      </c>
      <c r="B52" s="3" t="s">
        <v>55</v>
      </c>
      <c r="C52" s="11" t="s">
        <v>263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20" t="s">
        <v>87</v>
      </c>
      <c r="B58" s="120"/>
      <c r="C58" s="10">
        <f>SUM(C53:C57)</f>
        <v>0</v>
      </c>
      <c r="E58" s="94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263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255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257</v>
      </c>
      <c r="C73" s="9">
        <f>'Financeiro - Access'!G5</f>
        <v>0</v>
      </c>
    </row>
    <row r="74" spans="1:3" x14ac:dyDescent="0.2">
      <c r="A74" s="120" t="s">
        <v>87</v>
      </c>
      <c r="B74" s="120"/>
      <c r="C74" s="9">
        <f>SUM(C70:C73)</f>
        <v>9241116.3599999994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263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6" t="s">
        <v>372</v>
      </c>
      <c r="B85" s="137"/>
      <c r="C85" s="137"/>
    </row>
    <row r="86" spans="1:5" x14ac:dyDescent="0.2">
      <c r="A86" s="138" t="s">
        <v>391</v>
      </c>
      <c r="B86" s="135"/>
      <c r="C86" s="135"/>
    </row>
    <row r="88" spans="1:5" x14ac:dyDescent="0.2">
      <c r="A88" s="127"/>
      <c r="B88" s="127"/>
      <c r="C88" s="127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1"/>
      <c r="B90" s="81"/>
      <c r="C90" s="81"/>
    </row>
    <row r="91" spans="1:5" x14ac:dyDescent="0.2">
      <c r="C91" s="11" t="s">
        <v>173</v>
      </c>
      <c r="D91" s="95" t="s">
        <v>172</v>
      </c>
      <c r="E91" s="95" t="s">
        <v>87</v>
      </c>
    </row>
    <row r="92" spans="1:5" x14ac:dyDescent="0.2">
      <c r="A92" s="112" t="s">
        <v>355</v>
      </c>
      <c r="B92" s="113"/>
      <c r="C92" s="9">
        <f>30143856.29</f>
        <v>30143856.289999999</v>
      </c>
      <c r="D92" s="96">
        <f>'Anexo I - Fev'!C91</f>
        <v>20257833.219999999</v>
      </c>
      <c r="E92" s="96">
        <f>C92-D92</f>
        <v>9886023.0700000003</v>
      </c>
    </row>
    <row r="93" spans="1:5" x14ac:dyDescent="0.2">
      <c r="A93" s="112"/>
      <c r="B93" s="113"/>
      <c r="C93" s="9">
        <v>0</v>
      </c>
      <c r="D93" s="96">
        <f>'Anexo I - Jan'!C93</f>
        <v>0</v>
      </c>
      <c r="E93" s="96">
        <f>C93-D93</f>
        <v>0</v>
      </c>
    </row>
    <row r="94" spans="1:5" x14ac:dyDescent="0.2">
      <c r="A94" s="112" t="s">
        <v>240</v>
      </c>
      <c r="B94" s="113"/>
      <c r="C94" s="9">
        <v>0</v>
      </c>
      <c r="D94" s="96">
        <f>'Anexo I - Jan'!C94</f>
        <v>0</v>
      </c>
      <c r="E94" s="96">
        <f>C94-D94</f>
        <v>0</v>
      </c>
    </row>
    <row r="95" spans="1:5" x14ac:dyDescent="0.2">
      <c r="A95" s="125" t="s">
        <v>168</v>
      </c>
      <c r="B95" s="125"/>
      <c r="C95" s="125"/>
      <c r="D95" s="125"/>
      <c r="E95" s="97">
        <f>SUM(E92:E94)</f>
        <v>9886023.0700000003</v>
      </c>
    </row>
    <row r="96" spans="1:5" x14ac:dyDescent="0.2">
      <c r="A96" s="125" t="s">
        <v>169</v>
      </c>
      <c r="B96" s="125"/>
      <c r="C96" s="125"/>
      <c r="D96" s="125"/>
      <c r="E96" s="97">
        <f>$C$17+$C$48+$C$58+$C$65</f>
        <v>9886023.0700000003</v>
      </c>
    </row>
    <row r="99" spans="4:5" x14ac:dyDescent="0.2">
      <c r="D99" s="98" t="s">
        <v>269</v>
      </c>
      <c r="E99" s="99">
        <v>9886023.0700000003</v>
      </c>
    </row>
    <row r="100" spans="4:5" x14ac:dyDescent="0.2">
      <c r="E100" s="98" t="str">
        <f>IF(E95=E99,"despesa OK","Verificar Diferença")</f>
        <v>despesa OK</v>
      </c>
    </row>
  </sheetData>
  <mergeCells count="23"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30" t="s">
        <v>370</v>
      </c>
      <c r="C7" s="131"/>
    </row>
    <row r="8" spans="1:3" x14ac:dyDescent="0.2">
      <c r="A8" s="2" t="s">
        <v>53</v>
      </c>
      <c r="B8" s="132">
        <v>42874</v>
      </c>
      <c r="C8" s="125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261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265</v>
      </c>
      <c r="C16" s="10">
        <f>'Despesa - Access'!G5</f>
        <v>0</v>
      </c>
    </row>
    <row r="17" spans="1:5" x14ac:dyDescent="0.2">
      <c r="A17" s="120" t="s">
        <v>87</v>
      </c>
      <c r="B17" s="120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267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256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20" t="s">
        <v>87</v>
      </c>
      <c r="B48" s="120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248</v>
      </c>
    </row>
    <row r="52" spans="1:3" x14ac:dyDescent="0.2">
      <c r="A52" s="3" t="s">
        <v>54</v>
      </c>
      <c r="B52" s="3" t="s">
        <v>55</v>
      </c>
      <c r="C52" s="11" t="s">
        <v>263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20" t="s">
        <v>87</v>
      </c>
      <c r="B58" s="120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263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263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257</v>
      </c>
      <c r="C73" s="9">
        <f>'Financeiro - Access'!H5</f>
        <v>0</v>
      </c>
    </row>
    <row r="74" spans="1:3" x14ac:dyDescent="0.2">
      <c r="A74" s="120" t="s">
        <v>87</v>
      </c>
      <c r="B74" s="120"/>
      <c r="C74" s="10">
        <f>SUM(C70:C73)</f>
        <v>10550644.08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6" t="s">
        <v>374</v>
      </c>
      <c r="B85" s="137"/>
      <c r="C85" s="137"/>
    </row>
    <row r="86" spans="1:5" x14ac:dyDescent="0.2">
      <c r="A86" s="134"/>
      <c r="B86" s="135"/>
      <c r="C86" s="135"/>
    </row>
    <row r="87" spans="1:5" x14ac:dyDescent="0.2">
      <c r="A87" s="134"/>
      <c r="B87" s="135"/>
      <c r="C87" s="135"/>
      <c r="D87" s="128"/>
      <c r="E87" s="129"/>
    </row>
    <row r="88" spans="1:5" x14ac:dyDescent="0.2">
      <c r="A88" s="127"/>
      <c r="B88" s="127"/>
      <c r="C88" s="127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2"/>
      <c r="B90" s="82"/>
      <c r="C90" s="82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12" t="s">
        <v>355</v>
      </c>
      <c r="B92" s="113"/>
      <c r="C92" s="9">
        <v>39580537.5</v>
      </c>
      <c r="D92" s="76">
        <f>'Anexo I - Mar'!C92</f>
        <v>30143856.289999999</v>
      </c>
      <c r="E92" s="76">
        <f>C92-D92</f>
        <v>9436681.2100000009</v>
      </c>
    </row>
    <row r="93" spans="1:5" x14ac:dyDescent="0.2">
      <c r="A93" s="112"/>
      <c r="B93" s="113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2" t="s">
        <v>240</v>
      </c>
      <c r="B94" s="113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25" t="s">
        <v>168</v>
      </c>
      <c r="B95" s="125"/>
      <c r="C95" s="125"/>
      <c r="D95" s="125"/>
      <c r="E95" s="78">
        <f>SUM(E92:E94)</f>
        <v>9436681.2100000009</v>
      </c>
    </row>
    <row r="96" spans="1:5" x14ac:dyDescent="0.2">
      <c r="A96" s="125" t="s">
        <v>169</v>
      </c>
      <c r="B96" s="125"/>
      <c r="C96" s="125"/>
      <c r="D96" s="125"/>
      <c r="E96" s="78">
        <f>$C$17+$C$48+$C$58+$C$65</f>
        <v>9436681.2100000009</v>
      </c>
    </row>
    <row r="99" spans="4:5" x14ac:dyDescent="0.2">
      <c r="D99" s="77" t="s">
        <v>269</v>
      </c>
      <c r="E99" s="74">
        <v>9436681.2100000009</v>
      </c>
    </row>
    <row r="100" spans="4:5" x14ac:dyDescent="0.2">
      <c r="E100" s="77" t="str">
        <f>IF(E95=E99,"despesa OK","Verificar Diferença")</f>
        <v>despesa OK</v>
      </c>
    </row>
  </sheetData>
  <mergeCells count="2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view="pageBreakPreview" topLeftCell="A76" zoomScale="130" zoomScaleNormal="100" zoomScaleSheetLayoutView="130" workbookViewId="0">
      <selection activeCell="B91" sqref="B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24" t="s">
        <v>242</v>
      </c>
      <c r="B1" s="124"/>
      <c r="C1" s="124"/>
    </row>
    <row r="3" spans="1:6" x14ac:dyDescent="0.2">
      <c r="A3" s="2" t="s">
        <v>48</v>
      </c>
      <c r="B3" s="112" t="s">
        <v>243</v>
      </c>
      <c r="C3" s="113"/>
    </row>
    <row r="4" spans="1:6" x14ac:dyDescent="0.2">
      <c r="A4" s="2" t="s">
        <v>49</v>
      </c>
      <c r="B4" s="125" t="s">
        <v>244</v>
      </c>
      <c r="C4" s="125"/>
    </row>
    <row r="5" spans="1:6" x14ac:dyDescent="0.2">
      <c r="A5" s="2" t="s">
        <v>50</v>
      </c>
      <c r="B5" s="126" t="s">
        <v>357</v>
      </c>
      <c r="C5" s="125"/>
    </row>
    <row r="6" spans="1:6" x14ac:dyDescent="0.2">
      <c r="A6" s="2" t="s">
        <v>51</v>
      </c>
      <c r="B6" s="125" t="s">
        <v>245</v>
      </c>
      <c r="C6" s="125"/>
    </row>
    <row r="7" spans="1:6" x14ac:dyDescent="0.2">
      <c r="A7" s="2" t="s">
        <v>52</v>
      </c>
      <c r="B7" s="130" t="s">
        <v>373</v>
      </c>
      <c r="C7" s="131"/>
    </row>
    <row r="8" spans="1:6" x14ac:dyDescent="0.2">
      <c r="A8" s="2" t="s">
        <v>53</v>
      </c>
      <c r="B8" s="132">
        <v>42900</v>
      </c>
      <c r="C8" s="125"/>
    </row>
    <row r="10" spans="1:6" x14ac:dyDescent="0.2">
      <c r="A10" s="4" t="s">
        <v>247</v>
      </c>
    </row>
    <row r="12" spans="1:6" x14ac:dyDescent="0.2">
      <c r="A12" s="3" t="s">
        <v>54</v>
      </c>
      <c r="B12" s="3" t="s">
        <v>55</v>
      </c>
      <c r="C12" s="11" t="s">
        <v>264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/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/>
    </row>
    <row r="15" spans="1:6" x14ac:dyDescent="0.2">
      <c r="A15" s="2" t="s">
        <v>59</v>
      </c>
      <c r="B15" s="5" t="s">
        <v>261</v>
      </c>
      <c r="C15" s="10">
        <f>'Despesa - Access'!H4</f>
        <v>978451.95</v>
      </c>
      <c r="F15" s="70"/>
    </row>
    <row r="16" spans="1:6" ht="51" x14ac:dyDescent="0.2">
      <c r="A16" s="6" t="s">
        <v>60</v>
      </c>
      <c r="B16" s="5" t="s">
        <v>266</v>
      </c>
      <c r="C16" s="10">
        <f>'Despesa - Access'!H5</f>
        <v>0</v>
      </c>
      <c r="F16" s="70"/>
    </row>
    <row r="17" spans="1:6" x14ac:dyDescent="0.2">
      <c r="A17" s="120" t="s">
        <v>87</v>
      </c>
      <c r="B17" s="120"/>
      <c r="C17" s="10">
        <f>SUM(C13:C16)</f>
        <v>7270109.1100000003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263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/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F23" s="70"/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F24" s="70"/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F25" s="70"/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F26" s="70"/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F27" s="70"/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F28" s="70"/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F29" s="70"/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F30" s="70"/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F31" s="70"/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F32" s="70"/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F33" s="70"/>
    </row>
    <row r="34" spans="1:6" ht="63.75" x14ac:dyDescent="0.2">
      <c r="A34" s="6" t="s">
        <v>69</v>
      </c>
      <c r="B34" s="7" t="s">
        <v>268</v>
      </c>
      <c r="C34" s="9">
        <f>'Despesa - Access'!H18</f>
        <v>17899.29</v>
      </c>
      <c r="F34" s="70"/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F35" s="70"/>
    </row>
    <row r="36" spans="1:6" x14ac:dyDescent="0.2">
      <c r="A36" s="2" t="s">
        <v>71</v>
      </c>
      <c r="B36" s="2" t="s">
        <v>256</v>
      </c>
      <c r="C36" s="9">
        <f>'Despesa - Access'!H20</f>
        <v>357840.6</v>
      </c>
      <c r="F36" s="70"/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F37" s="70"/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F38" s="70"/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F39" s="70"/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F40" s="70"/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F41" s="70"/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F42" s="70"/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F43" s="70"/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F44" s="70"/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F45" s="70"/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F46" s="70"/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F47" s="70"/>
    </row>
    <row r="48" spans="1:6" x14ac:dyDescent="0.2">
      <c r="A48" s="120" t="s">
        <v>87</v>
      </c>
      <c r="B48" s="120"/>
      <c r="C48" s="10">
        <f>SUM(C22:C47)</f>
        <v>2277798.52</v>
      </c>
    </row>
    <row r="50" spans="1:6" x14ac:dyDescent="0.2">
      <c r="A50" s="4" t="s">
        <v>248</v>
      </c>
    </row>
    <row r="52" spans="1:6" x14ac:dyDescent="0.2">
      <c r="A52" s="3" t="s">
        <v>54</v>
      </c>
      <c r="B52" s="3" t="s">
        <v>55</v>
      </c>
      <c r="C52" s="11" t="s">
        <v>263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/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/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/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/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/>
    </row>
    <row r="58" spans="1:6" x14ac:dyDescent="0.2">
      <c r="A58" s="120" t="s">
        <v>87</v>
      </c>
      <c r="B58" s="120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264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20" t="s">
        <v>87</v>
      </c>
      <c r="B65" s="120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264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/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/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/>
    </row>
    <row r="73" spans="1:6" x14ac:dyDescent="0.2">
      <c r="A73" s="2" t="s">
        <v>60</v>
      </c>
      <c r="B73" s="2" t="s">
        <v>257</v>
      </c>
      <c r="C73" s="9">
        <f>'Financeiro - Access'!I5</f>
        <v>0</v>
      </c>
      <c r="F73" s="70"/>
    </row>
    <row r="74" spans="1:6" x14ac:dyDescent="0.2">
      <c r="A74" s="120" t="s">
        <v>87</v>
      </c>
      <c r="B74" s="120"/>
      <c r="C74" s="10">
        <f>SUM(C70:C73)</f>
        <v>9318355.8599999994</v>
      </c>
    </row>
    <row r="76" spans="1:6" x14ac:dyDescent="0.2">
      <c r="A76" s="4" t="s">
        <v>241</v>
      </c>
    </row>
    <row r="78" spans="1:6" x14ac:dyDescent="0.2">
      <c r="A78" s="3" t="s">
        <v>54</v>
      </c>
      <c r="B78" s="3" t="s">
        <v>55</v>
      </c>
      <c r="C78" s="11" t="s">
        <v>264</v>
      </c>
    </row>
    <row r="79" spans="1:6" x14ac:dyDescent="0.2">
      <c r="A79" s="2" t="s">
        <v>57</v>
      </c>
      <c r="B79" s="2" t="s">
        <v>258</v>
      </c>
      <c r="C79" s="9"/>
    </row>
    <row r="80" spans="1:6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6" t="s">
        <v>376</v>
      </c>
      <c r="B85" s="137"/>
      <c r="C85" s="137"/>
    </row>
    <row r="86" spans="1:5" x14ac:dyDescent="0.2">
      <c r="A86" s="135" t="s">
        <v>393</v>
      </c>
      <c r="B86" s="135"/>
      <c r="C86" s="135"/>
    </row>
    <row r="87" spans="1:5" x14ac:dyDescent="0.2">
      <c r="D87" s="129"/>
      <c r="E87" s="129"/>
    </row>
    <row r="88" spans="1:5" x14ac:dyDescent="0.2">
      <c r="A88" s="139"/>
      <c r="B88" s="139"/>
      <c r="C88" s="139"/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showGridLines="0" tabSelected="1" view="pageBreakPreview" zoomScale="130" zoomScaleNormal="100" zoomScaleSheetLayoutView="130" workbookViewId="0">
      <selection activeCell="E48" sqref="E48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31" t="s">
        <v>375</v>
      </c>
      <c r="C7" s="131"/>
    </row>
    <row r="8" spans="1:3" x14ac:dyDescent="0.2">
      <c r="A8" s="2" t="s">
        <v>53</v>
      </c>
      <c r="B8" s="132">
        <v>42936</v>
      </c>
      <c r="C8" s="125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261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0" t="s">
        <v>87</v>
      </c>
      <c r="B17" s="120"/>
      <c r="C17" s="10">
        <f>SUM(C13:C16)</f>
        <v>7626287.1699999999</v>
      </c>
      <c r="E17" s="100"/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263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267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256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20" t="s">
        <v>87</v>
      </c>
      <c r="B48" s="120"/>
      <c r="C48" s="10">
        <f>SUM(C22:C47)</f>
        <v>2490991.42</v>
      </c>
      <c r="E48" s="100"/>
    </row>
    <row r="50" spans="1:3" x14ac:dyDescent="0.2">
      <c r="A50" s="4" t="s">
        <v>248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20" t="s">
        <v>87</v>
      </c>
      <c r="B58" s="120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263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263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257</v>
      </c>
      <c r="C73" s="9">
        <f>'Financeiro - Access'!J5</f>
        <v>0</v>
      </c>
    </row>
    <row r="74" spans="1:3" x14ac:dyDescent="0.2">
      <c r="A74" s="120" t="s">
        <v>87</v>
      </c>
      <c r="B74" s="120"/>
      <c r="C74" s="10">
        <f>SUM(C70:C73)</f>
        <v>10403102.83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6" t="s">
        <v>394</v>
      </c>
      <c r="B85" s="137"/>
      <c r="C85" s="137"/>
    </row>
    <row r="86" spans="1:5" x14ac:dyDescent="0.2">
      <c r="A86" s="135"/>
      <c r="B86" s="135"/>
      <c r="C86" s="135"/>
    </row>
    <row r="87" spans="1:5" x14ac:dyDescent="0.2">
      <c r="D87" s="135"/>
      <c r="E87" s="135"/>
    </row>
    <row r="98" spans="7:7" x14ac:dyDescent="0.2">
      <c r="G98" s="80"/>
    </row>
    <row r="99" spans="7:7" x14ac:dyDescent="0.2">
      <c r="G99" s="80"/>
    </row>
  </sheetData>
  <mergeCells count="17">
    <mergeCell ref="A85:C85"/>
    <mergeCell ref="A86:C86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31" t="s">
        <v>377</v>
      </c>
      <c r="C7" s="131"/>
    </row>
    <row r="8" spans="1:3" x14ac:dyDescent="0.2">
      <c r="A8" s="2" t="s">
        <v>53</v>
      </c>
      <c r="B8" s="132">
        <v>42965</v>
      </c>
      <c r="C8" s="125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261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266</v>
      </c>
      <c r="C16" s="10">
        <f>'Despesa - Access'!J5</f>
        <v>0</v>
      </c>
    </row>
    <row r="17" spans="1:5" x14ac:dyDescent="0.2">
      <c r="A17" s="120" t="s">
        <v>87</v>
      </c>
      <c r="B17" s="120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263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267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256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20" t="s">
        <v>87</v>
      </c>
      <c r="B48" s="120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248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20" t="s">
        <v>87</v>
      </c>
      <c r="B58" s="120"/>
      <c r="C58" s="10">
        <f>SUM(C53:C57)</f>
        <v>7994</v>
      </c>
      <c r="D58" s="79" t="s">
        <v>356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263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257</v>
      </c>
      <c r="C73" s="9">
        <f>'Financeiro - Access'!K5</f>
        <v>0</v>
      </c>
    </row>
    <row r="74" spans="1:3" x14ac:dyDescent="0.2">
      <c r="A74" s="120" t="s">
        <v>87</v>
      </c>
      <c r="B74" s="120"/>
      <c r="C74" s="10">
        <f>SUM(C70:C73)</f>
        <v>11013542.530000001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263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7" x14ac:dyDescent="0.2">
      <c r="A81" s="2" t="s">
        <v>59</v>
      </c>
      <c r="B81" s="2" t="s">
        <v>260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20" t="s">
        <v>87</v>
      </c>
      <c r="B83" s="120"/>
      <c r="C83" s="10">
        <f>SUM(C79:C82)</f>
        <v>0</v>
      </c>
    </row>
    <row r="84" spans="1:7" x14ac:dyDescent="0.2">
      <c r="A84" s="133" t="s">
        <v>312</v>
      </c>
      <c r="B84" s="133"/>
      <c r="C84" s="133"/>
    </row>
    <row r="85" spans="1:7" x14ac:dyDescent="0.2">
      <c r="A85" s="136" t="s">
        <v>382</v>
      </c>
      <c r="B85" s="137"/>
      <c r="C85" s="137"/>
    </row>
    <row r="86" spans="1:7" x14ac:dyDescent="0.2">
      <c r="A86" s="140"/>
      <c r="B86" s="140"/>
      <c r="C86" s="140"/>
    </row>
    <row r="87" spans="1:7" x14ac:dyDescent="0.2">
      <c r="D87" s="135"/>
      <c r="E87" s="135"/>
    </row>
    <row r="88" spans="1:7" x14ac:dyDescent="0.2">
      <c r="A88" s="139"/>
      <c r="B88" s="139"/>
      <c r="C88" s="139"/>
    </row>
    <row r="89" spans="1:7" x14ac:dyDescent="0.2">
      <c r="A89" s="119" t="s">
        <v>170</v>
      </c>
      <c r="B89" s="119"/>
      <c r="C89" s="119"/>
      <c r="D89" s="119"/>
      <c r="E89" s="119"/>
      <c r="F89"/>
      <c r="G89"/>
    </row>
    <row r="90" spans="1:7" x14ac:dyDescent="0.2">
      <c r="A90" s="83"/>
      <c r="B90" s="83"/>
      <c r="C90" s="83"/>
      <c r="D90"/>
      <c r="E90"/>
      <c r="F90"/>
      <c r="G90"/>
    </row>
    <row r="91" spans="1:7" x14ac:dyDescent="0.2">
      <c r="C91" s="11" t="s">
        <v>176</v>
      </c>
      <c r="D91" s="3" t="s">
        <v>175</v>
      </c>
      <c r="E91" s="3" t="s">
        <v>87</v>
      </c>
      <c r="F91"/>
      <c r="G91"/>
    </row>
    <row r="92" spans="1:7" x14ac:dyDescent="0.2">
      <c r="A92" s="112" t="s">
        <v>355</v>
      </c>
      <c r="B92" s="113"/>
      <c r="C92" s="9">
        <v>68815044.629999995</v>
      </c>
      <c r="D92" s="9" t="e">
        <f>'Anexo I - Jun'!#REF!</f>
        <v>#REF!</v>
      </c>
      <c r="E92" s="9" t="e">
        <f>+C92-D92</f>
        <v>#REF!</v>
      </c>
      <c r="F92"/>
      <c r="G92"/>
    </row>
    <row r="93" spans="1:7" x14ac:dyDescent="0.2">
      <c r="A93" s="112"/>
      <c r="B93" s="113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12" t="s">
        <v>240</v>
      </c>
      <c r="B94" s="113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25" t="s">
        <v>168</v>
      </c>
      <c r="B95" s="125"/>
      <c r="C95" s="125"/>
      <c r="D95" s="125"/>
      <c r="E95" s="64" t="e">
        <f>SUM(E92:E94)</f>
        <v>#REF!</v>
      </c>
      <c r="F95"/>
      <c r="G95"/>
    </row>
    <row r="96" spans="1:7" x14ac:dyDescent="0.2">
      <c r="A96" s="125" t="s">
        <v>169</v>
      </c>
      <c r="B96" s="125"/>
      <c r="C96" s="125"/>
      <c r="D96" s="125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 t="e">
        <f>+E96-E95</f>
        <v>#REF!</v>
      </c>
      <c r="G98" s="80" t="s">
        <v>352</v>
      </c>
    </row>
    <row r="99" spans="4:7" x14ac:dyDescent="0.2">
      <c r="D99" s="72" t="s">
        <v>269</v>
      </c>
      <c r="E99" s="71">
        <f>7415672.6+2115397.31+7994</f>
        <v>9539063.9100000001</v>
      </c>
      <c r="F99"/>
      <c r="G99" s="80" t="s">
        <v>353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  <mergeCell ref="A92:B92"/>
    <mergeCell ref="A93:B93"/>
    <mergeCell ref="A94:B94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21" t="s">
        <v>383</v>
      </c>
      <c r="C7" s="122"/>
    </row>
    <row r="8" spans="1:3" x14ac:dyDescent="0.2">
      <c r="A8" s="2" t="s">
        <v>53</v>
      </c>
      <c r="B8" s="123">
        <v>42998</v>
      </c>
      <c r="C8" s="113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261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266</v>
      </c>
      <c r="C16" s="10">
        <v>394.54</v>
      </c>
    </row>
    <row r="17" spans="1:5" x14ac:dyDescent="0.2">
      <c r="A17" s="120" t="s">
        <v>87</v>
      </c>
      <c r="B17" s="120"/>
      <c r="C17" s="10">
        <f>SUM(C13:C16)</f>
        <v>7372550.1300000008</v>
      </c>
      <c r="D17" s="70">
        <v>7372155.5899999999</v>
      </c>
      <c r="E17" s="70">
        <f>+C17-D17</f>
        <v>394.54000000096858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268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256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20" t="s">
        <v>87</v>
      </c>
      <c r="B48" s="120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248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20" t="s">
        <v>87</v>
      </c>
      <c r="B58" s="120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263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20" t="s">
        <v>87</v>
      </c>
      <c r="B65" s="120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257</v>
      </c>
      <c r="C73" s="9">
        <f>'Financeiro - Access'!L5</f>
        <v>0</v>
      </c>
    </row>
    <row r="74" spans="1:3" x14ac:dyDescent="0.2">
      <c r="A74" s="120" t="s">
        <v>87</v>
      </c>
      <c r="B74" s="120"/>
      <c r="C74" s="10">
        <f>SUM(C70:C73)</f>
        <v>10217400.369999999</v>
      </c>
    </row>
    <row r="76" spans="1:3" x14ac:dyDescent="0.2">
      <c r="A76" s="4" t="s">
        <v>241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258</v>
      </c>
      <c r="C79" s="9"/>
    </row>
    <row r="80" spans="1:3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6" t="s">
        <v>390</v>
      </c>
      <c r="B85" s="137"/>
      <c r="C85" s="137"/>
    </row>
    <row r="86" spans="1:5" x14ac:dyDescent="0.2">
      <c r="A86" s="135"/>
      <c r="B86" s="135"/>
      <c r="C86" s="135"/>
    </row>
    <row r="87" spans="1:5" x14ac:dyDescent="0.2">
      <c r="D87" s="129"/>
      <c r="E87" s="129"/>
    </row>
    <row r="88" spans="1:5" x14ac:dyDescent="0.2">
      <c r="A88" s="119"/>
      <c r="B88" s="119"/>
      <c r="C88" s="119"/>
      <c r="D88" s="101"/>
      <c r="E88" s="101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4"/>
      <c r="B90" s="84"/>
      <c r="C90" s="84"/>
    </row>
    <row r="91" spans="1:5" x14ac:dyDescent="0.2">
      <c r="C91" s="11" t="s">
        <v>177</v>
      </c>
      <c r="D91" s="75" t="s">
        <v>176</v>
      </c>
      <c r="E91" s="75" t="s">
        <v>87</v>
      </c>
    </row>
    <row r="92" spans="1:5" x14ac:dyDescent="0.2">
      <c r="A92" s="112" t="s">
        <v>355</v>
      </c>
      <c r="B92" s="113"/>
      <c r="C92" s="9">
        <v>78597226.060000002</v>
      </c>
      <c r="D92" s="76">
        <f>'Anexo I - Jul'!C92</f>
        <v>68815044.629999995</v>
      </c>
      <c r="E92" s="76">
        <f>+C92-D92</f>
        <v>9782181.4300000072</v>
      </c>
    </row>
    <row r="93" spans="1:5" x14ac:dyDescent="0.2">
      <c r="A93" s="112"/>
      <c r="B93" s="113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2" t="s">
        <v>240</v>
      </c>
      <c r="B94" s="113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25" t="s">
        <v>168</v>
      </c>
      <c r="B95" s="125"/>
      <c r="C95" s="125"/>
      <c r="D95" s="125"/>
      <c r="E95" s="78">
        <f>SUM(E92:E94)</f>
        <v>9782181.4300000072</v>
      </c>
    </row>
    <row r="96" spans="1:5" x14ac:dyDescent="0.2">
      <c r="A96" s="125" t="s">
        <v>169</v>
      </c>
      <c r="B96" s="125"/>
      <c r="C96" s="125"/>
      <c r="D96" s="125"/>
      <c r="E96" s="78">
        <f>$C$17+$C$48+$C$58+$C$65</f>
        <v>9782575.9700000007</v>
      </c>
    </row>
    <row r="98" spans="4:7" x14ac:dyDescent="0.2">
      <c r="F98" s="8">
        <f>+E96-E95</f>
        <v>394.53999999351799</v>
      </c>
      <c r="G98" s="80" t="s">
        <v>352</v>
      </c>
    </row>
    <row r="99" spans="4:7" x14ac:dyDescent="0.2">
      <c r="D99" s="77" t="s">
        <v>269</v>
      </c>
      <c r="E99" s="74">
        <f>7372155.59+2410025.84</f>
        <v>9782181.4299999997</v>
      </c>
      <c r="G99" s="80" t="s">
        <v>353</v>
      </c>
    </row>
    <row r="100" spans="4:7" x14ac:dyDescent="0.2">
      <c r="E100" s="77" t="str">
        <f>IF(E96=E99,"despesa OK","Verificar Diferença")</f>
        <v>Verificar Diferença</v>
      </c>
    </row>
  </sheetData>
  <mergeCells count="24"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24" t="s">
        <v>242</v>
      </c>
      <c r="B1" s="124"/>
      <c r="C1" s="124"/>
    </row>
    <row r="3" spans="1:3" x14ac:dyDescent="0.2">
      <c r="A3" s="2" t="s">
        <v>48</v>
      </c>
      <c r="B3" s="112" t="s">
        <v>243</v>
      </c>
      <c r="C3" s="113"/>
    </row>
    <row r="4" spans="1:3" x14ac:dyDescent="0.2">
      <c r="A4" s="2" t="s">
        <v>49</v>
      </c>
      <c r="B4" s="125" t="s">
        <v>244</v>
      </c>
      <c r="C4" s="125"/>
    </row>
    <row r="5" spans="1:3" x14ac:dyDescent="0.2">
      <c r="A5" s="2" t="s">
        <v>50</v>
      </c>
      <c r="B5" s="126" t="s">
        <v>357</v>
      </c>
      <c r="C5" s="125"/>
    </row>
    <row r="6" spans="1:3" x14ac:dyDescent="0.2">
      <c r="A6" s="2" t="s">
        <v>51</v>
      </c>
      <c r="B6" s="125" t="s">
        <v>245</v>
      </c>
      <c r="C6" s="125"/>
    </row>
    <row r="7" spans="1:3" x14ac:dyDescent="0.2">
      <c r="A7" s="2" t="s">
        <v>52</v>
      </c>
      <c r="B7" s="141" t="s">
        <v>384</v>
      </c>
      <c r="C7" s="142"/>
    </row>
    <row r="8" spans="1:3" x14ac:dyDescent="0.2">
      <c r="A8" s="2" t="s">
        <v>53</v>
      </c>
      <c r="B8" s="123">
        <v>43027</v>
      </c>
      <c r="C8" s="113"/>
    </row>
    <row r="10" spans="1:3" x14ac:dyDescent="0.2">
      <c r="A10" s="4" t="s">
        <v>247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261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265</v>
      </c>
      <c r="C16" s="10">
        <v>37952.51</v>
      </c>
    </row>
    <row r="17" spans="1:5" x14ac:dyDescent="0.2">
      <c r="A17" s="120" t="s">
        <v>87</v>
      </c>
      <c r="B17" s="120"/>
      <c r="C17" s="10">
        <f>SUM(C13:C16)</f>
        <v>7434834.1800000006</v>
      </c>
      <c r="D17" s="79">
        <v>7396881.6699999999</v>
      </c>
      <c r="E17" s="79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268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256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20" t="s">
        <v>87</v>
      </c>
      <c r="B48" s="120"/>
      <c r="C48" s="10">
        <f>SUM(C22:C47)</f>
        <v>2050586.5</v>
      </c>
      <c r="D48" s="79">
        <v>2050586.5</v>
      </c>
      <c r="E48" s="79">
        <f>D48-C48</f>
        <v>0</v>
      </c>
    </row>
    <row r="50" spans="1:5" x14ac:dyDescent="0.2">
      <c r="A50" s="4" t="s">
        <v>248</v>
      </c>
    </row>
    <row r="52" spans="1:5" x14ac:dyDescent="0.2">
      <c r="A52" s="3" t="s">
        <v>54</v>
      </c>
      <c r="B52" s="3" t="s">
        <v>55</v>
      </c>
      <c r="C52" s="11" t="s">
        <v>263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20" t="s">
        <v>87</v>
      </c>
      <c r="B58" s="120"/>
      <c r="C58" s="10">
        <f>SUM(C53:C57)</f>
        <v>0</v>
      </c>
      <c r="D58" s="79">
        <v>0</v>
      </c>
      <c r="E58" s="79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263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20" t="s">
        <v>87</v>
      </c>
      <c r="B65" s="120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264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9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9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9">
        <v>8000</v>
      </c>
    </row>
    <row r="73" spans="1:5" x14ac:dyDescent="0.2">
      <c r="A73" s="2" t="s">
        <v>60</v>
      </c>
      <c r="B73" s="2" t="s">
        <v>257</v>
      </c>
      <c r="C73" s="9">
        <f>'Financeiro - Access'!M5</f>
        <v>0</v>
      </c>
      <c r="D73" s="79">
        <v>0</v>
      </c>
    </row>
    <row r="74" spans="1:5" x14ac:dyDescent="0.2">
      <c r="A74" s="120" t="s">
        <v>87</v>
      </c>
      <c r="B74" s="120"/>
      <c r="C74" s="10">
        <f>SUM(C70:C73)</f>
        <v>9672431.8300000001</v>
      </c>
      <c r="D74" s="79">
        <v>9672431.8300000001</v>
      </c>
      <c r="E74" s="79">
        <f>+D74-C74</f>
        <v>0</v>
      </c>
    </row>
    <row r="76" spans="1:5" x14ac:dyDescent="0.2">
      <c r="A76" s="4" t="s">
        <v>241</v>
      </c>
    </row>
    <row r="78" spans="1:5" x14ac:dyDescent="0.2">
      <c r="A78" s="3" t="s">
        <v>54</v>
      </c>
      <c r="B78" s="3" t="s">
        <v>55</v>
      </c>
      <c r="C78" s="11" t="s">
        <v>263</v>
      </c>
    </row>
    <row r="79" spans="1:5" x14ac:dyDescent="0.2">
      <c r="A79" s="2" t="s">
        <v>57</v>
      </c>
      <c r="B79" s="2" t="s">
        <v>258</v>
      </c>
      <c r="C79" s="9"/>
    </row>
    <row r="80" spans="1:5" x14ac:dyDescent="0.2">
      <c r="A80" s="2" t="s">
        <v>58</v>
      </c>
      <c r="B80" s="2" t="s">
        <v>259</v>
      </c>
      <c r="C80" s="9"/>
    </row>
    <row r="81" spans="1:5" x14ac:dyDescent="0.2">
      <c r="A81" s="2" t="s">
        <v>59</v>
      </c>
      <c r="B81" s="2" t="s">
        <v>260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0" t="s">
        <v>87</v>
      </c>
      <c r="B83" s="120"/>
      <c r="C83" s="10">
        <f>SUM(C79:C82)</f>
        <v>0</v>
      </c>
    </row>
    <row r="84" spans="1:5" x14ac:dyDescent="0.2">
      <c r="A84" s="133" t="s">
        <v>312</v>
      </c>
      <c r="B84" s="133"/>
      <c r="C84" s="133"/>
    </row>
    <row r="85" spans="1:5" x14ac:dyDescent="0.2">
      <c r="A85" s="135"/>
      <c r="B85" s="135"/>
      <c r="C85" s="135"/>
    </row>
    <row r="89" spans="1:5" x14ac:dyDescent="0.2">
      <c r="A89" s="119" t="s">
        <v>170</v>
      </c>
      <c r="B89" s="119"/>
      <c r="C89" s="119"/>
      <c r="D89" s="119"/>
      <c r="E89" s="119"/>
    </row>
    <row r="90" spans="1:5" x14ac:dyDescent="0.2">
      <c r="A90" s="85"/>
      <c r="B90" s="85"/>
      <c r="C90" s="85"/>
    </row>
    <row r="91" spans="1:5" x14ac:dyDescent="0.2">
      <c r="C91" s="11" t="s">
        <v>178</v>
      </c>
      <c r="D91" s="86" t="s">
        <v>177</v>
      </c>
      <c r="E91" s="86" t="s">
        <v>87</v>
      </c>
    </row>
    <row r="92" spans="1:5" x14ac:dyDescent="0.2">
      <c r="A92" s="112" t="s">
        <v>355</v>
      </c>
      <c r="B92" s="113"/>
      <c r="C92" s="9">
        <v>88044694.230000004</v>
      </c>
      <c r="D92" s="87">
        <f>'Anexo I - Ago'!C92</f>
        <v>78597226.060000002</v>
      </c>
      <c r="E92" s="87">
        <f>C92-D92</f>
        <v>9447468.1700000018</v>
      </c>
    </row>
    <row r="93" spans="1:5" x14ac:dyDescent="0.2">
      <c r="A93" s="112"/>
      <c r="B93" s="113"/>
      <c r="C93" s="9">
        <v>0</v>
      </c>
      <c r="D93" s="87">
        <f>'Anexo I - Jan'!C93</f>
        <v>0</v>
      </c>
      <c r="E93" s="87">
        <v>0</v>
      </c>
    </row>
    <row r="94" spans="1:5" x14ac:dyDescent="0.2">
      <c r="A94" s="112" t="s">
        <v>240</v>
      </c>
      <c r="B94" s="113"/>
      <c r="C94" s="9">
        <v>0</v>
      </c>
      <c r="D94" s="87">
        <f>'Anexo I - Jan'!C94</f>
        <v>0</v>
      </c>
      <c r="E94" s="87">
        <v>0</v>
      </c>
    </row>
    <row r="95" spans="1:5" x14ac:dyDescent="0.2">
      <c r="A95" s="125" t="s">
        <v>168</v>
      </c>
      <c r="B95" s="125"/>
      <c r="C95" s="125"/>
      <c r="D95" s="125"/>
      <c r="E95" s="88">
        <f>SUM(E92:E94)</f>
        <v>9447468.1700000018</v>
      </c>
    </row>
    <row r="96" spans="1:5" x14ac:dyDescent="0.2">
      <c r="A96" s="125" t="s">
        <v>169</v>
      </c>
      <c r="B96" s="125"/>
      <c r="C96" s="125"/>
      <c r="D96" s="125"/>
      <c r="E96" s="88">
        <f>$C$17+$C$48+$C$58+$C$65</f>
        <v>9485420.6799999997</v>
      </c>
    </row>
    <row r="98" spans="4:7" x14ac:dyDescent="0.2">
      <c r="F98" s="8">
        <f>+E96-E95</f>
        <v>37952.509999997914</v>
      </c>
      <c r="G98" s="80" t="s">
        <v>352</v>
      </c>
    </row>
    <row r="99" spans="4:7" x14ac:dyDescent="0.2">
      <c r="D99" s="89" t="s">
        <v>269</v>
      </c>
      <c r="E99" s="90">
        <f>7396881.67+2050586.5</f>
        <v>9447468.1699999999</v>
      </c>
      <c r="G99" s="80" t="s">
        <v>353</v>
      </c>
    </row>
    <row r="100" spans="4:7" x14ac:dyDescent="0.2">
      <c r="E100" s="89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2017-09-20T16:24:55Z</cp:lastPrinted>
  <dcterms:created xsi:type="dcterms:W3CDTF">2010-03-11T09:53:57Z</dcterms:created>
  <dcterms:modified xsi:type="dcterms:W3CDTF">2017-12-19T21:46:56Z</dcterms:modified>
</cp:coreProperties>
</file>