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/>
  </bookViews>
  <sheets>
    <sheet name="Anexo I - Jan" sheetId="1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/>
</workbook>
</file>

<file path=xl/calcChain.xml><?xml version="1.0" encoding="utf-8"?>
<calcChain xmlns="http://schemas.openxmlformats.org/spreadsheetml/2006/main"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96" i="7" l="1"/>
  <c r="C91" i="7"/>
  <c r="D48" i="7"/>
  <c r="C16" i="5" l="1"/>
  <c r="C91" i="3" l="1"/>
  <c r="D17" i="2" l="1"/>
  <c r="E40" i="18" l="1"/>
  <c r="C91" i="12"/>
  <c r="P40" i="15" l="1"/>
  <c r="P44" i="15" s="1"/>
  <c r="K91" i="12" l="1"/>
  <c r="K93" i="12" s="1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F96" i="7"/>
  <c r="D92" i="7"/>
  <c r="E92" i="7" s="1"/>
  <c r="E90" i="7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D91" i="4"/>
  <c r="E91" i="4" s="1"/>
  <c r="D92" i="4"/>
  <c r="E92" i="4" s="1"/>
  <c r="D90" i="4"/>
  <c r="E90" i="4" s="1"/>
  <c r="E93" i="4" l="1"/>
  <c r="D91" i="3"/>
  <c r="E91" i="3" s="1"/>
  <c r="D92" i="3"/>
  <c r="E92" i="3" s="1"/>
  <c r="D90" i="3"/>
  <c r="E90" i="3" s="1"/>
  <c r="E93" i="3" l="1"/>
  <c r="C16" i="2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E71" i="2" s="1"/>
  <c r="C72" i="2"/>
  <c r="C73" i="2"/>
  <c r="C70" i="2"/>
  <c r="E70" i="2" s="1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D18" i="2" s="1"/>
  <c r="C65" i="1"/>
  <c r="C48" i="1"/>
  <c r="C17" i="1"/>
  <c r="C17" i="4"/>
  <c r="E17" i="4" s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D90" i="2"/>
  <c r="E90" i="2" s="1"/>
  <c r="D91" i="2"/>
  <c r="E91" i="2" s="1"/>
  <c r="D92" i="2"/>
  <c r="E92" i="2" s="1"/>
  <c r="C74" i="2"/>
  <c r="C58" i="2"/>
  <c r="C65" i="2"/>
  <c r="C83" i="2"/>
  <c r="C58" i="1"/>
  <c r="B15" i="21"/>
  <c r="D15" i="21"/>
  <c r="F15" i="21"/>
  <c r="H15" i="21"/>
  <c r="C43" i="19"/>
  <c r="F43" i="19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4" i="12" l="1"/>
  <c r="E99" i="12" s="1"/>
  <c r="E101" i="12" s="1"/>
  <c r="E94" i="11"/>
  <c r="E98" i="11" s="1"/>
  <c r="E94" i="8"/>
  <c r="E94" i="6"/>
  <c r="E97" i="6" s="1"/>
  <c r="E94" i="7"/>
  <c r="F93" i="7" s="1"/>
  <c r="E94" i="5"/>
  <c r="E98" i="5" s="1"/>
  <c r="E94" i="4"/>
  <c r="E94" i="3"/>
  <c r="E93" i="2"/>
  <c r="F96" i="6"/>
  <c r="C74" i="3"/>
  <c r="C74" i="1"/>
  <c r="E94" i="2"/>
  <c r="E98" i="2" s="1"/>
  <c r="E97" i="12" l="1"/>
  <c r="E97" i="11"/>
  <c r="F93" i="11"/>
  <c r="E97" i="8"/>
  <c r="E98" i="8"/>
  <c r="F93" i="8"/>
  <c r="E98" i="6"/>
  <c r="E97" i="5"/>
  <c r="E98" i="7"/>
  <c r="E97" i="7"/>
  <c r="E98" i="4"/>
  <c r="E97" i="4"/>
  <c r="E98" i="3"/>
  <c r="E97" i="3"/>
  <c r="E97" i="2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<sst xmlns="http://schemas.openxmlformats.org/spreadsheetml/2006/main" count="2540" uniqueCount="392">
  <si>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</si>
  <si>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</si>
  <si>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</si>
  <si>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</si>
  <si>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</si>
  <si>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</si>
  <si>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</si>
  <si>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</si>
  <si>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</si>
  <si>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</si>
  <si>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</si>
  <si>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</si>
  <si>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</si>
  <si>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</si>
  <si>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</si>
  <si>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</si>
  <si>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</si>
  <si>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</si>
  <si>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</si>
  <si>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</si>
  <si>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</si>
  <si>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</si>
  <si>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</si>
  <si>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</si>
  <si>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</si>
  <si>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</si>
  <si>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</si>
  <si>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</si>
  <si>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</si>
  <si>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</si>
  <si>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</si>
  <si>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</si>
  <si>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</si>
  <si>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</si>
  <si>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</si>
  <si>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</si>
  <si>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</si>
  <si>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</si>
  <si>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</si>
  <si>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</si>
  <si>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</si>
  <si>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</si>
  <si>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</si>
  <si>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</si>
  <si>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</si>
  <si>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</si>
  <si>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</si>
  <si>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</si>
  <si>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</si>
  <si>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</si>
  <si>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</si>
  <si>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</si>
  <si>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</si>
  <si>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</si>
  <si>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</si>
  <si>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</si>
  <si>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</si>
  <si>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</si>
  <si>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</si>
  <si>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</si>
  <si>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</si>
  <si>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</si>
  <si>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</si>
  <si>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</si>
  <si>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</si>
  <si>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</si>
  <si>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</si>
  <si>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</si>
  <si>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</si>
  <si>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</si>
  <si>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</si>
  <si>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</si>
  <si>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</si>
  <si>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</si>
  <si>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</si>
  <si>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</si>
  <si>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</si>
  <si>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</si>
  <si>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</si>
  <si>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</si>
  <si>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</si>
  <si>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</si>
  <si>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</si>
  <si>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</si>
  <si>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</si>
  <si>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</si>
  <si>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</si>
  <si>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</si>
  <si>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</si>
  <si>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</si>
  <si>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</si>
  <si>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</si>
  <si>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</si>
  <si>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</si>
  <si>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</si>
  <si>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</si>
  <si>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</si>
  <si>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</si>
  <si>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</si>
  <si>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</si>
  <si>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</si>
  <si>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</si>
  <si>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</si>
  <si>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</si>
  <si>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</si>
  <si>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</si>
  <si>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</si>
  <si>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</si>
  <si>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</si>
  <si>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</si>
  <si>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</si>
  <si>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</si>
  <si>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</si>
  <si>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</si>
  <si>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</si>
  <si>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</si>
  <si>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</si>
  <si>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</si>
  <si>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</si>
  <si>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</si>
  <si>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</si>
  <si>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</si>
  <si>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</si>
  <si>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</si>
  <si>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</si>
  <si>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</si>
  <si>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</si>
  <si>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</si>
  <si>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</si>
  <si>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</si>
  <si>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</si>
  <si>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</si>
  <si>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</si>
  <si>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</si>
  <si>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</si>
  <si>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</si>
  <si>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</si>
  <si>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</si>
  <si>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</si>
  <si>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</si>
  <si>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</si>
  <si>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</si>
  <si>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</si>
  <si>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</si>
  <si>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</si>
  <si>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</si>
  <si>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</si>
  <si>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</si>
  <si>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</si>
  <si>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</si>
  <si>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</si>
  <si>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</si>
  <si>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</si>
  <si>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</si>
  <si>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</si>
  <si>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</si>
  <si>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</si>
  <si>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</si>
  <si>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</si>
  <si>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</si>
  <si>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</si>
  <si>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</si>
  <si>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</si>
  <si>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</si>
  <si>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</si>
  <si>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</si>
  <si>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</si>
  <si>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</si>
  <si>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</si>
  <si>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</si>
  <si>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</si>
  <si>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</si>
  <si>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</si>
  <si>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</si>
  <si>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</si>
  <si>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</si>
  <si>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</si>
  <si>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</si>
  <si>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</si>
  <si>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</si>
  <si>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</si>
  <si>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</si>
  <si>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</si>
  <si>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</si>
  <si>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</si>
  <si>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</si>
  <si>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</si>
  <si>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</si>
  <si>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</si>
  <si>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</si>
  <si>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</si>
  <si>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</si>
  <si>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</si>
  <si>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</si>
  <si>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</si>
  <si>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</si>
  <si>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</si>
  <si>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</si>
  <si>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</si>
  <si>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</si>
  <si>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</si>
  <si>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</si>
  <si>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</si>
  <si>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</si>
  <si>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</si>
  <si>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</si>
  <si>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</si>
  <si>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</si>
  <si>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</si>
  <si>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</si>
  <si>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</si>
  <si>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</si>
  <si>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</si>
  <si>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</si>
  <si>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</si>
  <si>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</si>
  <si>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</si>
  <si>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</si>
  <si>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</si>
  <si>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</si>
  <si>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</si>
  <si>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</si>
  <si>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</si>
  <si>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</si>
  <si>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</si>
  <si>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</si>
  <si>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</si>
  <si>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</si>
  <si>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</si>
  <si>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</si>
  <si>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</si>
  <si>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</si>
  <si>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</si>
  <si>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</si>
  <si>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</si>
  <si>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</si>
  <si>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</si>
  <si>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</si>
  <si>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</si>
  <si>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</si>
  <si>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</si>
  <si>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</si>
  <si>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</si>
  <si>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</si>
  <si>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</si>
  <si>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</si>
  <si>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</si>
  <si>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</si>
  <si>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</si>
  <si>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</si>
  <si>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</si>
  <si>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</si>
  <si>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</si>
  <si>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</si>
  <si>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</si>
  <si>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</si>
  <si>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</si>
  <si>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</si>
  <si>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</si>
  <si>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</si>
  <si>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</si>
  <si>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</si>
  <si>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</si>
  <si>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</si>
  <si>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</si>
  <si>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</si>
  <si>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</si>
  <si>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</si>
  <si>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</si>
  <si>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</si>
  <si>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</si>
  <si>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</si>
  <si>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</si>
  <si>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</si>
  <si>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</si>
  <si>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</si>
  <si>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</si>
  <si>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</si>
  <si>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</si>
  <si>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</si>
  <si>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</si>
  <si>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</si>
  <si>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</si>
  <si>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</si>
  <si>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</si>
  <si>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</si>
  <si>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</si>
  <si>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</si>
  <si>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</si>
  <si>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</si>
  <si>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</si>
  <si>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</si>
  <si>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</si>
  <si>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</si>
  <si>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</si>
  <si>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</si>
  <si>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</si>
  <si>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</si>
  <si>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</si>
  <si>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</si>
  <si>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</si>
  <si>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</si>
  <si>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</si>
  <si>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</si>
  <si>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</si>
  <si>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</si>
  <si>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</si>
  <si>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</si>
  <si>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</si>
  <si>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</si>
  <si>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</si>
  <si>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</si>
  <si>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</si>
  <si>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</si>
  <si>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</si>
  <si>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</si>
  <si>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</si>
  <si>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</si>
  <si>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</si>
  <si>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</si>
  <si>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</si>
  <si>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</si>
  <si>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</si>
  <si>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</si>
  <si>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</si>
  <si>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</si>
  <si>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</si>
  <si>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</si>
  <si>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</si>
  <si>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</si>
  <si>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</si>
  <si>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</si>
  <si>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</si>
  <si>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</si>
  <si>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</si>
  <si>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</si>
  <si>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</si>
  <si>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</si>
  <si>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</si>
  <si>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</si>
  <si>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</si>
  <si>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</si>
  <si>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</si>
  <si>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</si>
  <si>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</si>
  <si>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</si>
  <si>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</si>
  <si>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</si>
  <si>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</si>
  <si>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</si>
  <si>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</si>
  <si>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</si>
  <si>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</si>
  <si>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</si>
  <si>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</si>
  <si>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</si>
  <si>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</si>
  <si>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</si>
  <si>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</si>
  <si>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&lt;== Antigo s/ conta DocEletr</t>
  </si>
  <si>
    <t>631.710.100 (+)  631.710.200</t>
  </si>
  <si>
    <t>==&gt; aba de RP</t>
  </si>
  <si>
    <t>==&gt; RPNP INSC LIQ</t>
  </si>
  <si>
    <t>==&gt; Prec. e Rpv's</t>
  </si>
  <si>
    <t>==&gt; Dif. Entre SIAFI e EXCEL</t>
  </si>
  <si>
    <t>02/2017</t>
  </si>
  <si>
    <t>03/2017</t>
  </si>
  <si>
    <t>04/2017</t>
  </si>
  <si>
    <t>3) No mês de abril ocorreu alteração no inciso V, alínea "a" devido a devolução de Sub-Repasse Recebido.</t>
  </si>
  <si>
    <t>05/2017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</si>
  <si>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</si>
  <si>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</si>
  <si>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</si>
  <si>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</si>
  <si>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</si>
  <si>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</si>
  <si>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</si>
  <si>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</si>
  <si>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</si>
  <si>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</si>
  <si>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</si>
  <si>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</si>
  <si>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</si>
  <si>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</si>
  <si>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</si>
  <si>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</si>
  <si>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</si>
  <si>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16/02/2018 - 19:22:32</t>
  </si>
  <si>
    <t>16/02/2018-19:23:26</t>
  </si>
  <si>
    <t>Investimentos - inciso V alinea c - Res. 102 CNJ</t>
  </si>
  <si>
    <t>Inversões financeiras - inciso V alinea d - Res. 102 CNJ</t>
  </si>
  <si>
    <t>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</si>
</sst>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8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0" applyNumberFormat="1" applyFont="1"/>
    <xf numFmtId="43" fontId="1" fillId="0" borderId="0" xfId="2" quotePrefix="1" applyFont="1"/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111"/>
  <sheetViews>
    <sheetView showGridLines="0" tabSelected="1" view="pageBreakPreview" zoomScale="115" zoomScaleNormal="100" zoomScaleSheetLayoutView="115" workbookViewId="0">
      <selection activeCell="H55" sqref="H5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1.28515625" style="32" bestFit="1" customWidth="1"/>
    <col min="6" max="6" width="9.140625" style="32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391</v>
      </c>
      <c r="C7" s="154"/>
    </row>
    <row r="8" spans="1:3" x14ac:dyDescent="0.2">
      <c r="A8" s="2" t="s">
        <v>37</v>
      </c>
      <c r="B8" s="155">
        <v>43151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260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268</v>
      </c>
      <c r="C16" s="10">
        <v>13402.65</v>
      </c>
    </row>
    <row r="17" spans="1:3" x14ac:dyDescent="0.2">
      <c r="A17" s="158" t="s">
        <v>70</v>
      </c>
      <c r="B17" s="158"/>
      <c r="C17" s="10">
        <f>SUM(C13:C16)</f>
        <v>150097389.07000002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267</v>
      </c>
    </row>
    <row r="22" spans="1:3" x14ac:dyDescent="0.2">
      <c r="A22" s="2" t="s">
        <v>40</v>
      </c>
      <c r="B22" s="2" t="s">
        <v>3</v>
      </c>
      <c r="C22" s="9">
        <f>'Despesa - Access'!E6</f>
        <v>127182.53</v>
      </c>
    </row>
    <row r="23" spans="1:3" x14ac:dyDescent="0.2">
      <c r="A23" s="2" t="s">
        <v>41</v>
      </c>
      <c r="B23" s="2" t="s">
        <v>4</v>
      </c>
      <c r="C23" s="9">
        <f>'Despesa - Access'!E7</f>
        <v>4019508.42</v>
      </c>
    </row>
    <row r="24" spans="1:3" x14ac:dyDescent="0.2">
      <c r="A24" s="2" t="s">
        <v>42</v>
      </c>
      <c r="B24" s="2" t="s">
        <v>5</v>
      </c>
      <c r="C24" s="9">
        <f>'Despesa - Access'!E8</f>
        <v>501183</v>
      </c>
    </row>
    <row r="25" spans="1:3" x14ac:dyDescent="0.2">
      <c r="A25" s="2" t="s">
        <v>43</v>
      </c>
      <c r="B25" s="2" t="s">
        <v>6</v>
      </c>
      <c r="C25" s="9">
        <f>'Despesa - Access'!E9</f>
        <v>395364</v>
      </c>
    </row>
    <row r="26" spans="1:3" x14ac:dyDescent="0.2">
      <c r="A26" s="2" t="s">
        <v>44</v>
      </c>
      <c r="B26" s="2" t="s">
        <v>7</v>
      </c>
      <c r="C26" s="9">
        <f>'Despesa - Access'!E10</f>
        <v>97432.92</v>
      </c>
    </row>
    <row r="27" spans="1:3" x14ac:dyDescent="0.2">
      <c r="A27" s="2" t="s">
        <v>45</v>
      </c>
      <c r="B27" s="2" t="s">
        <v>67</v>
      </c>
      <c r="C27" s="9">
        <f>'Despesa - Access'!E11</f>
        <v>7469.88</v>
      </c>
    </row>
    <row r="28" spans="1:3" x14ac:dyDescent="0.2">
      <c r="A28" s="2" t="s">
        <v>46</v>
      </c>
      <c r="B28" s="2" t="s">
        <v>8</v>
      </c>
      <c r="C28" s="9">
        <f>'Despesa - Access'!E12</f>
        <v>1481610.27</v>
      </c>
    </row>
    <row r="29" spans="1:3" x14ac:dyDescent="0.2">
      <c r="A29" s="2" t="s">
        <v>47</v>
      </c>
      <c r="B29" s="2" t="s">
        <v>9</v>
      </c>
      <c r="C29" s="9">
        <f>'Despesa - Access'!E13</f>
        <v>0</v>
      </c>
    </row>
    <row r="30" spans="1:3" x14ac:dyDescent="0.2">
      <c r="A30" s="2" t="s">
        <v>48</v>
      </c>
      <c r="B30" s="2" t="s">
        <v>10</v>
      </c>
      <c r="C30" s="9">
        <f>'Despesa - Access'!E14</f>
        <v>7490.51</v>
      </c>
    </row>
    <row r="31" spans="1:3" x14ac:dyDescent="0.2">
      <c r="A31" s="2" t="s">
        <v>49</v>
      </c>
      <c r="B31" s="2" t="s">
        <v>11</v>
      </c>
      <c r="C31" s="9">
        <f>'Despesa - Access'!E15</f>
        <v>3423.96</v>
      </c>
    </row>
    <row r="32" spans="1:3" x14ac:dyDescent="0.2">
      <c r="A32" s="2" t="s">
        <v>50</v>
      </c>
      <c r="B32" s="2" t="s">
        <v>12</v>
      </c>
      <c r="C32" s="9">
        <f>'Despesa - Access'!E16</f>
        <v>0</v>
      </c>
    </row>
    <row r="33" spans="1:3" x14ac:dyDescent="0.2">
      <c r="A33" s="2" t="s">
        <v>51</v>
      </c>
      <c r="B33" s="2" t="s">
        <v>13</v>
      </c>
      <c r="C33" s="9">
        <f>'Despesa - Access'!E17</f>
        <v>0</v>
      </c>
    </row>
    <row r="34" spans="1:3" ht="63.75" x14ac:dyDescent="0.2">
      <c r="A34" s="6" t="s">
        <v>52</v>
      </c>
      <c r="B34" s="7" t="s">
        <v>269</v>
      </c>
      <c r="C34" s="9">
        <f>'Despesa - Access'!E18</f>
        <v>0</v>
      </c>
    </row>
    <row r="35" spans="1:3" x14ac:dyDescent="0.2">
      <c r="A35" s="2" t="s">
        <v>53</v>
      </c>
      <c r="B35" s="2" t="s">
        <v>14</v>
      </c>
      <c r="C35" s="9">
        <f>'Despesa - Access'!E19</f>
        <v>0</v>
      </c>
    </row>
    <row r="36" spans="1:3" x14ac:dyDescent="0.2">
      <c r="A36" s="2" t="s">
        <v>54</v>
      </c>
      <c r="B36" s="2" t="s">
        <v>261</v>
      </c>
      <c r="C36" s="9">
        <f>'Despesa - Access'!E20</f>
        <v>0</v>
      </c>
    </row>
    <row r="37" spans="1:3" x14ac:dyDescent="0.2">
      <c r="A37" s="2" t="s">
        <v>55</v>
      </c>
      <c r="B37" s="2" t="s">
        <v>15</v>
      </c>
      <c r="C37" s="9">
        <f>'Despesa - Access'!E21</f>
        <v>0</v>
      </c>
    </row>
    <row r="38" spans="1:3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3" x14ac:dyDescent="0.2">
      <c r="A39" s="2" t="s">
        <v>57</v>
      </c>
      <c r="B39" s="2" t="s">
        <v>16</v>
      </c>
      <c r="C39" s="9">
        <f>'Despesa - Access'!E23</f>
        <v>0</v>
      </c>
    </row>
    <row r="40" spans="1:3" x14ac:dyDescent="0.2">
      <c r="A40" s="2" t="s">
        <v>58</v>
      </c>
      <c r="B40" s="2" t="s">
        <v>17</v>
      </c>
      <c r="C40" s="9">
        <f>'Despesa - Access'!E24</f>
        <v>0</v>
      </c>
    </row>
    <row r="41" spans="1:3" x14ac:dyDescent="0.2">
      <c r="A41" s="2" t="s">
        <v>59</v>
      </c>
      <c r="B41" s="2" t="s">
        <v>18</v>
      </c>
      <c r="C41" s="9">
        <f>'Despesa - Access'!E25</f>
        <v>0</v>
      </c>
    </row>
    <row r="42" spans="1:3" x14ac:dyDescent="0.2">
      <c r="A42" s="2" t="s">
        <v>60</v>
      </c>
      <c r="B42" s="2" t="s">
        <v>19</v>
      </c>
      <c r="C42" s="9">
        <f>'Despesa - Access'!E26</f>
        <v>0</v>
      </c>
    </row>
    <row r="43" spans="1:3" x14ac:dyDescent="0.2">
      <c r="A43" s="2" t="s">
        <v>61</v>
      </c>
      <c r="B43" s="2" t="s">
        <v>20</v>
      </c>
      <c r="C43" s="9">
        <f>'Despesa - Access'!E27</f>
        <v>0</v>
      </c>
    </row>
    <row r="44" spans="1:3" x14ac:dyDescent="0.2">
      <c r="A44" s="2" t="s">
        <v>62</v>
      </c>
      <c r="B44" s="2" t="s">
        <v>21</v>
      </c>
      <c r="C44" s="9">
        <f>'Despesa - Access'!E28</f>
        <v>0</v>
      </c>
    </row>
    <row r="45" spans="1:3" x14ac:dyDescent="0.2">
      <c r="A45" s="2" t="s">
        <v>63</v>
      </c>
      <c r="B45" s="2" t="s">
        <v>69</v>
      </c>
      <c r="C45" s="9">
        <f>'Despesa - Access'!E29</f>
        <v>0</v>
      </c>
    </row>
    <row r="46" spans="1:3" x14ac:dyDescent="0.2">
      <c r="A46" s="2" t="s">
        <v>64</v>
      </c>
      <c r="B46" s="2" t="s">
        <v>22</v>
      </c>
      <c r="C46" s="9">
        <f>'Despesa - Access'!E30</f>
        <v>0</v>
      </c>
    </row>
    <row r="47" spans="1:3" x14ac:dyDescent="0.2">
      <c r="A47" s="2" t="s">
        <v>65</v>
      </c>
      <c r="B47" s="2" t="s">
        <v>23</v>
      </c>
      <c r="C47" s="9">
        <f>'Despesa - Access'!E31</f>
        <v>554821.75</v>
      </c>
    </row>
    <row r="48" spans="1:3" x14ac:dyDescent="0.2">
      <c r="A48" s="158" t="s">
        <v>70</v>
      </c>
      <c r="B48" s="158"/>
      <c r="C48" s="10">
        <f>SUM(C22:C47)</f>
        <v>7195487.2399999993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58" t="s">
        <v>70</v>
      </c>
      <c r="B58" s="158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177</v>
      </c>
      <c r="C72" s="9">
        <f>'Financeiro - Access'!E4</f>
        <v>0</v>
      </c>
    </row>
    <row r="73" spans="1:3" x14ac:dyDescent="0.2">
      <c r="A73" s="2" t="s">
        <v>43</v>
      </c>
      <c r="B73" s="2" t="s">
        <v>262</v>
      </c>
      <c r="C73" s="9">
        <f>'Financeiro - Access'!E5</f>
        <v>0</v>
      </c>
    </row>
    <row r="74" spans="1:3" x14ac:dyDescent="0.2">
      <c r="A74" s="158" t="s">
        <v>70</v>
      </c>
      <c r="B74" s="158"/>
      <c r="C74" s="10">
        <f>SUM(C70:C73)</f>
        <v>162300052.45000002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6" x14ac:dyDescent="0.2">
      <c r="A81" s="2" t="s">
        <v>42</v>
      </c>
      <c r="B81" s="2" t="s">
        <v>265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58" t="s">
        <v>70</v>
      </c>
      <c r="B83" s="158"/>
      <c r="C83" s="10">
        <f>SUM(C79:C82)</f>
        <v>0</v>
      </c>
    </row>
    <row r="84" spans="1:6" x14ac:dyDescent="0.2">
      <c r="A84" s="148" t="s">
        <v>317</v>
      </c>
      <c r="B84" s="149"/>
      <c r="C84" s="149"/>
    </row>
    <row r="85" spans="1:6" x14ac:dyDescent="0.2">
      <c r="A85" s="100"/>
      <c r="B85" s="101"/>
      <c r="C85" s="101"/>
    </row>
    <row r="86" spans="1:6" x14ac:dyDescent="0.2">
      <c r="A86" s="32"/>
      <c r="B86" s="32"/>
      <c r="C86"/>
      <c r="D86"/>
      <c r="E86"/>
      <c r="F86"/>
    </row>
    <row r="87" spans="1:6" x14ac:dyDescent="0.2">
      <c r="A87" s="32"/>
      <c r="B87" s="32"/>
      <c r="C87"/>
      <c r="D87"/>
      <c r="E87"/>
      <c r="F87"/>
    </row>
    <row r="88" spans="1:6" x14ac:dyDescent="0.2">
      <c r="A88" s="32"/>
      <c r="B88" s="32"/>
      <c r="C88"/>
      <c r="D88"/>
      <c r="E88"/>
      <c r="F88"/>
    </row>
    <row r="89" spans="1:6" x14ac:dyDescent="0.2">
      <c r="A89" s="32"/>
      <c r="B89" s="32"/>
      <c r="C89"/>
      <c r="D89"/>
      <c r="E89"/>
      <c r="F89"/>
    </row>
    <row r="90" spans="1:6" x14ac:dyDescent="0.2">
      <c r="A90" s="32"/>
      <c r="B90" s="32"/>
      <c r="C90"/>
      <c r="D90"/>
      <c r="E90"/>
      <c r="F90"/>
    </row>
    <row r="91" spans="1:6" x14ac:dyDescent="0.2">
      <c r="A91" s="32"/>
      <c r="B91" s="32"/>
      <c r="C91"/>
      <c r="D91"/>
      <c r="E91"/>
      <c r="F91"/>
    </row>
    <row r="92" spans="1:6" x14ac:dyDescent="0.2">
      <c r="A92" s="32"/>
      <c r="B92" s="32"/>
      <c r="C92"/>
      <c r="D92"/>
      <c r="E92"/>
      <c r="F92"/>
    </row>
    <row r="93" spans="1:6" x14ac:dyDescent="0.2">
      <c r="A93" s="32"/>
      <c r="B93" s="32"/>
      <c r="C93"/>
      <c r="D93"/>
      <c r="E93"/>
      <c r="F93"/>
    </row>
    <row r="94" spans="1:6" x14ac:dyDescent="0.2">
      <c r="A94" s="32"/>
      <c r="B94" s="32"/>
      <c r="C94"/>
      <c r="D94"/>
      <c r="E94"/>
      <c r="F94"/>
    </row>
    <row r="95" spans="1:6" x14ac:dyDescent="0.2">
      <c r="A95" s="32"/>
      <c r="B95" s="32"/>
      <c r="C95"/>
      <c r="D95"/>
      <c r="E95"/>
      <c r="F95"/>
    </row>
    <row r="96" spans="1:6" x14ac:dyDescent="0.2">
      <c r="A96" s="32"/>
      <c r="B96" s="32"/>
      <c r="C96"/>
      <c r="D96"/>
      <c r="E96"/>
      <c r="F96"/>
    </row>
    <row r="97" spans="1:6" x14ac:dyDescent="0.2">
      <c r="A97" s="32"/>
      <c r="B97" s="32"/>
      <c r="C97"/>
      <c r="D97"/>
      <c r="E97"/>
      <c r="F97"/>
    </row>
    <row r="98" spans="1:6" x14ac:dyDescent="0.2">
      <c r="A98" s="32"/>
      <c r="B98" s="32"/>
      <c r="C98"/>
      <c r="D98"/>
      <c r="E98"/>
      <c r="F98"/>
    </row>
    <row r="99" spans="1:6" x14ac:dyDescent="0.2">
      <c r="A99" s="32"/>
      <c r="B99" s="32"/>
      <c r="C99"/>
      <c r="D99"/>
      <c r="E99"/>
      <c r="F99"/>
    </row>
    <row r="100" spans="1:6" x14ac:dyDescent="0.2">
      <c r="A100" s="32"/>
      <c r="B100" s="32"/>
      <c r="C100"/>
      <c r="D100"/>
      <c r="E100"/>
      <c r="F100"/>
    </row>
    <row r="101" spans="1:6" x14ac:dyDescent="0.2">
      <c r="A101" s="32"/>
      <c r="B101" s="32"/>
      <c r="C101"/>
      <c r="D101"/>
      <c r="E101"/>
      <c r="F101"/>
    </row>
    <row r="102" spans="1:6" x14ac:dyDescent="0.2">
      <c r="A102" s="32"/>
      <c r="B102" s="32"/>
      <c r="C102"/>
      <c r="D102"/>
      <c r="E102"/>
      <c r="F102"/>
    </row>
    <row r="103" spans="1:6" x14ac:dyDescent="0.2">
      <c r="A103" s="32"/>
      <c r="B103" s="32"/>
      <c r="C103"/>
      <c r="D103"/>
      <c r="E103"/>
      <c r="F103"/>
    </row>
    <row r="104" spans="1:6" x14ac:dyDescent="0.2">
      <c r="A104" s="32"/>
      <c r="B104" s="32"/>
      <c r="C104"/>
      <c r="D104"/>
      <c r="E104"/>
      <c r="F104"/>
    </row>
    <row r="105" spans="1:6" x14ac:dyDescent="0.2">
      <c r="C105"/>
      <c r="D105"/>
      <c r="E105"/>
      <c r="F105"/>
    </row>
    <row r="106" spans="1:6" x14ac:dyDescent="0.2">
      <c r="C106"/>
      <c r="D106"/>
      <c r="E106"/>
      <c r="F106"/>
    </row>
    <row r="107" spans="1:6" x14ac:dyDescent="0.2">
      <c r="A107" s="32"/>
      <c r="B107" s="32"/>
      <c r="C107" s="32"/>
      <c r="D107"/>
      <c r="E107"/>
      <c r="F107"/>
    </row>
    <row r="108" spans="1:6" x14ac:dyDescent="0.2">
      <c r="A108" s="32"/>
      <c r="B108" s="32"/>
      <c r="C108" s="32"/>
      <c r="D108"/>
      <c r="E108"/>
      <c r="F108"/>
    </row>
    <row r="109" spans="1:6" x14ac:dyDescent="0.2">
      <c r="A109" s="32"/>
      <c r="B109" s="32"/>
      <c r="C109" s="32"/>
      <c r="D109"/>
      <c r="E109"/>
      <c r="F109"/>
    </row>
    <row r="110" spans="1:6" x14ac:dyDescent="0.2">
      <c r="A110" s="32"/>
      <c r="B110" s="32"/>
      <c r="C110" s="32"/>
      <c r="D110"/>
      <c r="E110"/>
      <c r="F110"/>
    </row>
    <row r="111" spans="1:6" x14ac:dyDescent="0.2">
      <c r="A111" s="32"/>
      <c r="B111" s="32"/>
      <c r="C111" s="32"/>
      <c r="D111"/>
      <c r="E111"/>
      <c r="F111"/>
    </row>
  </sheetData>
  <mergeCells count="15">
    <mergeCell ref="A48:B48"/>
    <mergeCell ref="A58:B58"/>
    <mergeCell ref="A65:B65"/>
    <mergeCell ref="A74:B74"/>
    <mergeCell ref="A83:B83"/>
    <mergeCell ref="A66:C66"/>
    <mergeCell ref="B7:C7"/>
    <mergeCell ref="B8:C8"/>
    <mergeCell ref="A1:C1"/>
    <mergeCell ref="A17:B17"/>
    <mergeCell ref="B3:C3"/>
    <mergeCell ref="B4:C4"/>
    <mergeCell ref="B5:C5"/>
    <mergeCell ref="B6:C6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374</v>
      </c>
      <c r="C7" s="154"/>
    </row>
    <row r="8" spans="1:3" x14ac:dyDescent="0.2">
      <c r="A8" s="2" t="s">
        <v>37</v>
      </c>
      <c r="B8" s="155">
        <v>43056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260</v>
      </c>
      <c r="C15" s="10">
        <f>+'Despesa - Access'!N4</f>
        <v>0</v>
      </c>
    </row>
    <row r="16" spans="1:3" ht="51" x14ac:dyDescent="0.2">
      <c r="A16" s="6" t="s">
        <v>43</v>
      </c>
      <c r="B16" s="5" t="s">
        <v>268</v>
      </c>
      <c r="C16" s="91">
        <v>140903.09</v>
      </c>
    </row>
    <row r="17" spans="1:5" x14ac:dyDescent="0.2">
      <c r="A17" s="158" t="s">
        <v>70</v>
      </c>
      <c r="B17" s="158"/>
      <c r="C17" s="10">
        <f>SUM(C13:C16)</f>
        <v>140903.09</v>
      </c>
      <c r="E17" s="110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269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261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58" t="s">
        <v>70</v>
      </c>
      <c r="B48" s="158"/>
      <c r="C48" s="10">
        <f>SUM(C22:C47)</f>
        <v>0</v>
      </c>
      <c r="E48" s="110"/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58" t="s">
        <v>70</v>
      </c>
      <c r="B58" s="158"/>
      <c r="C58" s="10">
        <f>SUM(C53:C57)</f>
        <v>0</v>
      </c>
      <c r="E58" s="110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177</v>
      </c>
      <c r="C72" s="9">
        <f>+'Financeiro - Access'!N4</f>
        <v>0</v>
      </c>
    </row>
    <row r="73" spans="1:3" x14ac:dyDescent="0.2">
      <c r="A73" s="2" t="s">
        <v>43</v>
      </c>
      <c r="B73" s="2" t="s">
        <v>262</v>
      </c>
      <c r="C73" s="9">
        <f>+'Financeiro - Access'!N5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58" t="s">
        <v>70</v>
      </c>
      <c r="B83" s="158"/>
      <c r="C83" s="10">
        <f>SUM(C79:C82)</f>
        <v>5930657</v>
      </c>
    </row>
    <row r="84" spans="1:7" x14ac:dyDescent="0.2">
      <c r="A84" s="162" t="s">
        <v>317</v>
      </c>
      <c r="B84" s="162"/>
      <c r="C84" s="162"/>
    </row>
    <row r="85" spans="1:7" x14ac:dyDescent="0.2">
      <c r="A85" s="141" t="s">
        <v>375</v>
      </c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9"/>
      <c r="B88" s="109"/>
      <c r="C88" s="109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0" t="s">
        <v>357</v>
      </c>
      <c r="B91" s="151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6" t="s">
        <v>97</v>
      </c>
      <c r="B94" s="156"/>
      <c r="C94" s="156"/>
      <c r="D94" s="156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272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57" t="s">
        <v>248</v>
      </c>
      <c r="B1" s="157"/>
      <c r="C1" s="157"/>
    </row>
    <row r="3" spans="1:7" x14ac:dyDescent="0.2">
      <c r="A3" s="2" t="s">
        <v>32</v>
      </c>
      <c r="B3" s="156" t="s">
        <v>249</v>
      </c>
      <c r="C3" s="156"/>
    </row>
    <row r="4" spans="1:7" x14ac:dyDescent="0.2">
      <c r="A4" s="2" t="s">
        <v>33</v>
      </c>
      <c r="B4" s="156" t="s">
        <v>250</v>
      </c>
      <c r="C4" s="156"/>
    </row>
    <row r="5" spans="1:7" x14ac:dyDescent="0.2">
      <c r="A5" s="2" t="s">
        <v>34</v>
      </c>
      <c r="B5" s="156" t="s">
        <v>358</v>
      </c>
      <c r="C5" s="156"/>
    </row>
    <row r="6" spans="1:7" x14ac:dyDescent="0.2">
      <c r="A6" s="2" t="s">
        <v>35</v>
      </c>
      <c r="B6" s="156" t="s">
        <v>251</v>
      </c>
      <c r="C6" s="156"/>
    </row>
    <row r="7" spans="1:7" x14ac:dyDescent="0.2">
      <c r="A7" s="2" t="s">
        <v>36</v>
      </c>
      <c r="B7" s="153" t="s">
        <v>376</v>
      </c>
      <c r="C7" s="154"/>
    </row>
    <row r="8" spans="1:7" x14ac:dyDescent="0.2">
      <c r="A8" s="2" t="s">
        <v>37</v>
      </c>
      <c r="B8" s="155">
        <v>43089</v>
      </c>
      <c r="C8" s="156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260</v>
      </c>
      <c r="C15" s="10">
        <f>'Despesa - Access'!O4</f>
        <v>0</v>
      </c>
    </row>
    <row r="16" spans="1:7" ht="51" x14ac:dyDescent="0.2">
      <c r="A16" s="6" t="s">
        <v>43</v>
      </c>
      <c r="B16" s="5" t="s">
        <v>268</v>
      </c>
      <c r="C16" s="10">
        <f>4426.25+7833.17</f>
        <v>12259.42</v>
      </c>
      <c r="D16" s="142"/>
      <c r="E16" s="142"/>
      <c r="F16" s="142"/>
      <c r="G16" s="89"/>
    </row>
    <row r="17" spans="1:7" x14ac:dyDescent="0.2">
      <c r="A17" s="158" t="s">
        <v>70</v>
      </c>
      <c r="B17" s="158"/>
      <c r="C17" s="10">
        <f>SUM(C13:C16)</f>
        <v>12259.42</v>
      </c>
      <c r="D17" s="143"/>
      <c r="E17" s="143"/>
      <c r="F17" s="143"/>
      <c r="G17" s="89"/>
    </row>
    <row r="18" spans="1:7" x14ac:dyDescent="0.2">
      <c r="D18" s="125"/>
      <c r="E18" s="125"/>
      <c r="F18" s="125"/>
      <c r="G18" s="89"/>
    </row>
    <row r="19" spans="1:7" x14ac:dyDescent="0.2">
      <c r="A19" s="4" t="s">
        <v>71</v>
      </c>
      <c r="D19" s="125"/>
      <c r="E19" s="125"/>
      <c r="F19" s="125"/>
      <c r="G19" s="89"/>
    </row>
    <row r="20" spans="1:7" x14ac:dyDescent="0.2">
      <c r="D20" s="125"/>
      <c r="E20" s="125"/>
      <c r="F20" s="125"/>
      <c r="G20" s="89"/>
    </row>
    <row r="21" spans="1:7" x14ac:dyDescent="0.2">
      <c r="A21" s="3" t="s">
        <v>38</v>
      </c>
      <c r="B21" s="3" t="s">
        <v>39</v>
      </c>
      <c r="C21" s="11" t="s">
        <v>267</v>
      </c>
      <c r="D21" s="125"/>
      <c r="E21" s="125"/>
      <c r="F21" s="125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5"/>
      <c r="E22" s="125"/>
      <c r="F22" s="125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5"/>
      <c r="E23" s="125"/>
      <c r="F23" s="125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5"/>
      <c r="E24" s="125"/>
      <c r="F24" s="125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5"/>
      <c r="E25" s="125"/>
      <c r="F25" s="125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5"/>
      <c r="E26" s="125"/>
      <c r="F26" s="125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5"/>
      <c r="E27" s="125"/>
      <c r="F27" s="125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5"/>
      <c r="E28" s="125"/>
      <c r="F28" s="125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5"/>
      <c r="E29" s="125"/>
      <c r="F29" s="125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5"/>
      <c r="E30" s="125"/>
      <c r="F30" s="125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5"/>
      <c r="E31" s="125"/>
      <c r="F31" s="125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5"/>
      <c r="E32" s="125"/>
      <c r="F32" s="125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5"/>
      <c r="E33" s="125"/>
      <c r="F33" s="125"/>
      <c r="G33" s="89"/>
    </row>
    <row r="34" spans="1:7" ht="63.75" x14ac:dyDescent="0.2">
      <c r="A34" s="6" t="s">
        <v>52</v>
      </c>
      <c r="B34" s="7" t="s">
        <v>271</v>
      </c>
      <c r="C34" s="9">
        <f>'Despesa - Access'!O18</f>
        <v>0</v>
      </c>
      <c r="D34" s="125"/>
      <c r="E34" s="125"/>
      <c r="F34" s="144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5"/>
      <c r="E35" s="125"/>
      <c r="F35" s="143"/>
      <c r="G35" s="89"/>
    </row>
    <row r="36" spans="1:7" x14ac:dyDescent="0.2">
      <c r="A36" s="2" t="s">
        <v>54</v>
      </c>
      <c r="B36" s="2" t="s">
        <v>261</v>
      </c>
      <c r="C36" s="9">
        <f>'Despesa - Access'!O20</f>
        <v>0</v>
      </c>
      <c r="D36" s="125"/>
      <c r="E36" s="125"/>
      <c r="F36" s="125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5"/>
      <c r="E37" s="125"/>
      <c r="F37" s="125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5"/>
      <c r="E38" s="125"/>
      <c r="F38" s="125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5"/>
      <c r="E39" s="125"/>
      <c r="F39" s="125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5"/>
      <c r="E40" s="125"/>
      <c r="F40" s="125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5"/>
      <c r="E41" s="125"/>
      <c r="F41" s="125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5"/>
      <c r="E42" s="125"/>
      <c r="F42" s="125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5"/>
      <c r="E43" s="125"/>
      <c r="F43" s="125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5"/>
      <c r="E44" s="125"/>
      <c r="F44" s="125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5"/>
      <c r="E45" s="125"/>
      <c r="F45" s="125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5"/>
      <c r="E46" s="125"/>
      <c r="F46" s="125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42"/>
      <c r="E47" s="142"/>
      <c r="F47" s="142"/>
      <c r="G47" s="89"/>
    </row>
    <row r="48" spans="1:7" x14ac:dyDescent="0.2">
      <c r="A48" s="158" t="s">
        <v>70</v>
      </c>
      <c r="B48" s="158"/>
      <c r="C48" s="10">
        <f>SUM(C22:C47)</f>
        <v>0</v>
      </c>
      <c r="D48" s="143"/>
      <c r="E48" s="143"/>
      <c r="F48" s="143"/>
      <c r="G48" s="89"/>
    </row>
    <row r="49" spans="1:7" x14ac:dyDescent="0.2">
      <c r="D49" s="125"/>
      <c r="E49" s="125"/>
      <c r="F49" s="125"/>
      <c r="G49" s="89"/>
    </row>
    <row r="50" spans="1:7" x14ac:dyDescent="0.2">
      <c r="A50" s="4" t="s">
        <v>253</v>
      </c>
      <c r="D50" s="125"/>
      <c r="E50" s="125"/>
      <c r="F50" s="125"/>
      <c r="G50" s="89"/>
    </row>
    <row r="51" spans="1:7" x14ac:dyDescent="0.2">
      <c r="D51" s="125"/>
      <c r="E51" s="125"/>
      <c r="F51" s="125"/>
      <c r="G51" s="89"/>
    </row>
    <row r="52" spans="1:7" x14ac:dyDescent="0.2">
      <c r="A52" s="3" t="s">
        <v>38</v>
      </c>
      <c r="B52" s="3" t="s">
        <v>39</v>
      </c>
      <c r="C52" s="11" t="s">
        <v>267</v>
      </c>
      <c r="D52" s="125"/>
      <c r="E52" s="125"/>
      <c r="F52" s="125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5"/>
      <c r="E53" s="125"/>
      <c r="F53" s="125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5"/>
      <c r="E54" s="125"/>
      <c r="F54" s="125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5"/>
      <c r="E55" s="125"/>
      <c r="F55" s="125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5"/>
      <c r="E56" s="125"/>
      <c r="F56" s="125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42"/>
      <c r="E57" s="142"/>
      <c r="F57" s="142"/>
      <c r="G57" s="89"/>
    </row>
    <row r="58" spans="1:7" x14ac:dyDescent="0.2">
      <c r="A58" s="158" t="s">
        <v>70</v>
      </c>
      <c r="B58" s="158"/>
      <c r="C58" s="10">
        <f>SUM(C53:C57)</f>
        <v>0</v>
      </c>
      <c r="D58" s="143"/>
      <c r="E58" s="143"/>
      <c r="F58" s="143"/>
      <c r="G58" s="89"/>
    </row>
    <row r="59" spans="1:7" x14ac:dyDescent="0.2">
      <c r="D59" s="125"/>
      <c r="E59" s="125"/>
      <c r="F59" s="125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267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177</v>
      </c>
      <c r="C72" s="9">
        <f>'Financeiro - Access'!O4</f>
        <v>0</v>
      </c>
    </row>
    <row r="73" spans="1:3" x14ac:dyDescent="0.2">
      <c r="A73" s="2" t="s">
        <v>43</v>
      </c>
      <c r="B73" s="2" t="s">
        <v>262</v>
      </c>
      <c r="C73" s="9">
        <f>'Financeiro - Access'!O5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8" t="s">
        <v>70</v>
      </c>
      <c r="B83" s="158"/>
      <c r="C83" s="10">
        <f>SUM(C79:C82)</f>
        <v>0</v>
      </c>
    </row>
    <row r="84" spans="1:7" x14ac:dyDescent="0.2">
      <c r="A84" s="162" t="s">
        <v>317</v>
      </c>
      <c r="B84" s="162"/>
      <c r="C84" s="162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11"/>
      <c r="B88" s="111"/>
      <c r="C88" s="111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0" t="s">
        <v>357</v>
      </c>
      <c r="B91" s="151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6" t="s">
        <v>97</v>
      </c>
      <c r="B94" s="156"/>
      <c r="C94" s="156"/>
      <c r="D94" s="156"/>
      <c r="E94" s="27">
        <f>$C$17+$C$48+$C$58+$C$65</f>
        <v>12259.42</v>
      </c>
    </row>
    <row r="96" spans="1:7" x14ac:dyDescent="0.2">
      <c r="D96" s="85" t="s">
        <v>272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316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57" t="s">
        <v>248</v>
      </c>
      <c r="B1" s="157"/>
      <c r="C1" s="157"/>
    </row>
    <row r="3" spans="1:7" x14ac:dyDescent="0.2">
      <c r="A3" s="2" t="s">
        <v>32</v>
      </c>
      <c r="B3" s="156" t="s">
        <v>249</v>
      </c>
      <c r="C3" s="156"/>
    </row>
    <row r="4" spans="1:7" x14ac:dyDescent="0.2">
      <c r="A4" s="2" t="s">
        <v>33</v>
      </c>
      <c r="B4" s="156" t="s">
        <v>250</v>
      </c>
      <c r="C4" s="156"/>
    </row>
    <row r="5" spans="1:7" x14ac:dyDescent="0.2">
      <c r="A5" s="2" t="s">
        <v>34</v>
      </c>
      <c r="B5" s="156" t="s">
        <v>358</v>
      </c>
      <c r="C5" s="156"/>
    </row>
    <row r="6" spans="1:7" x14ac:dyDescent="0.2">
      <c r="A6" s="2" t="s">
        <v>35</v>
      </c>
      <c r="B6" s="156" t="s">
        <v>251</v>
      </c>
      <c r="C6" s="156"/>
    </row>
    <row r="7" spans="1:7" x14ac:dyDescent="0.2">
      <c r="A7" s="2" t="s">
        <v>36</v>
      </c>
      <c r="B7" s="153" t="s">
        <v>384</v>
      </c>
      <c r="C7" s="154"/>
    </row>
    <row r="8" spans="1:7" x14ac:dyDescent="0.2">
      <c r="A8" s="2" t="s">
        <v>37</v>
      </c>
      <c r="B8" s="155">
        <v>43119</v>
      </c>
      <c r="C8" s="156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260</v>
      </c>
      <c r="C15" s="10">
        <f>'Despesa - Access'!P4</f>
        <v>0</v>
      </c>
    </row>
    <row r="16" spans="1:7" ht="51" x14ac:dyDescent="0.2">
      <c r="A16" s="6" t="s">
        <v>43</v>
      </c>
      <c r="B16" s="5" t="s">
        <v>268</v>
      </c>
      <c r="C16" s="10">
        <v>11928.3</v>
      </c>
      <c r="D16" s="142" t="s">
        <v>377</v>
      </c>
      <c r="E16" s="142" t="s">
        <v>378</v>
      </c>
      <c r="F16" s="142" t="s">
        <v>379</v>
      </c>
      <c r="G16" s="89"/>
    </row>
    <row r="17" spans="1:8" x14ac:dyDescent="0.2">
      <c r="A17" s="158" t="s">
        <v>70</v>
      </c>
      <c r="B17" s="158"/>
      <c r="C17" s="10">
        <f>SUM(C13:C16)</f>
        <v>11928.3</v>
      </c>
      <c r="D17" s="143">
        <v>117443641.14</v>
      </c>
      <c r="E17" s="143">
        <f>-2267450</f>
        <v>-2267450</v>
      </c>
      <c r="F17" s="143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5"/>
      <c r="E18" s="125"/>
      <c r="F18" s="125"/>
      <c r="G18" s="89"/>
    </row>
    <row r="19" spans="1:8" x14ac:dyDescent="0.2">
      <c r="A19" s="4" t="s">
        <v>71</v>
      </c>
      <c r="D19" s="125"/>
      <c r="E19" s="125"/>
      <c r="F19" s="125"/>
      <c r="G19" s="89"/>
    </row>
    <row r="20" spans="1:8" x14ac:dyDescent="0.2">
      <c r="D20" s="125"/>
      <c r="E20" s="125"/>
      <c r="F20" s="125"/>
      <c r="G20" s="89"/>
    </row>
    <row r="21" spans="1:8" x14ac:dyDescent="0.2">
      <c r="A21" s="3" t="s">
        <v>38</v>
      </c>
      <c r="B21" s="3" t="s">
        <v>39</v>
      </c>
      <c r="C21" s="11" t="s">
        <v>267</v>
      </c>
      <c r="D21" s="125"/>
      <c r="E21" s="125"/>
      <c r="F21" s="125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5"/>
      <c r="E22" s="125"/>
      <c r="F22" s="125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5"/>
      <c r="E23" s="125"/>
      <c r="F23" s="125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5"/>
      <c r="E24" s="125"/>
      <c r="F24" s="125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5"/>
      <c r="E25" s="125"/>
      <c r="F25" s="125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5"/>
      <c r="E26" s="125"/>
      <c r="F26" s="125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5"/>
      <c r="E27" s="125"/>
      <c r="F27" s="125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5"/>
      <c r="E28" s="125"/>
      <c r="F28" s="125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5"/>
      <c r="E29" s="125"/>
      <c r="F29" s="125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5"/>
      <c r="E30" s="125"/>
      <c r="F30" s="125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5"/>
      <c r="E31" s="125"/>
      <c r="F31" s="125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5"/>
      <c r="E32" s="125"/>
      <c r="F32" s="125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5"/>
      <c r="E33" s="125"/>
      <c r="F33" s="125"/>
      <c r="G33" s="89"/>
    </row>
    <row r="34" spans="1:8" ht="63.75" x14ac:dyDescent="0.2">
      <c r="A34" s="6" t="s">
        <v>52</v>
      </c>
      <c r="B34" s="7" t="s">
        <v>269</v>
      </c>
      <c r="C34" s="9">
        <f>'Despesa - Access'!P18</f>
        <v>0</v>
      </c>
      <c r="D34" s="125"/>
      <c r="E34" s="125"/>
      <c r="F34" s="144" t="s">
        <v>380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5"/>
      <c r="E35" s="125"/>
      <c r="F35" s="143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261</v>
      </c>
      <c r="C36" s="9">
        <f>'Despesa - Access'!P20</f>
        <v>0</v>
      </c>
      <c r="D36" s="125"/>
      <c r="E36" s="125"/>
      <c r="F36" s="125"/>
      <c r="G36" s="89"/>
      <c r="H36" s="146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5"/>
      <c r="E37" s="125"/>
      <c r="F37" s="125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5"/>
      <c r="E38" s="125"/>
      <c r="F38" s="125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5"/>
      <c r="E39" s="125"/>
      <c r="F39" s="125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5"/>
      <c r="E40" s="125"/>
      <c r="F40" s="125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5"/>
      <c r="E41" s="125"/>
      <c r="F41" s="125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5"/>
      <c r="E42" s="125"/>
      <c r="F42" s="125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5"/>
      <c r="E43" s="125"/>
      <c r="F43" s="125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5"/>
      <c r="E44" s="125"/>
      <c r="F44" s="125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5"/>
      <c r="E45" s="125"/>
      <c r="F45" s="125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5"/>
      <c r="E46" s="125"/>
      <c r="F46" s="125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42" t="s">
        <v>377</v>
      </c>
      <c r="E47" s="142" t="s">
        <v>378</v>
      </c>
      <c r="F47" s="142" t="s">
        <v>379</v>
      </c>
      <c r="G47" s="89"/>
    </row>
    <row r="48" spans="1:8" x14ac:dyDescent="0.2">
      <c r="A48" s="158" t="s">
        <v>70</v>
      </c>
      <c r="B48" s="158"/>
      <c r="C48" s="10">
        <f>SUM(C22:C47)</f>
        <v>0</v>
      </c>
      <c r="D48" s="143">
        <v>37550835.590000004</v>
      </c>
      <c r="E48" s="143">
        <v>-28145807.34</v>
      </c>
      <c r="F48" s="147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5"/>
      <c r="E49" s="125"/>
      <c r="F49" s="125"/>
      <c r="G49" s="89"/>
    </row>
    <row r="50" spans="1:8" x14ac:dyDescent="0.2">
      <c r="A50" s="4" t="s">
        <v>253</v>
      </c>
      <c r="D50" s="125"/>
      <c r="E50" s="125"/>
      <c r="F50" s="125"/>
      <c r="G50" s="89"/>
    </row>
    <row r="51" spans="1:8" x14ac:dyDescent="0.2">
      <c r="D51" s="125"/>
      <c r="E51" s="125"/>
      <c r="F51" s="125"/>
      <c r="G51" s="89"/>
    </row>
    <row r="52" spans="1:8" x14ac:dyDescent="0.2">
      <c r="A52" s="3" t="s">
        <v>38</v>
      </c>
      <c r="B52" s="3" t="s">
        <v>39</v>
      </c>
      <c r="C52" s="11" t="s">
        <v>267</v>
      </c>
      <c r="D52" s="125"/>
      <c r="E52" s="125"/>
      <c r="F52" s="125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5"/>
      <c r="E53" s="125"/>
      <c r="F53" s="125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5"/>
      <c r="E54" s="125"/>
      <c r="F54" s="125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5"/>
      <c r="E55" s="125"/>
      <c r="F55" s="125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5"/>
      <c r="E56" s="125"/>
      <c r="F56" s="125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42" t="s">
        <v>377</v>
      </c>
      <c r="E57" s="142" t="s">
        <v>378</v>
      </c>
      <c r="F57" s="142" t="s">
        <v>379</v>
      </c>
      <c r="G57" s="89"/>
    </row>
    <row r="58" spans="1:8" x14ac:dyDescent="0.2">
      <c r="A58" s="158" t="s">
        <v>70</v>
      </c>
      <c r="B58" s="158"/>
      <c r="C58" s="10">
        <f>SUM(C53:C57)</f>
        <v>0</v>
      </c>
      <c r="D58" s="143">
        <v>5315655.3499999996</v>
      </c>
      <c r="E58" s="143">
        <v>-16886531.5</v>
      </c>
      <c r="F58" s="143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5"/>
      <c r="E59" s="125"/>
      <c r="F59" s="125"/>
      <c r="G59" s="89"/>
    </row>
    <row r="60" spans="1:8" x14ac:dyDescent="0.2">
      <c r="A60" s="4" t="s">
        <v>72</v>
      </c>
      <c r="D60" s="125"/>
      <c r="E60" s="125"/>
      <c r="F60" s="145"/>
      <c r="G60" s="89"/>
    </row>
    <row r="61" spans="1:8" x14ac:dyDescent="0.2">
      <c r="F61" s="129"/>
    </row>
    <row r="62" spans="1:8" x14ac:dyDescent="0.2">
      <c r="A62" s="3" t="s">
        <v>38</v>
      </c>
      <c r="B62" s="3" t="s">
        <v>39</v>
      </c>
      <c r="C62" s="11" t="s">
        <v>267</v>
      </c>
      <c r="F62" s="129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9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42" t="s">
        <v>377</v>
      </c>
      <c r="E64" s="142" t="s">
        <v>378</v>
      </c>
      <c r="F64" s="142" t="s">
        <v>379</v>
      </c>
      <c r="G64" s="89"/>
    </row>
    <row r="65" spans="1:7" x14ac:dyDescent="0.2">
      <c r="A65" s="158" t="s">
        <v>70</v>
      </c>
      <c r="B65" s="158"/>
      <c r="C65" s="10">
        <f>SUM(C63:C64)</f>
        <v>0</v>
      </c>
      <c r="D65" s="143">
        <v>25000000</v>
      </c>
      <c r="E65" s="143">
        <v>0</v>
      </c>
      <c r="F65" s="143">
        <v>0</v>
      </c>
      <c r="G65" s="89">
        <f>+C65-D65+F65+E65</f>
        <v>-25000000</v>
      </c>
    </row>
    <row r="66" spans="1:7" x14ac:dyDescent="0.2">
      <c r="A66" s="159"/>
      <c r="B66" s="159"/>
      <c r="C66" s="159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267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177</v>
      </c>
      <c r="C72" s="9">
        <f>'Financeiro - Access'!P4</f>
        <v>0</v>
      </c>
    </row>
    <row r="73" spans="1:7" x14ac:dyDescent="0.2">
      <c r="A73" s="2" t="s">
        <v>43</v>
      </c>
      <c r="B73" s="2" t="s">
        <v>262</v>
      </c>
      <c r="C73" s="9">
        <f>'Financeiro - Access'!P5</f>
        <v>0</v>
      </c>
    </row>
    <row r="74" spans="1:7" x14ac:dyDescent="0.2">
      <c r="A74" s="158" t="s">
        <v>70</v>
      </c>
      <c r="B74" s="158"/>
      <c r="C74" s="10">
        <f>SUM(C70:C73)</f>
        <v>0</v>
      </c>
    </row>
    <row r="76" spans="1:7" x14ac:dyDescent="0.2">
      <c r="A76" s="4" t="s">
        <v>246</v>
      </c>
    </row>
    <row r="78" spans="1:7" x14ac:dyDescent="0.2">
      <c r="A78" s="3" t="s">
        <v>38</v>
      </c>
      <c r="B78" s="3" t="s">
        <v>39</v>
      </c>
      <c r="C78" s="11" t="s">
        <v>267</v>
      </c>
    </row>
    <row r="79" spans="1:7" x14ac:dyDescent="0.2">
      <c r="A79" s="2" t="s">
        <v>40</v>
      </c>
      <c r="B79" s="2" t="s">
        <v>263</v>
      </c>
      <c r="C79" s="9"/>
    </row>
    <row r="80" spans="1:7" x14ac:dyDescent="0.2">
      <c r="A80" s="2" t="s">
        <v>41</v>
      </c>
      <c r="B80" s="2" t="s">
        <v>264</v>
      </c>
      <c r="C80" s="9"/>
    </row>
    <row r="81" spans="1:12" x14ac:dyDescent="0.2">
      <c r="A81" s="2" t="s">
        <v>42</v>
      </c>
      <c r="B81" s="2" t="s">
        <v>265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58" t="s">
        <v>70</v>
      </c>
      <c r="B83" s="158"/>
      <c r="C83" s="10">
        <f>SUM(C79:C82)</f>
        <v>2698764</v>
      </c>
    </row>
    <row r="84" spans="1:12" x14ac:dyDescent="0.2">
      <c r="A84" s="162" t="s">
        <v>317</v>
      </c>
      <c r="B84" s="162"/>
      <c r="C84" s="162"/>
    </row>
    <row r="87" spans="1:12" x14ac:dyDescent="0.2">
      <c r="A87" s="152" t="s">
        <v>98</v>
      </c>
      <c r="B87" s="152"/>
      <c r="C87" s="152"/>
      <c r="D87" s="152"/>
      <c r="E87" s="152"/>
    </row>
    <row r="88" spans="1:12" x14ac:dyDescent="0.2">
      <c r="A88" s="112"/>
      <c r="B88" s="112"/>
      <c r="C88" s="112"/>
      <c r="D88"/>
      <c r="E88"/>
    </row>
    <row r="89" spans="1:12" x14ac:dyDescent="0.2">
      <c r="C89" s="113" t="s">
        <v>110</v>
      </c>
      <c r="D89" s="114" t="s">
        <v>109</v>
      </c>
      <c r="E89" s="3" t="s">
        <v>70</v>
      </c>
      <c r="I89" s="32"/>
    </row>
    <row r="90" spans="1:12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50" t="s">
        <v>357</v>
      </c>
      <c r="B91" s="151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66"/>
      <c r="H91" s="166"/>
      <c r="I91" s="166"/>
      <c r="K91" s="125">
        <f>31754342.46+418384.17</f>
        <v>32172726.630000003</v>
      </c>
      <c r="L91" s="129" t="s">
        <v>361</v>
      </c>
    </row>
    <row r="92" spans="1:12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  <c r="G92" s="166"/>
      <c r="H92" s="166"/>
      <c r="I92" s="166"/>
      <c r="K92" s="125">
        <v>31740546.280000001</v>
      </c>
      <c r="L92" s="129" t="s">
        <v>364</v>
      </c>
    </row>
    <row r="93" spans="1:12" x14ac:dyDescent="0.2">
      <c r="A93" s="156" t="s">
        <v>96</v>
      </c>
      <c r="B93" s="156"/>
      <c r="C93" s="156"/>
      <c r="D93" s="156"/>
      <c r="E93" s="27" t="e">
        <f>SUM(E90:E92)</f>
        <v>#REF!</v>
      </c>
      <c r="F93" s="115"/>
      <c r="G93" s="166"/>
      <c r="H93" s="166"/>
      <c r="I93" s="166"/>
      <c r="K93" s="89">
        <f>+K91-K92</f>
        <v>432180.35000000149</v>
      </c>
    </row>
    <row r="94" spans="1:12" x14ac:dyDescent="0.2">
      <c r="A94" s="156" t="s">
        <v>97</v>
      </c>
      <c r="B94" s="156"/>
      <c r="C94" s="156"/>
      <c r="D94" s="156"/>
      <c r="E94" s="27">
        <f>$C$17+$C$48+$C$58+$C$65</f>
        <v>11928.3</v>
      </c>
      <c r="F94" s="32"/>
      <c r="G94" s="132"/>
      <c r="I94" s="32"/>
      <c r="K94" s="125">
        <v>418384.17</v>
      </c>
      <c r="L94" s="129" t="s">
        <v>362</v>
      </c>
    </row>
    <row r="95" spans="1:12" ht="15" x14ac:dyDescent="0.35">
      <c r="D95"/>
      <c r="E95"/>
      <c r="F95" s="138"/>
      <c r="G95" s="137"/>
      <c r="H95" s="132"/>
      <c r="I95" s="32"/>
      <c r="K95" s="89">
        <f>+K93-K94</f>
        <v>13796.180000001506</v>
      </c>
      <c r="L95" s="129" t="s">
        <v>363</v>
      </c>
    </row>
    <row r="96" spans="1:12" x14ac:dyDescent="0.2">
      <c r="D96" s="85" t="s">
        <v>272</v>
      </c>
      <c r="E96" s="88">
        <f>117443641.14+37550835.59+5315655.35+25000000</f>
        <v>185310132.08000001</v>
      </c>
      <c r="F96" s="8"/>
      <c r="G96" s="134"/>
      <c r="H96" s="132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34"/>
      <c r="H97" s="129"/>
      <c r="I97" s="32"/>
      <c r="K97" s="89">
        <f>+K93-K94-K95</f>
        <v>0</v>
      </c>
    </row>
    <row r="98" spans="3:11" x14ac:dyDescent="0.2">
      <c r="D98"/>
      <c r="E98" s="8"/>
      <c r="G98" s="134"/>
      <c r="H98" s="132"/>
      <c r="I98" s="32"/>
      <c r="K98" s="89"/>
    </row>
    <row r="99" spans="3:11" ht="15" customHeight="1" x14ac:dyDescent="0.2">
      <c r="D99"/>
      <c r="E99" s="32">
        <f>+E96-E94</f>
        <v>185298203.78</v>
      </c>
      <c r="F99" s="139" t="s">
        <v>381</v>
      </c>
      <c r="G99" s="134"/>
      <c r="H99" s="132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9" t="s">
        <v>382</v>
      </c>
      <c r="G100" s="135"/>
      <c r="H100" s="133"/>
      <c r="I100" s="32"/>
    </row>
    <row r="101" spans="3:11" ht="15" customHeight="1" x14ac:dyDescent="0.2">
      <c r="D101"/>
      <c r="E101" s="32">
        <f>+E99-E100</f>
        <v>132282660.65000001</v>
      </c>
      <c r="F101" s="131" t="s">
        <v>383</v>
      </c>
      <c r="G101" s="136"/>
      <c r="I101" s="131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57" t="s">
        <v>247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386</v>
      </c>
      <c r="C7" s="154"/>
    </row>
    <row r="8" spans="1:3" x14ac:dyDescent="0.2">
      <c r="A8" s="2" t="s">
        <v>37</v>
      </c>
      <c r="B8" s="155">
        <v>43119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260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268</v>
      </c>
      <c r="C16" s="10">
        <f>'RP - Access'!E5</f>
        <v>1443.55</v>
      </c>
    </row>
    <row r="17" spans="1:3" x14ac:dyDescent="0.2">
      <c r="A17" s="158" t="s">
        <v>70</v>
      </c>
      <c r="B17" s="158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266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269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261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58" t="s">
        <v>70</v>
      </c>
      <c r="B48" s="158"/>
      <c r="C48" s="10">
        <f>SUM(C22:C47)</f>
        <v>28444872.090000004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58" t="s">
        <v>70</v>
      </c>
      <c r="B58" s="158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267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58" t="s">
        <v>70</v>
      </c>
      <c r="B65" s="158"/>
      <c r="C65" s="10">
        <f>SUM(C63:C64)</f>
        <v>0</v>
      </c>
    </row>
    <row r="66" spans="1:4" x14ac:dyDescent="0.2">
      <c r="A66" s="159" t="s">
        <v>318</v>
      </c>
      <c r="B66" s="159"/>
      <c r="C66" s="159"/>
    </row>
    <row r="68" spans="1:4" x14ac:dyDescent="0.2">
      <c r="A68" s="152" t="s">
        <v>98</v>
      </c>
      <c r="B68" s="152"/>
      <c r="C68" s="152"/>
    </row>
    <row r="70" spans="1:4" x14ac:dyDescent="0.2">
      <c r="A70" s="167" t="s">
        <v>360</v>
      </c>
      <c r="B70" s="168"/>
      <c r="C70" s="99">
        <f>47252159.01+47629.83+5715754.29</f>
        <v>53015543.129999995</v>
      </c>
    </row>
    <row r="71" spans="1:4" x14ac:dyDescent="0.2">
      <c r="A71" s="150" t="s">
        <v>97</v>
      </c>
      <c r="B71" s="151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69" t="s">
        <v>235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52" t="s">
        <v>111</v>
      </c>
      <c r="C27" s="152"/>
    </row>
    <row r="29" spans="1:20" x14ac:dyDescent="0.2">
      <c r="B29" s="26" t="s">
        <v>115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258</v>
      </c>
      <c r="C32" s="22">
        <v>990401726.04999995</v>
      </c>
    </row>
    <row r="34" spans="2:7" x14ac:dyDescent="0.2">
      <c r="B34" s="152" t="s">
        <v>112</v>
      </c>
      <c r="C34" s="152"/>
    </row>
    <row r="36" spans="2:7" x14ac:dyDescent="0.2">
      <c r="B36" s="26" t="s">
        <v>125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52" t="s">
        <v>113</v>
      </c>
      <c r="C41" s="152"/>
    </row>
    <row r="43" spans="2:7" x14ac:dyDescent="0.2">
      <c r="B43" s="26" t="s">
        <v>126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52" t="s">
        <v>114</v>
      </c>
      <c r="C47" s="152"/>
    </row>
    <row r="49" spans="2:3" x14ac:dyDescent="0.2">
      <c r="B49" s="26" t="s">
        <v>122</v>
      </c>
      <c r="C49" s="83">
        <v>145465595.25999999</v>
      </c>
    </row>
    <row r="50" spans="2:3" x14ac:dyDescent="0.2">
      <c r="B50" s="26" t="s">
        <v>121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D86" sqref="D86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6" width="11.28515625" customWidth="1"/>
    <col min="7" max="7" width="11.7109375" customWidth="1"/>
    <col min="8" max="8" width="11.28515625" customWidth="1"/>
    <col min="9" max="9" width="11.5703125" customWidth="1"/>
    <col min="10" max="10" width="11.140625" customWidth="1"/>
    <col min="11" max="11" width="10.570312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142</v>
      </c>
      <c r="B1" s="92" t="s">
        <v>127</v>
      </c>
      <c r="C1" s="92" t="s">
        <v>128</v>
      </c>
      <c r="D1" s="92" t="s">
        <v>129</v>
      </c>
      <c r="E1" s="92" t="s">
        <v>130</v>
      </c>
      <c r="F1" s="92" t="s">
        <v>131</v>
      </c>
      <c r="G1" s="92" t="s">
        <v>132</v>
      </c>
      <c r="H1" s="92" t="s">
        <v>133</v>
      </c>
      <c r="I1" s="92" t="s">
        <v>134</v>
      </c>
      <c r="J1" s="92" t="s">
        <v>135</v>
      </c>
      <c r="K1" s="92" t="s">
        <v>136</v>
      </c>
      <c r="L1" s="92" t="s">
        <v>137</v>
      </c>
      <c r="M1" s="92" t="s">
        <v>138</v>
      </c>
      <c r="N1" s="92" t="s">
        <v>139</v>
      </c>
      <c r="O1" s="92" t="s">
        <v>140</v>
      </c>
      <c r="P1" s="92" t="s">
        <v>141</v>
      </c>
      <c r="Q1" s="92" t="s">
        <v>95</v>
      </c>
    </row>
    <row r="2" spans="1:17" ht="15" x14ac:dyDescent="0.25">
      <c r="A2" s="93" t="s">
        <v>0</v>
      </c>
      <c r="B2" s="93" t="s">
        <v>274</v>
      </c>
      <c r="C2" s="93" t="s">
        <v>275</v>
      </c>
      <c r="D2" s="93" t="s">
        <v>319</v>
      </c>
      <c r="E2" s="94">
        <v>113159331.69</v>
      </c>
      <c r="F2" s="94">
        <v>0</v>
      </c>
      <c r="G2" s="94">
        <v>0</v>
      </c>
      <c r="H2" s="94">
        <v>0</v>
      </c>
      <c r="I2" s="94">
        <v>0</v>
      </c>
      <c r="J2" s="94">
        <v>0</v>
      </c>
      <c r="K2" s="94">
        <v>0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387</v>
      </c>
    </row>
    <row r="3" spans="1:17" ht="15" x14ac:dyDescent="0.25">
      <c r="A3" s="93" t="s">
        <v>0</v>
      </c>
      <c r="B3" s="93" t="s">
        <v>276</v>
      </c>
      <c r="C3" s="93" t="s">
        <v>275</v>
      </c>
      <c r="D3" s="93" t="s">
        <v>344</v>
      </c>
      <c r="E3" s="94">
        <v>22143998.77</v>
      </c>
      <c r="F3" s="94">
        <v>0</v>
      </c>
      <c r="G3" s="94">
        <v>0</v>
      </c>
      <c r="H3" s="94">
        <v>0</v>
      </c>
      <c r="I3" s="94">
        <v>0</v>
      </c>
      <c r="J3" s="94">
        <v>0</v>
      </c>
      <c r="K3" s="94">
        <v>0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387</v>
      </c>
    </row>
    <row r="4" spans="1:17" ht="30" x14ac:dyDescent="0.25">
      <c r="A4" s="93" t="s">
        <v>0</v>
      </c>
      <c r="B4" s="93" t="s">
        <v>277</v>
      </c>
      <c r="C4" s="93" t="s">
        <v>275</v>
      </c>
      <c r="D4" s="93" t="s">
        <v>345</v>
      </c>
      <c r="E4" s="94">
        <v>14780655.960000001</v>
      </c>
      <c r="F4" s="94">
        <v>0</v>
      </c>
      <c r="G4" s="94">
        <v>0</v>
      </c>
      <c r="H4" s="94">
        <v>0</v>
      </c>
      <c r="I4" s="94">
        <v>0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387</v>
      </c>
    </row>
    <row r="5" spans="1:17" ht="45" x14ac:dyDescent="0.25">
      <c r="A5" s="93" t="s">
        <v>0</v>
      </c>
      <c r="B5" s="93" t="s">
        <v>278</v>
      </c>
      <c r="C5" s="93" t="s">
        <v>275</v>
      </c>
      <c r="D5" s="93" t="s">
        <v>320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387</v>
      </c>
    </row>
    <row r="6" spans="1:17" ht="30" x14ac:dyDescent="0.25">
      <c r="A6" s="93" t="s">
        <v>279</v>
      </c>
      <c r="B6" s="93" t="s">
        <v>280</v>
      </c>
      <c r="C6" s="93" t="s">
        <v>281</v>
      </c>
      <c r="D6" s="93" t="s">
        <v>330</v>
      </c>
      <c r="E6" s="94">
        <v>127182.53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387</v>
      </c>
    </row>
    <row r="7" spans="1:17" ht="30" x14ac:dyDescent="0.25">
      <c r="A7" s="93" t="s">
        <v>279</v>
      </c>
      <c r="B7" s="93" t="s">
        <v>282</v>
      </c>
      <c r="C7" s="93" t="s">
        <v>281</v>
      </c>
      <c r="D7" s="93" t="s">
        <v>329</v>
      </c>
      <c r="E7" s="94">
        <v>4019508.42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387</v>
      </c>
    </row>
    <row r="8" spans="1:17" ht="15" x14ac:dyDescent="0.25">
      <c r="A8" s="93" t="s">
        <v>279</v>
      </c>
      <c r="B8" s="93" t="s">
        <v>283</v>
      </c>
      <c r="C8" s="93" t="s">
        <v>281</v>
      </c>
      <c r="D8" s="93" t="s">
        <v>332</v>
      </c>
      <c r="E8" s="94">
        <v>501183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387</v>
      </c>
    </row>
    <row r="9" spans="1:17" ht="30" x14ac:dyDescent="0.25">
      <c r="A9" s="93" t="s">
        <v>279</v>
      </c>
      <c r="B9" s="93" t="s">
        <v>284</v>
      </c>
      <c r="C9" s="93" t="s">
        <v>281</v>
      </c>
      <c r="D9" s="93" t="s">
        <v>337</v>
      </c>
      <c r="E9" s="94">
        <v>395364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387</v>
      </c>
    </row>
    <row r="10" spans="1:17" ht="15" x14ac:dyDescent="0.25">
      <c r="A10" s="93" t="s">
        <v>279</v>
      </c>
      <c r="B10" s="93" t="s">
        <v>285</v>
      </c>
      <c r="C10" s="93" t="s">
        <v>281</v>
      </c>
      <c r="D10" s="93" t="s">
        <v>331</v>
      </c>
      <c r="E10" s="94">
        <v>97432.92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387</v>
      </c>
    </row>
    <row r="11" spans="1:17" ht="15" x14ac:dyDescent="0.25">
      <c r="A11" s="93" t="s">
        <v>279</v>
      </c>
      <c r="B11" s="93" t="s">
        <v>286</v>
      </c>
      <c r="C11" s="93" t="s">
        <v>281</v>
      </c>
      <c r="D11" s="93" t="s">
        <v>328</v>
      </c>
      <c r="E11" s="94">
        <v>7469.88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387</v>
      </c>
    </row>
    <row r="12" spans="1:17" ht="30" x14ac:dyDescent="0.25">
      <c r="A12" s="93" t="s">
        <v>279</v>
      </c>
      <c r="B12" s="93" t="s">
        <v>287</v>
      </c>
      <c r="C12" s="93" t="s">
        <v>281</v>
      </c>
      <c r="D12" s="93" t="s">
        <v>338</v>
      </c>
      <c r="E12" s="94">
        <v>1481610.27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387</v>
      </c>
    </row>
    <row r="13" spans="1:17" ht="15" x14ac:dyDescent="0.25">
      <c r="A13" s="93" t="s">
        <v>279</v>
      </c>
      <c r="B13" s="93" t="s">
        <v>288</v>
      </c>
      <c r="C13" s="93" t="s">
        <v>281</v>
      </c>
      <c r="D13" s="93" t="s">
        <v>333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387</v>
      </c>
    </row>
    <row r="14" spans="1:17" ht="15" x14ac:dyDescent="0.25">
      <c r="A14" s="93" t="s">
        <v>279</v>
      </c>
      <c r="B14" s="93" t="s">
        <v>289</v>
      </c>
      <c r="C14" s="93" t="s">
        <v>281</v>
      </c>
      <c r="D14" s="93" t="s">
        <v>343</v>
      </c>
      <c r="E14" s="94">
        <v>7490.51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387</v>
      </c>
    </row>
    <row r="15" spans="1:17" ht="15" x14ac:dyDescent="0.25">
      <c r="A15" s="93" t="s">
        <v>279</v>
      </c>
      <c r="B15" s="93" t="s">
        <v>290</v>
      </c>
      <c r="C15" s="93" t="s">
        <v>281</v>
      </c>
      <c r="D15" s="93" t="s">
        <v>342</v>
      </c>
      <c r="E15" s="94">
        <v>3423.96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387</v>
      </c>
    </row>
    <row r="16" spans="1:17" ht="15" x14ac:dyDescent="0.25">
      <c r="A16" s="93" t="s">
        <v>279</v>
      </c>
      <c r="B16" s="93" t="s">
        <v>291</v>
      </c>
      <c r="C16" s="93" t="s">
        <v>281</v>
      </c>
      <c r="D16" s="93" t="s">
        <v>351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387</v>
      </c>
    </row>
    <row r="17" spans="1:17" ht="15" x14ac:dyDescent="0.25">
      <c r="A17" s="93" t="s">
        <v>279</v>
      </c>
      <c r="B17" s="93" t="s">
        <v>292</v>
      </c>
      <c r="C17" s="93" t="s">
        <v>281</v>
      </c>
      <c r="D17" s="93" t="s">
        <v>336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387</v>
      </c>
    </row>
    <row r="18" spans="1:17" ht="75" x14ac:dyDescent="0.25">
      <c r="A18" s="93" t="s">
        <v>279</v>
      </c>
      <c r="B18" s="93" t="s">
        <v>293</v>
      </c>
      <c r="C18" s="93" t="s">
        <v>281</v>
      </c>
      <c r="D18" s="93" t="s">
        <v>355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387</v>
      </c>
    </row>
    <row r="19" spans="1:17" ht="15" x14ac:dyDescent="0.25">
      <c r="A19" s="93" t="s">
        <v>279</v>
      </c>
      <c r="B19" s="93" t="s">
        <v>294</v>
      </c>
      <c r="C19" s="93" t="s">
        <v>281</v>
      </c>
      <c r="D19" s="93" t="s">
        <v>349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387</v>
      </c>
    </row>
    <row r="20" spans="1:17" ht="15" x14ac:dyDescent="0.25">
      <c r="A20" s="93" t="s">
        <v>279</v>
      </c>
      <c r="B20" s="93" t="s">
        <v>295</v>
      </c>
      <c r="C20" s="93" t="s">
        <v>281</v>
      </c>
      <c r="D20" s="93" t="s">
        <v>348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387</v>
      </c>
    </row>
    <row r="21" spans="1:17" ht="15" x14ac:dyDescent="0.25">
      <c r="A21" s="93" t="s">
        <v>279</v>
      </c>
      <c r="B21" s="93" t="s">
        <v>296</v>
      </c>
      <c r="C21" s="93" t="s">
        <v>281</v>
      </c>
      <c r="D21" s="93" t="s">
        <v>339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387</v>
      </c>
    </row>
    <row r="22" spans="1:17" ht="30" x14ac:dyDescent="0.25">
      <c r="A22" s="93" t="s">
        <v>279</v>
      </c>
      <c r="B22" s="93" t="s">
        <v>297</v>
      </c>
      <c r="C22" s="93" t="s">
        <v>281</v>
      </c>
      <c r="D22" s="93" t="s">
        <v>335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387</v>
      </c>
    </row>
    <row r="23" spans="1:17" ht="15" x14ac:dyDescent="0.25">
      <c r="A23" s="93" t="s">
        <v>279</v>
      </c>
      <c r="B23" s="93" t="s">
        <v>298</v>
      </c>
      <c r="C23" s="93" t="s">
        <v>281</v>
      </c>
      <c r="D23" s="93" t="s">
        <v>346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387</v>
      </c>
    </row>
    <row r="24" spans="1:17" ht="15" x14ac:dyDescent="0.25">
      <c r="A24" s="93" t="s">
        <v>279</v>
      </c>
      <c r="B24" s="93" t="s">
        <v>299</v>
      </c>
      <c r="C24" s="93" t="s">
        <v>281</v>
      </c>
      <c r="D24" s="93" t="s">
        <v>341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387</v>
      </c>
    </row>
    <row r="25" spans="1:17" ht="30" x14ac:dyDescent="0.25">
      <c r="A25" s="93" t="s">
        <v>279</v>
      </c>
      <c r="B25" s="93" t="s">
        <v>300</v>
      </c>
      <c r="C25" s="93" t="s">
        <v>281</v>
      </c>
      <c r="D25" s="93" t="s">
        <v>321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387</v>
      </c>
    </row>
    <row r="26" spans="1:17" ht="15" x14ac:dyDescent="0.25">
      <c r="A26" s="93" t="s">
        <v>279</v>
      </c>
      <c r="B26" s="93" t="s">
        <v>301</v>
      </c>
      <c r="C26" s="93" t="s">
        <v>281</v>
      </c>
      <c r="D26" s="93" t="s">
        <v>352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387</v>
      </c>
    </row>
    <row r="27" spans="1:17" ht="15" x14ac:dyDescent="0.25">
      <c r="A27" s="93" t="s">
        <v>279</v>
      </c>
      <c r="B27" s="93" t="s">
        <v>302</v>
      </c>
      <c r="C27" s="93" t="s">
        <v>281</v>
      </c>
      <c r="D27" s="93" t="s">
        <v>350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387</v>
      </c>
    </row>
    <row r="28" spans="1:17" ht="15" x14ac:dyDescent="0.25">
      <c r="A28" s="93" t="s">
        <v>279</v>
      </c>
      <c r="B28" s="93" t="s">
        <v>303</v>
      </c>
      <c r="C28" s="93" t="s">
        <v>281</v>
      </c>
      <c r="D28" s="93" t="s">
        <v>347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387</v>
      </c>
    </row>
    <row r="29" spans="1:17" ht="30" x14ac:dyDescent="0.25">
      <c r="A29" s="93" t="s">
        <v>279</v>
      </c>
      <c r="B29" s="93" t="s">
        <v>304</v>
      </c>
      <c r="C29" s="93" t="s">
        <v>281</v>
      </c>
      <c r="D29" s="93" t="s">
        <v>340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387</v>
      </c>
    </row>
    <row r="30" spans="1:17" ht="30" x14ac:dyDescent="0.25">
      <c r="A30" s="93" t="s">
        <v>279</v>
      </c>
      <c r="B30" s="93" t="s">
        <v>305</v>
      </c>
      <c r="C30" s="93" t="s">
        <v>281</v>
      </c>
      <c r="D30" s="93" t="s">
        <v>322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387</v>
      </c>
    </row>
    <row r="31" spans="1:17" ht="15" x14ac:dyDescent="0.25">
      <c r="A31" s="93" t="s">
        <v>279</v>
      </c>
      <c r="B31" s="93" t="s">
        <v>306</v>
      </c>
      <c r="C31" s="93" t="s">
        <v>281</v>
      </c>
      <c r="D31" s="93" t="s">
        <v>334</v>
      </c>
      <c r="E31" s="94">
        <v>554821.75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387</v>
      </c>
    </row>
    <row r="32" spans="1:17" ht="15" x14ac:dyDescent="0.25">
      <c r="A32" s="93" t="s">
        <v>24</v>
      </c>
      <c r="B32" s="93" t="s">
        <v>307</v>
      </c>
      <c r="C32" s="93" t="s">
        <v>308</v>
      </c>
      <c r="D32" s="93" t="s">
        <v>353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387</v>
      </c>
    </row>
    <row r="33" spans="1:17" ht="15" x14ac:dyDescent="0.25">
      <c r="A33" s="93" t="s">
        <v>24</v>
      </c>
      <c r="B33" s="93" t="s">
        <v>309</v>
      </c>
      <c r="C33" s="93" t="s">
        <v>308</v>
      </c>
      <c r="D33" s="93" t="s">
        <v>323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387</v>
      </c>
    </row>
    <row r="34" spans="1:17" ht="30" x14ac:dyDescent="0.25">
      <c r="A34" s="93" t="s">
        <v>24</v>
      </c>
      <c r="B34" s="93" t="s">
        <v>310</v>
      </c>
      <c r="C34" s="93" t="s">
        <v>308</v>
      </c>
      <c r="D34" s="93" t="s">
        <v>324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387</v>
      </c>
    </row>
    <row r="35" spans="1:17" ht="30" x14ac:dyDescent="0.25">
      <c r="A35" s="93" t="s">
        <v>24</v>
      </c>
      <c r="B35" s="93" t="s">
        <v>311</v>
      </c>
      <c r="C35" s="93" t="s">
        <v>308</v>
      </c>
      <c r="D35" s="93" t="s">
        <v>325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387</v>
      </c>
    </row>
    <row r="36" spans="1:17" ht="15" x14ac:dyDescent="0.25">
      <c r="A36" s="93" t="s">
        <v>24</v>
      </c>
      <c r="B36" s="93" t="s">
        <v>312</v>
      </c>
      <c r="C36" s="93" t="s">
        <v>308</v>
      </c>
      <c r="D36" s="93" t="s">
        <v>354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387</v>
      </c>
    </row>
    <row r="37" spans="1:17" ht="30" x14ac:dyDescent="0.25">
      <c r="A37" s="93" t="s">
        <v>29</v>
      </c>
      <c r="B37" s="93" t="s">
        <v>313</v>
      </c>
      <c r="C37" s="93" t="s">
        <v>314</v>
      </c>
      <c r="D37" s="93" t="s">
        <v>326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387</v>
      </c>
    </row>
    <row r="38" spans="1:17" ht="15" x14ac:dyDescent="0.25">
      <c r="A38" s="93" t="s">
        <v>29</v>
      </c>
      <c r="B38" s="93" t="s">
        <v>315</v>
      </c>
      <c r="C38" s="93" t="s">
        <v>314</v>
      </c>
      <c r="D38" s="93" t="s">
        <v>327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387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30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R25" sqref="R25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5" width="12" customWidth="1"/>
    <col min="6" max="6" width="9.42578125" customWidth="1"/>
    <col min="7" max="7" width="9.5703125" customWidth="1"/>
    <col min="8" max="8" width="9.28515625" customWidth="1"/>
    <col min="9" max="10" width="9.42578125" customWidth="1"/>
    <col min="11" max="11" width="8.85546875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127</v>
      </c>
      <c r="B1" t="s">
        <v>168</v>
      </c>
      <c r="C1" t="s">
        <v>128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  <c r="I1" t="s">
        <v>134</v>
      </c>
      <c r="J1" t="s">
        <v>135</v>
      </c>
      <c r="K1" t="s">
        <v>136</v>
      </c>
      <c r="L1" t="s">
        <v>137</v>
      </c>
      <c r="M1" t="s">
        <v>138</v>
      </c>
      <c r="N1" t="s">
        <v>139</v>
      </c>
      <c r="O1" t="s">
        <v>140</v>
      </c>
      <c r="P1" t="s">
        <v>141</v>
      </c>
      <c r="Q1" t="s">
        <v>169</v>
      </c>
      <c r="R1" t="s">
        <v>95</v>
      </c>
    </row>
    <row r="2" spans="1:18" x14ac:dyDescent="0.2">
      <c r="A2" t="s">
        <v>170</v>
      </c>
      <c r="B2" t="s">
        <v>171</v>
      </c>
      <c r="C2" t="s">
        <v>172</v>
      </c>
      <c r="D2" t="s">
        <v>173</v>
      </c>
      <c r="E2">
        <v>152735767.30000001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152735767.30000001</v>
      </c>
      <c r="R2" t="s">
        <v>388</v>
      </c>
    </row>
    <row r="3" spans="1:18" x14ac:dyDescent="0.2">
      <c r="A3" t="s">
        <v>174</v>
      </c>
      <c r="B3" t="s">
        <v>175</v>
      </c>
      <c r="C3" t="s">
        <v>172</v>
      </c>
      <c r="D3" t="s">
        <v>75</v>
      </c>
      <c r="E3">
        <v>9564285.1500000004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9564285.1500000004</v>
      </c>
      <c r="R3" t="s">
        <v>388</v>
      </c>
    </row>
    <row r="4" spans="1:18" x14ac:dyDescent="0.2">
      <c r="A4" t="s">
        <v>176</v>
      </c>
      <c r="D4" t="s">
        <v>389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388</v>
      </c>
    </row>
    <row r="5" spans="1:18" x14ac:dyDescent="0.2">
      <c r="A5" t="s">
        <v>178</v>
      </c>
      <c r="D5" t="s">
        <v>390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388</v>
      </c>
    </row>
    <row r="7" spans="1:18" x14ac:dyDescent="0.2">
      <c r="E7">
        <f>SUM(E2:E6)</f>
        <v>162300052.45000002</v>
      </c>
      <c r="F7">
        <f t="shared" ref="F7:P7" si="0">SUM(F2:F6)</f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162300052.45000002</v>
      </c>
    </row>
    <row r="15" spans="1:18" x14ac:dyDescent="0.2">
      <c r="C15" s="126" t="s">
        <v>172</v>
      </c>
      <c r="D15" s="126" t="s">
        <v>173</v>
      </c>
      <c r="E15" s="127">
        <v>97853034.299999997</v>
      </c>
      <c r="F15" s="127">
        <v>60665593.950000003</v>
      </c>
      <c r="G15" s="127">
        <v>55863777.909999996</v>
      </c>
      <c r="H15" s="127">
        <v>63902133.380000003</v>
      </c>
      <c r="I15" s="127">
        <v>56955393.899999999</v>
      </c>
      <c r="J15" s="127">
        <v>59030849.469999999</v>
      </c>
      <c r="K15" s="127">
        <v>58074369.340000004</v>
      </c>
      <c r="L15" s="127">
        <v>60198928.57</v>
      </c>
      <c r="M15" s="32" t="s">
        <v>359</v>
      </c>
    </row>
    <row r="16" spans="1:18" x14ac:dyDescent="0.2">
      <c r="E16" s="32"/>
      <c r="F16" s="32"/>
      <c r="G16" s="32"/>
      <c r="H16" s="32"/>
      <c r="I16" s="32"/>
      <c r="J16" s="32"/>
      <c r="K16" s="32"/>
      <c r="L16" s="32"/>
      <c r="M16" s="32"/>
    </row>
    <row r="17" spans="5:13" x14ac:dyDescent="0.2">
      <c r="E17" s="32"/>
      <c r="F17" s="32"/>
      <c r="G17" s="32"/>
      <c r="H17" s="32"/>
      <c r="I17" s="32"/>
      <c r="J17" s="32"/>
      <c r="K17" s="32"/>
      <c r="L17" s="32"/>
      <c r="M17" s="32"/>
    </row>
    <row r="18" spans="5:13" x14ac:dyDescent="0.2">
      <c r="E18" s="32">
        <f>+E2-E15</f>
        <v>54882733.000000015</v>
      </c>
      <c r="F18" s="32">
        <f t="shared" ref="F18:L18" si="1">+F2-F15</f>
        <v>-60665593.950000003</v>
      </c>
      <c r="G18" s="32">
        <f t="shared" si="1"/>
        <v>-55863777.909999996</v>
      </c>
      <c r="H18" s="32">
        <f t="shared" si="1"/>
        <v>-63902133.380000003</v>
      </c>
      <c r="I18" s="32">
        <f t="shared" si="1"/>
        <v>-56955393.899999999</v>
      </c>
      <c r="J18" s="32">
        <f t="shared" si="1"/>
        <v>-59030849.469999999</v>
      </c>
      <c r="K18" s="32">
        <f t="shared" si="1"/>
        <v>-58074369.340000004</v>
      </c>
      <c r="L18" s="32">
        <f t="shared" si="1"/>
        <v>-60198928.57</v>
      </c>
      <c r="M18" s="32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40">
        <v>156596969.28</v>
      </c>
      <c r="F27" s="140">
        <v>123568800.20999999</v>
      </c>
      <c r="G27" s="140">
        <v>122153996.12</v>
      </c>
    </row>
    <row r="29" spans="5:13" x14ac:dyDescent="0.2">
      <c r="E29" s="115">
        <f>+E7-E27</f>
        <v>5703083.1700000167</v>
      </c>
      <c r="F29" s="115">
        <f>+F7-F27</f>
        <v>-123568800.20999999</v>
      </c>
      <c r="G29" s="115">
        <f>+G7-G27</f>
        <v>-122153996.12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179</v>
      </c>
      <c r="B1" s="1" t="s">
        <v>180</v>
      </c>
      <c r="C1" s="1" t="s">
        <v>181</v>
      </c>
      <c r="D1" s="1" t="s">
        <v>77</v>
      </c>
      <c r="E1" s="1" t="s">
        <v>182</v>
      </c>
      <c r="F1" s="1" t="s">
        <v>78</v>
      </c>
      <c r="G1" s="1" t="s">
        <v>183</v>
      </c>
      <c r="H1" s="1" t="s">
        <v>79</v>
      </c>
      <c r="I1" s="1" t="s">
        <v>80</v>
      </c>
      <c r="J1" s="1" t="s">
        <v>184</v>
      </c>
      <c r="K1" s="1" t="s">
        <v>185</v>
      </c>
      <c r="L1" s="1" t="s">
        <v>186</v>
      </c>
      <c r="M1" s="1" t="s">
        <v>81</v>
      </c>
      <c r="N1" s="1" t="s">
        <v>187</v>
      </c>
      <c r="O1" s="1" t="s">
        <v>188</v>
      </c>
      <c r="P1" s="1" t="s">
        <v>189</v>
      </c>
      <c r="Q1" s="1" t="s">
        <v>190</v>
      </c>
      <c r="R1" s="1" t="s">
        <v>82</v>
      </c>
      <c r="S1" s="1" t="s">
        <v>191</v>
      </c>
      <c r="T1" s="1" t="s">
        <v>192</v>
      </c>
      <c r="U1" s="1" t="s">
        <v>193</v>
      </c>
      <c r="V1" s="1" t="s">
        <v>194</v>
      </c>
      <c r="W1" s="1" t="s">
        <v>83</v>
      </c>
      <c r="X1" s="1" t="s">
        <v>195</v>
      </c>
      <c r="Y1" s="1" t="s">
        <v>196</v>
      </c>
      <c r="Z1" s="1" t="s">
        <v>197</v>
      </c>
      <c r="AA1" s="1" t="s">
        <v>84</v>
      </c>
      <c r="AB1" s="1" t="s">
        <v>198</v>
      </c>
      <c r="AC1" s="1" t="s">
        <v>95</v>
      </c>
    </row>
    <row r="2" spans="1:29" x14ac:dyDescent="0.2">
      <c r="A2" t="s">
        <v>199</v>
      </c>
      <c r="B2" t="s">
        <v>200</v>
      </c>
      <c r="C2" t="s">
        <v>201</v>
      </c>
      <c r="D2" t="s">
        <v>202</v>
      </c>
      <c r="E2" t="s">
        <v>0</v>
      </c>
      <c r="F2" t="s">
        <v>203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124</v>
      </c>
    </row>
    <row r="3" spans="1:29" x14ac:dyDescent="0.2">
      <c r="A3" t="s">
        <v>199</v>
      </c>
      <c r="B3" t="s">
        <v>204</v>
      </c>
      <c r="C3" t="s">
        <v>201</v>
      </c>
      <c r="D3" t="s">
        <v>202</v>
      </c>
      <c r="E3" t="s">
        <v>24</v>
      </c>
      <c r="F3" t="s">
        <v>203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124</v>
      </c>
    </row>
    <row r="4" spans="1:29" x14ac:dyDescent="0.2">
      <c r="A4" t="s">
        <v>199</v>
      </c>
      <c r="B4" t="s">
        <v>204</v>
      </c>
      <c r="C4" t="s">
        <v>201</v>
      </c>
      <c r="D4" t="s">
        <v>202</v>
      </c>
      <c r="E4" t="s">
        <v>24</v>
      </c>
      <c r="F4" t="s">
        <v>205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124</v>
      </c>
    </row>
    <row r="5" spans="1:29" x14ac:dyDescent="0.2">
      <c r="A5" t="s">
        <v>199</v>
      </c>
      <c r="B5" t="s">
        <v>204</v>
      </c>
      <c r="C5" t="s">
        <v>201</v>
      </c>
      <c r="D5" t="s">
        <v>202</v>
      </c>
      <c r="E5" t="s">
        <v>29</v>
      </c>
      <c r="F5" t="s">
        <v>203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124</v>
      </c>
    </row>
    <row r="6" spans="1:29" x14ac:dyDescent="0.2">
      <c r="A6" t="s">
        <v>206</v>
      </c>
      <c r="B6" t="s">
        <v>207</v>
      </c>
      <c r="C6" t="s">
        <v>201</v>
      </c>
      <c r="D6" t="s">
        <v>202</v>
      </c>
      <c r="E6" t="s">
        <v>24</v>
      </c>
      <c r="F6" t="s">
        <v>203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124</v>
      </c>
    </row>
    <row r="7" spans="1:29" x14ac:dyDescent="0.2">
      <c r="A7" t="s">
        <v>208</v>
      </c>
      <c r="B7" t="s">
        <v>209</v>
      </c>
      <c r="C7" t="s">
        <v>210</v>
      </c>
      <c r="D7" t="s">
        <v>202</v>
      </c>
      <c r="E7" t="s">
        <v>24</v>
      </c>
      <c r="F7" t="s">
        <v>203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124</v>
      </c>
    </row>
    <row r="8" spans="1:29" x14ac:dyDescent="0.2">
      <c r="A8" t="s">
        <v>254</v>
      </c>
      <c r="B8" t="s">
        <v>255</v>
      </c>
      <c r="C8" t="s">
        <v>226</v>
      </c>
      <c r="D8" t="s">
        <v>202</v>
      </c>
      <c r="E8" t="s">
        <v>29</v>
      </c>
      <c r="F8" t="s">
        <v>203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124</v>
      </c>
    </row>
    <row r="9" spans="1:29" x14ac:dyDescent="0.2">
      <c r="A9" t="s">
        <v>254</v>
      </c>
      <c r="B9" t="s">
        <v>255</v>
      </c>
      <c r="C9" t="s">
        <v>226</v>
      </c>
      <c r="D9" t="s">
        <v>202</v>
      </c>
      <c r="E9" t="s">
        <v>24</v>
      </c>
      <c r="F9" t="s">
        <v>203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124</v>
      </c>
    </row>
    <row r="10" spans="1:29" x14ac:dyDescent="0.2">
      <c r="A10" t="s">
        <v>211</v>
      </c>
      <c r="B10" t="s">
        <v>212</v>
      </c>
      <c r="C10" t="s">
        <v>213</v>
      </c>
      <c r="D10" t="s">
        <v>202</v>
      </c>
      <c r="E10" t="s">
        <v>24</v>
      </c>
      <c r="F10" t="s">
        <v>203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124</v>
      </c>
    </row>
    <row r="11" spans="1:29" x14ac:dyDescent="0.2">
      <c r="A11" t="s">
        <v>214</v>
      </c>
      <c r="B11" t="s">
        <v>215</v>
      </c>
      <c r="C11" t="s">
        <v>216</v>
      </c>
      <c r="D11" t="s">
        <v>202</v>
      </c>
      <c r="E11" t="s">
        <v>24</v>
      </c>
      <c r="F11" t="s">
        <v>203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124</v>
      </c>
    </row>
    <row r="12" spans="1:29" x14ac:dyDescent="0.2">
      <c r="A12" t="s">
        <v>217</v>
      </c>
      <c r="B12" t="s">
        <v>218</v>
      </c>
      <c r="C12" t="s">
        <v>219</v>
      </c>
      <c r="D12" t="s">
        <v>202</v>
      </c>
      <c r="E12" t="s">
        <v>24</v>
      </c>
      <c r="F12" t="s">
        <v>203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124</v>
      </c>
    </row>
    <row r="13" spans="1:29" x14ac:dyDescent="0.2">
      <c r="A13" t="s">
        <v>220</v>
      </c>
      <c r="B13" t="s">
        <v>221</v>
      </c>
      <c r="C13" t="s">
        <v>222</v>
      </c>
      <c r="D13" t="s">
        <v>223</v>
      </c>
      <c r="E13" t="s">
        <v>29</v>
      </c>
      <c r="F13" t="s">
        <v>203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124</v>
      </c>
    </row>
    <row r="14" spans="1:29" x14ac:dyDescent="0.2">
      <c r="A14" t="s">
        <v>220</v>
      </c>
      <c r="B14" t="s">
        <v>221</v>
      </c>
      <c r="C14" t="s">
        <v>222</v>
      </c>
      <c r="D14" t="s">
        <v>223</v>
      </c>
      <c r="E14" t="s">
        <v>24</v>
      </c>
      <c r="F14" t="s">
        <v>203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124</v>
      </c>
    </row>
    <row r="15" spans="1:29" x14ac:dyDescent="0.2">
      <c r="A15" t="s">
        <v>224</v>
      </c>
      <c r="B15" t="s">
        <v>225</v>
      </c>
      <c r="C15" t="s">
        <v>226</v>
      </c>
      <c r="D15" t="s">
        <v>202</v>
      </c>
      <c r="E15" t="s">
        <v>29</v>
      </c>
      <c r="F15" t="s">
        <v>203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124</v>
      </c>
    </row>
    <row r="16" spans="1:29" x14ac:dyDescent="0.2">
      <c r="A16" t="s">
        <v>227</v>
      </c>
      <c r="B16" t="s">
        <v>228</v>
      </c>
      <c r="C16" t="s">
        <v>226</v>
      </c>
      <c r="D16" t="s">
        <v>202</v>
      </c>
      <c r="E16" t="s">
        <v>29</v>
      </c>
      <c r="F16" t="s">
        <v>203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124</v>
      </c>
    </row>
    <row r="17" spans="1:29" x14ac:dyDescent="0.2">
      <c r="A17" t="s">
        <v>229</v>
      </c>
      <c r="B17" t="s">
        <v>230</v>
      </c>
      <c r="C17" t="s">
        <v>226</v>
      </c>
      <c r="D17" t="s">
        <v>202</v>
      </c>
      <c r="E17" t="s">
        <v>0</v>
      </c>
      <c r="F17" t="s">
        <v>203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124</v>
      </c>
    </row>
    <row r="18" spans="1:29" x14ac:dyDescent="0.2">
      <c r="A18" t="s">
        <v>231</v>
      </c>
      <c r="B18" t="s">
        <v>232</v>
      </c>
      <c r="C18" t="s">
        <v>233</v>
      </c>
      <c r="D18" t="s">
        <v>223</v>
      </c>
      <c r="E18" t="s">
        <v>0</v>
      </c>
      <c r="F18" t="s">
        <v>203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124</v>
      </c>
    </row>
    <row r="19" spans="1:29" x14ac:dyDescent="0.2">
      <c r="A19" t="s">
        <v>231</v>
      </c>
      <c r="B19" t="s">
        <v>232</v>
      </c>
      <c r="C19" t="s">
        <v>233</v>
      </c>
      <c r="D19" t="s">
        <v>223</v>
      </c>
      <c r="E19" t="s">
        <v>0</v>
      </c>
      <c r="F19" t="s">
        <v>234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124</v>
      </c>
    </row>
    <row r="20" spans="1:29" x14ac:dyDescent="0.2">
      <c r="A20" t="s">
        <v>231</v>
      </c>
      <c r="B20" t="s">
        <v>232</v>
      </c>
      <c r="C20" t="s">
        <v>233</v>
      </c>
      <c r="D20" t="s">
        <v>223</v>
      </c>
      <c r="E20" t="s">
        <v>0</v>
      </c>
      <c r="F20" t="s">
        <v>256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D86" sqref="D86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142</v>
      </c>
      <c r="B1" t="s">
        <v>127</v>
      </c>
      <c r="C1" t="s">
        <v>128</v>
      </c>
      <c r="D1" t="s">
        <v>129</v>
      </c>
      <c r="E1" s="24" t="s">
        <v>257</v>
      </c>
      <c r="F1" t="s">
        <v>95</v>
      </c>
    </row>
    <row r="2" spans="1:6" x14ac:dyDescent="0.2">
      <c r="A2" t="s">
        <v>0</v>
      </c>
      <c r="B2" t="s">
        <v>274</v>
      </c>
      <c r="C2" t="s">
        <v>275</v>
      </c>
      <c r="D2" t="s">
        <v>319</v>
      </c>
      <c r="E2" s="24">
        <v>7387569.2599999998</v>
      </c>
      <c r="F2" t="s">
        <v>385</v>
      </c>
    </row>
    <row r="3" spans="1:6" x14ac:dyDescent="0.2">
      <c r="A3" t="s">
        <v>0</v>
      </c>
      <c r="B3" t="s">
        <v>276</v>
      </c>
      <c r="C3" t="s">
        <v>275</v>
      </c>
      <c r="D3" t="s">
        <v>344</v>
      </c>
      <c r="E3" s="24">
        <v>196451.53</v>
      </c>
      <c r="F3" t="s">
        <v>385</v>
      </c>
    </row>
    <row r="4" spans="1:6" x14ac:dyDescent="0.2">
      <c r="A4" t="s">
        <v>0</v>
      </c>
      <c r="B4" t="s">
        <v>277</v>
      </c>
      <c r="C4" t="s">
        <v>275</v>
      </c>
      <c r="D4" t="s">
        <v>345</v>
      </c>
      <c r="E4" s="24">
        <v>79725.75</v>
      </c>
      <c r="F4" t="s">
        <v>385</v>
      </c>
    </row>
    <row r="5" spans="1:6" x14ac:dyDescent="0.2">
      <c r="A5" t="s">
        <v>0</v>
      </c>
      <c r="B5" t="s">
        <v>278</v>
      </c>
      <c r="C5" t="s">
        <v>275</v>
      </c>
      <c r="D5" t="s">
        <v>320</v>
      </c>
      <c r="E5" s="24">
        <v>1443.55</v>
      </c>
      <c r="F5" t="s">
        <v>385</v>
      </c>
    </row>
    <row r="6" spans="1:6" x14ac:dyDescent="0.2">
      <c r="A6" t="s">
        <v>279</v>
      </c>
      <c r="B6" t="s">
        <v>280</v>
      </c>
      <c r="C6" t="s">
        <v>281</v>
      </c>
      <c r="D6" t="s">
        <v>330</v>
      </c>
      <c r="E6" s="24">
        <v>315001.98</v>
      </c>
      <c r="F6" t="s">
        <v>385</v>
      </c>
    </row>
    <row r="7" spans="1:6" x14ac:dyDescent="0.2">
      <c r="A7" t="s">
        <v>279</v>
      </c>
      <c r="B7" t="s">
        <v>282</v>
      </c>
      <c r="C7" t="s">
        <v>281</v>
      </c>
      <c r="D7" t="s">
        <v>329</v>
      </c>
      <c r="E7" s="24">
        <v>193489.43</v>
      </c>
      <c r="F7" t="s">
        <v>385</v>
      </c>
    </row>
    <row r="8" spans="1:6" x14ac:dyDescent="0.2">
      <c r="A8" t="s">
        <v>279</v>
      </c>
      <c r="B8" t="s">
        <v>283</v>
      </c>
      <c r="C8" t="s">
        <v>281</v>
      </c>
      <c r="D8" t="s">
        <v>332</v>
      </c>
      <c r="E8" s="24">
        <v>18154.3</v>
      </c>
      <c r="F8" t="s">
        <v>385</v>
      </c>
    </row>
    <row r="9" spans="1:6" x14ac:dyDescent="0.2">
      <c r="A9" t="s">
        <v>279</v>
      </c>
      <c r="B9" t="s">
        <v>284</v>
      </c>
      <c r="C9" t="s">
        <v>281</v>
      </c>
      <c r="D9" t="s">
        <v>337</v>
      </c>
      <c r="E9" s="24">
        <v>5418920.8200000003</v>
      </c>
      <c r="F9" t="s">
        <v>385</v>
      </c>
    </row>
    <row r="10" spans="1:6" x14ac:dyDescent="0.2">
      <c r="A10" t="s">
        <v>279</v>
      </c>
      <c r="B10" t="s">
        <v>285</v>
      </c>
      <c r="C10" t="s">
        <v>281</v>
      </c>
      <c r="D10" t="s">
        <v>331</v>
      </c>
      <c r="E10" s="24">
        <v>0</v>
      </c>
      <c r="F10" t="s">
        <v>385</v>
      </c>
    </row>
    <row r="11" spans="1:6" x14ac:dyDescent="0.2">
      <c r="A11" t="s">
        <v>279</v>
      </c>
      <c r="B11" t="s">
        <v>286</v>
      </c>
      <c r="C11" t="s">
        <v>281</v>
      </c>
      <c r="D11" t="s">
        <v>328</v>
      </c>
      <c r="E11" s="24">
        <v>25729.43</v>
      </c>
      <c r="F11" t="s">
        <v>385</v>
      </c>
    </row>
    <row r="12" spans="1:6" x14ac:dyDescent="0.2">
      <c r="A12" t="s">
        <v>279</v>
      </c>
      <c r="B12" t="s">
        <v>287</v>
      </c>
      <c r="C12" t="s">
        <v>281</v>
      </c>
      <c r="D12" t="s">
        <v>338</v>
      </c>
      <c r="E12" s="24">
        <v>753674.05</v>
      </c>
      <c r="F12" t="s">
        <v>385</v>
      </c>
    </row>
    <row r="13" spans="1:6" x14ac:dyDescent="0.2">
      <c r="A13" t="s">
        <v>279</v>
      </c>
      <c r="B13" t="s">
        <v>288</v>
      </c>
      <c r="C13" t="s">
        <v>281</v>
      </c>
      <c r="D13" t="s">
        <v>333</v>
      </c>
      <c r="E13" s="24">
        <v>1331739.3899999999</v>
      </c>
      <c r="F13" t="s">
        <v>385</v>
      </c>
    </row>
    <row r="14" spans="1:6" x14ac:dyDescent="0.2">
      <c r="A14" t="s">
        <v>279</v>
      </c>
      <c r="B14" t="s">
        <v>289</v>
      </c>
      <c r="C14" t="s">
        <v>281</v>
      </c>
      <c r="D14" t="s">
        <v>343</v>
      </c>
      <c r="E14" s="24">
        <v>232720.01</v>
      </c>
      <c r="F14" t="s">
        <v>385</v>
      </c>
    </row>
    <row r="15" spans="1:6" x14ac:dyDescent="0.2">
      <c r="A15" t="s">
        <v>279</v>
      </c>
      <c r="B15" t="s">
        <v>290</v>
      </c>
      <c r="C15" t="s">
        <v>281</v>
      </c>
      <c r="D15" t="s">
        <v>342</v>
      </c>
      <c r="E15" s="24">
        <v>1033234.51</v>
      </c>
      <c r="F15" t="s">
        <v>385</v>
      </c>
    </row>
    <row r="16" spans="1:6" x14ac:dyDescent="0.2">
      <c r="A16" t="s">
        <v>279</v>
      </c>
      <c r="B16" t="s">
        <v>291</v>
      </c>
      <c r="C16" t="s">
        <v>281</v>
      </c>
      <c r="D16" t="s">
        <v>351</v>
      </c>
      <c r="E16" s="24">
        <v>1040288.48</v>
      </c>
      <c r="F16" t="s">
        <v>385</v>
      </c>
    </row>
    <row r="17" spans="1:6" x14ac:dyDescent="0.2">
      <c r="A17" t="s">
        <v>279</v>
      </c>
      <c r="B17" t="s">
        <v>292</v>
      </c>
      <c r="C17" t="s">
        <v>281</v>
      </c>
      <c r="D17" t="s">
        <v>336</v>
      </c>
      <c r="E17" s="24">
        <v>1501255.39</v>
      </c>
      <c r="F17" t="s">
        <v>385</v>
      </c>
    </row>
    <row r="18" spans="1:6" x14ac:dyDescent="0.2">
      <c r="A18" t="s">
        <v>279</v>
      </c>
      <c r="B18" t="s">
        <v>293</v>
      </c>
      <c r="C18" t="s">
        <v>281</v>
      </c>
      <c r="D18" t="s">
        <v>355</v>
      </c>
      <c r="E18" s="24">
        <v>620487.66</v>
      </c>
      <c r="F18" t="s">
        <v>385</v>
      </c>
    </row>
    <row r="19" spans="1:6" x14ac:dyDescent="0.2">
      <c r="A19" t="s">
        <v>279</v>
      </c>
      <c r="B19" t="s">
        <v>294</v>
      </c>
      <c r="C19" t="s">
        <v>281</v>
      </c>
      <c r="D19" t="s">
        <v>349</v>
      </c>
      <c r="E19" s="24">
        <v>603948.26</v>
      </c>
      <c r="F19" t="s">
        <v>385</v>
      </c>
    </row>
    <row r="20" spans="1:6" x14ac:dyDescent="0.2">
      <c r="A20" t="s">
        <v>279</v>
      </c>
      <c r="B20" t="s">
        <v>295</v>
      </c>
      <c r="C20" t="s">
        <v>281</v>
      </c>
      <c r="D20" t="s">
        <v>348</v>
      </c>
      <c r="E20" s="24">
        <v>912380.47</v>
      </c>
      <c r="F20" t="s">
        <v>385</v>
      </c>
    </row>
    <row r="21" spans="1:6" x14ac:dyDescent="0.2">
      <c r="A21" t="s">
        <v>279</v>
      </c>
      <c r="B21" t="s">
        <v>296</v>
      </c>
      <c r="C21" t="s">
        <v>281</v>
      </c>
      <c r="D21" t="s">
        <v>339</v>
      </c>
      <c r="E21" s="24">
        <v>30952.799999999999</v>
      </c>
      <c r="F21" t="s">
        <v>385</v>
      </c>
    </row>
    <row r="22" spans="1:6" x14ac:dyDescent="0.2">
      <c r="A22" t="s">
        <v>279</v>
      </c>
      <c r="B22" t="s">
        <v>297</v>
      </c>
      <c r="C22" t="s">
        <v>281</v>
      </c>
      <c r="D22" t="s">
        <v>335</v>
      </c>
      <c r="E22" s="24">
        <v>278959.12</v>
      </c>
      <c r="F22" t="s">
        <v>385</v>
      </c>
    </row>
    <row r="23" spans="1:6" x14ac:dyDescent="0.2">
      <c r="A23" t="s">
        <v>279</v>
      </c>
      <c r="B23" t="s">
        <v>298</v>
      </c>
      <c r="C23" t="s">
        <v>281</v>
      </c>
      <c r="D23" t="s">
        <v>346</v>
      </c>
      <c r="E23" s="24">
        <v>108005.27</v>
      </c>
      <c r="F23" t="s">
        <v>385</v>
      </c>
    </row>
    <row r="24" spans="1:6" x14ac:dyDescent="0.2">
      <c r="A24" t="s">
        <v>279</v>
      </c>
      <c r="B24" t="s">
        <v>299</v>
      </c>
      <c r="C24" t="s">
        <v>281</v>
      </c>
      <c r="D24" t="s">
        <v>341</v>
      </c>
      <c r="E24" s="24">
        <v>672561.09</v>
      </c>
      <c r="F24" t="s">
        <v>385</v>
      </c>
    </row>
    <row r="25" spans="1:6" x14ac:dyDescent="0.2">
      <c r="A25" t="s">
        <v>279</v>
      </c>
      <c r="B25" t="s">
        <v>300</v>
      </c>
      <c r="C25" t="s">
        <v>281</v>
      </c>
      <c r="D25" t="s">
        <v>321</v>
      </c>
      <c r="E25" s="24">
        <v>215552.19</v>
      </c>
      <c r="F25" t="s">
        <v>385</v>
      </c>
    </row>
    <row r="26" spans="1:6" x14ac:dyDescent="0.2">
      <c r="A26" t="s">
        <v>279</v>
      </c>
      <c r="B26" t="s">
        <v>301</v>
      </c>
      <c r="C26" t="s">
        <v>281</v>
      </c>
      <c r="D26" t="s">
        <v>352</v>
      </c>
      <c r="E26" s="24">
        <v>0</v>
      </c>
      <c r="F26" t="s">
        <v>385</v>
      </c>
    </row>
    <row r="27" spans="1:6" x14ac:dyDescent="0.2">
      <c r="A27" t="s">
        <v>279</v>
      </c>
      <c r="B27" t="s">
        <v>302</v>
      </c>
      <c r="C27" t="s">
        <v>281</v>
      </c>
      <c r="D27" t="s">
        <v>350</v>
      </c>
      <c r="E27" s="24">
        <v>16479.419999999998</v>
      </c>
      <c r="F27" t="s">
        <v>385</v>
      </c>
    </row>
    <row r="28" spans="1:6" x14ac:dyDescent="0.2">
      <c r="A28" t="s">
        <v>279</v>
      </c>
      <c r="B28" t="s">
        <v>303</v>
      </c>
      <c r="C28" t="s">
        <v>281</v>
      </c>
      <c r="D28" t="s">
        <v>347</v>
      </c>
      <c r="E28" s="24">
        <v>247509.53</v>
      </c>
      <c r="F28" t="s">
        <v>385</v>
      </c>
    </row>
    <row r="29" spans="1:6" x14ac:dyDescent="0.2">
      <c r="A29" t="s">
        <v>279</v>
      </c>
      <c r="B29" t="s">
        <v>304</v>
      </c>
      <c r="C29" t="s">
        <v>281</v>
      </c>
      <c r="D29" t="s">
        <v>340</v>
      </c>
      <c r="E29" s="24">
        <v>2876515.18</v>
      </c>
      <c r="F29" t="s">
        <v>385</v>
      </c>
    </row>
    <row r="30" spans="1:6" x14ac:dyDescent="0.2">
      <c r="A30" t="s">
        <v>279</v>
      </c>
      <c r="B30" t="s">
        <v>305</v>
      </c>
      <c r="C30" t="s">
        <v>281</v>
      </c>
      <c r="D30" t="s">
        <v>322</v>
      </c>
      <c r="E30" s="24">
        <v>0</v>
      </c>
      <c r="F30" t="s">
        <v>385</v>
      </c>
    </row>
    <row r="31" spans="1:6" x14ac:dyDescent="0.2">
      <c r="A31" s="95" t="s">
        <v>279</v>
      </c>
      <c r="B31" s="95" t="s">
        <v>306</v>
      </c>
      <c r="C31" s="95" t="s">
        <v>281</v>
      </c>
      <c r="D31" s="95" t="s">
        <v>334</v>
      </c>
      <c r="E31" s="96">
        <v>9997313.3100000005</v>
      </c>
      <c r="F31" s="95" t="s">
        <v>385</v>
      </c>
    </row>
    <row r="32" spans="1:6" x14ac:dyDescent="0.2">
      <c r="A32" t="s">
        <v>24</v>
      </c>
      <c r="B32" t="s">
        <v>307</v>
      </c>
      <c r="C32" t="s">
        <v>308</v>
      </c>
      <c r="D32" t="s">
        <v>353</v>
      </c>
      <c r="E32" s="24">
        <v>5198901.1399999997</v>
      </c>
      <c r="F32" t="s">
        <v>385</v>
      </c>
    </row>
    <row r="33" spans="1:6" x14ac:dyDescent="0.2">
      <c r="A33" t="s">
        <v>24</v>
      </c>
      <c r="B33" t="s">
        <v>309</v>
      </c>
      <c r="C33" t="s">
        <v>308</v>
      </c>
      <c r="D33" t="s">
        <v>323</v>
      </c>
      <c r="E33" s="24">
        <v>869380</v>
      </c>
      <c r="F33" t="s">
        <v>385</v>
      </c>
    </row>
    <row r="34" spans="1:6" x14ac:dyDescent="0.2">
      <c r="A34" t="s">
        <v>24</v>
      </c>
      <c r="B34" t="s">
        <v>310</v>
      </c>
      <c r="C34" t="s">
        <v>308</v>
      </c>
      <c r="D34" t="s">
        <v>324</v>
      </c>
      <c r="E34" s="24">
        <v>2698764</v>
      </c>
      <c r="F34" t="s">
        <v>385</v>
      </c>
    </row>
    <row r="35" spans="1:6" x14ac:dyDescent="0.2">
      <c r="A35" t="s">
        <v>24</v>
      </c>
      <c r="B35" t="s">
        <v>311</v>
      </c>
      <c r="C35" t="s">
        <v>308</v>
      </c>
      <c r="D35" t="s">
        <v>325</v>
      </c>
      <c r="E35" s="24">
        <v>0</v>
      </c>
      <c r="F35" t="s">
        <v>385</v>
      </c>
    </row>
    <row r="36" spans="1:6" x14ac:dyDescent="0.2">
      <c r="A36" t="s">
        <v>24</v>
      </c>
      <c r="B36" t="s">
        <v>312</v>
      </c>
      <c r="C36" t="s">
        <v>308</v>
      </c>
      <c r="D36" t="s">
        <v>354</v>
      </c>
      <c r="E36" s="24">
        <v>8138435.8099999996</v>
      </c>
      <c r="F36" t="s">
        <v>385</v>
      </c>
    </row>
    <row r="37" spans="1:6" x14ac:dyDescent="0.2">
      <c r="A37" t="s">
        <v>29</v>
      </c>
      <c r="B37" t="s">
        <v>313</v>
      </c>
      <c r="C37" t="s">
        <v>314</v>
      </c>
      <c r="D37" t="s">
        <v>326</v>
      </c>
      <c r="E37" s="24">
        <v>0</v>
      </c>
      <c r="F37" t="s">
        <v>385</v>
      </c>
    </row>
    <row r="38" spans="1:6" x14ac:dyDescent="0.2">
      <c r="A38" t="s">
        <v>29</v>
      </c>
      <c r="B38" t="s">
        <v>315</v>
      </c>
      <c r="C38" t="s">
        <v>314</v>
      </c>
      <c r="D38" t="s">
        <v>327</v>
      </c>
      <c r="E38" s="24">
        <v>0</v>
      </c>
      <c r="F38" t="s">
        <v>385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D86" sqref="D86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143</v>
      </c>
    </row>
    <row r="2" spans="1:7" x14ac:dyDescent="0.2">
      <c r="A2" s="34" t="s">
        <v>144</v>
      </c>
    </row>
    <row r="3" spans="1:7" x14ac:dyDescent="0.2">
      <c r="A3" s="34" t="s">
        <v>145</v>
      </c>
    </row>
    <row r="4" spans="1:7" x14ac:dyDescent="0.2">
      <c r="A4" s="34" t="s">
        <v>146</v>
      </c>
    </row>
    <row r="5" spans="1:7" x14ac:dyDescent="0.2">
      <c r="A5" s="34" t="s">
        <v>147</v>
      </c>
    </row>
    <row r="8" spans="1:7" x14ac:dyDescent="0.2">
      <c r="A8" s="177" t="s">
        <v>148</v>
      </c>
      <c r="B8" s="177"/>
      <c r="C8" s="177"/>
      <c r="D8" s="177"/>
      <c r="E8" s="177"/>
      <c r="F8" s="177"/>
      <c r="G8" s="177"/>
    </row>
    <row r="9" spans="1:7" x14ac:dyDescent="0.2">
      <c r="A9" s="177" t="s">
        <v>149</v>
      </c>
      <c r="B9" s="177"/>
      <c r="C9" s="177"/>
      <c r="D9" s="177"/>
      <c r="E9" s="177"/>
      <c r="F9" s="177"/>
      <c r="G9" s="177"/>
    </row>
    <row r="10" spans="1:7" x14ac:dyDescent="0.2">
      <c r="A10" s="178" t="s">
        <v>150</v>
      </c>
      <c r="B10" s="177"/>
      <c r="C10" s="177"/>
      <c r="D10" s="177"/>
      <c r="E10" s="177"/>
      <c r="F10" s="177"/>
      <c r="G10" s="177"/>
    </row>
    <row r="13" spans="1:7" ht="13.5" thickBot="1" x14ac:dyDescent="0.25">
      <c r="A13" s="35" t="s">
        <v>151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79" t="s">
        <v>152</v>
      </c>
      <c r="C14" s="180"/>
      <c r="D14" s="181"/>
      <c r="E14" s="182" t="s">
        <v>153</v>
      </c>
      <c r="F14" s="183"/>
      <c r="G14" s="183"/>
    </row>
    <row r="15" spans="1:7" ht="14.25" thickTop="1" thickBot="1" x14ac:dyDescent="0.25">
      <c r="A15" s="37" t="s">
        <v>154</v>
      </c>
      <c r="B15" s="170" t="s">
        <v>155</v>
      </c>
      <c r="C15" s="171"/>
      <c r="D15" s="172" t="s">
        <v>70</v>
      </c>
      <c r="E15" s="174" t="s">
        <v>155</v>
      </c>
      <c r="F15" s="171"/>
      <c r="G15" s="175" t="s">
        <v>70</v>
      </c>
    </row>
    <row r="16" spans="1:7" ht="14.25" thickTop="1" thickBot="1" x14ac:dyDescent="0.25">
      <c r="A16" s="38"/>
      <c r="B16" s="39" t="s">
        <v>156</v>
      </c>
      <c r="C16" s="40" t="s">
        <v>157</v>
      </c>
      <c r="D16" s="173"/>
      <c r="E16" s="41" t="s">
        <v>156</v>
      </c>
      <c r="F16" s="39" t="s">
        <v>157</v>
      </c>
      <c r="G16" s="176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116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158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117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118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119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120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159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160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161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162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163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164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165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166</v>
      </c>
      <c r="F45" s="1" t="s">
        <v>167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00"/>
  <sheetViews>
    <sheetView showGridLines="0" view="pageBreakPreview" topLeftCell="A71" zoomScale="130" zoomScaleNormal="95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365</v>
      </c>
      <c r="C7" s="154"/>
    </row>
    <row r="8" spans="1:3" x14ac:dyDescent="0.2">
      <c r="A8" s="2" t="s">
        <v>37</v>
      </c>
      <c r="B8" s="155">
        <v>42811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Access'!F2</f>
        <v>0</v>
      </c>
    </row>
    <row r="14" spans="1:3" x14ac:dyDescent="0.2">
      <c r="A14" s="2" t="s">
        <v>41</v>
      </c>
      <c r="B14" s="5" t="s">
        <v>2</v>
      </c>
      <c r="C14" s="10">
        <f>'Despesa - Access'!F3</f>
        <v>0</v>
      </c>
    </row>
    <row r="15" spans="1:3" x14ac:dyDescent="0.2">
      <c r="A15" s="2" t="s">
        <v>42</v>
      </c>
      <c r="B15" s="5" t="s">
        <v>260</v>
      </c>
      <c r="C15" s="10">
        <f>'Despesa - Access'!F4</f>
        <v>0</v>
      </c>
    </row>
    <row r="16" spans="1:3" ht="51" x14ac:dyDescent="0.2">
      <c r="A16" s="6" t="s">
        <v>43</v>
      </c>
      <c r="B16" s="5" t="s">
        <v>268</v>
      </c>
      <c r="C16" s="10">
        <f>'Despesa - Access'!F5</f>
        <v>0</v>
      </c>
    </row>
    <row r="17" spans="1:4" x14ac:dyDescent="0.2">
      <c r="A17" s="158" t="s">
        <v>70</v>
      </c>
      <c r="B17" s="158"/>
      <c r="C17" s="10">
        <f>SUM(C13:C16)</f>
        <v>0</v>
      </c>
      <c r="D17">
        <f>99940508.56</f>
        <v>99940508.560000002</v>
      </c>
    </row>
    <row r="18" spans="1:4" x14ac:dyDescent="0.2">
      <c r="D18" s="8">
        <f>+D17-C17</f>
        <v>99940508.560000002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267</v>
      </c>
    </row>
    <row r="22" spans="1:4" x14ac:dyDescent="0.2">
      <c r="A22" s="2" t="s">
        <v>40</v>
      </c>
      <c r="B22" s="2" t="s">
        <v>3</v>
      </c>
      <c r="C22" s="9">
        <f>'Despesa - Access'!F6</f>
        <v>0</v>
      </c>
    </row>
    <row r="23" spans="1:4" x14ac:dyDescent="0.2">
      <c r="A23" s="2" t="s">
        <v>41</v>
      </c>
      <c r="B23" s="2" t="s">
        <v>4</v>
      </c>
      <c r="C23" s="9">
        <f>'Despesa - Access'!F7</f>
        <v>0</v>
      </c>
    </row>
    <row r="24" spans="1:4" x14ac:dyDescent="0.2">
      <c r="A24" s="2" t="s">
        <v>42</v>
      </c>
      <c r="B24" s="2" t="s">
        <v>5</v>
      </c>
      <c r="C24" s="9">
        <f>'Despesa - Access'!F8</f>
        <v>0</v>
      </c>
    </row>
    <row r="25" spans="1:4" x14ac:dyDescent="0.2">
      <c r="A25" s="2" t="s">
        <v>43</v>
      </c>
      <c r="B25" s="2" t="s">
        <v>6</v>
      </c>
      <c r="C25" s="9">
        <f>'Despesa - Access'!F9</f>
        <v>0</v>
      </c>
    </row>
    <row r="26" spans="1:4" x14ac:dyDescent="0.2">
      <c r="A26" s="2" t="s">
        <v>44</v>
      </c>
      <c r="B26" s="2" t="s">
        <v>7</v>
      </c>
      <c r="C26" s="9">
        <f>'Despesa - Access'!F10</f>
        <v>0</v>
      </c>
    </row>
    <row r="27" spans="1:4" x14ac:dyDescent="0.2">
      <c r="A27" s="2" t="s">
        <v>45</v>
      </c>
      <c r="B27" s="2" t="s">
        <v>67</v>
      </c>
      <c r="C27" s="9">
        <f>'Despesa - Access'!F11</f>
        <v>0</v>
      </c>
    </row>
    <row r="28" spans="1:4" x14ac:dyDescent="0.2">
      <c r="A28" s="2" t="s">
        <v>46</v>
      </c>
      <c r="B28" s="2" t="s">
        <v>8</v>
      </c>
      <c r="C28" s="9">
        <f>'Despesa - Access'!F12</f>
        <v>0</v>
      </c>
    </row>
    <row r="29" spans="1:4" x14ac:dyDescent="0.2">
      <c r="A29" s="2" t="s">
        <v>47</v>
      </c>
      <c r="B29" s="2" t="s">
        <v>9</v>
      </c>
      <c r="C29" s="9">
        <f>'Despesa - Access'!F13</f>
        <v>0</v>
      </c>
    </row>
    <row r="30" spans="1:4" x14ac:dyDescent="0.2">
      <c r="A30" s="2" t="s">
        <v>48</v>
      </c>
      <c r="B30" s="2" t="s">
        <v>10</v>
      </c>
      <c r="C30" s="9">
        <f>'Despesa - Access'!F14</f>
        <v>0</v>
      </c>
    </row>
    <row r="31" spans="1:4" x14ac:dyDescent="0.2">
      <c r="A31" s="2" t="s">
        <v>49</v>
      </c>
      <c r="B31" s="2" t="s">
        <v>11</v>
      </c>
      <c r="C31" s="9">
        <f>'Despesa - Access'!F15</f>
        <v>0</v>
      </c>
    </row>
    <row r="32" spans="1:4" x14ac:dyDescent="0.2">
      <c r="A32" s="2" t="s">
        <v>50</v>
      </c>
      <c r="B32" s="2" t="s">
        <v>12</v>
      </c>
      <c r="C32" s="9">
        <f>'Despesa - Access'!F16</f>
        <v>0</v>
      </c>
    </row>
    <row r="33" spans="1:4" x14ac:dyDescent="0.2">
      <c r="A33" s="2" t="s">
        <v>51</v>
      </c>
      <c r="B33" s="2" t="s">
        <v>13</v>
      </c>
      <c r="C33" s="9">
        <f>'Despesa - Access'!F17</f>
        <v>0</v>
      </c>
    </row>
    <row r="34" spans="1:4" ht="63.75" x14ac:dyDescent="0.2">
      <c r="A34" s="6" t="s">
        <v>52</v>
      </c>
      <c r="B34" s="7" t="s">
        <v>269</v>
      </c>
      <c r="C34" s="9">
        <f>'Despesa - Access'!F18</f>
        <v>0</v>
      </c>
    </row>
    <row r="35" spans="1:4" x14ac:dyDescent="0.2">
      <c r="A35" s="2" t="s">
        <v>53</v>
      </c>
      <c r="B35" s="2" t="s">
        <v>14</v>
      </c>
      <c r="C35" s="9">
        <f>'Despesa - Access'!F19</f>
        <v>0</v>
      </c>
    </row>
    <row r="36" spans="1:4" x14ac:dyDescent="0.2">
      <c r="A36" s="2" t="s">
        <v>54</v>
      </c>
      <c r="B36" s="2" t="s">
        <v>261</v>
      </c>
      <c r="C36" s="9">
        <f>'Despesa - Access'!F20</f>
        <v>0</v>
      </c>
    </row>
    <row r="37" spans="1:4" x14ac:dyDescent="0.2">
      <c r="A37" s="2" t="s">
        <v>55</v>
      </c>
      <c r="B37" s="2" t="s">
        <v>15</v>
      </c>
      <c r="C37" s="9">
        <f>'Despesa - Access'!F21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0</v>
      </c>
    </row>
    <row r="39" spans="1:4" x14ac:dyDescent="0.2">
      <c r="A39" s="2" t="s">
        <v>57</v>
      </c>
      <c r="B39" s="2" t="s">
        <v>16</v>
      </c>
      <c r="C39" s="9">
        <f>'Despesa - Access'!F23</f>
        <v>0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0</v>
      </c>
    </row>
    <row r="43" spans="1:4" x14ac:dyDescent="0.2">
      <c r="A43" s="2" t="s">
        <v>61</v>
      </c>
      <c r="B43" s="2" t="s">
        <v>20</v>
      </c>
      <c r="C43" s="9">
        <f>'Despesa - Access'!F27</f>
        <v>0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0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0</v>
      </c>
    </row>
    <row r="48" spans="1:4" x14ac:dyDescent="0.2">
      <c r="A48" s="158" t="s">
        <v>70</v>
      </c>
      <c r="B48" s="158"/>
      <c r="C48" s="10">
        <f>SUM(C22:C47)</f>
        <v>0</v>
      </c>
      <c r="D48">
        <v>20246973.149999999</v>
      </c>
    </row>
    <row r="49" spans="1:4" x14ac:dyDescent="0.2">
      <c r="D49" s="8">
        <f>+D48-C48</f>
        <v>20246973.149999999</v>
      </c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267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58" t="s">
        <v>70</v>
      </c>
      <c r="B58" s="158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58" t="s">
        <v>70</v>
      </c>
      <c r="B65" s="158"/>
      <c r="C65" s="10">
        <f>SUM(C63:C64)</f>
        <v>0</v>
      </c>
    </row>
    <row r="66" spans="1:6" x14ac:dyDescent="0.2">
      <c r="A66" s="159"/>
      <c r="B66" s="159"/>
      <c r="C66" s="159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266</v>
      </c>
    </row>
    <row r="70" spans="1:6" x14ac:dyDescent="0.2">
      <c r="A70" s="2" t="s">
        <v>40</v>
      </c>
      <c r="B70" s="2" t="s">
        <v>74</v>
      </c>
      <c r="C70" s="9">
        <f>'Financeiro - Access'!F2</f>
        <v>0</v>
      </c>
      <c r="D70" s="32">
        <v>99932366.489999995</v>
      </c>
      <c r="E70" s="32">
        <f>+D70-C70</f>
        <v>99932366.489999995</v>
      </c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0</v>
      </c>
      <c r="D71" s="32">
        <v>23636433.719999999</v>
      </c>
      <c r="E71" s="32">
        <f>+D71-C71</f>
        <v>23636433.719999999</v>
      </c>
      <c r="F71" s="32"/>
    </row>
    <row r="72" spans="1:6" x14ac:dyDescent="0.2">
      <c r="A72" s="2" t="s">
        <v>42</v>
      </c>
      <c r="B72" s="2" t="s">
        <v>177</v>
      </c>
      <c r="C72" s="9">
        <f>'Financeiro - Access'!F4</f>
        <v>0</v>
      </c>
    </row>
    <row r="73" spans="1:6" x14ac:dyDescent="0.2">
      <c r="A73" s="2" t="s">
        <v>43</v>
      </c>
      <c r="B73" s="2" t="s">
        <v>262</v>
      </c>
      <c r="C73" s="9">
        <f>'Financeiro - Access'!F5</f>
        <v>0</v>
      </c>
    </row>
    <row r="74" spans="1:6" x14ac:dyDescent="0.2">
      <c r="A74" s="158" t="s">
        <v>70</v>
      </c>
      <c r="B74" s="158"/>
      <c r="C74" s="10">
        <f>SUM(C70:C73)</f>
        <v>0</v>
      </c>
    </row>
    <row r="76" spans="1:6" x14ac:dyDescent="0.2">
      <c r="A76" s="4" t="s">
        <v>246</v>
      </c>
    </row>
    <row r="78" spans="1:6" x14ac:dyDescent="0.2">
      <c r="A78" s="3" t="s">
        <v>38</v>
      </c>
      <c r="B78" s="3" t="s">
        <v>39</v>
      </c>
      <c r="C78" s="11" t="s">
        <v>266</v>
      </c>
    </row>
    <row r="79" spans="1:6" x14ac:dyDescent="0.2">
      <c r="A79" s="2" t="s">
        <v>40</v>
      </c>
      <c r="B79" s="2" t="s">
        <v>263</v>
      </c>
      <c r="C79" s="9"/>
    </row>
    <row r="80" spans="1:6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8" t="s">
        <v>70</v>
      </c>
      <c r="B83" s="158"/>
      <c r="C83" s="10">
        <f>SUM(C79:C82)</f>
        <v>0</v>
      </c>
    </row>
    <row r="84" spans="1:5" x14ac:dyDescent="0.2">
      <c r="A84" s="162" t="s">
        <v>317</v>
      </c>
      <c r="B84" s="162"/>
      <c r="C84" s="162"/>
    </row>
    <row r="85" spans="1:5" x14ac:dyDescent="0.2">
      <c r="A85" s="160" t="s">
        <v>375</v>
      </c>
      <c r="B85" s="161"/>
      <c r="C85" s="161"/>
    </row>
    <row r="86" spans="1:5" x14ac:dyDescent="0.2">
      <c r="A86" s="160" t="s">
        <v>368</v>
      </c>
      <c r="B86" s="161"/>
      <c r="C86" s="161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25"/>
      <c r="B88" s="25"/>
      <c r="C88" s="25"/>
    </row>
    <row r="89" spans="1:5" x14ac:dyDescent="0.2">
      <c r="C89" s="11" t="s">
        <v>100</v>
      </c>
      <c r="D89" s="3" t="s">
        <v>99</v>
      </c>
      <c r="E89" s="3" t="s">
        <v>70</v>
      </c>
    </row>
    <row r="90" spans="1:5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50" t="s">
        <v>357</v>
      </c>
      <c r="B91" s="151"/>
      <c r="C91" s="9">
        <v>266796424.99000001</v>
      </c>
      <c r="D91" s="9" t="e">
        <f>'Anexo I - Jan'!#REF!</f>
        <v>#REF!</v>
      </c>
      <c r="E91" s="9" t="e">
        <f>C91-D91</f>
        <v>#REF!</v>
      </c>
    </row>
    <row r="92" spans="1:5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6" t="s">
        <v>96</v>
      </c>
      <c r="B93" s="156"/>
      <c r="C93" s="156"/>
      <c r="D93" s="156"/>
      <c r="E93" s="27" t="e">
        <f>SUM(E90:E92)</f>
        <v>#REF!</v>
      </c>
    </row>
    <row r="94" spans="1:5" x14ac:dyDescent="0.2">
      <c r="A94" s="156" t="s">
        <v>97</v>
      </c>
      <c r="B94" s="156"/>
      <c r="C94" s="156"/>
      <c r="D94" s="156"/>
      <c r="E94" s="27">
        <f>$C$17+$C$48+$C$58+$C$65</f>
        <v>0</v>
      </c>
    </row>
    <row r="96" spans="1:5" x14ac:dyDescent="0.2">
      <c r="D96" s="85" t="s">
        <v>272</v>
      </c>
      <c r="E96" s="88">
        <v>120187481.70999999</v>
      </c>
    </row>
    <row r="97" spans="3:6" x14ac:dyDescent="0.2">
      <c r="C97"/>
      <c r="E97" s="86" t="e">
        <f>IF(E93=E94,"despesa OK","DIFERENÇA")</f>
        <v>#REF!</v>
      </c>
    </row>
    <row r="98" spans="3:6" x14ac:dyDescent="0.2">
      <c r="E98" s="8">
        <f>E94-E96</f>
        <v>-120187481.70999999</v>
      </c>
      <c r="F98" s="87" t="s">
        <v>356</v>
      </c>
    </row>
    <row r="100" spans="3:6" x14ac:dyDescent="0.2">
      <c r="E100" s="8"/>
    </row>
  </sheetData>
  <mergeCells count="23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4:D94"/>
    <mergeCell ref="A87:E87"/>
    <mergeCell ref="A90:B90"/>
    <mergeCell ref="A91:B91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D86" sqref="D8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D86" sqref="D86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236</v>
      </c>
      <c r="B1" s="72"/>
      <c r="C1" s="73" t="s">
        <v>237</v>
      </c>
      <c r="D1" s="74"/>
      <c r="E1" s="75" t="s">
        <v>238</v>
      </c>
      <c r="F1" s="76"/>
      <c r="G1" s="73" t="s">
        <v>239</v>
      </c>
      <c r="H1" s="74"/>
    </row>
    <row r="2" spans="1:8" ht="14.25" thickTop="1" thickBot="1" x14ac:dyDescent="0.25">
      <c r="A2" s="77" t="s">
        <v>240</v>
      </c>
      <c r="B2" s="77" t="s">
        <v>241</v>
      </c>
      <c r="C2" s="78" t="s">
        <v>242</v>
      </c>
      <c r="D2" s="78" t="s">
        <v>241</v>
      </c>
      <c r="E2" s="79" t="s">
        <v>243</v>
      </c>
      <c r="F2" s="79" t="s">
        <v>241</v>
      </c>
      <c r="G2" s="78" t="s">
        <v>244</v>
      </c>
      <c r="H2" s="78" t="s">
        <v>241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245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98"/>
  <sheetViews>
    <sheetView showGridLines="0" view="pageBreakPreview" topLeftCell="A7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366</v>
      </c>
      <c r="C7" s="154"/>
    </row>
    <row r="8" spans="1:3" x14ac:dyDescent="0.2">
      <c r="A8" s="2" t="s">
        <v>37</v>
      </c>
      <c r="B8" s="155">
        <v>42844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Access'!G2</f>
        <v>0</v>
      </c>
    </row>
    <row r="14" spans="1:3" x14ac:dyDescent="0.2">
      <c r="A14" s="2" t="s">
        <v>41</v>
      </c>
      <c r="B14" s="5" t="s">
        <v>2</v>
      </c>
      <c r="C14" s="10">
        <f>'Despesa - Access'!G3</f>
        <v>0</v>
      </c>
    </row>
    <row r="15" spans="1:3" x14ac:dyDescent="0.2">
      <c r="A15" s="2" t="s">
        <v>42</v>
      </c>
      <c r="B15" s="5" t="s">
        <v>260</v>
      </c>
      <c r="C15" s="10">
        <f>'Despesa - Access'!G4</f>
        <v>0</v>
      </c>
    </row>
    <row r="16" spans="1:3" ht="51" x14ac:dyDescent="0.2">
      <c r="A16" s="6" t="s">
        <v>43</v>
      </c>
      <c r="B16" s="5" t="s">
        <v>268</v>
      </c>
      <c r="C16" s="10">
        <v>44017.63</v>
      </c>
    </row>
    <row r="17" spans="1:5" x14ac:dyDescent="0.2">
      <c r="A17" s="158" t="s">
        <v>70</v>
      </c>
      <c r="B17" s="158"/>
      <c r="C17" s="10">
        <f>SUM(C13:C16)</f>
        <v>44017.63</v>
      </c>
      <c r="D17" s="32">
        <v>98502475.189999998</v>
      </c>
      <c r="E17" s="32">
        <f>+C17-D17</f>
        <v>-98458457.560000002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Access'!G6</f>
        <v>0</v>
      </c>
    </row>
    <row r="23" spans="1:5" x14ac:dyDescent="0.2">
      <c r="A23" s="2" t="s">
        <v>41</v>
      </c>
      <c r="B23" s="2" t="s">
        <v>4</v>
      </c>
      <c r="C23" s="9">
        <f>'Despesa - Access'!G7</f>
        <v>0</v>
      </c>
    </row>
    <row r="24" spans="1:5" x14ac:dyDescent="0.2">
      <c r="A24" s="2" t="s">
        <v>42</v>
      </c>
      <c r="B24" s="2" t="s">
        <v>5</v>
      </c>
      <c r="C24" s="9">
        <f>'Despesa - Access'!G8</f>
        <v>0</v>
      </c>
    </row>
    <row r="25" spans="1:5" x14ac:dyDescent="0.2">
      <c r="A25" s="2" t="s">
        <v>43</v>
      </c>
      <c r="B25" s="2" t="s">
        <v>6</v>
      </c>
      <c r="C25" s="9">
        <f>'Despesa - Access'!G9</f>
        <v>0</v>
      </c>
    </row>
    <row r="26" spans="1:5" x14ac:dyDescent="0.2">
      <c r="A26" s="2" t="s">
        <v>44</v>
      </c>
      <c r="B26" s="2" t="s">
        <v>7</v>
      </c>
      <c r="C26" s="9">
        <f>'Despesa - Access'!G10</f>
        <v>0</v>
      </c>
    </row>
    <row r="27" spans="1:5" x14ac:dyDescent="0.2">
      <c r="A27" s="2" t="s">
        <v>45</v>
      </c>
      <c r="B27" s="2" t="s">
        <v>67</v>
      </c>
      <c r="C27" s="9">
        <f>'Despesa - Access'!G11</f>
        <v>0</v>
      </c>
    </row>
    <row r="28" spans="1:5" x14ac:dyDescent="0.2">
      <c r="A28" s="2" t="s">
        <v>46</v>
      </c>
      <c r="B28" s="2" t="s">
        <v>8</v>
      </c>
      <c r="C28" s="9">
        <f>'Despesa - Access'!G12</f>
        <v>0</v>
      </c>
    </row>
    <row r="29" spans="1:5" x14ac:dyDescent="0.2">
      <c r="A29" s="2" t="s">
        <v>47</v>
      </c>
      <c r="B29" s="2" t="s">
        <v>9</v>
      </c>
      <c r="C29" s="9">
        <f>'Despesa - Access'!G13</f>
        <v>0</v>
      </c>
    </row>
    <row r="30" spans="1:5" x14ac:dyDescent="0.2">
      <c r="A30" s="2" t="s">
        <v>48</v>
      </c>
      <c r="B30" s="2" t="s">
        <v>10</v>
      </c>
      <c r="C30" s="9">
        <f>'Despesa - Access'!G14</f>
        <v>0</v>
      </c>
    </row>
    <row r="31" spans="1:5" x14ac:dyDescent="0.2">
      <c r="A31" s="2" t="s">
        <v>49</v>
      </c>
      <c r="B31" s="2" t="s">
        <v>11</v>
      </c>
      <c r="C31" s="9">
        <f>'Despesa - Access'!G15</f>
        <v>0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Access'!G18</f>
        <v>0</v>
      </c>
    </row>
    <row r="35" spans="1:5" x14ac:dyDescent="0.2">
      <c r="A35" s="2" t="s">
        <v>53</v>
      </c>
      <c r="B35" s="2" t="s">
        <v>14</v>
      </c>
      <c r="C35" s="9">
        <f>'Despesa - Access'!G19</f>
        <v>0</v>
      </c>
    </row>
    <row r="36" spans="1:5" x14ac:dyDescent="0.2">
      <c r="A36" s="2" t="s">
        <v>54</v>
      </c>
      <c r="B36" s="2" t="s">
        <v>261</v>
      </c>
      <c r="C36" s="9">
        <f>'Despesa - Access'!G20</f>
        <v>0</v>
      </c>
    </row>
    <row r="37" spans="1:5" x14ac:dyDescent="0.2">
      <c r="A37" s="2" t="s">
        <v>55</v>
      </c>
      <c r="B37" s="2" t="s">
        <v>15</v>
      </c>
      <c r="C37" s="9">
        <f>'Despesa - Access'!G21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0</v>
      </c>
    </row>
    <row r="39" spans="1:5" x14ac:dyDescent="0.2">
      <c r="A39" s="2" t="s">
        <v>57</v>
      </c>
      <c r="B39" s="2" t="s">
        <v>16</v>
      </c>
      <c r="C39" s="9">
        <f>'Despesa - Access'!G23</f>
        <v>0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0</v>
      </c>
    </row>
    <row r="44" spans="1:5" x14ac:dyDescent="0.2">
      <c r="A44" s="2" t="s">
        <v>62</v>
      </c>
      <c r="B44" s="2" t="s">
        <v>21</v>
      </c>
      <c r="C44" s="9">
        <f>'Despesa - Access'!G28</f>
        <v>0</v>
      </c>
    </row>
    <row r="45" spans="1:5" x14ac:dyDescent="0.2">
      <c r="A45" s="2" t="s">
        <v>63</v>
      </c>
      <c r="B45" s="2" t="s">
        <v>69</v>
      </c>
      <c r="C45" s="9">
        <f>'Despesa - Access'!G29</f>
        <v>0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32">
        <v>24530978.390000001</v>
      </c>
      <c r="E48" s="32">
        <f>+C48-D48</f>
        <v>-24530978.390000001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58" t="s">
        <v>70</v>
      </c>
      <c r="B58" s="158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Access'!G2</f>
        <v>0</v>
      </c>
    </row>
    <row r="71" spans="1:3" x14ac:dyDescent="0.2">
      <c r="A71" s="2" t="s">
        <v>41</v>
      </c>
      <c r="B71" s="2" t="s">
        <v>75</v>
      </c>
      <c r="C71" s="9">
        <f>'Financeiro - Access'!G3</f>
        <v>0</v>
      </c>
    </row>
    <row r="72" spans="1:3" x14ac:dyDescent="0.2">
      <c r="A72" s="2" t="s">
        <v>42</v>
      </c>
      <c r="B72" s="2" t="s">
        <v>177</v>
      </c>
      <c r="C72" s="9">
        <f>'Financeiro - Access'!G4</f>
        <v>0</v>
      </c>
    </row>
    <row r="73" spans="1:3" x14ac:dyDescent="0.2">
      <c r="A73" s="2" t="s">
        <v>43</v>
      </c>
      <c r="B73" s="2" t="s">
        <v>262</v>
      </c>
      <c r="C73" s="9">
        <f>'Financeiro - Access'!G5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8" t="s">
        <v>70</v>
      </c>
      <c r="B83" s="158"/>
      <c r="C83" s="10">
        <f>SUM(C79:C82)</f>
        <v>0</v>
      </c>
    </row>
    <row r="84" spans="1:5" x14ac:dyDescent="0.2">
      <c r="A84" s="162" t="s">
        <v>317</v>
      </c>
      <c r="B84" s="162"/>
      <c r="C84" s="162"/>
    </row>
    <row r="85" spans="1:5" x14ac:dyDescent="0.2">
      <c r="A85" s="163" t="s">
        <v>375</v>
      </c>
      <c r="B85" s="163"/>
      <c r="C85" s="163"/>
    </row>
    <row r="86" spans="1:5" x14ac:dyDescent="0.2">
      <c r="A86" s="160"/>
      <c r="B86" s="161"/>
      <c r="C86" s="161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2"/>
      <c r="B88" s="102"/>
      <c r="C88" s="102"/>
      <c r="D88"/>
      <c r="E88"/>
    </row>
    <row r="89" spans="1:5" x14ac:dyDescent="0.2">
      <c r="C89" s="11" t="s">
        <v>101</v>
      </c>
      <c r="D89" s="3" t="s">
        <v>100</v>
      </c>
      <c r="E89" s="3" t="s">
        <v>70</v>
      </c>
    </row>
    <row r="90" spans="1:5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50" t="s">
        <v>357</v>
      </c>
      <c r="B91" s="151"/>
      <c r="C91" s="9">
        <f>389829878.57</f>
        <v>389829878.56999999</v>
      </c>
      <c r="D91" s="9">
        <f>'Anexo I - Fev'!C91</f>
        <v>266796424.99000001</v>
      </c>
      <c r="E91" s="9">
        <f>C91-D91</f>
        <v>123033453.57999998</v>
      </c>
    </row>
    <row r="92" spans="1:5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6" t="s">
        <v>96</v>
      </c>
      <c r="B93" s="156"/>
      <c r="C93" s="156"/>
      <c r="D93" s="156"/>
      <c r="E93" s="27" t="e">
        <f>SUM(E90:E92)</f>
        <v>#REF!</v>
      </c>
    </row>
    <row r="94" spans="1:5" x14ac:dyDescent="0.2">
      <c r="A94" s="156" t="s">
        <v>97</v>
      </c>
      <c r="B94" s="156"/>
      <c r="C94" s="156"/>
      <c r="D94" s="156"/>
      <c r="E94" s="27">
        <f>$C$17+$C$48+$C$58+$C$65</f>
        <v>44017.63</v>
      </c>
    </row>
    <row r="95" spans="1:5" x14ac:dyDescent="0.2">
      <c r="D95"/>
      <c r="E95"/>
    </row>
    <row r="96" spans="1:5" x14ac:dyDescent="0.2">
      <c r="D96" s="85" t="s">
        <v>272</v>
      </c>
      <c r="E96" s="88">
        <v>123033453.58</v>
      </c>
    </row>
    <row r="97" spans="3:6" x14ac:dyDescent="0.2">
      <c r="C97"/>
      <c r="D97"/>
      <c r="E97" s="86" t="e">
        <f>IF(E93=E94,"despesa OK","DIFERENÇA")</f>
        <v>#REF!</v>
      </c>
    </row>
    <row r="98" spans="3:6" x14ac:dyDescent="0.2">
      <c r="D98"/>
      <c r="E98" s="8">
        <f>E94-E96</f>
        <v>-122989435.95</v>
      </c>
      <c r="F98" s="87" t="s">
        <v>356</v>
      </c>
    </row>
  </sheetData>
  <mergeCells count="23">
    <mergeCell ref="A85:C85"/>
    <mergeCell ref="A94:D94"/>
    <mergeCell ref="A91:B91"/>
    <mergeCell ref="A92:B92"/>
    <mergeCell ref="A87:E87"/>
    <mergeCell ref="A90:B90"/>
    <mergeCell ref="A93:D93"/>
    <mergeCell ref="A86:C86"/>
    <mergeCell ref="A84:C84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8"/>
  <sheetViews>
    <sheetView showGridLines="0" view="pageBreakPreview" topLeftCell="A63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367</v>
      </c>
      <c r="C7" s="154"/>
    </row>
    <row r="8" spans="1:3" x14ac:dyDescent="0.2">
      <c r="A8" s="2" t="s">
        <v>37</v>
      </c>
      <c r="B8" s="155">
        <v>42874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Access'!H2</f>
        <v>0</v>
      </c>
    </row>
    <row r="14" spans="1:3" x14ac:dyDescent="0.2">
      <c r="A14" s="2" t="s">
        <v>41</v>
      </c>
      <c r="B14" s="5" t="s">
        <v>2</v>
      </c>
      <c r="C14" s="10">
        <f>'Despesa - Access'!H3</f>
        <v>0</v>
      </c>
    </row>
    <row r="15" spans="1:3" x14ac:dyDescent="0.2">
      <c r="A15" s="2" t="s">
        <v>42</v>
      </c>
      <c r="B15" s="5" t="s">
        <v>260</v>
      </c>
      <c r="C15" s="10">
        <f>'Despesa - Access'!H4</f>
        <v>0</v>
      </c>
    </row>
    <row r="16" spans="1:3" ht="51" x14ac:dyDescent="0.2">
      <c r="A16" s="6" t="s">
        <v>43</v>
      </c>
      <c r="B16" s="5" t="s">
        <v>268</v>
      </c>
      <c r="C16" s="10">
        <v>14049.26</v>
      </c>
    </row>
    <row r="17" spans="1:5" x14ac:dyDescent="0.2">
      <c r="A17" s="158" t="s">
        <v>70</v>
      </c>
      <c r="B17" s="158"/>
      <c r="C17" s="10">
        <f>SUM(C13:C16)</f>
        <v>14049.26</v>
      </c>
      <c r="D17" s="32">
        <v>99011323.459999993</v>
      </c>
      <c r="E17" s="115">
        <f>+C17-D17</f>
        <v>-98997274.199999988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10">
        <f>'Despesa - Access'!H6</f>
        <v>0</v>
      </c>
    </row>
    <row r="23" spans="1:5" x14ac:dyDescent="0.2">
      <c r="A23" s="2" t="s">
        <v>41</v>
      </c>
      <c r="B23" s="2" t="s">
        <v>4</v>
      </c>
      <c r="C23" s="10">
        <f>'Despesa - Access'!H7</f>
        <v>0</v>
      </c>
    </row>
    <row r="24" spans="1:5" x14ac:dyDescent="0.2">
      <c r="A24" s="2" t="s">
        <v>42</v>
      </c>
      <c r="B24" s="2" t="s">
        <v>5</v>
      </c>
      <c r="C24" s="10">
        <f>'Despesa - Access'!H8</f>
        <v>0</v>
      </c>
    </row>
    <row r="25" spans="1:5" x14ac:dyDescent="0.2">
      <c r="A25" s="2" t="s">
        <v>43</v>
      </c>
      <c r="B25" s="2" t="s">
        <v>6</v>
      </c>
      <c r="C25" s="10">
        <f>'Despesa - Access'!H9</f>
        <v>0</v>
      </c>
    </row>
    <row r="26" spans="1:5" x14ac:dyDescent="0.2">
      <c r="A26" s="2" t="s">
        <v>44</v>
      </c>
      <c r="B26" s="2" t="s">
        <v>7</v>
      </c>
      <c r="C26" s="10">
        <f>'Despesa - Access'!H10</f>
        <v>0</v>
      </c>
    </row>
    <row r="27" spans="1:5" x14ac:dyDescent="0.2">
      <c r="A27" s="2" t="s">
        <v>45</v>
      </c>
      <c r="B27" s="2" t="s">
        <v>67</v>
      </c>
      <c r="C27" s="10">
        <f>'Despesa - Access'!H11</f>
        <v>0</v>
      </c>
    </row>
    <row r="28" spans="1:5" x14ac:dyDescent="0.2">
      <c r="A28" s="2" t="s">
        <v>46</v>
      </c>
      <c r="B28" s="2" t="s">
        <v>8</v>
      </c>
      <c r="C28" s="10">
        <f>'Despesa - Access'!H12</f>
        <v>0</v>
      </c>
    </row>
    <row r="29" spans="1:5" x14ac:dyDescent="0.2">
      <c r="A29" s="2" t="s">
        <v>47</v>
      </c>
      <c r="B29" s="2" t="s">
        <v>9</v>
      </c>
      <c r="C29" s="10">
        <f>'Despesa - Access'!H13</f>
        <v>0</v>
      </c>
    </row>
    <row r="30" spans="1:5" x14ac:dyDescent="0.2">
      <c r="A30" s="2" t="s">
        <v>48</v>
      </c>
      <c r="B30" s="2" t="s">
        <v>10</v>
      </c>
      <c r="C30" s="10">
        <f>'Despesa - Access'!H14</f>
        <v>0</v>
      </c>
    </row>
    <row r="31" spans="1:5" x14ac:dyDescent="0.2">
      <c r="A31" s="2" t="s">
        <v>49</v>
      </c>
      <c r="B31" s="2" t="s">
        <v>11</v>
      </c>
      <c r="C31" s="10">
        <f>'Despesa - Access'!H15</f>
        <v>0</v>
      </c>
    </row>
    <row r="32" spans="1:5" x14ac:dyDescent="0.2">
      <c r="A32" s="2" t="s">
        <v>50</v>
      </c>
      <c r="B32" s="2" t="s">
        <v>12</v>
      </c>
      <c r="C32" s="10">
        <f>'Despesa - Access'!H16</f>
        <v>0</v>
      </c>
    </row>
    <row r="33" spans="1:5" x14ac:dyDescent="0.2">
      <c r="A33" s="2" t="s">
        <v>51</v>
      </c>
      <c r="B33" s="2" t="s">
        <v>13</v>
      </c>
      <c r="C33" s="10">
        <f>'Despesa - Access'!H17</f>
        <v>0</v>
      </c>
    </row>
    <row r="34" spans="1:5" ht="63.75" x14ac:dyDescent="0.2">
      <c r="A34" s="6" t="s">
        <v>52</v>
      </c>
      <c r="B34" s="7" t="s">
        <v>269</v>
      </c>
      <c r="C34" s="10">
        <f>'Despesa - Access'!H18</f>
        <v>0</v>
      </c>
    </row>
    <row r="35" spans="1:5" x14ac:dyDescent="0.2">
      <c r="A35" s="2" t="s">
        <v>53</v>
      </c>
      <c r="B35" s="2" t="s">
        <v>14</v>
      </c>
      <c r="C35" s="10">
        <f>'Despesa - Access'!H19</f>
        <v>0</v>
      </c>
    </row>
    <row r="36" spans="1:5" x14ac:dyDescent="0.2">
      <c r="A36" s="2" t="s">
        <v>54</v>
      </c>
      <c r="B36" s="2" t="s">
        <v>261</v>
      </c>
      <c r="C36" s="10">
        <f>'Despesa - Access'!H20</f>
        <v>0</v>
      </c>
    </row>
    <row r="37" spans="1:5" x14ac:dyDescent="0.2">
      <c r="A37" s="2" t="s">
        <v>55</v>
      </c>
      <c r="B37" s="2" t="s">
        <v>15</v>
      </c>
      <c r="C37" s="10">
        <f>'Despesa - Access'!H21</f>
        <v>0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0</v>
      </c>
    </row>
    <row r="39" spans="1:5" x14ac:dyDescent="0.2">
      <c r="A39" s="2" t="s">
        <v>57</v>
      </c>
      <c r="B39" s="2" t="s">
        <v>16</v>
      </c>
      <c r="C39" s="10">
        <f>'Despesa - Access'!H23</f>
        <v>0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0</v>
      </c>
    </row>
    <row r="44" spans="1:5" x14ac:dyDescent="0.2">
      <c r="A44" s="2" t="s">
        <v>62</v>
      </c>
      <c r="B44" s="2" t="s">
        <v>21</v>
      </c>
      <c r="C44" s="10">
        <f>'Despesa - Access'!H28</f>
        <v>0</v>
      </c>
    </row>
    <row r="45" spans="1:5" x14ac:dyDescent="0.2">
      <c r="A45" s="2" t="s">
        <v>63</v>
      </c>
      <c r="B45" s="2" t="s">
        <v>69</v>
      </c>
      <c r="C45" s="10">
        <f>'Despesa - Access'!H29</f>
        <v>0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32">
        <v>22150199.059999999</v>
      </c>
      <c r="E48" s="115">
        <f>+C48-D48</f>
        <v>-22150199.059999999</v>
      </c>
    </row>
    <row r="49" spans="1:4" x14ac:dyDescent="0.2">
      <c r="D49" s="8"/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266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0</v>
      </c>
    </row>
    <row r="58" spans="1:4" x14ac:dyDescent="0.2">
      <c r="A58" s="158" t="s">
        <v>70</v>
      </c>
      <c r="B58" s="158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259</v>
      </c>
    </row>
    <row r="70" spans="1:3" x14ac:dyDescent="0.2">
      <c r="A70" s="2" t="s">
        <v>40</v>
      </c>
      <c r="B70" s="2" t="s">
        <v>74</v>
      </c>
      <c r="C70" s="9">
        <f>'Financeiro - Access'!H2</f>
        <v>0</v>
      </c>
    </row>
    <row r="71" spans="1:3" x14ac:dyDescent="0.2">
      <c r="A71" s="2" t="s">
        <v>41</v>
      </c>
      <c r="B71" s="2" t="s">
        <v>75</v>
      </c>
      <c r="C71" s="9">
        <f>'Financeiro - Access'!H3</f>
        <v>0</v>
      </c>
    </row>
    <row r="72" spans="1:3" x14ac:dyDescent="0.2">
      <c r="A72" s="2" t="s">
        <v>42</v>
      </c>
      <c r="B72" s="2" t="s">
        <v>177</v>
      </c>
      <c r="C72" s="9">
        <f>'Financeiro - Access'!H4</f>
        <v>0</v>
      </c>
    </row>
    <row r="73" spans="1:3" x14ac:dyDescent="0.2">
      <c r="A73" s="2" t="s">
        <v>43</v>
      </c>
      <c r="B73" s="2" t="s">
        <v>262</v>
      </c>
      <c r="C73" s="9">
        <f>'Financeiro - Access'!H5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8" t="s">
        <v>70</v>
      </c>
      <c r="B83" s="158"/>
      <c r="C83" s="10">
        <f>SUM(C79:C82)</f>
        <v>0</v>
      </c>
    </row>
    <row r="84" spans="1:5" x14ac:dyDescent="0.2">
      <c r="A84" s="162" t="s">
        <v>317</v>
      </c>
      <c r="B84" s="162"/>
      <c r="C84" s="162"/>
    </row>
    <row r="85" spans="1:5" x14ac:dyDescent="0.2">
      <c r="A85" s="163" t="s">
        <v>375</v>
      </c>
      <c r="B85" s="163"/>
      <c r="C85" s="163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3"/>
      <c r="B88" s="103"/>
      <c r="C88" s="103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50" t="s">
        <v>357</v>
      </c>
      <c r="B91" s="151"/>
      <c r="C91" s="9">
        <v>510991401.08999997</v>
      </c>
      <c r="D91" s="9">
        <f>'Anexo I - Mar'!C91</f>
        <v>389829878.56999999</v>
      </c>
      <c r="E91" s="9">
        <f>C91-D91</f>
        <v>121161522.51999998</v>
      </c>
    </row>
    <row r="92" spans="1:5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6" t="s">
        <v>96</v>
      </c>
      <c r="B93" s="156"/>
      <c r="C93" s="156"/>
      <c r="D93" s="156"/>
      <c r="E93" s="27" t="e">
        <f>SUM(E90:E92)</f>
        <v>#REF!</v>
      </c>
    </row>
    <row r="94" spans="1:5" x14ac:dyDescent="0.2">
      <c r="A94" s="156" t="s">
        <v>97</v>
      </c>
      <c r="B94" s="156"/>
      <c r="C94" s="156"/>
      <c r="D94" s="156"/>
      <c r="E94" s="27">
        <f>$C$17+$C$48+$C$58+$C$65</f>
        <v>14049.26</v>
      </c>
    </row>
    <row r="96" spans="1:5" x14ac:dyDescent="0.2">
      <c r="D96" s="85" t="s">
        <v>272</v>
      </c>
      <c r="E96" s="88">
        <v>121161522.52</v>
      </c>
    </row>
    <row r="97" spans="3:6" x14ac:dyDescent="0.2">
      <c r="C97"/>
      <c r="E97" s="86" t="e">
        <f>IF(E93=E94,"despesa OK","DIFERENÇA")</f>
        <v>#REF!</v>
      </c>
    </row>
    <row r="98" spans="3:6" x14ac:dyDescent="0.2">
      <c r="E98" s="8">
        <f>E94-E96</f>
        <v>-121147473.25999999</v>
      </c>
      <c r="F98" s="87" t="s">
        <v>356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369</v>
      </c>
      <c r="C7" s="154"/>
    </row>
    <row r="8" spans="1:3" x14ac:dyDescent="0.2">
      <c r="A8" s="2" t="s">
        <v>37</v>
      </c>
      <c r="B8" s="155">
        <v>42535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Access'!I2</f>
        <v>0</v>
      </c>
    </row>
    <row r="14" spans="1:3" x14ac:dyDescent="0.2">
      <c r="A14" s="2" t="s">
        <v>41</v>
      </c>
      <c r="B14" s="5" t="s">
        <v>2</v>
      </c>
      <c r="C14" s="10">
        <f>'Despesa - Access'!I3</f>
        <v>0</v>
      </c>
    </row>
    <row r="15" spans="1:3" x14ac:dyDescent="0.2">
      <c r="A15" s="2" t="s">
        <v>42</v>
      </c>
      <c r="B15" s="5" t="s">
        <v>260</v>
      </c>
      <c r="C15" s="10">
        <f>'Despesa - Access'!I4</f>
        <v>0</v>
      </c>
    </row>
    <row r="16" spans="1:3" ht="51" x14ac:dyDescent="0.2">
      <c r="A16" s="6" t="s">
        <v>43</v>
      </c>
      <c r="B16" s="5" t="s">
        <v>268</v>
      </c>
      <c r="C16" s="10">
        <f>'Despesa - Access'!I5</f>
        <v>0</v>
      </c>
    </row>
    <row r="17" spans="1:5" x14ac:dyDescent="0.2">
      <c r="A17" s="158" t="s">
        <v>70</v>
      </c>
      <c r="B17" s="158"/>
      <c r="C17" s="10">
        <f>SUM(C13:C16)</f>
        <v>0</v>
      </c>
      <c r="D17" s="32">
        <v>98862574.329999998</v>
      </c>
      <c r="E17" s="8">
        <f>+D17-C17</f>
        <v>98862574.329999998</v>
      </c>
    </row>
    <row r="18" spans="1:5" x14ac:dyDescent="0.2">
      <c r="D18" s="90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Access'!I6</f>
        <v>0</v>
      </c>
      <c r="D22" s="32"/>
    </row>
    <row r="23" spans="1:5" x14ac:dyDescent="0.2">
      <c r="A23" s="2" t="s">
        <v>41</v>
      </c>
      <c r="B23" s="2" t="s">
        <v>4</v>
      </c>
      <c r="C23" s="9">
        <f>'Despesa - Access'!I7</f>
        <v>0</v>
      </c>
      <c r="D23" s="32"/>
      <c r="E23" s="32"/>
    </row>
    <row r="24" spans="1:5" x14ac:dyDescent="0.2">
      <c r="A24" s="2" t="s">
        <v>42</v>
      </c>
      <c r="B24" s="2" t="s">
        <v>5</v>
      </c>
      <c r="C24" s="9">
        <f>'Despesa - Access'!I8</f>
        <v>0</v>
      </c>
      <c r="D24" s="32"/>
      <c r="E24" s="32"/>
    </row>
    <row r="25" spans="1:5" x14ac:dyDescent="0.2">
      <c r="A25" s="2" t="s">
        <v>43</v>
      </c>
      <c r="B25" s="2" t="s">
        <v>6</v>
      </c>
      <c r="C25" s="9">
        <f>'Despesa - Access'!I9</f>
        <v>0</v>
      </c>
      <c r="D25" s="32"/>
      <c r="E25" s="32"/>
    </row>
    <row r="26" spans="1:5" x14ac:dyDescent="0.2">
      <c r="A26" s="2" t="s">
        <v>44</v>
      </c>
      <c r="B26" s="2" t="s">
        <v>7</v>
      </c>
      <c r="C26" s="9">
        <f>'Despesa - Access'!I10</f>
        <v>0</v>
      </c>
      <c r="E26" s="32"/>
    </row>
    <row r="27" spans="1:5" x14ac:dyDescent="0.2">
      <c r="A27" s="2" t="s">
        <v>45</v>
      </c>
      <c r="B27" s="2" t="s">
        <v>67</v>
      </c>
      <c r="C27" s="9">
        <f>'Despesa - Access'!I11</f>
        <v>0</v>
      </c>
    </row>
    <row r="28" spans="1:5" x14ac:dyDescent="0.2">
      <c r="A28" s="2" t="s">
        <v>46</v>
      </c>
      <c r="B28" s="2" t="s">
        <v>8</v>
      </c>
      <c r="C28" s="9">
        <f>'Despesa - Access'!I12</f>
        <v>0</v>
      </c>
    </row>
    <row r="29" spans="1:5" x14ac:dyDescent="0.2">
      <c r="A29" s="2" t="s">
        <v>47</v>
      </c>
      <c r="B29" s="2" t="s">
        <v>9</v>
      </c>
      <c r="C29" s="9">
        <f>'Despesa - Access'!I13</f>
        <v>0</v>
      </c>
    </row>
    <row r="30" spans="1:5" x14ac:dyDescent="0.2">
      <c r="A30" s="2" t="s">
        <v>48</v>
      </c>
      <c r="B30" s="2" t="s">
        <v>10</v>
      </c>
      <c r="C30" s="9">
        <f>'Despesa - Access'!I14</f>
        <v>0</v>
      </c>
    </row>
    <row r="31" spans="1:5" x14ac:dyDescent="0.2">
      <c r="A31" s="2" t="s">
        <v>49</v>
      </c>
      <c r="B31" s="2" t="s">
        <v>11</v>
      </c>
      <c r="C31" s="9">
        <f>'Despesa - Access'!I15</f>
        <v>0</v>
      </c>
    </row>
    <row r="32" spans="1:5" x14ac:dyDescent="0.2">
      <c r="A32" s="2" t="s">
        <v>50</v>
      </c>
      <c r="B32" s="2" t="s">
        <v>12</v>
      </c>
      <c r="C32" s="9">
        <f>'Despesa - Access'!I16</f>
        <v>0</v>
      </c>
    </row>
    <row r="33" spans="1:5" x14ac:dyDescent="0.2">
      <c r="A33" s="2" t="s">
        <v>51</v>
      </c>
      <c r="B33" s="2" t="s">
        <v>13</v>
      </c>
      <c r="C33" s="9">
        <f>'Despesa - Access'!I17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Access'!I18</f>
        <v>0</v>
      </c>
    </row>
    <row r="35" spans="1:5" x14ac:dyDescent="0.2">
      <c r="A35" s="2" t="s">
        <v>53</v>
      </c>
      <c r="B35" s="2" t="s">
        <v>14</v>
      </c>
      <c r="C35" s="9">
        <f>'Despesa - Access'!I19</f>
        <v>0</v>
      </c>
    </row>
    <row r="36" spans="1:5" x14ac:dyDescent="0.2">
      <c r="A36" s="2" t="s">
        <v>54</v>
      </c>
      <c r="B36" s="2" t="s">
        <v>261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0</v>
      </c>
    </row>
    <row r="39" spans="1:5" x14ac:dyDescent="0.2">
      <c r="A39" s="2" t="s">
        <v>57</v>
      </c>
      <c r="B39" s="2" t="s">
        <v>16</v>
      </c>
      <c r="C39" s="9">
        <f>'Despesa - Access'!I23</f>
        <v>0</v>
      </c>
    </row>
    <row r="40" spans="1:5" x14ac:dyDescent="0.2">
      <c r="A40" s="2" t="s">
        <v>58</v>
      </c>
      <c r="B40" s="2" t="s">
        <v>17</v>
      </c>
      <c r="C40" s="9">
        <f>'Despesa - Access'!I24</f>
        <v>0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0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0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8">
        <v>22667977.809999999</v>
      </c>
      <c r="E48" s="8">
        <f>+D48-C48</f>
        <v>22667977.809999999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58" t="s">
        <v>70</v>
      </c>
      <c r="B58" s="158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266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Access'!I2</f>
        <v>0</v>
      </c>
    </row>
    <row r="71" spans="1:3" x14ac:dyDescent="0.2">
      <c r="A71" s="2" t="s">
        <v>41</v>
      </c>
      <c r="B71" s="2" t="s">
        <v>75</v>
      </c>
      <c r="C71" s="9">
        <f>'Financeiro - Access'!I3</f>
        <v>0</v>
      </c>
    </row>
    <row r="72" spans="1:3" x14ac:dyDescent="0.2">
      <c r="A72" s="2" t="s">
        <v>42</v>
      </c>
      <c r="B72" s="2" t="s">
        <v>177</v>
      </c>
      <c r="C72" s="9">
        <f>'Financeiro - Access'!I4</f>
        <v>0</v>
      </c>
    </row>
    <row r="73" spans="1:3" x14ac:dyDescent="0.2">
      <c r="A73" s="2" t="s">
        <v>43</v>
      </c>
      <c r="B73" s="2" t="s">
        <v>262</v>
      </c>
      <c r="C73" s="9">
        <f>'Financeiro - Access'!I5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8" t="s">
        <v>70</v>
      </c>
      <c r="B83" s="158"/>
      <c r="C83" s="10">
        <f>SUM(C79:C82)</f>
        <v>0</v>
      </c>
    </row>
    <row r="84" spans="1:5" x14ac:dyDescent="0.2">
      <c r="A84" s="162" t="s">
        <v>317</v>
      </c>
      <c r="B84" s="162"/>
      <c r="C84" s="162"/>
    </row>
    <row r="85" spans="1:5" x14ac:dyDescent="0.2">
      <c r="A85" s="163" t="s">
        <v>375</v>
      </c>
      <c r="B85" s="163"/>
      <c r="C85" s="163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4"/>
      <c r="B88" s="104"/>
      <c r="C88" s="104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50" t="s">
        <v>357</v>
      </c>
      <c r="B91" s="151"/>
      <c r="C91" s="9">
        <v>632521953.23000002</v>
      </c>
      <c r="D91" s="9">
        <f>'Anexo I - Abr'!C91</f>
        <v>510991401.08999997</v>
      </c>
      <c r="E91" s="9">
        <f>C91-D91</f>
        <v>121530552.14000005</v>
      </c>
    </row>
    <row r="92" spans="1:5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6" t="s">
        <v>96</v>
      </c>
      <c r="B93" s="156"/>
      <c r="C93" s="156"/>
      <c r="D93" s="156"/>
      <c r="E93" s="27" t="e">
        <f>SUM(E90:E92)</f>
        <v>#REF!</v>
      </c>
    </row>
    <row r="94" spans="1:5" x14ac:dyDescent="0.2">
      <c r="A94" s="156" t="s">
        <v>97</v>
      </c>
      <c r="B94" s="156"/>
      <c r="C94" s="156"/>
      <c r="D94" s="156"/>
      <c r="E94" s="27">
        <f>$C$17+$C$48+$C$58+$C$65</f>
        <v>0</v>
      </c>
    </row>
    <row r="96" spans="1:5" x14ac:dyDescent="0.2">
      <c r="D96" s="85" t="s">
        <v>272</v>
      </c>
      <c r="E96" s="88">
        <v>121530552.14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-121530552.14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2" customWidth="1"/>
    <col min="5" max="5" width="15.7109375" customWidth="1"/>
    <col min="6" max="6" width="15.4257812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4" t="s">
        <v>370</v>
      </c>
      <c r="C7" s="154"/>
    </row>
    <row r="8" spans="1:3" x14ac:dyDescent="0.2">
      <c r="A8" s="2" t="s">
        <v>37</v>
      </c>
      <c r="B8" s="155">
        <v>42936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Access'!J2</f>
        <v>0</v>
      </c>
    </row>
    <row r="14" spans="1:3" x14ac:dyDescent="0.2">
      <c r="A14" s="2" t="s">
        <v>41</v>
      </c>
      <c r="B14" s="5" t="s">
        <v>2</v>
      </c>
      <c r="C14" s="10">
        <f>'Despesa - Access'!J3</f>
        <v>0</v>
      </c>
    </row>
    <row r="15" spans="1:3" x14ac:dyDescent="0.2">
      <c r="A15" s="2" t="s">
        <v>42</v>
      </c>
      <c r="B15" s="5" t="s">
        <v>260</v>
      </c>
      <c r="C15" s="10">
        <f>'Despesa - Access'!J4</f>
        <v>0</v>
      </c>
    </row>
    <row r="16" spans="1:3" ht="51" x14ac:dyDescent="0.2">
      <c r="A16" s="6" t="s">
        <v>43</v>
      </c>
      <c r="B16" s="5" t="s">
        <v>268</v>
      </c>
      <c r="C16" s="10">
        <v>6542.78</v>
      </c>
    </row>
    <row r="17" spans="1:5" x14ac:dyDescent="0.2">
      <c r="A17" s="158" t="s">
        <v>70</v>
      </c>
      <c r="B17" s="158"/>
      <c r="C17" s="10">
        <f>SUM(C13:C16)</f>
        <v>6542.78</v>
      </c>
      <c r="D17" s="32">
        <v>103996345.65000001</v>
      </c>
      <c r="E17" s="115">
        <f>+C17-D17</f>
        <v>-103989802.87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Access'!J6</f>
        <v>0</v>
      </c>
    </row>
    <row r="23" spans="1:5" x14ac:dyDescent="0.2">
      <c r="A23" s="2" t="s">
        <v>41</v>
      </c>
      <c r="B23" s="2" t="s">
        <v>4</v>
      </c>
      <c r="C23" s="9">
        <f>'Despesa - Access'!J7</f>
        <v>0</v>
      </c>
    </row>
    <row r="24" spans="1:5" x14ac:dyDescent="0.2">
      <c r="A24" s="2" t="s">
        <v>42</v>
      </c>
      <c r="B24" s="2" t="s">
        <v>5</v>
      </c>
      <c r="C24" s="9">
        <f>'Despesa - Access'!J8</f>
        <v>0</v>
      </c>
    </row>
    <row r="25" spans="1:5" x14ac:dyDescent="0.2">
      <c r="A25" s="2" t="s">
        <v>43</v>
      </c>
      <c r="B25" s="2" t="s">
        <v>6</v>
      </c>
      <c r="C25" s="9">
        <f>'Despesa - Access'!J9</f>
        <v>0</v>
      </c>
    </row>
    <row r="26" spans="1:5" x14ac:dyDescent="0.2">
      <c r="A26" s="2" t="s">
        <v>44</v>
      </c>
      <c r="B26" s="2" t="s">
        <v>7</v>
      </c>
      <c r="C26" s="9">
        <f>'Despesa - Access'!J10</f>
        <v>0</v>
      </c>
    </row>
    <row r="27" spans="1:5" x14ac:dyDescent="0.2">
      <c r="A27" s="2" t="s">
        <v>45</v>
      </c>
      <c r="B27" s="2" t="s">
        <v>67</v>
      </c>
      <c r="C27" s="9">
        <f>'Despesa - Access'!J11</f>
        <v>0</v>
      </c>
    </row>
    <row r="28" spans="1:5" x14ac:dyDescent="0.2">
      <c r="A28" s="2" t="s">
        <v>46</v>
      </c>
      <c r="B28" s="2" t="s">
        <v>8</v>
      </c>
      <c r="C28" s="9">
        <f>'Despesa - Access'!J12</f>
        <v>0</v>
      </c>
    </row>
    <row r="29" spans="1:5" x14ac:dyDescent="0.2">
      <c r="A29" s="2" t="s">
        <v>47</v>
      </c>
      <c r="B29" s="2" t="s">
        <v>9</v>
      </c>
      <c r="C29" s="9">
        <f>'Despesa - Access'!J13</f>
        <v>0</v>
      </c>
    </row>
    <row r="30" spans="1:5" x14ac:dyDescent="0.2">
      <c r="A30" s="2" t="s">
        <v>48</v>
      </c>
      <c r="B30" s="2" t="s">
        <v>10</v>
      </c>
      <c r="C30" s="9">
        <f>'Despesa - Access'!J14</f>
        <v>0</v>
      </c>
    </row>
    <row r="31" spans="1:5" x14ac:dyDescent="0.2">
      <c r="A31" s="2" t="s">
        <v>49</v>
      </c>
      <c r="B31" s="2" t="s">
        <v>11</v>
      </c>
      <c r="C31" s="9">
        <f>'Despesa - Access'!J15</f>
        <v>0</v>
      </c>
    </row>
    <row r="32" spans="1:5" x14ac:dyDescent="0.2">
      <c r="A32" s="2" t="s">
        <v>50</v>
      </c>
      <c r="B32" s="2" t="s">
        <v>12</v>
      </c>
      <c r="C32" s="9">
        <f>'Despesa - Access'!J16</f>
        <v>0</v>
      </c>
    </row>
    <row r="33" spans="1:5" x14ac:dyDescent="0.2">
      <c r="A33" s="2" t="s">
        <v>51</v>
      </c>
      <c r="B33" s="2" t="s">
        <v>13</v>
      </c>
      <c r="C33" s="9">
        <f>'Despesa - Access'!J17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Access'!J18</f>
        <v>0</v>
      </c>
    </row>
    <row r="35" spans="1:5" x14ac:dyDescent="0.2">
      <c r="A35" s="2" t="s">
        <v>53</v>
      </c>
      <c r="B35" s="2" t="s">
        <v>14</v>
      </c>
      <c r="C35" s="9">
        <f>'Despesa - Access'!J19</f>
        <v>0</v>
      </c>
    </row>
    <row r="36" spans="1:5" x14ac:dyDescent="0.2">
      <c r="A36" s="2" t="s">
        <v>54</v>
      </c>
      <c r="B36" s="2" t="s">
        <v>261</v>
      </c>
      <c r="C36" s="9">
        <f>'Despesa - Access'!J20</f>
        <v>0</v>
      </c>
    </row>
    <row r="37" spans="1:5" x14ac:dyDescent="0.2">
      <c r="A37" s="2" t="s">
        <v>55</v>
      </c>
      <c r="B37" s="2" t="s">
        <v>15</v>
      </c>
      <c r="C37" s="9">
        <f>'Despesa - Access'!J21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0</v>
      </c>
    </row>
    <row r="39" spans="1:5" x14ac:dyDescent="0.2">
      <c r="A39" s="2" t="s">
        <v>57</v>
      </c>
      <c r="B39" s="2" t="s">
        <v>16</v>
      </c>
      <c r="C39" s="9">
        <f>'Despesa - Access'!J23</f>
        <v>0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0</v>
      </c>
    </row>
    <row r="43" spans="1:5" x14ac:dyDescent="0.2">
      <c r="A43" s="2" t="s">
        <v>61</v>
      </c>
      <c r="B43" s="2" t="s">
        <v>20</v>
      </c>
      <c r="C43" s="9">
        <f>'Despesa - Access'!J27</f>
        <v>0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0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32">
        <v>24338666.32</v>
      </c>
      <c r="E48" s="115">
        <f>+C48-D48</f>
        <v>-24338666.32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58" t="s">
        <v>70</v>
      </c>
      <c r="B58" s="158"/>
      <c r="C58" s="10">
        <f>SUM(C53:C57)</f>
        <v>0</v>
      </c>
      <c r="D58" s="32">
        <v>44709.94</v>
      </c>
      <c r="E58" s="115">
        <f>+C58-D58</f>
        <v>-44709.94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Access'!J2</f>
        <v>0</v>
      </c>
    </row>
    <row r="71" spans="1:3" x14ac:dyDescent="0.2">
      <c r="A71" s="2" t="s">
        <v>41</v>
      </c>
      <c r="B71" s="2" t="s">
        <v>75</v>
      </c>
      <c r="C71" s="9">
        <f>'Financeiro - Access'!J3</f>
        <v>0</v>
      </c>
    </row>
    <row r="72" spans="1:3" x14ac:dyDescent="0.2">
      <c r="A72" s="2" t="s">
        <v>42</v>
      </c>
      <c r="B72" s="2" t="s">
        <v>177</v>
      </c>
      <c r="C72" s="9">
        <f>'Financeiro - Access'!J4</f>
        <v>0</v>
      </c>
    </row>
    <row r="73" spans="1:3" x14ac:dyDescent="0.2">
      <c r="A73" s="2" t="s">
        <v>43</v>
      </c>
      <c r="B73" s="2" t="s">
        <v>262</v>
      </c>
      <c r="C73" s="9">
        <f>'Financeiro - Access'!J5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5" t="s">
        <v>70</v>
      </c>
      <c r="B83" s="165"/>
      <c r="C83" s="98">
        <f>SUM(C79:C82)</f>
        <v>0</v>
      </c>
    </row>
    <row r="84" spans="1:7" x14ac:dyDescent="0.2">
      <c r="A84" s="162" t="s">
        <v>317</v>
      </c>
      <c r="B84" s="162"/>
      <c r="C84" s="162"/>
    </row>
    <row r="85" spans="1:7" x14ac:dyDescent="0.2">
      <c r="A85" s="164" t="s">
        <v>375</v>
      </c>
      <c r="B85" s="164"/>
      <c r="C85" s="164"/>
    </row>
    <row r="86" spans="1:7" x14ac:dyDescent="0.2">
      <c r="A86" s="163"/>
      <c r="B86" s="163"/>
      <c r="C86" s="163"/>
      <c r="D86" s="128"/>
      <c r="E86" s="128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5"/>
      <c r="B88" s="105"/>
      <c r="C88" s="105"/>
    </row>
    <row r="89" spans="1:7" x14ac:dyDescent="0.2">
      <c r="C89" s="11" t="s">
        <v>104</v>
      </c>
      <c r="D89" s="116" t="s">
        <v>103</v>
      </c>
      <c r="E89" s="3" t="s">
        <v>70</v>
      </c>
    </row>
    <row r="90" spans="1:7" x14ac:dyDescent="0.2">
      <c r="A90" s="150"/>
      <c r="B90" s="151"/>
      <c r="C90" s="9"/>
      <c r="D90" s="117" t="e">
        <f>'Anexo I - Jan'!#REF!</f>
        <v>#REF!</v>
      </c>
      <c r="E90" s="9" t="e">
        <f>C90-D90</f>
        <v>#REF!</v>
      </c>
    </row>
    <row r="91" spans="1:7" x14ac:dyDescent="0.2">
      <c r="A91" s="150" t="s">
        <v>357</v>
      </c>
      <c r="B91" s="151"/>
      <c r="C91" s="9">
        <v>760901675.13999999</v>
      </c>
      <c r="D91" s="117">
        <f>'Anexo I - Mai'!C91</f>
        <v>632521953.23000002</v>
      </c>
      <c r="E91" s="9">
        <f>C91-D91</f>
        <v>128379721.90999997</v>
      </c>
    </row>
    <row r="92" spans="1:7" x14ac:dyDescent="0.2">
      <c r="A92" s="150" t="s">
        <v>123</v>
      </c>
      <c r="B92" s="151"/>
      <c r="C92" s="9">
        <v>0</v>
      </c>
      <c r="D92" s="117" t="e">
        <f>'Anexo I - Jan'!#REF!</f>
        <v>#REF!</v>
      </c>
      <c r="E92" s="9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27" t="e">
        <f>SUM(E90:E92)</f>
        <v>#REF!</v>
      </c>
      <c r="F93" s="8"/>
      <c r="G93" s="87"/>
    </row>
    <row r="94" spans="1:7" x14ac:dyDescent="0.2">
      <c r="A94" s="156" t="s">
        <v>97</v>
      </c>
      <c r="B94" s="156"/>
      <c r="C94" s="156"/>
      <c r="D94" s="156"/>
      <c r="E94" s="27">
        <f>$C$17+$C$48+$C$58+$C$65</f>
        <v>6542.78</v>
      </c>
    </row>
    <row r="96" spans="1:7" x14ac:dyDescent="0.2">
      <c r="D96" s="118" t="s">
        <v>272</v>
      </c>
      <c r="E96" s="88">
        <v>128379721.91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-128373179.13</v>
      </c>
    </row>
    <row r="99" spans="3:5" x14ac:dyDescent="0.2">
      <c r="E99" t="s">
        <v>316</v>
      </c>
    </row>
    <row r="100" spans="3:5" x14ac:dyDescent="0.2">
      <c r="E100" s="32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3" t="s">
        <v>371</v>
      </c>
      <c r="C7" s="154"/>
    </row>
    <row r="8" spans="1:3" x14ac:dyDescent="0.2">
      <c r="A8" s="2" t="s">
        <v>37</v>
      </c>
      <c r="B8" s="155">
        <v>42965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Access'!K2</f>
        <v>0</v>
      </c>
    </row>
    <row r="14" spans="1:3" x14ac:dyDescent="0.2">
      <c r="A14" s="2" t="s">
        <v>41</v>
      </c>
      <c r="B14" s="5" t="s">
        <v>2</v>
      </c>
      <c r="C14" s="10">
        <f>'Despesa - Access'!K3</f>
        <v>0</v>
      </c>
    </row>
    <row r="15" spans="1:3" x14ac:dyDescent="0.2">
      <c r="A15" s="2" t="s">
        <v>42</v>
      </c>
      <c r="B15" s="5" t="s">
        <v>260</v>
      </c>
      <c r="C15" s="10">
        <f>'Despesa - Access'!K4</f>
        <v>0</v>
      </c>
    </row>
    <row r="16" spans="1:3" ht="51" x14ac:dyDescent="0.2">
      <c r="A16" s="6" t="s">
        <v>43</v>
      </c>
      <c r="B16" s="5" t="s">
        <v>268</v>
      </c>
      <c r="C16" s="10">
        <v>107470.19</v>
      </c>
    </row>
    <row r="17" spans="1:5" x14ac:dyDescent="0.2">
      <c r="A17" s="158" t="s">
        <v>70</v>
      </c>
      <c r="B17" s="158"/>
      <c r="C17" s="10">
        <f>SUM(C13:C16)</f>
        <v>107470.19</v>
      </c>
      <c r="D17" s="8">
        <v>-100223516.81999999</v>
      </c>
      <c r="E17" s="8">
        <f>+D17+C17</f>
        <v>-100116046.63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Access'!K6</f>
        <v>0</v>
      </c>
    </row>
    <row r="23" spans="1:5" x14ac:dyDescent="0.2">
      <c r="A23" s="2" t="s">
        <v>41</v>
      </c>
      <c r="B23" s="2" t="s">
        <v>4</v>
      </c>
      <c r="C23" s="9">
        <f>'Despesa - Access'!K7</f>
        <v>0</v>
      </c>
    </row>
    <row r="24" spans="1:5" x14ac:dyDescent="0.2">
      <c r="A24" s="2" t="s">
        <v>42</v>
      </c>
      <c r="B24" s="2" t="s">
        <v>5</v>
      </c>
      <c r="C24" s="9">
        <f>'Despesa - Access'!K8</f>
        <v>0</v>
      </c>
    </row>
    <row r="25" spans="1:5" x14ac:dyDescent="0.2">
      <c r="A25" s="2" t="s">
        <v>43</v>
      </c>
      <c r="B25" s="2" t="s">
        <v>6</v>
      </c>
      <c r="C25" s="9">
        <f>'Despesa - Access'!K9</f>
        <v>0</v>
      </c>
    </row>
    <row r="26" spans="1:5" x14ac:dyDescent="0.2">
      <c r="A26" s="2" t="s">
        <v>44</v>
      </c>
      <c r="B26" s="2" t="s">
        <v>7</v>
      </c>
      <c r="C26" s="9">
        <f>'Despesa - Access'!K10</f>
        <v>0</v>
      </c>
    </row>
    <row r="27" spans="1:5" x14ac:dyDescent="0.2">
      <c r="A27" s="2" t="s">
        <v>45</v>
      </c>
      <c r="B27" s="2" t="s">
        <v>67</v>
      </c>
      <c r="C27" s="9">
        <f>'Despesa - Access'!K11</f>
        <v>0</v>
      </c>
    </row>
    <row r="28" spans="1:5" x14ac:dyDescent="0.2">
      <c r="A28" s="2" t="s">
        <v>46</v>
      </c>
      <c r="B28" s="2" t="s">
        <v>8</v>
      </c>
      <c r="C28" s="9">
        <f>'Despesa - Access'!K12</f>
        <v>0</v>
      </c>
    </row>
    <row r="29" spans="1:5" x14ac:dyDescent="0.2">
      <c r="A29" s="2" t="s">
        <v>47</v>
      </c>
      <c r="B29" s="2" t="s">
        <v>9</v>
      </c>
      <c r="C29" s="9">
        <f>'Despesa - Access'!K13</f>
        <v>0</v>
      </c>
    </row>
    <row r="30" spans="1:5" x14ac:dyDescent="0.2">
      <c r="A30" s="2" t="s">
        <v>48</v>
      </c>
      <c r="B30" s="2" t="s">
        <v>10</v>
      </c>
      <c r="C30" s="9">
        <f>'Despesa - Access'!K14</f>
        <v>0</v>
      </c>
    </row>
    <row r="31" spans="1:5" x14ac:dyDescent="0.2">
      <c r="A31" s="2" t="s">
        <v>49</v>
      </c>
      <c r="B31" s="2" t="s">
        <v>11</v>
      </c>
      <c r="C31" s="9">
        <f>'Despesa - Access'!K15</f>
        <v>0</v>
      </c>
    </row>
    <row r="32" spans="1:5" x14ac:dyDescent="0.2">
      <c r="A32" s="2" t="s">
        <v>50</v>
      </c>
      <c r="B32" s="2" t="s">
        <v>12</v>
      </c>
      <c r="C32" s="9">
        <f>'Despesa - Access'!K16</f>
        <v>0</v>
      </c>
    </row>
    <row r="33" spans="1:5" x14ac:dyDescent="0.2">
      <c r="A33" s="2" t="s">
        <v>51</v>
      </c>
      <c r="B33" s="2" t="s">
        <v>13</v>
      </c>
      <c r="C33" s="9">
        <f>'Despesa - Access'!K17</f>
        <v>0</v>
      </c>
    </row>
    <row r="34" spans="1:5" ht="63.75" x14ac:dyDescent="0.2">
      <c r="A34" s="6" t="s">
        <v>52</v>
      </c>
      <c r="B34" s="7" t="s">
        <v>270</v>
      </c>
      <c r="C34" s="9">
        <f>'Despesa - Access'!K18</f>
        <v>0</v>
      </c>
    </row>
    <row r="35" spans="1:5" x14ac:dyDescent="0.2">
      <c r="A35" s="2" t="s">
        <v>53</v>
      </c>
      <c r="B35" s="2" t="s">
        <v>14</v>
      </c>
      <c r="C35" s="9">
        <f>'Despesa - Access'!K19</f>
        <v>0</v>
      </c>
    </row>
    <row r="36" spans="1:5" x14ac:dyDescent="0.2">
      <c r="A36" s="2" t="s">
        <v>54</v>
      </c>
      <c r="B36" s="2" t="s">
        <v>261</v>
      </c>
      <c r="C36" s="9">
        <f>'Despesa - Access'!K20</f>
        <v>0</v>
      </c>
    </row>
    <row r="37" spans="1:5" x14ac:dyDescent="0.2">
      <c r="A37" s="2" t="s">
        <v>55</v>
      </c>
      <c r="B37" s="2" t="s">
        <v>15</v>
      </c>
      <c r="C37" s="9">
        <f>'Despesa - Access'!K21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0</v>
      </c>
    </row>
    <row r="39" spans="1:5" x14ac:dyDescent="0.2">
      <c r="A39" s="2" t="s">
        <v>57</v>
      </c>
      <c r="B39" s="2" t="s">
        <v>16</v>
      </c>
      <c r="C39" s="9">
        <f>'Despesa - Access'!K23</f>
        <v>0</v>
      </c>
    </row>
    <row r="40" spans="1:5" x14ac:dyDescent="0.2">
      <c r="A40" s="2" t="s">
        <v>58</v>
      </c>
      <c r="B40" s="2" t="s">
        <v>17</v>
      </c>
      <c r="C40" s="9">
        <f>'Despesa - Access'!K24</f>
        <v>0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0</v>
      </c>
    </row>
    <row r="44" spans="1:5" x14ac:dyDescent="0.2">
      <c r="A44" s="2" t="s">
        <v>62</v>
      </c>
      <c r="B44" s="2" t="s">
        <v>21</v>
      </c>
      <c r="C44" s="9">
        <f>'Despesa - Access'!K28</f>
        <v>0</v>
      </c>
    </row>
    <row r="45" spans="1:5" x14ac:dyDescent="0.2">
      <c r="A45" s="2" t="s">
        <v>63</v>
      </c>
      <c r="B45" s="2" t="s">
        <v>69</v>
      </c>
      <c r="C45" s="9">
        <f>'Despesa - Access'!K29</f>
        <v>0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8">
        <f>-25043268.87</f>
        <v>-25043268.870000001</v>
      </c>
      <c r="E48" s="8">
        <f>+D48+C48</f>
        <v>-25043268.870000001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58" t="s">
        <v>70</v>
      </c>
      <c r="B58" s="158"/>
      <c r="C58" s="10">
        <f>SUM(C53:C57)</f>
        <v>0</v>
      </c>
      <c r="D58" s="32">
        <v>-230651.25</v>
      </c>
      <c r="E58" s="8">
        <f>+D58+C58</f>
        <v>-230651.25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Access'!K2</f>
        <v>0</v>
      </c>
    </row>
    <row r="71" spans="1:3" x14ac:dyDescent="0.2">
      <c r="A71" s="2" t="s">
        <v>41</v>
      </c>
      <c r="B71" s="2" t="s">
        <v>75</v>
      </c>
      <c r="C71" s="9">
        <f>'Financeiro - Access'!K3</f>
        <v>0</v>
      </c>
    </row>
    <row r="72" spans="1:3" x14ac:dyDescent="0.2">
      <c r="A72" s="2" t="s">
        <v>42</v>
      </c>
      <c r="B72" s="2" t="s">
        <v>177</v>
      </c>
      <c r="C72" s="9">
        <f>'Financeiro - Access'!K4</f>
        <v>0</v>
      </c>
    </row>
    <row r="73" spans="1:3" x14ac:dyDescent="0.2">
      <c r="A73" s="2" t="s">
        <v>43</v>
      </c>
      <c r="B73" s="2" t="s">
        <v>262</v>
      </c>
      <c r="C73" s="9">
        <f>'Financeiro - Access'!K5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8" t="s">
        <v>70</v>
      </c>
      <c r="B83" s="158"/>
      <c r="C83" s="10">
        <f>SUM(C79:C82)</f>
        <v>0</v>
      </c>
    </row>
    <row r="84" spans="1:7" x14ac:dyDescent="0.2">
      <c r="A84" s="162" t="s">
        <v>317</v>
      </c>
      <c r="B84" s="162"/>
      <c r="C84" s="162"/>
    </row>
    <row r="85" spans="1:7" x14ac:dyDescent="0.2">
      <c r="A85" s="163" t="s">
        <v>375</v>
      </c>
      <c r="B85" s="163"/>
      <c r="C85" s="163"/>
    </row>
    <row r="86" spans="1:7" x14ac:dyDescent="0.2">
      <c r="A86" s="163"/>
      <c r="B86" s="163"/>
      <c r="C86" s="163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6"/>
      <c r="B88" s="106"/>
      <c r="C88" s="106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0" t="s">
        <v>357</v>
      </c>
      <c r="B91" s="151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6" t="s">
        <v>97</v>
      </c>
      <c r="B94" s="156"/>
      <c r="C94" s="156"/>
      <c r="D94" s="156"/>
      <c r="E94" s="27">
        <f>$C$17+$C$48+$C$58+$C$65</f>
        <v>107470.19</v>
      </c>
    </row>
    <row r="96" spans="1:7" x14ac:dyDescent="0.2">
      <c r="D96" s="85" t="s">
        <v>272</v>
      </c>
      <c r="E96" s="88">
        <f>100223516.82+25043268.87+230651.25</f>
        <v>125497436.94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-125389966.75</v>
      </c>
    </row>
    <row r="99" spans="3:5" x14ac:dyDescent="0.2">
      <c r="E99" t="s">
        <v>316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4" t="s">
        <v>372</v>
      </c>
      <c r="C7" s="154"/>
    </row>
    <row r="8" spans="1:3" x14ac:dyDescent="0.2">
      <c r="A8" s="2" t="s">
        <v>37</v>
      </c>
      <c r="B8" s="155">
        <v>42998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260</v>
      </c>
      <c r="C15" s="10">
        <f>'Despesa - Access'!L4</f>
        <v>0</v>
      </c>
    </row>
    <row r="16" spans="1:3" ht="51" x14ac:dyDescent="0.2">
      <c r="A16" s="6" t="s">
        <v>43</v>
      </c>
      <c r="B16" s="5" t="s">
        <v>268</v>
      </c>
      <c r="C16" s="10">
        <v>826.84</v>
      </c>
    </row>
    <row r="17" spans="1:5" x14ac:dyDescent="0.2">
      <c r="A17" s="158" t="s">
        <v>70</v>
      </c>
      <c r="B17" s="158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261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58" t="s">
        <v>70</v>
      </c>
      <c r="B58" s="158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58" t="s">
        <v>70</v>
      </c>
      <c r="B65" s="158"/>
      <c r="C65" s="10">
        <f>SUM(C63:C64)</f>
        <v>0</v>
      </c>
    </row>
    <row r="66" spans="1:3" x14ac:dyDescent="0.2">
      <c r="A66" s="159"/>
      <c r="B66" s="159"/>
      <c r="C66" s="15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177</v>
      </c>
      <c r="C72" s="9">
        <f>'Financeiro - Access'!L4</f>
        <v>0</v>
      </c>
    </row>
    <row r="73" spans="1:3" x14ac:dyDescent="0.2">
      <c r="A73" s="2" t="s">
        <v>43</v>
      </c>
      <c r="B73" s="2" t="s">
        <v>262</v>
      </c>
      <c r="C73" s="9">
        <f>'Financeiro - Access'!L5</f>
        <v>0</v>
      </c>
    </row>
    <row r="74" spans="1:3" x14ac:dyDescent="0.2">
      <c r="A74" s="158" t="s">
        <v>70</v>
      </c>
      <c r="B74" s="158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8" t="s">
        <v>70</v>
      </c>
      <c r="B83" s="158"/>
      <c r="C83" s="10">
        <f>SUM(C79:C82)</f>
        <v>0</v>
      </c>
    </row>
    <row r="84" spans="1:7" x14ac:dyDescent="0.2">
      <c r="A84" s="162" t="s">
        <v>317</v>
      </c>
      <c r="B84" s="162"/>
      <c r="C84" s="162"/>
    </row>
    <row r="85" spans="1:7" x14ac:dyDescent="0.2">
      <c r="A85" s="163" t="s">
        <v>375</v>
      </c>
      <c r="B85" s="163"/>
      <c r="C85" s="163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7"/>
      <c r="B88" s="107"/>
      <c r="C88" s="107"/>
    </row>
    <row r="89" spans="1:7" x14ac:dyDescent="0.2">
      <c r="C89" s="11" t="s">
        <v>106</v>
      </c>
      <c r="D89" s="119" t="s">
        <v>105</v>
      </c>
      <c r="E89" s="119" t="s">
        <v>70</v>
      </c>
    </row>
    <row r="90" spans="1:7" x14ac:dyDescent="0.2">
      <c r="A90" s="150"/>
      <c r="B90" s="151"/>
      <c r="C90" s="9">
        <v>0</v>
      </c>
      <c r="D90" s="120" t="e">
        <f>'Anexo I - Jan'!#REF!</f>
        <v>#REF!</v>
      </c>
      <c r="E90" s="120" t="e">
        <f>C90-D90</f>
        <v>#REF!</v>
      </c>
    </row>
    <row r="91" spans="1:7" x14ac:dyDescent="0.2">
      <c r="A91" s="150" t="s">
        <v>357</v>
      </c>
      <c r="B91" s="151"/>
      <c r="C91" s="9">
        <v>1011400430.86</v>
      </c>
      <c r="D91" s="120">
        <f>'Anexo I - Jul'!C91</f>
        <v>886399112.08000004</v>
      </c>
      <c r="E91" s="120">
        <f>C91-D91</f>
        <v>125001318.77999997</v>
      </c>
    </row>
    <row r="92" spans="1:7" x14ac:dyDescent="0.2">
      <c r="A92" s="150" t="s">
        <v>123</v>
      </c>
      <c r="B92" s="151"/>
      <c r="C92" s="9">
        <v>0</v>
      </c>
      <c r="D92" s="120" t="e">
        <f>'Anexo I - Jan'!#REF!</f>
        <v>#REF!</v>
      </c>
      <c r="E92" s="120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121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6" t="s">
        <v>97</v>
      </c>
      <c r="B94" s="156"/>
      <c r="C94" s="156"/>
      <c r="D94" s="156"/>
      <c r="E94" s="121">
        <f>$C$17+$C$48+$C$58+$C$65</f>
        <v>826.84</v>
      </c>
    </row>
    <row r="96" spans="1:7" x14ac:dyDescent="0.2">
      <c r="D96" s="122" t="s">
        <v>272</v>
      </c>
      <c r="E96" s="123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24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316</v>
      </c>
    </row>
    <row r="101" spans="3:5" x14ac:dyDescent="0.2">
      <c r="D101" s="125"/>
      <c r="E101" s="125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57" t="s">
        <v>248</v>
      </c>
      <c r="B1" s="157"/>
      <c r="C1" s="157"/>
    </row>
    <row r="3" spans="1:3" x14ac:dyDescent="0.2">
      <c r="A3" s="2" t="s">
        <v>32</v>
      </c>
      <c r="B3" s="156" t="s">
        <v>249</v>
      </c>
      <c r="C3" s="156"/>
    </row>
    <row r="4" spans="1:3" x14ac:dyDescent="0.2">
      <c r="A4" s="2" t="s">
        <v>33</v>
      </c>
      <c r="B4" s="156" t="s">
        <v>250</v>
      </c>
      <c r="C4" s="156"/>
    </row>
    <row r="5" spans="1:3" x14ac:dyDescent="0.2">
      <c r="A5" s="2" t="s">
        <v>34</v>
      </c>
      <c r="B5" s="156" t="s">
        <v>358</v>
      </c>
      <c r="C5" s="156"/>
    </row>
    <row r="6" spans="1:3" x14ac:dyDescent="0.2">
      <c r="A6" s="2" t="s">
        <v>35</v>
      </c>
      <c r="B6" s="156" t="s">
        <v>251</v>
      </c>
      <c r="C6" s="156"/>
    </row>
    <row r="7" spans="1:3" x14ac:dyDescent="0.2">
      <c r="A7" s="2" t="s">
        <v>36</v>
      </c>
      <c r="B7" s="154" t="s">
        <v>373</v>
      </c>
      <c r="C7" s="154"/>
    </row>
    <row r="8" spans="1:3" x14ac:dyDescent="0.2">
      <c r="A8" s="2" t="s">
        <v>37</v>
      </c>
      <c r="B8" s="155">
        <v>43027</v>
      </c>
      <c r="C8" s="156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260</v>
      </c>
      <c r="C15" s="10">
        <f>'Despesa - Access'!M4</f>
        <v>0</v>
      </c>
    </row>
    <row r="16" spans="1:3" ht="51" x14ac:dyDescent="0.2">
      <c r="A16" s="6" t="s">
        <v>43</v>
      </c>
      <c r="B16" s="5" t="s">
        <v>268</v>
      </c>
      <c r="C16" s="10">
        <v>43023.23</v>
      </c>
    </row>
    <row r="17" spans="1:5" x14ac:dyDescent="0.2">
      <c r="A17" s="158" t="s">
        <v>70</v>
      </c>
      <c r="B17" s="158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261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58" t="s">
        <v>70</v>
      </c>
      <c r="B48" s="158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58" t="s">
        <v>70</v>
      </c>
      <c r="B58" s="158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58" t="s">
        <v>70</v>
      </c>
      <c r="B65" s="158"/>
      <c r="C65" s="10">
        <f>SUM(C63:C64)</f>
        <v>0</v>
      </c>
    </row>
    <row r="66" spans="1:5" x14ac:dyDescent="0.2">
      <c r="A66" s="159"/>
      <c r="B66" s="159"/>
      <c r="C66" s="159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267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177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262</v>
      </c>
      <c r="C73" s="9">
        <f>'Financeiro - Access'!M5</f>
        <v>0</v>
      </c>
      <c r="D73" s="89">
        <v>0</v>
      </c>
    </row>
    <row r="74" spans="1:5" x14ac:dyDescent="0.2">
      <c r="A74" s="158" t="s">
        <v>70</v>
      </c>
      <c r="B74" s="158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246</v>
      </c>
    </row>
    <row r="78" spans="1:5" x14ac:dyDescent="0.2">
      <c r="A78" s="3" t="s">
        <v>38</v>
      </c>
      <c r="B78" s="3" t="s">
        <v>39</v>
      </c>
      <c r="C78" s="11" t="s">
        <v>267</v>
      </c>
    </row>
    <row r="79" spans="1:5" x14ac:dyDescent="0.2">
      <c r="A79" s="2" t="s">
        <v>40</v>
      </c>
      <c r="B79" s="2" t="s">
        <v>263</v>
      </c>
      <c r="C79" s="9"/>
    </row>
    <row r="80" spans="1:5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8" t="s">
        <v>70</v>
      </c>
      <c r="B83" s="158"/>
      <c r="C83" s="10">
        <f>SUM(C79:C82)</f>
        <v>0</v>
      </c>
    </row>
    <row r="84" spans="1:7" x14ac:dyDescent="0.2">
      <c r="A84" s="162" t="s">
        <v>317</v>
      </c>
      <c r="B84" s="162"/>
      <c r="C84" s="162"/>
    </row>
    <row r="85" spans="1:7" x14ac:dyDescent="0.2">
      <c r="A85" t="s">
        <v>375</v>
      </c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8"/>
      <c r="B88" s="108"/>
      <c r="C88" s="108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50"/>
      <c r="B90" s="151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0" t="s">
        <v>357</v>
      </c>
      <c r="B91" s="151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50" t="s">
        <v>123</v>
      </c>
      <c r="B92" s="151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6" t="s">
        <v>96</v>
      </c>
      <c r="B93" s="156"/>
      <c r="C93" s="156"/>
      <c r="D93" s="156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6" t="s">
        <v>97</v>
      </c>
      <c r="B94" s="156"/>
      <c r="C94" s="156"/>
      <c r="D94" s="156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272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2017-12-15T18:25:47Z</cp:lastPrinted>
  <dcterms:created xsi:type="dcterms:W3CDTF">2010-03-11T09:53:57Z</dcterms:created>
  <dcterms:modified xsi:type="dcterms:W3CDTF">2018-02-19T18:42:56Z</dcterms:modified>
</cp:coreProperties>
</file>