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4" activeTab="4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E97" i="5" l="1"/>
  <c r="D48" i="5"/>
  <c r="C105" i="2" l="1"/>
  <c r="E98" i="6" l="1"/>
  <c r="D48" i="6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C48" i="11"/>
  <c r="C58" i="1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6" i="6"/>
  <c r="E95" i="9"/>
  <c r="E99" i="9" s="1"/>
  <c r="E96" i="7"/>
  <c r="E95" i="8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100" i="6"/>
  <c r="E99" i="6"/>
  <c r="E99" i="7"/>
  <c r="E100" i="7"/>
  <c r="E98" i="8"/>
  <c r="E99" i="8"/>
  <c r="E98" i="10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<sst xmlns="http://schemas.openxmlformats.org/spreadsheetml/2006/main" count="2927" uniqueCount="388">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</sst>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37" zoomScale="130" zoomScaleNormal="100" zoomScaleSheetLayoutView="130" workbookViewId="0">
      <selection activeCell="A85" sqref="A85:XF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355</v>
      </c>
      <c r="C7" s="109"/>
    </row>
    <row r="8" spans="1:3" x14ac:dyDescent="0.2">
      <c r="A8" s="2" t="s">
        <v>37</v>
      </c>
      <c r="B8" s="110">
        <v>42776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7" t="s">
        <v>71</v>
      </c>
      <c r="B48" s="107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7" t="s">
        <v>71</v>
      </c>
      <c r="B74" s="107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7" t="s">
        <v>71</v>
      </c>
      <c r="B83" s="107"/>
      <c r="C83" s="10">
        <f>SUM(C79:C82)</f>
        <v>0</v>
      </c>
    </row>
    <row r="84" spans="1:3" x14ac:dyDescent="0.2">
      <c r="A84" s="117" t="s">
        <v>293</v>
      </c>
      <c r="B84" s="118"/>
      <c r="C84" s="118"/>
    </row>
    <row r="85" spans="1:3" x14ac:dyDescent="0.2">
      <c r="A85" s="119" t="s">
        <v>348</v>
      </c>
      <c r="B85" s="119"/>
      <c r="C85" s="119"/>
    </row>
    <row r="86" spans="1:3" x14ac:dyDescent="0.2">
      <c r="A86" s="119" t="s">
        <v>362</v>
      </c>
      <c r="B86" s="119"/>
      <c r="C86" s="119"/>
    </row>
    <row r="87" spans="1:3" x14ac:dyDescent="0.2">
      <c r="A87" s="120" t="s">
        <v>371</v>
      </c>
      <c r="B87" s="121"/>
      <c r="C87" s="122"/>
    </row>
    <row r="88" spans="1:3" x14ac:dyDescent="0.2">
      <c r="A88" s="120" t="s">
        <v>382</v>
      </c>
      <c r="B88" s="121"/>
      <c r="C88" s="122"/>
    </row>
    <row r="89" spans="1:3" x14ac:dyDescent="0.2">
      <c r="A89" s="120" t="s">
        <v>386</v>
      </c>
      <c r="B89" s="121"/>
      <c r="C89" s="122"/>
    </row>
    <row r="90" spans="1:3" x14ac:dyDescent="0.2">
      <c r="A90" s="113"/>
      <c r="B90" s="113"/>
      <c r="C90" s="113"/>
    </row>
    <row r="91" spans="1:3" x14ac:dyDescent="0.2">
      <c r="A91" s="25"/>
      <c r="B91" s="25"/>
      <c r="C91" s="25"/>
    </row>
    <row r="92" spans="1:3" x14ac:dyDescent="0.2">
      <c r="A92" s="116"/>
      <c r="B92" s="115"/>
      <c r="C92" s="11" t="s">
        <v>100</v>
      </c>
    </row>
    <row r="93" spans="1:3" x14ac:dyDescent="0.2">
      <c r="A93" s="114" t="s">
        <v>339</v>
      </c>
      <c r="B93" s="115"/>
      <c r="C93" s="9">
        <f>62274651.37+0</f>
        <v>62274651.369999997</v>
      </c>
    </row>
    <row r="94" spans="1:3" x14ac:dyDescent="0.2">
      <c r="A94" s="116"/>
      <c r="B94" s="115"/>
      <c r="C94" s="9">
        <v>0</v>
      </c>
    </row>
    <row r="95" spans="1:3" x14ac:dyDescent="0.2">
      <c r="A95" s="116"/>
      <c r="B95" s="115"/>
      <c r="C95" s="9">
        <v>0</v>
      </c>
    </row>
    <row r="96" spans="1:3" x14ac:dyDescent="0.2">
      <c r="A96" s="116" t="s">
        <v>97</v>
      </c>
      <c r="B96" s="115"/>
      <c r="C96" s="27">
        <f>SUM(C93:C95)</f>
        <v>62274651.369999997</v>
      </c>
    </row>
    <row r="97" spans="1:4" x14ac:dyDescent="0.2">
      <c r="A97" s="116" t="s">
        <v>98</v>
      </c>
      <c r="B97" s="115"/>
      <c r="C97" s="27">
        <f>C17+C48+C58+C65</f>
        <v>62274651.370000005</v>
      </c>
      <c r="D97" s="86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13" t="s">
        <v>112</v>
      </c>
      <c r="B100" s="113"/>
      <c r="C100" s="113"/>
    </row>
    <row r="101" spans="1:4" x14ac:dyDescent="0.2">
      <c r="A101" s="25"/>
      <c r="B101" s="25"/>
      <c r="C101" s="25"/>
    </row>
    <row r="102" spans="1:4" x14ac:dyDescent="0.2">
      <c r="A102" s="116" t="s">
        <v>341</v>
      </c>
      <c r="B102" s="115"/>
      <c r="C102" s="82">
        <f>446309896.62+305833.57</f>
        <v>446615730.19</v>
      </c>
    </row>
    <row r="103" spans="1:4" x14ac:dyDescent="0.2">
      <c r="A103" s="94" t="s">
        <v>358</v>
      </c>
      <c r="B103" s="95" t="s">
        <v>357</v>
      </c>
      <c r="C103" s="45">
        <f>753480.59</f>
        <v>753480.59</v>
      </c>
    </row>
    <row r="104" spans="1:4" x14ac:dyDescent="0.2">
      <c r="A104" s="116" t="s">
        <v>349</v>
      </c>
      <c r="B104" s="115"/>
      <c r="C104" s="45">
        <v>191872989.50999999</v>
      </c>
    </row>
    <row r="105" spans="1:4" x14ac:dyDescent="0.2">
      <c r="A105" s="116" t="s">
        <v>340</v>
      </c>
      <c r="B105" s="115"/>
      <c r="C105" s="45">
        <f>1197939.38</f>
        <v>1197939.3799999999</v>
      </c>
    </row>
    <row r="106" spans="1:4" x14ac:dyDescent="0.2">
      <c r="A106" s="116" t="s">
        <v>97</v>
      </c>
      <c r="B106" s="115"/>
      <c r="C106" s="27">
        <f>SUM(C102:C105)</f>
        <v>640440139.66999996</v>
      </c>
    </row>
    <row r="107" spans="1:4" x14ac:dyDescent="0.2">
      <c r="A107" s="116" t="s">
        <v>98</v>
      </c>
      <c r="B107" s="115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6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13" t="s">
        <v>218</v>
      </c>
      <c r="B110" s="113"/>
      <c r="C110" s="113"/>
    </row>
    <row r="112" spans="1:4" x14ac:dyDescent="0.2">
      <c r="A112" s="116" t="s">
        <v>167</v>
      </c>
      <c r="B112" s="115"/>
      <c r="C112" s="29">
        <f>'Outras Receitas'!B5+'Outras Receitas'!C5</f>
        <v>0</v>
      </c>
    </row>
    <row r="113" spans="1:3" x14ac:dyDescent="0.2">
      <c r="A113" s="116" t="s">
        <v>98</v>
      </c>
      <c r="B113" s="115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0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370</v>
      </c>
      <c r="C7" s="138"/>
    </row>
    <row r="8" spans="1:3" x14ac:dyDescent="0.2">
      <c r="A8" s="2" t="s">
        <v>37</v>
      </c>
      <c r="B8" s="128">
        <v>43056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7" t="s">
        <v>71</v>
      </c>
      <c r="B17" s="107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7" t="s">
        <v>71</v>
      </c>
      <c r="B48" s="107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7" t="s">
        <v>71</v>
      </c>
      <c r="B58" s="107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7" t="s">
        <v>71</v>
      </c>
      <c r="B74" s="107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39" t="s">
        <v>293</v>
      </c>
      <c r="B84" s="123"/>
      <c r="C84" s="140"/>
    </row>
    <row r="85" spans="1:5" x14ac:dyDescent="0.2">
      <c r="A85" s="123" t="s">
        <v>384</v>
      </c>
      <c r="B85" s="123"/>
      <c r="C85" s="123"/>
    </row>
    <row r="89" spans="1:5" x14ac:dyDescent="0.2">
      <c r="A89" s="98" t="s">
        <v>99</v>
      </c>
      <c r="B89" s="98"/>
      <c r="C89" s="98"/>
      <c r="D89" s="98"/>
      <c r="E89" s="98"/>
    </row>
    <row r="90" spans="1:5" x14ac:dyDescent="0.2">
      <c r="A90" s="83"/>
      <c r="B90" s="83"/>
      <c r="C90" s="83"/>
    </row>
    <row r="91" spans="1:5" x14ac:dyDescent="0.2">
      <c r="C91" s="11" t="s">
        <v>109</v>
      </c>
      <c r="D91" s="70" t="s">
        <v>108</v>
      </c>
      <c r="E91" s="70" t="s">
        <v>71</v>
      </c>
    </row>
    <row r="92" spans="1:5" x14ac:dyDescent="0.2">
      <c r="A92" s="116"/>
      <c r="B92" s="115"/>
      <c r="C92" s="9">
        <v>0</v>
      </c>
      <c r="D92" s="45" t="e">
        <f>'Anexo I - Mai'!#REF!</f>
        <v>#REF!</v>
      </c>
      <c r="E92" s="45" t="e">
        <f>C92-D92</f>
        <v>#REF!</v>
      </c>
    </row>
    <row r="93" spans="1:5" x14ac:dyDescent="0.2">
      <c r="A93" s="116" t="s">
        <v>343</v>
      </c>
      <c r="B93" s="115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16" t="s">
        <v>344</v>
      </c>
      <c r="B94" s="115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9" t="s">
        <v>97</v>
      </c>
      <c r="B95" s="101"/>
      <c r="C95" s="101"/>
      <c r="D95" s="100"/>
      <c r="E95" s="84" t="e">
        <f>SUM(E92:E94)</f>
        <v>#REF!</v>
      </c>
    </row>
    <row r="96" spans="1:5" x14ac:dyDescent="0.2">
      <c r="A96" s="99" t="s">
        <v>98</v>
      </c>
      <c r="B96" s="101"/>
      <c r="C96" s="101"/>
      <c r="D96" s="100"/>
      <c r="E96" s="84">
        <f>C17+C48+C58+C65</f>
        <v>49397423.599999994</v>
      </c>
    </row>
    <row r="98" spans="4:6" x14ac:dyDescent="0.2">
      <c r="D98" s="71" t="s">
        <v>337</v>
      </c>
      <c r="E98" s="85">
        <f>42116615.01+7252505.3+1202.55+27100.74</f>
        <v>49397423.599999994</v>
      </c>
    </row>
    <row r="99" spans="4:6" x14ac:dyDescent="0.2">
      <c r="E99" s="86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60" t="s">
        <v>338</v>
      </c>
    </row>
    <row r="102" spans="4:6" x14ac:dyDescent="0.2">
      <c r="E102" s="54" t="s">
        <v>249</v>
      </c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92:B92"/>
    <mergeCell ref="A93:B93"/>
    <mergeCell ref="A94:B9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372</v>
      </c>
      <c r="C7" s="138"/>
    </row>
    <row r="8" spans="1:3" x14ac:dyDescent="0.2">
      <c r="A8" s="2" t="s">
        <v>37</v>
      </c>
      <c r="B8" s="128">
        <v>43089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7" t="s">
        <v>71</v>
      </c>
      <c r="B17" s="107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7" t="s">
        <v>71</v>
      </c>
      <c r="B48" s="107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7" t="s">
        <v>71</v>
      </c>
      <c r="B58" s="107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7" t="s">
        <v>71</v>
      </c>
      <c r="B74" s="107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41" t="s">
        <v>293</v>
      </c>
      <c r="B84" s="118"/>
      <c r="C84" s="118"/>
    </row>
    <row r="85" spans="1:5" x14ac:dyDescent="0.2">
      <c r="A85" s="117" t="s">
        <v>353</v>
      </c>
      <c r="B85" s="118"/>
      <c r="C85" s="118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87"/>
      <c r="B89" s="87"/>
      <c r="C89" s="87"/>
    </row>
    <row r="90" spans="1:5" x14ac:dyDescent="0.2">
      <c r="C90" s="11" t="s">
        <v>110</v>
      </c>
      <c r="D90" s="70" t="s">
        <v>109</v>
      </c>
      <c r="E90" s="70" t="s">
        <v>71</v>
      </c>
    </row>
    <row r="91" spans="1:5" x14ac:dyDescent="0.2">
      <c r="A91" s="116"/>
      <c r="B91" s="115"/>
      <c r="C91" s="9">
        <v>0</v>
      </c>
      <c r="D91" s="45" t="e">
        <f>'Anexo I - Mai'!#REF!</f>
        <v>#REF!</v>
      </c>
      <c r="E91" s="45" t="e">
        <f>C91-D91</f>
        <v>#REF!</v>
      </c>
    </row>
    <row r="92" spans="1:5" x14ac:dyDescent="0.2">
      <c r="A92" s="116" t="s">
        <v>343</v>
      </c>
      <c r="B92" s="115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16" t="s">
        <v>344</v>
      </c>
      <c r="B93" s="115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16" t="s">
        <v>97</v>
      </c>
      <c r="B94" s="124"/>
      <c r="C94" s="124"/>
      <c r="D94" s="115"/>
      <c r="E94" s="84" t="e">
        <f>SUM(E91:E93)</f>
        <v>#REF!</v>
      </c>
    </row>
    <row r="95" spans="1:5" x14ac:dyDescent="0.2">
      <c r="A95" s="116" t="s">
        <v>98</v>
      </c>
      <c r="B95" s="124"/>
      <c r="C95" s="124"/>
      <c r="D95" s="115"/>
      <c r="E95" s="84">
        <f>C17+C48+C58+C65</f>
        <v>76359902.5</v>
      </c>
    </row>
    <row r="97" spans="4:6" x14ac:dyDescent="0.2">
      <c r="D97" s="71" t="s">
        <v>337</v>
      </c>
      <c r="E97" s="85">
        <f>69233790.62+7054785.97+71325.91</f>
        <v>76359902.5</v>
      </c>
    </row>
    <row r="98" spans="4:6" x14ac:dyDescent="0.2">
      <c r="E98" s="86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5" zoomScale="130" zoomScaleNormal="90" zoomScaleSheetLayoutView="130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12" t="s">
        <v>223</v>
      </c>
      <c r="B1" s="112"/>
      <c r="C1" s="112"/>
    </row>
    <row r="3" spans="1:7" x14ac:dyDescent="0.2">
      <c r="A3" s="2" t="s">
        <v>32</v>
      </c>
      <c r="B3" s="111" t="s">
        <v>227</v>
      </c>
      <c r="C3" s="111"/>
    </row>
    <row r="4" spans="1:7" x14ac:dyDescent="0.2">
      <c r="A4" s="2" t="s">
        <v>33</v>
      </c>
      <c r="B4" s="136" t="s">
        <v>221</v>
      </c>
      <c r="C4" s="136"/>
    </row>
    <row r="5" spans="1:7" x14ac:dyDescent="0.2">
      <c r="A5" s="2" t="s">
        <v>34</v>
      </c>
      <c r="B5" s="111" t="s">
        <v>347</v>
      </c>
      <c r="C5" s="111"/>
    </row>
    <row r="6" spans="1:7" x14ac:dyDescent="0.2">
      <c r="A6" s="2" t="s">
        <v>35</v>
      </c>
      <c r="B6" s="136" t="s">
        <v>222</v>
      </c>
      <c r="C6" s="136"/>
    </row>
    <row r="7" spans="1:7" x14ac:dyDescent="0.2">
      <c r="A7" s="2" t="s">
        <v>36</v>
      </c>
      <c r="B7" s="137" t="s">
        <v>350</v>
      </c>
      <c r="C7" s="138"/>
    </row>
    <row r="8" spans="1:7" x14ac:dyDescent="0.2">
      <c r="A8" s="2" t="s">
        <v>37</v>
      </c>
      <c r="B8" s="128">
        <v>42755</v>
      </c>
      <c r="C8" s="115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102" t="s">
        <v>378</v>
      </c>
      <c r="E16" s="102" t="s">
        <v>379</v>
      </c>
      <c r="F16" s="102" t="s">
        <v>380</v>
      </c>
      <c r="G16" s="59"/>
    </row>
    <row r="17" spans="1:7" x14ac:dyDescent="0.2">
      <c r="A17" s="107" t="s">
        <v>71</v>
      </c>
      <c r="B17" s="107"/>
      <c r="C17" s="10">
        <f>SUM(C13:C16)</f>
        <v>36809033.539999999</v>
      </c>
      <c r="D17" s="76">
        <f>46152150.33</f>
        <v>46152150.329999998</v>
      </c>
      <c r="E17" s="76">
        <v>-7145903.21</v>
      </c>
      <c r="F17" s="76">
        <v>-2197213.58</v>
      </c>
      <c r="G17" s="59">
        <f>+D17+E17+F17</f>
        <v>36809033.539999999</v>
      </c>
    </row>
    <row r="18" spans="1:7" x14ac:dyDescent="0.2">
      <c r="D18" s="73"/>
      <c r="E18" s="73"/>
      <c r="F18" s="73"/>
      <c r="G18" s="59"/>
    </row>
    <row r="19" spans="1:7" x14ac:dyDescent="0.2">
      <c r="A19" s="4" t="s">
        <v>72</v>
      </c>
      <c r="D19" s="73"/>
      <c r="E19" s="73"/>
      <c r="F19" s="73"/>
      <c r="G19" s="59"/>
    </row>
    <row r="20" spans="1:7" x14ac:dyDescent="0.2">
      <c r="D20" s="73"/>
      <c r="E20" s="73"/>
      <c r="F20" s="73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3"/>
      <c r="E21" s="73"/>
      <c r="F21" s="73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3"/>
      <c r="E22" s="73"/>
      <c r="F22" s="73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3"/>
      <c r="E23" s="73"/>
      <c r="F23" s="73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3"/>
      <c r="E24" s="73"/>
      <c r="F24" s="73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3"/>
      <c r="E25" s="73"/>
      <c r="F25" s="73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3"/>
      <c r="E26" s="73"/>
      <c r="F26" s="73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3"/>
      <c r="E27" s="73"/>
      <c r="F27" s="73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3"/>
      <c r="E28" s="73"/>
      <c r="F28" s="73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3"/>
      <c r="E29" s="73"/>
      <c r="F29" s="73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3"/>
      <c r="E30" s="73"/>
      <c r="F30" s="73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3"/>
      <c r="E31" s="73"/>
      <c r="F31" s="73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3"/>
      <c r="E32" s="73"/>
      <c r="F32" s="73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3"/>
      <c r="E33" s="73"/>
      <c r="F33" s="73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3"/>
      <c r="E34" s="73"/>
      <c r="F34" s="103" t="s">
        <v>381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3"/>
      <c r="E35" s="73"/>
      <c r="F35" s="76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3"/>
      <c r="E36" s="73"/>
      <c r="F36" s="73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3"/>
      <c r="E37" s="73"/>
      <c r="F37" s="73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3"/>
      <c r="E38" s="73"/>
      <c r="F38" s="73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3"/>
      <c r="E39" s="73"/>
      <c r="F39" s="73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3"/>
      <c r="E40" s="73"/>
      <c r="F40" s="73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3"/>
      <c r="E41" s="73"/>
      <c r="F41" s="73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3"/>
      <c r="E42" s="73"/>
      <c r="F42" s="73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3"/>
      <c r="E43" s="73"/>
      <c r="F43" s="73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3"/>
      <c r="E44" s="73"/>
      <c r="F44" s="73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3"/>
      <c r="E45" s="73"/>
      <c r="F45" s="73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3"/>
      <c r="E46" s="73"/>
      <c r="F46" s="73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102" t="s">
        <v>378</v>
      </c>
      <c r="E47" s="102" t="s">
        <v>379</v>
      </c>
      <c r="F47" s="102" t="s">
        <v>380</v>
      </c>
      <c r="G47" s="59"/>
    </row>
    <row r="48" spans="1:7" x14ac:dyDescent="0.2">
      <c r="A48" s="107" t="s">
        <v>71</v>
      </c>
      <c r="B48" s="107"/>
      <c r="C48" s="10">
        <f>SUM(C22:C47)</f>
        <v>6111063.5200000005</v>
      </c>
      <c r="D48" s="76">
        <f>10372413+114035.6</f>
        <v>10486448.6</v>
      </c>
      <c r="E48" s="76">
        <v>-4375385.08</v>
      </c>
      <c r="F48" s="76">
        <v>0</v>
      </c>
      <c r="G48" s="59">
        <f>+D48+E48+F48</f>
        <v>6111063.5199999996</v>
      </c>
    </row>
    <row r="49" spans="1:7" x14ac:dyDescent="0.2">
      <c r="D49" s="73"/>
      <c r="E49" s="73"/>
      <c r="F49" s="73"/>
      <c r="G49" s="59"/>
    </row>
    <row r="50" spans="1:7" x14ac:dyDescent="0.2">
      <c r="A50" s="4" t="s">
        <v>226</v>
      </c>
      <c r="D50" s="73"/>
      <c r="E50" s="73"/>
      <c r="F50" s="73"/>
      <c r="G50" s="59"/>
    </row>
    <row r="51" spans="1:7" x14ac:dyDescent="0.2">
      <c r="D51" s="73"/>
      <c r="E51" s="73"/>
      <c r="F51" s="73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3"/>
      <c r="E52" s="73"/>
      <c r="F52" s="73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3"/>
      <c r="E53" s="73"/>
      <c r="F53" s="73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3"/>
      <c r="E54" s="73"/>
      <c r="F54" s="73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3"/>
      <c r="E55" s="73"/>
      <c r="F55" s="73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3"/>
      <c r="E56" s="73"/>
      <c r="F56" s="73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102" t="s">
        <v>378</v>
      </c>
      <c r="E57" s="102" t="s">
        <v>379</v>
      </c>
      <c r="F57" s="102" t="s">
        <v>380</v>
      </c>
      <c r="G57" s="59"/>
    </row>
    <row r="58" spans="1:7" x14ac:dyDescent="0.2">
      <c r="A58" s="107" t="s">
        <v>71</v>
      </c>
      <c r="B58" s="107"/>
      <c r="C58" s="10">
        <f>SUM(C53:C57)</f>
        <v>402256.98</v>
      </c>
      <c r="D58" s="76">
        <v>4545941.43</v>
      </c>
      <c r="E58" s="76">
        <v>-4143684.45</v>
      </c>
      <c r="F58" s="76">
        <v>0</v>
      </c>
      <c r="G58" s="59">
        <f>+D58+E58+F58</f>
        <v>402256.97999999952</v>
      </c>
    </row>
    <row r="59" spans="1:7" x14ac:dyDescent="0.2">
      <c r="D59" s="73"/>
      <c r="E59" s="73"/>
      <c r="F59" s="73"/>
      <c r="G59" s="59"/>
    </row>
    <row r="60" spans="1:7" x14ac:dyDescent="0.2">
      <c r="A60" s="4" t="s">
        <v>73</v>
      </c>
      <c r="D60" s="73"/>
      <c r="E60" s="73"/>
      <c r="F60" s="104"/>
      <c r="G60" s="59"/>
    </row>
    <row r="61" spans="1:7" x14ac:dyDescent="0.2">
      <c r="D61" s="73"/>
      <c r="E61" s="105"/>
      <c r="F61" s="104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7" t="s">
        <v>71</v>
      </c>
      <c r="B74" s="107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07" t="s">
        <v>71</v>
      </c>
      <c r="B83" s="107"/>
      <c r="C83" s="10">
        <f>SUM(C79:C82)</f>
        <v>0</v>
      </c>
    </row>
    <row r="84" spans="1:9" x14ac:dyDescent="0.2">
      <c r="A84" s="123" t="s">
        <v>293</v>
      </c>
      <c r="B84" s="123"/>
      <c r="C84" s="123"/>
    </row>
    <row r="87" spans="1:9" x14ac:dyDescent="0.2">
      <c r="A87" s="113" t="s">
        <v>99</v>
      </c>
      <c r="B87" s="113"/>
      <c r="C87" s="113"/>
      <c r="D87" s="113"/>
      <c r="E87" s="113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0" t="s">
        <v>110</v>
      </c>
      <c r="E89" s="70" t="s">
        <v>71</v>
      </c>
      <c r="I89" s="54"/>
    </row>
    <row r="90" spans="1:9" x14ac:dyDescent="0.2">
      <c r="A90" s="116"/>
      <c r="B90" s="115"/>
      <c r="C90" s="9">
        <v>0</v>
      </c>
      <c r="D90" s="45" t="e">
        <f>'Anexo I - Mai'!#REF!</f>
        <v>#REF!</v>
      </c>
      <c r="E90" s="45" t="e">
        <f>C90-D90</f>
        <v>#REF!</v>
      </c>
      <c r="I90" s="54"/>
    </row>
    <row r="91" spans="1:9" x14ac:dyDescent="0.2">
      <c r="A91" s="116" t="s">
        <v>343</v>
      </c>
      <c r="B91" s="115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42" t="s">
        <v>352</v>
      </c>
      <c r="H91" s="142"/>
      <c r="I91" s="142"/>
    </row>
    <row r="92" spans="1:9" x14ac:dyDescent="0.2">
      <c r="A92" s="116" t="s">
        <v>344</v>
      </c>
      <c r="B92" s="115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42"/>
      <c r="H92" s="142"/>
      <c r="I92" s="142"/>
    </row>
    <row r="93" spans="1:9" x14ac:dyDescent="0.2">
      <c r="A93" s="116" t="s">
        <v>97</v>
      </c>
      <c r="B93" s="124"/>
      <c r="C93" s="124"/>
      <c r="D93" s="115"/>
      <c r="E93" s="84" t="e">
        <f>SUM(E90:E92)</f>
        <v>#REF!</v>
      </c>
      <c r="F93" s="65" t="e">
        <f>+E93-E94</f>
        <v>#REF!</v>
      </c>
      <c r="G93" s="142"/>
      <c r="H93" s="142"/>
      <c r="I93" s="142"/>
    </row>
    <row r="94" spans="1:9" x14ac:dyDescent="0.2">
      <c r="A94" s="116" t="s">
        <v>98</v>
      </c>
      <c r="B94" s="124"/>
      <c r="C94" s="124"/>
      <c r="D94" s="115"/>
      <c r="E94" s="84">
        <f>C17+C48+C58+C65</f>
        <v>43322354.039999999</v>
      </c>
      <c r="I94" s="54"/>
    </row>
    <row r="96" spans="1:9" x14ac:dyDescent="0.2">
      <c r="D96" s="71" t="s">
        <v>337</v>
      </c>
      <c r="E96" s="85">
        <f>61070504.76+114035.6-15664972.74</f>
        <v>45519567.619999997</v>
      </c>
      <c r="F96" s="65"/>
    </row>
    <row r="97" spans="5:10" x14ac:dyDescent="0.2">
      <c r="E97" s="86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2" t="s">
        <v>224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354</v>
      </c>
      <c r="C7" s="138"/>
    </row>
    <row r="8" spans="1:3" x14ac:dyDescent="0.2">
      <c r="A8" s="2" t="s">
        <v>37</v>
      </c>
      <c r="B8" s="128">
        <v>42755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7" t="s">
        <v>71</v>
      </c>
      <c r="B17" s="107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07" t="s">
        <v>71</v>
      </c>
      <c r="B48" s="107"/>
      <c r="C48" s="10">
        <f>SUM(C22:C47)</f>
        <v>3791034.49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07" t="s">
        <v>71</v>
      </c>
      <c r="B58" s="107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6" spans="1:4" x14ac:dyDescent="0.2">
      <c r="A66" s="143" t="s">
        <v>294</v>
      </c>
      <c r="B66" s="143"/>
      <c r="C66" s="143"/>
    </row>
    <row r="68" spans="1:4" x14ac:dyDescent="0.2">
      <c r="A68" s="113" t="s">
        <v>99</v>
      </c>
      <c r="B68" s="113"/>
      <c r="C68" s="113"/>
    </row>
    <row r="70" spans="1:4" x14ac:dyDescent="0.2">
      <c r="A70" s="144" t="s">
        <v>172</v>
      </c>
      <c r="B70" s="145"/>
      <c r="C70" s="29">
        <v>8248328.1699999999</v>
      </c>
    </row>
    <row r="71" spans="1:4" x14ac:dyDescent="0.2">
      <c r="A71" s="116" t="s">
        <v>98</v>
      </c>
      <c r="B71" s="115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D85" sqref="D85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6" t="s">
        <v>190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13" t="s">
        <v>113</v>
      </c>
      <c r="C27" s="113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13" t="s">
        <v>114</v>
      </c>
      <c r="C35" s="113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13" t="s">
        <v>115</v>
      </c>
      <c r="C42" s="113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13" t="s">
        <v>116</v>
      </c>
      <c r="C48" s="113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23" t="s">
        <v>293</v>
      </c>
      <c r="B84" s="123"/>
      <c r="C84" s="123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D85" sqref="D85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375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375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375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375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84" spans="1:3" x14ac:dyDescent="0.2">
      <c r="A84" s="123" t="s">
        <v>293</v>
      </c>
      <c r="B84" s="123"/>
      <c r="C84" s="123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D85" sqref="D85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377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377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377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377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377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377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377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377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376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376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377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377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377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377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377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377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377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377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377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377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377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376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377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377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377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377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377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377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377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376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377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377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377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377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377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377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377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D85" sqref="D85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373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373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373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373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D85" sqref="D85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374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374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374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A7" sqref="A7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5" sqref="A85:XF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tr">
        <f>'Anexo I - Jan'!B4:C4</f>
        <v>TRIBUNAL REGIONAL FEDERAL DA 3ª REGIÃO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tr">
        <f>'Anexo I - Jan'!B6:C6</f>
        <v>SECRETARIA DE PLANEJAMENTO, ORÇAMENTO E FINANÇAS</v>
      </c>
      <c r="C6" s="111"/>
    </row>
    <row r="7" spans="1:3" x14ac:dyDescent="0.2">
      <c r="A7" s="2" t="s">
        <v>36</v>
      </c>
      <c r="B7" s="126" t="s">
        <v>356</v>
      </c>
      <c r="C7" s="127"/>
    </row>
    <row r="8" spans="1:3" x14ac:dyDescent="0.2">
      <c r="A8" s="2" t="s">
        <v>37</v>
      </c>
      <c r="B8" s="128">
        <v>42811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7" t="s">
        <v>71</v>
      </c>
      <c r="B17" s="107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7" t="s">
        <v>71</v>
      </c>
      <c r="B48" s="107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7" t="s">
        <v>71</v>
      </c>
      <c r="B58" s="107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7" t="s">
        <v>71</v>
      </c>
      <c r="B74" s="107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5" t="s">
        <v>360</v>
      </c>
      <c r="B85" s="125"/>
      <c r="C85" s="125"/>
    </row>
    <row r="86" spans="1:5" x14ac:dyDescent="0.2">
      <c r="A86" s="125" t="s">
        <v>387</v>
      </c>
      <c r="B86" s="125"/>
      <c r="C86" s="125"/>
    </row>
    <row r="87" spans="1:5" x14ac:dyDescent="0.2">
      <c r="A87" s="106"/>
      <c r="B87" s="106"/>
      <c r="C87" s="106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6"/>
      <c r="B91" s="115"/>
      <c r="C91" s="9">
        <v>0</v>
      </c>
      <c r="D91" s="9"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6" t="s">
        <v>344</v>
      </c>
      <c r="B93" s="115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46847265.680000007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7" sqref="A7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7" sqref="A7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2628532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14442.48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424810.07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15544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7785.81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28483.67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148350.43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800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130000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296120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30464.25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167623.29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797559.08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128155.49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62546.5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19470.09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235052.87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33100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101250.19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2000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279675.93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1307052.8899999999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1189099.73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200409.4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7" sqref="A7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82" zoomScale="130" zoomScaleNormal="100" zoomScaleSheetLayoutView="130" workbookViewId="0">
      <selection activeCell="A85" sqref="A85:XF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359</v>
      </c>
      <c r="C7" s="109"/>
    </row>
    <row r="8" spans="1:3" x14ac:dyDescent="0.2">
      <c r="A8" s="2" t="s">
        <v>37</v>
      </c>
      <c r="B8" s="110">
        <v>42844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7" t="s">
        <v>71</v>
      </c>
      <c r="B17" s="107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7" t="s">
        <v>71</v>
      </c>
      <c r="B48" s="107"/>
      <c r="C48" s="10">
        <f>SUM(C22:C47)</f>
        <v>6885765.2499999981</v>
      </c>
      <c r="D48" s="73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7" t="s">
        <v>71</v>
      </c>
      <c r="B74" s="107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383</v>
      </c>
      <c r="B85" s="123"/>
      <c r="C85" s="123"/>
    </row>
    <row r="86" spans="1:5" x14ac:dyDescent="0.2">
      <c r="A86" s="119"/>
      <c r="B86" s="130"/>
      <c r="C86" s="130"/>
    </row>
    <row r="87" spans="1:5" x14ac:dyDescent="0.2">
      <c r="A87" s="131"/>
      <c r="B87" s="131"/>
      <c r="C87" s="131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5" t="s">
        <v>101</v>
      </c>
      <c r="E91" s="75" t="s">
        <v>71</v>
      </c>
    </row>
    <row r="92" spans="1:5" x14ac:dyDescent="0.2">
      <c r="A92" s="116"/>
      <c r="B92" s="115"/>
      <c r="C92" s="9">
        <v>0</v>
      </c>
      <c r="D92" s="77">
        <v>0</v>
      </c>
      <c r="E92" s="77">
        <f>C92-D92</f>
        <v>0</v>
      </c>
    </row>
    <row r="93" spans="1:5" x14ac:dyDescent="0.2">
      <c r="A93" s="129" t="s">
        <v>343</v>
      </c>
      <c r="B93" s="115"/>
      <c r="C93" s="9">
        <f>156795403.75</f>
        <v>156795403.75</v>
      </c>
      <c r="D93" s="77">
        <f>'Anexo I - Fev'!C92</f>
        <v>109107153.18000001</v>
      </c>
      <c r="E93" s="77">
        <f>C93-D93</f>
        <v>47688250.569999993</v>
      </c>
    </row>
    <row r="94" spans="1:5" x14ac:dyDescent="0.2">
      <c r="A94" s="129" t="s">
        <v>344</v>
      </c>
      <c r="B94" s="115"/>
      <c r="C94" s="9">
        <v>1278.01</v>
      </c>
      <c r="D94" s="77">
        <f>'Anexo I - Fev'!C93</f>
        <v>14763.87</v>
      </c>
      <c r="E94" s="77">
        <f>C94-D94</f>
        <v>-13485.86</v>
      </c>
    </row>
    <row r="95" spans="1:5" x14ac:dyDescent="0.2">
      <c r="A95" s="116" t="s">
        <v>97</v>
      </c>
      <c r="B95" s="124"/>
      <c r="C95" s="124"/>
      <c r="D95" s="115"/>
      <c r="E95" s="78">
        <f>SUM(E92:E94)</f>
        <v>47674764.709999993</v>
      </c>
    </row>
    <row r="96" spans="1:5" x14ac:dyDescent="0.2">
      <c r="A96" s="116" t="s">
        <v>98</v>
      </c>
      <c r="B96" s="124"/>
      <c r="C96" s="124"/>
      <c r="D96" s="115"/>
      <c r="E96" s="78">
        <f>C17+C48+C58+C65</f>
        <v>47689528.579999998</v>
      </c>
    </row>
    <row r="98" spans="4:6" x14ac:dyDescent="0.2">
      <c r="D98" s="90" t="s">
        <v>337</v>
      </c>
      <c r="E98" s="80">
        <f>47688250.57+1278.01</f>
        <v>47689528.579999998</v>
      </c>
    </row>
    <row r="99" spans="4:6" x14ac:dyDescent="0.2">
      <c r="E99" s="81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A85" sqref="A85:XF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361</v>
      </c>
      <c r="C7" s="127"/>
    </row>
    <row r="8" spans="1:3" x14ac:dyDescent="0.2">
      <c r="A8" s="2" t="s">
        <v>37</v>
      </c>
      <c r="B8" s="128">
        <v>42874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7" t="s">
        <v>71</v>
      </c>
      <c r="B17" s="107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7" t="s">
        <v>71</v>
      </c>
      <c r="B48" s="107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7" t="s">
        <v>71</v>
      </c>
      <c r="B58" s="107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7" t="s">
        <v>71</v>
      </c>
      <c r="B74" s="107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</row>
    <row r="86" spans="1:5" x14ac:dyDescent="0.2">
      <c r="A86" s="123"/>
      <c r="B86" s="123"/>
      <c r="C86" s="123"/>
    </row>
    <row r="87" spans="1:5" x14ac:dyDescent="0.2">
      <c r="A87" s="119"/>
      <c r="B87" s="130"/>
      <c r="C87" s="130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0" t="s">
        <v>102</v>
      </c>
      <c r="E91" s="70" t="s">
        <v>71</v>
      </c>
    </row>
    <row r="92" spans="1:5" x14ac:dyDescent="0.2">
      <c r="A92" s="116"/>
      <c r="B92" s="115"/>
      <c r="C92" s="9">
        <v>0</v>
      </c>
      <c r="D92" s="45">
        <v>0</v>
      </c>
      <c r="E92" s="45">
        <f>C92-D92</f>
        <v>0</v>
      </c>
    </row>
    <row r="93" spans="1:5" x14ac:dyDescent="0.2">
      <c r="A93" s="116" t="s">
        <v>343</v>
      </c>
      <c r="B93" s="115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6" t="s">
        <v>344</v>
      </c>
      <c r="B94" s="115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6" t="s">
        <v>97</v>
      </c>
      <c r="B95" s="124"/>
      <c r="C95" s="124"/>
      <c r="D95" s="115"/>
      <c r="E95" s="84">
        <f>SUM(E92:E94)</f>
        <v>48641371.569999993</v>
      </c>
    </row>
    <row r="96" spans="1:5" x14ac:dyDescent="0.2">
      <c r="A96" s="116" t="s">
        <v>98</v>
      </c>
      <c r="B96" s="124"/>
      <c r="C96" s="124"/>
      <c r="D96" s="115"/>
      <c r="E96" s="84">
        <f>C17+C48+C58+C65</f>
        <v>48584944</v>
      </c>
    </row>
    <row r="98" spans="4:6" x14ac:dyDescent="0.2">
      <c r="D98" s="71" t="s">
        <v>337</v>
      </c>
      <c r="E98" s="85">
        <f>48573011.41+11543.52</f>
        <v>48584554.93</v>
      </c>
    </row>
    <row r="99" spans="4:6" x14ac:dyDescent="0.2">
      <c r="E99" s="86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showGridLines="0" tabSelected="1" view="pageBreakPreview" zoomScale="130" zoomScaleNormal="100" zoomScaleSheetLayoutView="130" workbookViewId="0">
      <selection activeCell="E17" sqref="E1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363</v>
      </c>
      <c r="C7" s="127"/>
    </row>
    <row r="8" spans="1:3" x14ac:dyDescent="0.2">
      <c r="A8" s="2" t="s">
        <v>37</v>
      </c>
      <c r="B8" s="128">
        <v>42900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3" x14ac:dyDescent="0.2">
      <c r="A17" s="107" t="s">
        <v>71</v>
      </c>
      <c r="B17" s="107"/>
      <c r="C17" s="10">
        <f>SUM(C13:C16)</f>
        <v>46792108.800000004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3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3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3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3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3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3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3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3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3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3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3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3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3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3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3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3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3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3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3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3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3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3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3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3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3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3" x14ac:dyDescent="0.2">
      <c r="A48" s="107" t="s">
        <v>71</v>
      </c>
      <c r="B48" s="107"/>
      <c r="C48" s="10">
        <f>SUM(C22:C47)</f>
        <v>6968937.1499999994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3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3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3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3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3" x14ac:dyDescent="0.2">
      <c r="A58" s="107" t="s">
        <v>71</v>
      </c>
      <c r="B58" s="107"/>
      <c r="C58" s="10">
        <f>SUM(C53:C57)</f>
        <v>13926.84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3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7" t="s">
        <v>71</v>
      </c>
      <c r="B74" s="107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7" t="s">
        <v>71</v>
      </c>
      <c r="B83" s="107"/>
      <c r="C83" s="10">
        <f>SUM(C79:C82)</f>
        <v>0</v>
      </c>
    </row>
    <row r="84" spans="1:3" x14ac:dyDescent="0.2">
      <c r="A84" s="123" t="s">
        <v>293</v>
      </c>
      <c r="B84" s="123"/>
      <c r="C84" s="123"/>
    </row>
    <row r="85" spans="1:3" x14ac:dyDescent="0.2">
      <c r="A85" s="123" t="s">
        <v>385</v>
      </c>
      <c r="B85" s="123"/>
      <c r="C85" s="123"/>
    </row>
    <row r="86" spans="1:3" x14ac:dyDescent="0.2">
      <c r="A86" s="131"/>
      <c r="B86" s="131"/>
      <c r="C86" s="131"/>
    </row>
    <row r="87" spans="1:3" x14ac:dyDescent="0.2">
      <c r="A87" s="131"/>
      <c r="B87" s="131"/>
      <c r="C87" s="131"/>
    </row>
  </sheetData>
  <mergeCells count="17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364</v>
      </c>
      <c r="C7" s="109"/>
    </row>
    <row r="8" spans="1:3" x14ac:dyDescent="0.2">
      <c r="A8" s="2" t="s">
        <v>37</v>
      </c>
      <c r="B8" s="110">
        <v>42936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7" t="s">
        <v>71</v>
      </c>
      <c r="B17" s="107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7" t="s">
        <v>71</v>
      </c>
      <c r="B48" s="107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7" t="s">
        <v>71</v>
      </c>
      <c r="B58" s="107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7" t="s">
        <v>71</v>
      </c>
      <c r="B74" s="107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E85" s="54"/>
    </row>
    <row r="86" spans="1:5" x14ac:dyDescent="0.2">
      <c r="A86" s="132"/>
      <c r="B86" s="132"/>
      <c r="C86" s="132"/>
    </row>
    <row r="87" spans="1:5" x14ac:dyDescent="0.2">
      <c r="A87" s="113"/>
      <c r="B87" s="113"/>
      <c r="C87" s="113"/>
      <c r="D87" s="113"/>
      <c r="E87" s="113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7"/>
      <c r="B89" s="67"/>
      <c r="C89" s="67"/>
    </row>
    <row r="90" spans="1:5" x14ac:dyDescent="0.2">
      <c r="C90" s="11" t="s">
        <v>105</v>
      </c>
      <c r="D90" s="70" t="s">
        <v>104</v>
      </c>
      <c r="E90" s="3" t="s">
        <v>71</v>
      </c>
    </row>
    <row r="91" spans="1:5" x14ac:dyDescent="0.2">
      <c r="A91" s="116"/>
      <c r="B91" s="115"/>
      <c r="C91" s="9">
        <v>0</v>
      </c>
      <c r="D91" s="45" t="e">
        <f>'Anexo I - Mai'!#REF!</f>
        <v>#REF!</v>
      </c>
      <c r="E91" s="9" t="e">
        <f>C91-D91</f>
        <v>#REF!</v>
      </c>
    </row>
    <row r="92" spans="1:5" x14ac:dyDescent="0.2">
      <c r="A92" s="116" t="s">
        <v>343</v>
      </c>
      <c r="B92" s="115"/>
      <c r="C92" s="9">
        <v>302580179.68000001</v>
      </c>
      <c r="D92" s="45" t="e">
        <f>'Anexo I - Mai'!#REF!</f>
        <v>#REF!</v>
      </c>
      <c r="E92" s="9" t="e">
        <f>C92-D92</f>
        <v>#REF!</v>
      </c>
    </row>
    <row r="93" spans="1:5" x14ac:dyDescent="0.2">
      <c r="A93" s="116" t="s">
        <v>344</v>
      </c>
      <c r="B93" s="115"/>
      <c r="C93" s="9">
        <v>60354.31</v>
      </c>
      <c r="D93" s="45" t="e">
        <f>'Anexo I - Mai'!#REF!</f>
        <v>#REF!</v>
      </c>
      <c r="E93" s="9" t="e">
        <f>C93-D93</f>
        <v>#REF!</v>
      </c>
    </row>
    <row r="94" spans="1:5" x14ac:dyDescent="0.2">
      <c r="A94" s="116" t="s">
        <v>97</v>
      </c>
      <c r="B94" s="124"/>
      <c r="C94" s="124"/>
      <c r="D94" s="115"/>
      <c r="E94" s="27" t="e">
        <f>SUM(E91:E93)</f>
        <v>#REF!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49342174.140000001</v>
      </c>
    </row>
    <row r="97" spans="4:6" x14ac:dyDescent="0.2">
      <c r="D97" s="71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365</v>
      </c>
      <c r="C7" s="109"/>
    </row>
    <row r="8" spans="1:3" x14ac:dyDescent="0.2">
      <c r="A8" s="2" t="s">
        <v>37</v>
      </c>
      <c r="B8" s="110">
        <v>42965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7" t="s">
        <v>71</v>
      </c>
      <c r="B17" s="107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7" t="s">
        <v>71</v>
      </c>
      <c r="B48" s="107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7" t="s">
        <v>71</v>
      </c>
      <c r="B58" s="107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7" t="s">
        <v>71</v>
      </c>
      <c r="B74" s="107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31" t="s">
        <v>367</v>
      </c>
      <c r="B85" s="131"/>
      <c r="C85" s="131"/>
    </row>
    <row r="86" spans="1:5" x14ac:dyDescent="0.2">
      <c r="A86" s="133"/>
      <c r="B86" s="133"/>
      <c r="C86" s="133"/>
    </row>
    <row r="87" spans="1:5" x14ac:dyDescent="0.2">
      <c r="A87" s="119"/>
      <c r="B87" s="130"/>
      <c r="C87" s="130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8"/>
      <c r="B89" s="68"/>
      <c r="C89" s="68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6"/>
      <c r="B91" s="115"/>
      <c r="C91" s="9">
        <v>0</v>
      </c>
      <c r="D91" s="9" t="e">
        <f>'Anexo I - Mai'!#REF!</f>
        <v>#REF!</v>
      </c>
      <c r="E91" s="9" t="e">
        <f>C91-D91</f>
        <v>#REF!</v>
      </c>
    </row>
    <row r="92" spans="1:5" x14ac:dyDescent="0.2">
      <c r="A92" s="116" t="s">
        <v>343</v>
      </c>
      <c r="B92" s="115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6" t="s">
        <v>344</v>
      </c>
      <c r="B93" s="115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6" t="s">
        <v>97</v>
      </c>
      <c r="B94" s="124"/>
      <c r="C94" s="124"/>
      <c r="D94" s="115"/>
      <c r="E94" s="27" t="e">
        <f>SUM(E91:E93)</f>
        <v>#REF!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D85" sqref="D85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368</v>
      </c>
      <c r="C7" s="109"/>
    </row>
    <row r="8" spans="1:3" x14ac:dyDescent="0.2">
      <c r="A8" s="2" t="s">
        <v>37</v>
      </c>
      <c r="B8" s="134">
        <v>42998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7" t="s">
        <v>71</v>
      </c>
      <c r="B17" s="107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7" t="s">
        <v>71</v>
      </c>
      <c r="B48" s="107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366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7" t="s">
        <v>71</v>
      </c>
      <c r="B58" s="107"/>
      <c r="C58" s="10">
        <f>SUM(C53:C57)</f>
        <v>9010.91</v>
      </c>
      <c r="D58" s="54">
        <v>9010.91</v>
      </c>
      <c r="E58" s="97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7" t="s">
        <v>71</v>
      </c>
      <c r="B74" s="107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E85" s="54"/>
    </row>
    <row r="86" spans="1:5" x14ac:dyDescent="0.2">
      <c r="A86" s="119"/>
      <c r="B86" s="119"/>
      <c r="C86" s="119"/>
    </row>
    <row r="87" spans="1:5" x14ac:dyDescent="0.2">
      <c r="A87" s="113"/>
      <c r="B87" s="113"/>
      <c r="C87" s="113"/>
      <c r="D87" s="113"/>
      <c r="E87" s="113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9"/>
      <c r="B89" s="69"/>
      <c r="C89" s="69"/>
    </row>
    <row r="90" spans="1:5" x14ac:dyDescent="0.2">
      <c r="C90" s="11" t="s">
        <v>107</v>
      </c>
      <c r="D90" s="70" t="s">
        <v>106</v>
      </c>
      <c r="E90" s="3" t="s">
        <v>71</v>
      </c>
    </row>
    <row r="91" spans="1:5" x14ac:dyDescent="0.2">
      <c r="A91" s="116"/>
      <c r="B91" s="115"/>
      <c r="C91" s="9">
        <v>0</v>
      </c>
      <c r="D91" s="45" t="e">
        <f>'Anexo I - Mai'!#REF!</f>
        <v>#REF!</v>
      </c>
      <c r="E91" s="9" t="e">
        <f>C91-D91</f>
        <v>#REF!</v>
      </c>
    </row>
    <row r="92" spans="1:5" x14ac:dyDescent="0.2">
      <c r="A92" s="116" t="s">
        <v>343</v>
      </c>
      <c r="B92" s="115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6" t="s">
        <v>344</v>
      </c>
      <c r="B93" s="115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6" t="s">
        <v>97</v>
      </c>
      <c r="B94" s="124"/>
      <c r="C94" s="124"/>
      <c r="D94" s="115"/>
      <c r="E94" s="27" t="e">
        <f>SUM(E91:E93)</f>
        <v>#REF!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49234673.61999999</v>
      </c>
    </row>
    <row r="97" spans="4:6" x14ac:dyDescent="0.2">
      <c r="D97" s="71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D85" sqref="D8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369</v>
      </c>
      <c r="C7" s="109"/>
    </row>
    <row r="8" spans="1:3" x14ac:dyDescent="0.2">
      <c r="A8" s="2" t="s">
        <v>37</v>
      </c>
      <c r="B8" s="110">
        <v>43027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7" t="s">
        <v>71</v>
      </c>
      <c r="B48" s="107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7" t="s">
        <v>71</v>
      </c>
      <c r="B58" s="107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07" t="s">
        <v>71</v>
      </c>
      <c r="B74" s="107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384</v>
      </c>
      <c r="B85" s="123"/>
      <c r="C85" s="123"/>
      <c r="D85" s="54"/>
      <c r="E85" s="54"/>
    </row>
    <row r="86" spans="1:5" x14ac:dyDescent="0.2">
      <c r="A86" s="135"/>
      <c r="B86" s="135"/>
      <c r="C86" s="135"/>
    </row>
    <row r="87" spans="1:5" x14ac:dyDescent="0.2">
      <c r="A87" s="123"/>
      <c r="B87" s="123"/>
      <c r="C87" s="123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72"/>
      <c r="B90" s="72"/>
      <c r="C90" s="72"/>
      <c r="D90" s="73"/>
    </row>
    <row r="91" spans="1:5" x14ac:dyDescent="0.2">
      <c r="C91" s="11" t="s">
        <v>108</v>
      </c>
      <c r="D91" s="74" t="s">
        <v>107</v>
      </c>
      <c r="E91" s="75" t="s">
        <v>71</v>
      </c>
    </row>
    <row r="92" spans="1:5" x14ac:dyDescent="0.2">
      <c r="A92" s="116"/>
      <c r="B92" s="115"/>
      <c r="C92" s="9">
        <v>0</v>
      </c>
      <c r="D92" s="76" t="e">
        <f>'Anexo I - Mai'!#REF!</f>
        <v>#REF!</v>
      </c>
      <c r="E92" s="77" t="e">
        <f>C92-D92</f>
        <v>#REF!</v>
      </c>
    </row>
    <row r="93" spans="1:5" x14ac:dyDescent="0.2">
      <c r="A93" s="116" t="s">
        <v>343</v>
      </c>
      <c r="B93" s="115"/>
      <c r="C93" s="9">
        <v>449233503.64999998</v>
      </c>
      <c r="D93" s="76">
        <f>'Anexo I - Ago'!C92</f>
        <v>399860477.14999998</v>
      </c>
      <c r="E93" s="77">
        <f>C93-D93</f>
        <v>49373026.5</v>
      </c>
    </row>
    <row r="94" spans="1:5" x14ac:dyDescent="0.2">
      <c r="A94" s="116" t="s">
        <v>344</v>
      </c>
      <c r="B94" s="115"/>
      <c r="C94" s="9">
        <v>90488.17</v>
      </c>
      <c r="D94" s="76">
        <f>'Anexo I - Ago'!C93</f>
        <v>84212.9</v>
      </c>
      <c r="E94" s="77">
        <f>C94-D94</f>
        <v>6275.2700000000041</v>
      </c>
    </row>
    <row r="95" spans="1:5" x14ac:dyDescent="0.2">
      <c r="A95" s="116" t="s">
        <v>97</v>
      </c>
      <c r="B95" s="124"/>
      <c r="C95" s="124"/>
      <c r="D95" s="115"/>
      <c r="E95" s="78" t="e">
        <f>SUM(E92:E94)</f>
        <v>#REF!</v>
      </c>
    </row>
    <row r="96" spans="1:5" x14ac:dyDescent="0.2">
      <c r="A96" s="116" t="s">
        <v>98</v>
      </c>
      <c r="B96" s="124"/>
      <c r="C96" s="124"/>
      <c r="D96" s="115"/>
      <c r="E96" s="78">
        <f>C17+C48+C58+C65</f>
        <v>49379301.770000003</v>
      </c>
    </row>
    <row r="97" spans="4:6" x14ac:dyDescent="0.2">
      <c r="D97" s="73"/>
    </row>
    <row r="98" spans="4:6" x14ac:dyDescent="0.2">
      <c r="D98" s="79" t="s">
        <v>337</v>
      </c>
      <c r="E98" s="80">
        <f>42146819.92+7211056.58+15150+6275.27</f>
        <v>49379301.770000003</v>
      </c>
    </row>
    <row r="99" spans="4:6" x14ac:dyDescent="0.2">
      <c r="D99" s="73"/>
      <c r="E99" s="81" t="str">
        <f>IF(E96=E98,"Despesa Ok","Diferença")</f>
        <v>Despesa Ok</v>
      </c>
      <c r="F99" s="8"/>
    </row>
    <row r="100" spans="4:6" x14ac:dyDescent="0.2">
      <c r="D100" s="73"/>
      <c r="E100" s="59">
        <f>E96-E98</f>
        <v>0</v>
      </c>
      <c r="F100" s="60" t="s">
        <v>338</v>
      </c>
    </row>
    <row r="101" spans="4:6" x14ac:dyDescent="0.2">
      <c r="D101" s="73"/>
      <c r="E101" s="73"/>
    </row>
    <row r="102" spans="4:6" x14ac:dyDescent="0.2">
      <c r="D102" s="73"/>
      <c r="E102" s="73" t="s">
        <v>249</v>
      </c>
    </row>
    <row r="103" spans="4:6" x14ac:dyDescent="0.2">
      <c r="D103" s="73"/>
    </row>
    <row r="104" spans="4:6" x14ac:dyDescent="0.2">
      <c r="D104" s="73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2018-01-17T20:26:28Z</dcterms:modified>
</cp:coreProperties>
</file>