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9" activeTab="9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82" i="4" l="1"/>
  <c r="C82" i="6"/>
  <c r="C70" i="17" l="1"/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E97" i="5" l="1"/>
  <c r="D48" i="5"/>
  <c r="C105" i="2" l="1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E94" i="5" l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5" i="9"/>
  <c r="E99" i="9" s="1"/>
  <c r="E96" i="7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99" i="7"/>
  <c r="E100" i="7"/>
  <c r="E98" i="8"/>
  <c r="E99" i="8"/>
  <c r="E98" i="10"/>
  <c r="E98" i="11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7\UG 090029 - TRF\Restos a Pagar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7\UG 090055 - EMAG\Restos a Pagar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<sst xmlns="http://schemas.openxmlformats.org/spreadsheetml/2006/main" count="2927" uniqueCount="388">
  <si>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</si>
  <si>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</si>
  <si>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</si>
  <si>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</si>
  <si>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</si>
  <si>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</si>
  <si>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</si>
  <si>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</si>
  <si>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</si>
  <si>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</si>
  <si>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</si>
  <si>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</si>
  <si>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</si>
  <si>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</si>
  <si>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</si>
  <si>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</si>
  <si>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</si>
  <si>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</si>
  <si>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</si>
  <si>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</si>
  <si>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</si>
  <si>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</si>
  <si>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</si>
  <si>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</si>
  <si>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</si>
  <si>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</si>
  <si>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</si>
  <si>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</si>
  <si>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</si>
  <si>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</si>
  <si>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</si>
  <si>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</si>
  <si>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</si>
  <si>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</si>
  <si>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</si>
  <si>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</si>
  <si>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</si>
  <si>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</si>
  <si>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</si>
  <si>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</si>
  <si>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</si>
  <si>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</si>
  <si>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</si>
  <si>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</si>
  <si>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</si>
  <si>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</si>
  <si>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</si>
  <si>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</si>
  <si>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</si>
  <si>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</si>
  <si>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</si>
  <si>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</si>
  <si>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</si>
  <si>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</si>
  <si>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</si>
  <si>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</si>
  <si>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</si>
  <si>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</si>
  <si>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</si>
  <si>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</si>
  <si>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</si>
  <si>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</si>
  <si>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</si>
  <si>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</si>
  <si>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</si>
  <si>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</si>
  <si>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</si>
  <si>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</si>
  <si>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</si>
  <si>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</si>
  <si>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</si>
  <si>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</si>
  <si>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</si>
  <si>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</si>
  <si>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</si>
  <si>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</si>
  <si>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</si>
  <si>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</si>
  <si>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</si>
  <si>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</si>
  <si>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</si>
  <si>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</si>
  <si>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</si>
  <si>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</si>
  <si>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</si>
  <si>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</si>
  <si>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</si>
  <si>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</si>
  <si>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</si>
  <si>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</si>
  <si>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</si>
  <si>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</si>
  <si>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</si>
  <si>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</si>
  <si>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</si>
  <si>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</si>
  <si>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</si>
  <si>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</si>
  <si>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</si>
  <si>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</si>
  <si>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</si>
  <si>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</si>
  <si>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</si>
  <si>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</si>
  <si>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</si>
  <si>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</si>
  <si>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</si>
  <si>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</si>
  <si>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</si>
  <si>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</si>
  <si>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</si>
  <si>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</si>
  <si>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</si>
  <si>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</si>
  <si>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</si>
  <si>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</si>
  <si>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</si>
  <si>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</si>
  <si>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</si>
  <si>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</si>
  <si>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</si>
  <si>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</si>
  <si>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</si>
  <si>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</si>
  <si>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</si>
  <si>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</si>
  <si>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</si>
  <si>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</si>
  <si>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</si>
  <si>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</si>
  <si>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</si>
  <si>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</si>
  <si>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</si>
  <si>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</si>
  <si>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</si>
  <si>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</si>
  <si>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</si>
  <si>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</si>
  <si>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</si>
  <si>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</si>
  <si>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</si>
  <si>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</si>
  <si>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</si>
  <si>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</si>
  <si>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</si>
  <si>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</si>
  <si>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</si>
  <si>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</si>
  <si>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</si>
  <si>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</si>
  <si>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</si>
  <si>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</si>
  <si>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</si>
  <si>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</si>
  <si>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</si>
  <si>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</si>
  <si>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</si>
  <si>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</si>
  <si>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</si>
  <si>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</si>
  <si>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</si>
  <si>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</si>
  <si>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</si>
  <si>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</si>
  <si>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</si>
  <si>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</si>
  <si>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</si>
  <si>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</si>
  <si>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</si>
  <si>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</si>
  <si>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</si>
  <si>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</si>
  <si>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</si>
  <si>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</si>
  <si>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</si>
  <si>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</si>
  <si>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</si>
  <si>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</si>
  <si>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</si>
  <si>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</si>
  <si>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</si>
  <si>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</si>
  <si>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</si>
  <si>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</si>
  <si>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</si>
  <si>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</si>
  <si>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</si>
  <si>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</si>
  <si>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</si>
  <si>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</si>
  <si>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</si>
  <si>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</si>
  <si>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</si>
  <si>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</si>
  <si>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</si>
  <si>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</si>
  <si>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</si>
  <si>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</si>
  <si>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</si>
  <si>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</si>
  <si>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</si>
  <si>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</si>
  <si>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</si>
  <si>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</si>
  <si>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</si>
  <si>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</si>
  <si>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</si>
  <si>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</si>
  <si>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</si>
  <si>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</si>
  <si>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</si>
  <si>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</si>
  <si>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</si>
  <si>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</si>
  <si>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</si>
  <si>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</si>
  <si>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</si>
  <si>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</si>
  <si>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</si>
  <si>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</si>
  <si>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</si>
  <si>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</si>
  <si>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</si>
  <si>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</si>
  <si>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</si>
  <si>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</si>
  <si>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</si>
  <si>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</si>
  <si>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</si>
  <si>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</si>
  <si>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</si>
  <si>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</si>
  <si>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</si>
  <si>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</si>
  <si>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</si>
  <si>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</si>
  <si>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</si>
  <si>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</si>
  <si>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</si>
  <si>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</si>
  <si>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</si>
  <si>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</si>
  <si>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</si>
  <si>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</si>
  <si>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</si>
  <si>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</si>
  <si>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</si>
  <si>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</si>
  <si>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</si>
  <si>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</si>
  <si>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</si>
  <si>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</si>
  <si>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</si>
  <si>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</si>
  <si>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</si>
  <si>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</si>
  <si>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</si>
  <si>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</si>
  <si>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</si>
  <si>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</si>
  <si>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</si>
  <si>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</si>
  <si>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</si>
  <si>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</si>
  <si>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</si>
  <si>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</si>
  <si>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</si>
  <si>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</si>
  <si>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</si>
  <si>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</si>
  <si>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</si>
  <si>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</si>
  <si>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</si>
  <si>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</si>
  <si>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</si>
  <si>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</si>
  <si>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</si>
  <si>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</si>
  <si>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</si>
  <si>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</si>
  <si>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</si>
  <si>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</si>
  <si>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</si>
  <si>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</si>
  <si>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</si>
  <si>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</si>
  <si>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</si>
  <si>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</si>
  <si>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</si>
  <si>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</si>
  <si>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</si>
  <si>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</si>
  <si>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</si>
  <si>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</si>
  <si>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</si>
  <si>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</si>
  <si>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</si>
  <si>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</si>
  <si>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</si>
  <si>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</si>
  <si>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</si>
  <si>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</si>
  <si>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</si>
  <si>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</si>
  <si>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</si>
  <si>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</si>
  <si>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</si>
  <si>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</si>
  <si>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</si>
  <si>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</si>
  <si>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</si>
  <si>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</si>
  <si>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</si>
  <si>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</si>
  <si>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</si>
  <si>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</si>
  <si>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</si>
  <si>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</si>
  <si>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</si>
  <si>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</si>
  <si>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</si>
  <si>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</si>
  <si>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</si>
  <si>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</si>
  <si>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</si>
  <si>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</si>
  <si>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</si>
  <si>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</si>
  <si>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</si>
  <si>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</si>
  <si>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</si>
  <si>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</si>
  <si>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</si>
  <si>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</si>
  <si>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</si>
  <si>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</si>
  <si>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</si>
  <si>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</si>
  <si>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</si>
  <si>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</si>
  <si>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</si>
  <si>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</si>
  <si>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</si>
  <si>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</si>
  <si>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</si>
  <si>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</si>
  <si>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</si>
  <si>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</si>
  <si>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</si>
  <si>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</si>
  <si>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</si>
  <si>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Em Dezembro esse valor é o que foi para a "aba" de RESTOS A PAGAR ?? Então OK</t>
  </si>
  <si>
    <t>2) No mês de dezembro ocorreu alteração no inciso V, alínea "b", devido a devolução de sub-repasse.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</si>
  <si>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</si>
  <si>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</si>
  <si>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</si>
  <si>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</si>
  <si>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</si>
  <si>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</si>
  <si>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</si>
  <si>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</si>
  <si>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</si>
  <si>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</si>
  <si>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</si>
  <si>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</si>
  <si>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</si>
  <si>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</si>
  <si>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</si>
  <si>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</si>
  <si>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</si>
  <si>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</si>
  <si>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</si>
  <si>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</si>
  <si>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</si>
  <si>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</si>
  <si>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</si>
  <si>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</si>
  <si>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</si>
  <si>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</si>
  <si>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</si>
  <si>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</si>
  <si>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</si>
  <si>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</si>
  <si>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</si>
  <si>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</si>
  <si>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</si>
  <si>
    <t>2016 18/01/2018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</si>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</sst>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353</v>
      </c>
      <c r="C7" s="105"/>
    </row>
    <row r="8" spans="1:3" x14ac:dyDescent="0.2">
      <c r="A8" s="2" t="s">
        <v>37</v>
      </c>
      <c r="B8" s="106">
        <v>42776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3" t="s">
        <v>71</v>
      </c>
      <c r="B17" s="103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3" t="s">
        <v>71</v>
      </c>
      <c r="B48" s="103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3" t="s">
        <v>71</v>
      </c>
      <c r="B74" s="103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3" t="s">
        <v>71</v>
      </c>
      <c r="B83" s="103"/>
      <c r="C83" s="10">
        <f>SUM(C79:C82)</f>
        <v>0</v>
      </c>
    </row>
    <row r="84" spans="1:3" x14ac:dyDescent="0.2">
      <c r="A84" s="113" t="s">
        <v>293</v>
      </c>
      <c r="B84" s="114"/>
      <c r="C84" s="114"/>
    </row>
    <row r="85" spans="1:3" x14ac:dyDescent="0.2">
      <c r="A85" s="115" t="s">
        <v>348</v>
      </c>
      <c r="B85" s="115"/>
      <c r="C85" s="115"/>
    </row>
    <row r="86" spans="1:3" x14ac:dyDescent="0.2">
      <c r="A86" s="115" t="s">
        <v>360</v>
      </c>
      <c r="B86" s="115"/>
      <c r="C86" s="115"/>
    </row>
    <row r="87" spans="1:3" x14ac:dyDescent="0.2">
      <c r="A87" s="116" t="s">
        <v>369</v>
      </c>
      <c r="B87" s="117"/>
      <c r="C87" s="118"/>
    </row>
    <row r="88" spans="1:3" x14ac:dyDescent="0.2">
      <c r="A88" s="116" t="s">
        <v>380</v>
      </c>
      <c r="B88" s="117"/>
      <c r="C88" s="118"/>
    </row>
    <row r="89" spans="1:3" x14ac:dyDescent="0.2">
      <c r="A89" s="116" t="s">
        <v>384</v>
      </c>
      <c r="B89" s="117"/>
      <c r="C89" s="118"/>
    </row>
    <row r="90" spans="1:3" x14ac:dyDescent="0.2">
      <c r="A90" s="109"/>
      <c r="B90" s="109"/>
      <c r="C90" s="109"/>
    </row>
    <row r="91" spans="1:3" x14ac:dyDescent="0.2">
      <c r="A91" s="25"/>
      <c r="B91" s="25"/>
      <c r="C91" s="25"/>
    </row>
    <row r="92" spans="1:3" x14ac:dyDescent="0.2">
      <c r="A92" s="112"/>
      <c r="B92" s="111"/>
      <c r="C92" s="11" t="s">
        <v>100</v>
      </c>
    </row>
    <row r="93" spans="1:3" x14ac:dyDescent="0.2">
      <c r="A93" s="110" t="s">
        <v>339</v>
      </c>
      <c r="B93" s="111"/>
      <c r="C93" s="9">
        <f>62274651.37+0</f>
        <v>62274651.369999997</v>
      </c>
    </row>
    <row r="94" spans="1:3" x14ac:dyDescent="0.2">
      <c r="A94" s="112"/>
      <c r="B94" s="111"/>
      <c r="C94" s="9">
        <v>0</v>
      </c>
    </row>
    <row r="95" spans="1:3" x14ac:dyDescent="0.2">
      <c r="A95" s="112"/>
      <c r="B95" s="111"/>
      <c r="C95" s="9">
        <v>0</v>
      </c>
    </row>
    <row r="96" spans="1:3" x14ac:dyDescent="0.2">
      <c r="A96" s="112" t="s">
        <v>97</v>
      </c>
      <c r="B96" s="111"/>
      <c r="C96" s="27">
        <f>SUM(C93:C95)</f>
        <v>62274651.369999997</v>
      </c>
    </row>
    <row r="97" spans="1:4" x14ac:dyDescent="0.2">
      <c r="A97" s="112" t="s">
        <v>98</v>
      </c>
      <c r="B97" s="111"/>
      <c r="C97" s="27">
        <f>C17+C48+C58+C65</f>
        <v>62274651.370000005</v>
      </c>
      <c r="D97" s="86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09" t="s">
        <v>112</v>
      </c>
      <c r="B100" s="109"/>
      <c r="C100" s="109"/>
    </row>
    <row r="101" spans="1:4" x14ac:dyDescent="0.2">
      <c r="A101" s="25"/>
      <c r="B101" s="25"/>
      <c r="C101" s="25"/>
    </row>
    <row r="102" spans="1:4" x14ac:dyDescent="0.2">
      <c r="A102" s="112" t="s">
        <v>341</v>
      </c>
      <c r="B102" s="111"/>
      <c r="C102" s="83">
        <f>446309896.62+305833.57</f>
        <v>446615730.19</v>
      </c>
    </row>
    <row r="103" spans="1:4" x14ac:dyDescent="0.2">
      <c r="A103" s="94" t="s">
        <v>356</v>
      </c>
      <c r="B103" s="95" t="s">
        <v>355</v>
      </c>
      <c r="C103" s="45">
        <f>753480.59</f>
        <v>753480.59</v>
      </c>
    </row>
    <row r="104" spans="1:4" x14ac:dyDescent="0.2">
      <c r="A104" s="112" t="s">
        <v>349</v>
      </c>
      <c r="B104" s="111"/>
      <c r="C104" s="45">
        <v>191872989.50999999</v>
      </c>
    </row>
    <row r="105" spans="1:4" x14ac:dyDescent="0.2">
      <c r="A105" s="112" t="s">
        <v>340</v>
      </c>
      <c r="B105" s="111"/>
      <c r="C105" s="45">
        <f>1197939.38</f>
        <v>1197939.3799999999</v>
      </c>
    </row>
    <row r="106" spans="1:4" x14ac:dyDescent="0.2">
      <c r="A106" s="112" t="s">
        <v>97</v>
      </c>
      <c r="B106" s="111"/>
      <c r="C106" s="27">
        <f>SUM(C102:C105)</f>
        <v>640440139.66999996</v>
      </c>
    </row>
    <row r="107" spans="1:4" x14ac:dyDescent="0.2">
      <c r="A107" s="112" t="s">
        <v>98</v>
      </c>
      <c r="B107" s="111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6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09" t="s">
        <v>218</v>
      </c>
      <c r="B110" s="109"/>
      <c r="C110" s="109"/>
    </row>
    <row r="112" spans="1:4" x14ac:dyDescent="0.2">
      <c r="A112" s="112" t="s">
        <v>167</v>
      </c>
      <c r="B112" s="111"/>
      <c r="C112" s="29">
        <f>'Outras Receitas'!B5+'Outras Receitas'!C5</f>
        <v>0</v>
      </c>
    </row>
    <row r="113" spans="1:3" x14ac:dyDescent="0.2">
      <c r="A113" s="112" t="s">
        <v>98</v>
      </c>
      <c r="B113" s="111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4669938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tabSelected="1" view="pageBreakPreview" zoomScale="130" zoomScaleNormal="100" zoomScaleSheetLayoutView="130" workbookViewId="0">
      <selection activeCell="H102" sqref="H102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368</v>
      </c>
      <c r="C7" s="134"/>
    </row>
    <row r="8" spans="1:3" x14ac:dyDescent="0.2">
      <c r="A8" s="2" t="s">
        <v>37</v>
      </c>
      <c r="B8" s="124">
        <v>43056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3" x14ac:dyDescent="0.2">
      <c r="A17" s="103" t="s">
        <v>71</v>
      </c>
      <c r="B17" s="103"/>
      <c r="C17" s="10">
        <f>SUM(C13:C16)</f>
        <v>42116615.009999998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3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3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3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3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3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3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3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3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3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3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3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3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3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3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3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3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3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3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3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3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3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3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3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3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3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3" x14ac:dyDescent="0.2">
      <c r="A48" s="103" t="s">
        <v>71</v>
      </c>
      <c r="B48" s="103"/>
      <c r="C48" s="10">
        <f>SUM(C22:C47)</f>
        <v>7279606.0399999991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3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3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3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3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3" x14ac:dyDescent="0.2">
      <c r="A58" s="103" t="s">
        <v>71</v>
      </c>
      <c r="B58" s="103"/>
      <c r="C58" s="10">
        <f>SUM(C53:C57)</f>
        <v>1202.55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3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3" t="s">
        <v>71</v>
      </c>
      <c r="B74" s="103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>
        <f>157660+3440573</f>
        <v>3598233</v>
      </c>
    </row>
    <row r="83" spans="1:3" x14ac:dyDescent="0.2">
      <c r="A83" s="103" t="s">
        <v>71</v>
      </c>
      <c r="B83" s="103"/>
      <c r="C83" s="10">
        <f>SUM(C79:C82)</f>
        <v>3598233</v>
      </c>
    </row>
    <row r="84" spans="1:3" x14ac:dyDescent="0.2">
      <c r="A84" s="135" t="s">
        <v>293</v>
      </c>
      <c r="B84" s="119"/>
      <c r="C84" s="136"/>
    </row>
    <row r="85" spans="1:3" x14ac:dyDescent="0.2">
      <c r="A85" s="119" t="s">
        <v>382</v>
      </c>
      <c r="B85" s="119"/>
      <c r="C85" s="119"/>
    </row>
  </sheetData>
  <mergeCells count="1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370</v>
      </c>
      <c r="C7" s="134"/>
    </row>
    <row r="8" spans="1:3" x14ac:dyDescent="0.2">
      <c r="A8" s="2" t="s">
        <v>37</v>
      </c>
      <c r="B8" s="124">
        <v>43089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3" t="s">
        <v>71</v>
      </c>
      <c r="B17" s="103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3" t="s">
        <v>71</v>
      </c>
      <c r="B48" s="103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3" t="s">
        <v>71</v>
      </c>
      <c r="B58" s="103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3" t="s">
        <v>71</v>
      </c>
      <c r="B74" s="103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37" t="s">
        <v>293</v>
      </c>
      <c r="B84" s="114"/>
      <c r="C84" s="114"/>
    </row>
    <row r="85" spans="1:5" x14ac:dyDescent="0.2">
      <c r="A85" s="113" t="s">
        <v>352</v>
      </c>
      <c r="B85" s="114"/>
      <c r="C85" s="114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87"/>
      <c r="B89" s="87"/>
      <c r="C89" s="87"/>
    </row>
    <row r="90" spans="1:5" x14ac:dyDescent="0.2">
      <c r="C90" s="11" t="s">
        <v>110</v>
      </c>
      <c r="D90" s="71" t="s">
        <v>109</v>
      </c>
      <c r="E90" s="71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12" t="s">
        <v>343</v>
      </c>
      <c r="B92" s="111"/>
      <c r="C92" s="9">
        <v>574892403.10000002</v>
      </c>
      <c r="D92" s="45" t="e">
        <f>'Anexo I - Out'!#REF!</f>
        <v>#REF!</v>
      </c>
      <c r="E92" s="45" t="e">
        <f>C92-D92</f>
        <v>#REF!</v>
      </c>
    </row>
    <row r="93" spans="1:5" x14ac:dyDescent="0.2">
      <c r="A93" s="112" t="s">
        <v>344</v>
      </c>
      <c r="B93" s="111"/>
      <c r="C93" s="9">
        <v>188914.82</v>
      </c>
      <c r="D93" s="45" t="e">
        <f>'Anexo I - Out'!#REF!</f>
        <v>#REF!</v>
      </c>
      <c r="E93" s="45" t="e">
        <f>C93-D93</f>
        <v>#REF!</v>
      </c>
    </row>
    <row r="94" spans="1:5" x14ac:dyDescent="0.2">
      <c r="A94" s="112" t="s">
        <v>97</v>
      </c>
      <c r="B94" s="120"/>
      <c r="C94" s="120"/>
      <c r="D94" s="111"/>
      <c r="E94" s="84" t="e">
        <f>SUM(E91:E93)</f>
        <v>#REF!</v>
      </c>
    </row>
    <row r="95" spans="1:5" x14ac:dyDescent="0.2">
      <c r="A95" s="112" t="s">
        <v>98</v>
      </c>
      <c r="B95" s="120"/>
      <c r="C95" s="120"/>
      <c r="D95" s="111"/>
      <c r="E95" s="84">
        <f>C17+C48+C58+C65</f>
        <v>76359902.5</v>
      </c>
    </row>
    <row r="97" spans="4:6" x14ac:dyDescent="0.2">
      <c r="D97" s="72" t="s">
        <v>337</v>
      </c>
      <c r="E97" s="85">
        <f>69233790.62+7054785.97+71325.91</f>
        <v>76359902.5</v>
      </c>
    </row>
    <row r="98" spans="4:6" x14ac:dyDescent="0.2">
      <c r="E98" s="86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zoomScale="130" zoomScaleNormal="90" zoomScaleSheetLayoutView="130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08" t="s">
        <v>223</v>
      </c>
      <c r="B1" s="108"/>
      <c r="C1" s="108"/>
    </row>
    <row r="3" spans="1:7" x14ac:dyDescent="0.2">
      <c r="A3" s="2" t="s">
        <v>32</v>
      </c>
      <c r="B3" s="107" t="s">
        <v>227</v>
      </c>
      <c r="C3" s="107"/>
    </row>
    <row r="4" spans="1:7" x14ac:dyDescent="0.2">
      <c r="A4" s="2" t="s">
        <v>33</v>
      </c>
      <c r="B4" s="132" t="s">
        <v>221</v>
      </c>
      <c r="C4" s="132"/>
    </row>
    <row r="5" spans="1:7" x14ac:dyDescent="0.2">
      <c r="A5" s="2" t="s">
        <v>34</v>
      </c>
      <c r="B5" s="107" t="s">
        <v>347</v>
      </c>
      <c r="C5" s="107"/>
    </row>
    <row r="6" spans="1:7" x14ac:dyDescent="0.2">
      <c r="A6" s="2" t="s">
        <v>35</v>
      </c>
      <c r="B6" s="132" t="s">
        <v>222</v>
      </c>
      <c r="C6" s="132"/>
    </row>
    <row r="7" spans="1:7" x14ac:dyDescent="0.2">
      <c r="A7" s="2" t="s">
        <v>36</v>
      </c>
      <c r="B7" s="133" t="s">
        <v>350</v>
      </c>
      <c r="C7" s="134"/>
    </row>
    <row r="8" spans="1:7" x14ac:dyDescent="0.2">
      <c r="A8" s="2" t="s">
        <v>37</v>
      </c>
      <c r="B8" s="124">
        <v>42755</v>
      </c>
      <c r="C8" s="111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98" t="s">
        <v>376</v>
      </c>
      <c r="E16" s="98" t="s">
        <v>377</v>
      </c>
      <c r="F16" s="98" t="s">
        <v>378</v>
      </c>
      <c r="G16" s="59"/>
    </row>
    <row r="17" spans="1:7" x14ac:dyDescent="0.2">
      <c r="A17" s="103" t="s">
        <v>71</v>
      </c>
      <c r="B17" s="103"/>
      <c r="C17" s="10">
        <f>SUM(C13:C16)</f>
        <v>36809033.539999999</v>
      </c>
      <c r="D17" s="77">
        <f>46152150.33</f>
        <v>46152150.329999998</v>
      </c>
      <c r="E17" s="77">
        <v>-7145903.21</v>
      </c>
      <c r="F17" s="77">
        <v>-2197213.58</v>
      </c>
      <c r="G17" s="59">
        <f>+D17+E17+F17</f>
        <v>36809033.539999999</v>
      </c>
    </row>
    <row r="18" spans="1:7" x14ac:dyDescent="0.2">
      <c r="D18" s="74"/>
      <c r="E18" s="74"/>
      <c r="F18" s="74"/>
      <c r="G18" s="59"/>
    </row>
    <row r="19" spans="1:7" x14ac:dyDescent="0.2">
      <c r="A19" s="4" t="s">
        <v>72</v>
      </c>
      <c r="D19" s="74"/>
      <c r="E19" s="74"/>
      <c r="F19" s="74"/>
      <c r="G19" s="59"/>
    </row>
    <row r="20" spans="1:7" x14ac:dyDescent="0.2">
      <c r="D20" s="74"/>
      <c r="E20" s="74"/>
      <c r="F20" s="74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4"/>
      <c r="E21" s="74"/>
      <c r="F21" s="74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4"/>
      <c r="E22" s="74"/>
      <c r="F22" s="74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4"/>
      <c r="E23" s="74"/>
      <c r="F23" s="74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4"/>
      <c r="E24" s="74"/>
      <c r="F24" s="74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4"/>
      <c r="E25" s="74"/>
      <c r="F25" s="74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4"/>
      <c r="E26" s="74"/>
      <c r="F26" s="74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4"/>
      <c r="E27" s="74"/>
      <c r="F27" s="74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4"/>
      <c r="E28" s="74"/>
      <c r="F28" s="74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4"/>
      <c r="E29" s="74"/>
      <c r="F29" s="74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4"/>
      <c r="E30" s="74"/>
      <c r="F30" s="74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4"/>
      <c r="E31" s="74"/>
      <c r="F31" s="74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4"/>
      <c r="E32" s="74"/>
      <c r="F32" s="74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4"/>
      <c r="E33" s="74"/>
      <c r="F33" s="74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4"/>
      <c r="E34" s="74"/>
      <c r="F34" s="99" t="s">
        <v>379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4"/>
      <c r="E35" s="74"/>
      <c r="F35" s="77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4"/>
      <c r="E36" s="74"/>
      <c r="F36" s="74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4"/>
      <c r="E37" s="74"/>
      <c r="F37" s="74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4"/>
      <c r="E38" s="74"/>
      <c r="F38" s="74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4"/>
      <c r="E39" s="74"/>
      <c r="F39" s="74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4"/>
      <c r="E40" s="74"/>
      <c r="F40" s="74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4"/>
      <c r="E41" s="74"/>
      <c r="F41" s="74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4"/>
      <c r="E42" s="74"/>
      <c r="F42" s="74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4"/>
      <c r="E43" s="74"/>
      <c r="F43" s="74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4"/>
      <c r="E44" s="74"/>
      <c r="F44" s="74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4"/>
      <c r="E45" s="74"/>
      <c r="F45" s="74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4"/>
      <c r="E46" s="74"/>
      <c r="F46" s="74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98" t="s">
        <v>376</v>
      </c>
      <c r="E47" s="98" t="s">
        <v>377</v>
      </c>
      <c r="F47" s="98" t="s">
        <v>378</v>
      </c>
      <c r="G47" s="59"/>
    </row>
    <row r="48" spans="1:7" x14ac:dyDescent="0.2">
      <c r="A48" s="103" t="s">
        <v>71</v>
      </c>
      <c r="B48" s="103"/>
      <c r="C48" s="10">
        <f>SUM(C22:C47)</f>
        <v>6111063.5200000005</v>
      </c>
      <c r="D48" s="77">
        <f>10372413+114035.6</f>
        <v>10486448.6</v>
      </c>
      <c r="E48" s="77">
        <v>-4375385.08</v>
      </c>
      <c r="F48" s="77">
        <v>0</v>
      </c>
      <c r="G48" s="59">
        <f>+D48+E48+F48</f>
        <v>6111063.5199999996</v>
      </c>
    </row>
    <row r="49" spans="1:7" x14ac:dyDescent="0.2">
      <c r="D49" s="74"/>
      <c r="E49" s="74"/>
      <c r="F49" s="74"/>
      <c r="G49" s="59"/>
    </row>
    <row r="50" spans="1:7" x14ac:dyDescent="0.2">
      <c r="A50" s="4" t="s">
        <v>226</v>
      </c>
      <c r="D50" s="74"/>
      <c r="E50" s="74"/>
      <c r="F50" s="74"/>
      <c r="G50" s="59"/>
    </row>
    <row r="51" spans="1:7" x14ac:dyDescent="0.2">
      <c r="D51" s="74"/>
      <c r="E51" s="74"/>
      <c r="F51" s="74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4"/>
      <c r="E52" s="74"/>
      <c r="F52" s="74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4"/>
      <c r="E53" s="74"/>
      <c r="F53" s="74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4"/>
      <c r="E54" s="74"/>
      <c r="F54" s="74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4"/>
      <c r="E55" s="74"/>
      <c r="F55" s="74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4"/>
      <c r="E56" s="74"/>
      <c r="F56" s="74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98" t="s">
        <v>376</v>
      </c>
      <c r="E57" s="98" t="s">
        <v>377</v>
      </c>
      <c r="F57" s="98" t="s">
        <v>378</v>
      </c>
      <c r="G57" s="59"/>
    </row>
    <row r="58" spans="1:7" x14ac:dyDescent="0.2">
      <c r="A58" s="103" t="s">
        <v>71</v>
      </c>
      <c r="B58" s="103"/>
      <c r="C58" s="10">
        <f>SUM(C53:C57)</f>
        <v>402256.98</v>
      </c>
      <c r="D58" s="77">
        <v>4545941.43</v>
      </c>
      <c r="E58" s="77">
        <v>-4143684.45</v>
      </c>
      <c r="F58" s="77">
        <v>0</v>
      </c>
      <c r="G58" s="59">
        <f>+D58+E58+F58</f>
        <v>402256.97999999952</v>
      </c>
    </row>
    <row r="59" spans="1:7" x14ac:dyDescent="0.2">
      <c r="D59" s="74"/>
      <c r="E59" s="74"/>
      <c r="F59" s="74"/>
      <c r="G59" s="59"/>
    </row>
    <row r="60" spans="1:7" x14ac:dyDescent="0.2">
      <c r="A60" s="4" t="s">
        <v>73</v>
      </c>
      <c r="D60" s="74"/>
      <c r="E60" s="74"/>
      <c r="F60" s="100"/>
      <c r="G60" s="59"/>
    </row>
    <row r="61" spans="1:7" x14ac:dyDescent="0.2">
      <c r="D61" s="74"/>
      <c r="E61" s="101"/>
      <c r="F61" s="100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3" t="s">
        <v>71</v>
      </c>
      <c r="B74" s="103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>
        <f>737500+334205</f>
        <v>1071705</v>
      </c>
    </row>
    <row r="83" spans="1:9" x14ac:dyDescent="0.2">
      <c r="A83" s="103" t="s">
        <v>71</v>
      </c>
      <c r="B83" s="103"/>
      <c r="C83" s="10">
        <f>SUM(C79:C82)</f>
        <v>1071705</v>
      </c>
    </row>
    <row r="84" spans="1:9" x14ac:dyDescent="0.2">
      <c r="A84" s="119" t="s">
        <v>293</v>
      </c>
      <c r="B84" s="119"/>
      <c r="C84" s="119"/>
    </row>
    <row r="87" spans="1:9" x14ac:dyDescent="0.2">
      <c r="A87" s="109" t="s">
        <v>99</v>
      </c>
      <c r="B87" s="109"/>
      <c r="C87" s="109"/>
      <c r="D87" s="109"/>
      <c r="E87" s="109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1" t="s">
        <v>110</v>
      </c>
      <c r="E89" s="71" t="s">
        <v>71</v>
      </c>
      <c r="I89" s="54"/>
    </row>
    <row r="90" spans="1:9" x14ac:dyDescent="0.2">
      <c r="A90" s="112"/>
      <c r="B90" s="111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2" t="s">
        <v>343</v>
      </c>
      <c r="B91" s="111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38" t="s">
        <v>351</v>
      </c>
      <c r="H91" s="138"/>
      <c r="I91" s="138"/>
    </row>
    <row r="92" spans="1:9" x14ac:dyDescent="0.2">
      <c r="A92" s="112" t="s">
        <v>344</v>
      </c>
      <c r="B92" s="111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38"/>
      <c r="H92" s="138"/>
      <c r="I92" s="138"/>
    </row>
    <row r="93" spans="1:9" x14ac:dyDescent="0.2">
      <c r="A93" s="112" t="s">
        <v>97</v>
      </c>
      <c r="B93" s="120"/>
      <c r="C93" s="120"/>
      <c r="D93" s="111"/>
      <c r="E93" s="84">
        <f>SUM(E90:E92)</f>
        <v>41125140.459999949</v>
      </c>
      <c r="F93" s="65">
        <f>+E93-E94</f>
        <v>-2197213.5800000504</v>
      </c>
      <c r="G93" s="138"/>
      <c r="H93" s="138"/>
      <c r="I93" s="138"/>
    </row>
    <row r="94" spans="1:9" x14ac:dyDescent="0.2">
      <c r="A94" s="112" t="s">
        <v>98</v>
      </c>
      <c r="B94" s="120"/>
      <c r="C94" s="120"/>
      <c r="D94" s="111"/>
      <c r="E94" s="84">
        <f>C17+C48+C58+C65</f>
        <v>43322354.039999999</v>
      </c>
      <c r="I94" s="54"/>
    </row>
    <row r="96" spans="1:9" x14ac:dyDescent="0.2">
      <c r="D96" s="72" t="s">
        <v>337</v>
      </c>
      <c r="E96" s="85">
        <f>61070504.76+114035.6-15664972.74</f>
        <v>45519567.619999997</v>
      </c>
      <c r="F96" s="65"/>
    </row>
    <row r="97" spans="5:10" x14ac:dyDescent="0.2">
      <c r="E97" s="86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topLeftCell="B1" zoomScale="115" zoomScaleNormal="95" zoomScaleSheetLayoutView="115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08" t="s">
        <v>224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387</v>
      </c>
      <c r="C7" s="134"/>
    </row>
    <row r="8" spans="1:3" x14ac:dyDescent="0.2">
      <c r="A8" s="2" t="s">
        <v>37</v>
      </c>
      <c r="B8" s="124">
        <v>43119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8504360.5199999996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583126.41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255629.86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3" t="s">
        <v>71</v>
      </c>
      <c r="B17" s="103"/>
      <c r="C17" s="10">
        <f>SUM(C13:C16)</f>
        <v>9343116.7899999991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0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321.45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0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957424.08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112472.69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98127.66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310362.84999999998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19013.61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297337.62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353648.89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138205.72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68958.48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17336.080000000002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274567.2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125999.43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20675.43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10701.06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4000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20267.2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597177.91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948787.72</v>
      </c>
    </row>
    <row r="48" spans="1:3" x14ac:dyDescent="0.2">
      <c r="A48" s="103" t="s">
        <v>71</v>
      </c>
      <c r="B48" s="103"/>
      <c r="C48" s="10">
        <f>SUM(C22:C47)</f>
        <v>4375385.080000001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30840.85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1068805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1096680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1947358.6</v>
      </c>
    </row>
    <row r="58" spans="1:3" x14ac:dyDescent="0.2">
      <c r="A58" s="103" t="s">
        <v>71</v>
      </c>
      <c r="B58" s="103"/>
      <c r="C58" s="10">
        <f>SUM(C53:C57)</f>
        <v>4143684.45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6" spans="1:4" x14ac:dyDescent="0.2">
      <c r="A66" s="139" t="s">
        <v>294</v>
      </c>
      <c r="B66" s="139"/>
      <c r="C66" s="139"/>
    </row>
    <row r="68" spans="1:4" x14ac:dyDescent="0.2">
      <c r="A68" s="109" t="s">
        <v>99</v>
      </c>
      <c r="B68" s="109"/>
      <c r="C68" s="109"/>
    </row>
    <row r="70" spans="1:4" x14ac:dyDescent="0.2">
      <c r="A70" s="140" t="s">
        <v>172</v>
      </c>
      <c r="B70" s="141"/>
      <c r="C70" s="29">
        <f>13383759.33+2221303.34+2197213.58+59910.07</f>
        <v>17862186.32</v>
      </c>
    </row>
    <row r="71" spans="1:4" x14ac:dyDescent="0.2">
      <c r="A71" s="112" t="s">
        <v>98</v>
      </c>
      <c r="B71" s="111"/>
      <c r="C71" s="27">
        <f>C17+C48+C58+C65</f>
        <v>17862186.32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I90" sqref="I90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2" t="s">
        <v>190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09" t="s">
        <v>113</v>
      </c>
      <c r="C27" s="109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09" t="s">
        <v>114</v>
      </c>
      <c r="C35" s="109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09" t="s">
        <v>115</v>
      </c>
      <c r="C42" s="109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09" t="s">
        <v>116</v>
      </c>
      <c r="C48" s="109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19" t="s">
        <v>293</v>
      </c>
      <c r="B84" s="119"/>
      <c r="C84" s="119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I90" sqref="I90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373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373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373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373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373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373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373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373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373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373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373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373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373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373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373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373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373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373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373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373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373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373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373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373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373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373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373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373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373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373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373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373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373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373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373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373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373</v>
      </c>
    </row>
    <row r="84" spans="1:3" x14ac:dyDescent="0.2">
      <c r="A84" s="119" t="s">
        <v>293</v>
      </c>
      <c r="B84" s="119"/>
      <c r="C84" s="119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I90" sqref="I90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374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374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374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374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I90" sqref="I90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371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371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371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371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I90" sqref="I90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372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372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372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I90" sqref="I90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tr">
        <f>'Anexo I - Jan'!B4:C4</f>
        <v>TRIBUNAL REGIONAL FEDERAL DA 3ª REGIÃO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tr">
        <f>'Anexo I - Jan'!B6:C6</f>
        <v>SECRETARIA DE PLANEJAMENTO, ORÇAMENTO E FINANÇAS</v>
      </c>
      <c r="C6" s="107"/>
    </row>
    <row r="7" spans="1:3" x14ac:dyDescent="0.2">
      <c r="A7" s="2" t="s">
        <v>36</v>
      </c>
      <c r="B7" s="122" t="s">
        <v>354</v>
      </c>
      <c r="C7" s="123"/>
    </row>
    <row r="8" spans="1:3" x14ac:dyDescent="0.2">
      <c r="A8" s="2" t="s">
        <v>37</v>
      </c>
      <c r="B8" s="124">
        <v>42811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3" t="s">
        <v>71</v>
      </c>
      <c r="B17" s="103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3" t="s">
        <v>71</v>
      </c>
      <c r="B48" s="103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3" t="s">
        <v>71</v>
      </c>
      <c r="B58" s="103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3" t="s">
        <v>71</v>
      </c>
      <c r="B74" s="103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21" t="s">
        <v>358</v>
      </c>
      <c r="B85" s="121"/>
      <c r="C85" s="121"/>
    </row>
    <row r="86" spans="1:5" x14ac:dyDescent="0.2">
      <c r="A86" s="121" t="s">
        <v>385</v>
      </c>
      <c r="B86" s="121"/>
      <c r="C86" s="121"/>
    </row>
    <row r="87" spans="1:5" x14ac:dyDescent="0.2">
      <c r="A87" s="102"/>
      <c r="B87" s="102"/>
      <c r="C87" s="102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2"/>
      <c r="B91" s="111"/>
      <c r="C91" s="9">
        <v>0</v>
      </c>
      <c r="D91" s="9"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2" t="s">
        <v>344</v>
      </c>
      <c r="B93" s="111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46847265.680000007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0" sqref="I90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I90" sqref="I90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G19" sqref="G19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8504360.5199999996</v>
      </c>
      <c r="F2" t="s">
        <v>386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583126.41</v>
      </c>
      <c r="F3" t="s">
        <v>386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255629.86</v>
      </c>
      <c r="F4" t="s">
        <v>386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386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386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321.45</v>
      </c>
      <c r="F7" t="s">
        <v>386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386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957424.08</v>
      </c>
      <c r="F9" t="s">
        <v>386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386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386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386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112472.69</v>
      </c>
      <c r="F13" t="s">
        <v>386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98127.66</v>
      </c>
      <c r="F14" t="s">
        <v>386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310362.84999999998</v>
      </c>
      <c r="F15" t="s">
        <v>386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19013.61</v>
      </c>
      <c r="F16" t="s">
        <v>386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297337.62</v>
      </c>
      <c r="F17" t="s">
        <v>386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353648.89</v>
      </c>
      <c r="F18" t="s">
        <v>386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138205.72</v>
      </c>
      <c r="F19" t="s">
        <v>386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68958.48</v>
      </c>
      <c r="F20" t="s">
        <v>386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17336.080000000002</v>
      </c>
      <c r="F21" t="s">
        <v>386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274567.2</v>
      </c>
      <c r="F22" t="s">
        <v>386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66089.37</v>
      </c>
      <c r="F23" t="s">
        <v>386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20675.43</v>
      </c>
      <c r="F24" t="s">
        <v>386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10701.06</v>
      </c>
      <c r="F25" t="s">
        <v>386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386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4000</v>
      </c>
      <c r="F27" t="s">
        <v>386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20267.2</v>
      </c>
      <c r="F28" t="s">
        <v>386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597177.91</v>
      </c>
      <c r="F29" t="s">
        <v>386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386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948787.71</v>
      </c>
      <c r="F31" t="s">
        <v>386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30840.85</v>
      </c>
      <c r="F32" t="s">
        <v>386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386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1068805</v>
      </c>
      <c r="F34" t="s">
        <v>386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1096680</v>
      </c>
      <c r="F35" t="s">
        <v>386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1947358.6</v>
      </c>
      <c r="F36" t="s">
        <v>386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386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4" workbookViewId="0">
      <selection activeCell="F7" sqref="F7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9.710937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386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386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386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386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386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386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386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386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386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386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386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386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386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386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386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386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386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386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386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386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386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59910.06</v>
      </c>
      <c r="F23" t="s">
        <v>386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386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386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386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386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386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386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386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0.01</v>
      </c>
      <c r="F31" t="s">
        <v>386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386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386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386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386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386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386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386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E76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357</v>
      </c>
      <c r="C7" s="105"/>
    </row>
    <row r="8" spans="1:3" x14ac:dyDescent="0.2">
      <c r="A8" s="2" t="s">
        <v>37</v>
      </c>
      <c r="B8" s="106">
        <v>42844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3" t="s">
        <v>71</v>
      </c>
      <c r="B17" s="103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3" t="s">
        <v>71</v>
      </c>
      <c r="B48" s="103"/>
      <c r="C48" s="10">
        <f>SUM(C22:C47)</f>
        <v>6885765.2499999981</v>
      </c>
      <c r="D48" s="74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3" t="s">
        <v>71</v>
      </c>
      <c r="B74" s="103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381</v>
      </c>
      <c r="B85" s="119"/>
      <c r="C85" s="119"/>
    </row>
    <row r="86" spans="1:5" x14ac:dyDescent="0.2">
      <c r="A86" s="115"/>
      <c r="B86" s="126"/>
      <c r="C86" s="126"/>
    </row>
    <row r="87" spans="1:5" x14ac:dyDescent="0.2">
      <c r="A87" s="127"/>
      <c r="B87" s="127"/>
      <c r="C87" s="127"/>
    </row>
    <row r="88" spans="1:5" x14ac:dyDescent="0.2">
      <c r="A88" s="115"/>
      <c r="B88" s="126"/>
      <c r="C88" s="126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6" t="s">
        <v>101</v>
      </c>
      <c r="E91" s="76" t="s">
        <v>71</v>
      </c>
    </row>
    <row r="92" spans="1:5" x14ac:dyDescent="0.2">
      <c r="A92" s="112"/>
      <c r="B92" s="111"/>
      <c r="C92" s="9">
        <v>0</v>
      </c>
      <c r="D92" s="78">
        <v>0</v>
      </c>
      <c r="E92" s="78">
        <f>C92-D92</f>
        <v>0</v>
      </c>
    </row>
    <row r="93" spans="1:5" x14ac:dyDescent="0.2">
      <c r="A93" s="125" t="s">
        <v>343</v>
      </c>
      <c r="B93" s="111"/>
      <c r="C93" s="9">
        <f>156795403.75</f>
        <v>156795403.75</v>
      </c>
      <c r="D93" s="78">
        <f>'Anexo I - Fev'!C92</f>
        <v>109107153.18000001</v>
      </c>
      <c r="E93" s="78">
        <f>C93-D93</f>
        <v>47688250.569999993</v>
      </c>
    </row>
    <row r="94" spans="1:5" x14ac:dyDescent="0.2">
      <c r="A94" s="125" t="s">
        <v>344</v>
      </c>
      <c r="B94" s="111"/>
      <c r="C94" s="9">
        <v>1278.01</v>
      </c>
      <c r="D94" s="78">
        <f>'Anexo I - Fev'!C93</f>
        <v>14763.87</v>
      </c>
      <c r="E94" s="78">
        <f>C94-D94</f>
        <v>-13485.86</v>
      </c>
    </row>
    <row r="95" spans="1:5" x14ac:dyDescent="0.2">
      <c r="A95" s="112" t="s">
        <v>97</v>
      </c>
      <c r="B95" s="120"/>
      <c r="C95" s="120"/>
      <c r="D95" s="111"/>
      <c r="E95" s="79">
        <f>SUM(E92:E94)</f>
        <v>47674764.709999993</v>
      </c>
    </row>
    <row r="96" spans="1:5" x14ac:dyDescent="0.2">
      <c r="A96" s="112" t="s">
        <v>98</v>
      </c>
      <c r="B96" s="120"/>
      <c r="C96" s="120"/>
      <c r="D96" s="111"/>
      <c r="E96" s="79">
        <f>C17+C48+C58+C65</f>
        <v>47689528.579999998</v>
      </c>
    </row>
    <row r="98" spans="4:6" x14ac:dyDescent="0.2">
      <c r="D98" s="90" t="s">
        <v>337</v>
      </c>
      <c r="E98" s="81">
        <f>47688250.57+1278.01</f>
        <v>47689528.579999998</v>
      </c>
    </row>
    <row r="99" spans="4:6" x14ac:dyDescent="0.2">
      <c r="E99" s="82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22" t="s">
        <v>359</v>
      </c>
      <c r="C7" s="123"/>
    </row>
    <row r="8" spans="1:3" x14ac:dyDescent="0.2">
      <c r="A8" s="2" t="s">
        <v>37</v>
      </c>
      <c r="B8" s="124">
        <v>42874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3" t="s">
        <v>71</v>
      </c>
      <c r="B17" s="103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3" t="s">
        <v>71</v>
      </c>
      <c r="B48" s="103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3" t="s">
        <v>71</v>
      </c>
      <c r="B58" s="103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3" t="s">
        <v>71</v>
      </c>
      <c r="B74" s="103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</row>
    <row r="86" spans="1:5" x14ac:dyDescent="0.2">
      <c r="A86" s="119"/>
      <c r="B86" s="119"/>
      <c r="C86" s="119"/>
    </row>
    <row r="87" spans="1:5" x14ac:dyDescent="0.2">
      <c r="A87" s="115"/>
      <c r="B87" s="126"/>
      <c r="C87" s="126"/>
    </row>
    <row r="88" spans="1:5" x14ac:dyDescent="0.2">
      <c r="A88" s="115"/>
      <c r="B88" s="126"/>
      <c r="C88" s="126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1" t="s">
        <v>102</v>
      </c>
      <c r="E91" s="71" t="s">
        <v>71</v>
      </c>
    </row>
    <row r="92" spans="1:5" x14ac:dyDescent="0.2">
      <c r="A92" s="112"/>
      <c r="B92" s="111"/>
      <c r="C92" s="9">
        <v>0</v>
      </c>
      <c r="D92" s="45">
        <v>0</v>
      </c>
      <c r="E92" s="45">
        <f>C92-D92</f>
        <v>0</v>
      </c>
    </row>
    <row r="93" spans="1:5" x14ac:dyDescent="0.2">
      <c r="A93" s="112" t="s">
        <v>343</v>
      </c>
      <c r="B93" s="111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2" t="s">
        <v>344</v>
      </c>
      <c r="B94" s="111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2" t="s">
        <v>97</v>
      </c>
      <c r="B95" s="120"/>
      <c r="C95" s="120"/>
      <c r="D95" s="111"/>
      <c r="E95" s="84">
        <f>SUM(E92:E94)</f>
        <v>48641371.569999993</v>
      </c>
    </row>
    <row r="96" spans="1:5" x14ac:dyDescent="0.2">
      <c r="A96" s="112" t="s">
        <v>98</v>
      </c>
      <c r="B96" s="120"/>
      <c r="C96" s="120"/>
      <c r="D96" s="111"/>
      <c r="E96" s="84">
        <f>C17+C48+C58+C65</f>
        <v>48584944</v>
      </c>
    </row>
    <row r="98" spans="4:6" x14ac:dyDescent="0.2">
      <c r="D98" s="72" t="s">
        <v>337</v>
      </c>
      <c r="E98" s="85">
        <f>48573011.41+11543.52</f>
        <v>48584554.93</v>
      </c>
    </row>
    <row r="99" spans="4:6" x14ac:dyDescent="0.2">
      <c r="E99" s="86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22" t="s">
        <v>361</v>
      </c>
      <c r="C7" s="123"/>
    </row>
    <row r="8" spans="1:3" x14ac:dyDescent="0.2">
      <c r="A8" s="2" t="s">
        <v>37</v>
      </c>
      <c r="B8" s="124">
        <v>42900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03" t="s">
        <v>71</v>
      </c>
      <c r="B17" s="103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3" t="s">
        <v>71</v>
      </c>
      <c r="B48" s="103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3" t="s">
        <v>71</v>
      </c>
      <c r="B58" s="103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3" t="s">
        <v>71</v>
      </c>
      <c r="B74" s="103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383</v>
      </c>
      <c r="B85" s="119"/>
      <c r="C85" s="119"/>
    </row>
    <row r="86" spans="1:5" x14ac:dyDescent="0.2">
      <c r="A86" s="127"/>
      <c r="B86" s="127"/>
      <c r="C86" s="127"/>
    </row>
    <row r="87" spans="1:5" x14ac:dyDescent="0.2">
      <c r="A87" s="127"/>
      <c r="B87" s="127"/>
      <c r="C87" s="127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7"/>
      <c r="B89" s="67"/>
      <c r="C89" s="67"/>
    </row>
    <row r="90" spans="1:5" x14ac:dyDescent="0.2">
      <c r="C90" s="11" t="s">
        <v>104</v>
      </c>
      <c r="D90" s="71" t="s">
        <v>103</v>
      </c>
      <c r="E90" s="71" t="s">
        <v>71</v>
      </c>
    </row>
    <row r="91" spans="1:5" x14ac:dyDescent="0.2">
      <c r="A91" s="112"/>
      <c r="B91" s="111"/>
      <c r="C91" s="9">
        <v>0</v>
      </c>
      <c r="D91" s="45">
        <v>0</v>
      </c>
      <c r="E91" s="45">
        <f>C91-D91</f>
        <v>0</v>
      </c>
    </row>
    <row r="92" spans="1:5" x14ac:dyDescent="0.2">
      <c r="A92" s="112" t="s">
        <v>343</v>
      </c>
      <c r="B92" s="111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2" t="s">
        <v>344</v>
      </c>
      <c r="B93" s="111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2" t="s">
        <v>97</v>
      </c>
      <c r="B94" s="120"/>
      <c r="C94" s="120"/>
      <c r="D94" s="111"/>
      <c r="E94" s="84">
        <f>SUM(E91:E93)</f>
        <v>47860306.520000011</v>
      </c>
    </row>
    <row r="95" spans="1:5" x14ac:dyDescent="0.2">
      <c r="A95" s="112" t="s">
        <v>98</v>
      </c>
      <c r="B95" s="120"/>
      <c r="C95" s="120"/>
      <c r="D95" s="111"/>
      <c r="E95" s="84">
        <f>C17+C48+C58+C65</f>
        <v>53774972.790000007</v>
      </c>
    </row>
    <row r="97" spans="4:6" x14ac:dyDescent="0.2">
      <c r="D97" s="72" t="s">
        <v>337</v>
      </c>
      <c r="E97" s="85">
        <f>47882489.86+34633.3</f>
        <v>47917123.159999996</v>
      </c>
    </row>
    <row r="98" spans="4:6" x14ac:dyDescent="0.2">
      <c r="E98" s="86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5" t="s">
        <v>362</v>
      </c>
      <c r="C7" s="105"/>
    </row>
    <row r="8" spans="1:3" x14ac:dyDescent="0.2">
      <c r="A8" s="2" t="s">
        <v>37</v>
      </c>
      <c r="B8" s="106">
        <v>42936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3" t="s">
        <v>71</v>
      </c>
      <c r="B17" s="103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3" t="s">
        <v>71</v>
      </c>
      <c r="B48" s="103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3" t="s">
        <v>71</v>
      </c>
      <c r="B58" s="103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3" t="s">
        <v>71</v>
      </c>
      <c r="B74" s="103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E85" s="54"/>
    </row>
    <row r="86" spans="1:5" x14ac:dyDescent="0.2">
      <c r="A86" s="128"/>
      <c r="B86" s="128"/>
      <c r="C86" s="128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8"/>
      <c r="B89" s="68"/>
      <c r="C89" s="68"/>
    </row>
    <row r="90" spans="1:5" x14ac:dyDescent="0.2">
      <c r="C90" s="11" t="s">
        <v>105</v>
      </c>
      <c r="D90" s="71" t="s">
        <v>104</v>
      </c>
      <c r="E90" s="3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2" t="s">
        <v>344</v>
      </c>
      <c r="B93" s="111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49342174.139999993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49342174.140000001</v>
      </c>
    </row>
    <row r="97" spans="4:6" x14ac:dyDescent="0.2">
      <c r="D97" s="72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363</v>
      </c>
      <c r="C7" s="105"/>
    </row>
    <row r="8" spans="1:3" x14ac:dyDescent="0.2">
      <c r="A8" s="2" t="s">
        <v>37</v>
      </c>
      <c r="B8" s="106">
        <v>42965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3" t="s">
        <v>71</v>
      </c>
      <c r="B17" s="103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3" t="s">
        <v>71</v>
      </c>
      <c r="B48" s="103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3" t="s">
        <v>71</v>
      </c>
      <c r="B58" s="103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3" t="s">
        <v>71</v>
      </c>
      <c r="B74" s="103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27" t="s">
        <v>365</v>
      </c>
      <c r="B85" s="127"/>
      <c r="C85" s="127"/>
    </row>
    <row r="86" spans="1:5" x14ac:dyDescent="0.2">
      <c r="A86" s="129"/>
      <c r="B86" s="129"/>
      <c r="C86" s="129"/>
    </row>
    <row r="87" spans="1:5" x14ac:dyDescent="0.2">
      <c r="A87" s="115"/>
      <c r="B87" s="126"/>
      <c r="C87" s="126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9"/>
      <c r="B89" s="69"/>
      <c r="C89" s="69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2"/>
      <c r="B91" s="111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2" t="s">
        <v>344</v>
      </c>
      <c r="B93" s="111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48069482.439999968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366</v>
      </c>
      <c r="C7" s="105"/>
    </row>
    <row r="8" spans="1:3" x14ac:dyDescent="0.2">
      <c r="A8" s="2" t="s">
        <v>37</v>
      </c>
      <c r="B8" s="130">
        <v>42998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3" t="s">
        <v>71</v>
      </c>
      <c r="B17" s="103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3" t="s">
        <v>71</v>
      </c>
      <c r="B48" s="103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364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3" t="s">
        <v>71</v>
      </c>
      <c r="B58" s="103"/>
      <c r="C58" s="10">
        <f>SUM(C53:C57)</f>
        <v>9010.91</v>
      </c>
      <c r="D58" s="54">
        <v>9010.91</v>
      </c>
      <c r="E58" s="97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3" t="s">
        <v>71</v>
      </c>
      <c r="B74" s="103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E85" s="54"/>
    </row>
    <row r="86" spans="1:5" x14ac:dyDescent="0.2">
      <c r="A86" s="115"/>
      <c r="B86" s="115"/>
      <c r="C86" s="115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70"/>
      <c r="B89" s="70"/>
      <c r="C89" s="70"/>
    </row>
    <row r="90" spans="1:5" x14ac:dyDescent="0.2">
      <c r="C90" s="11" t="s">
        <v>107</v>
      </c>
      <c r="D90" s="71" t="s">
        <v>106</v>
      </c>
      <c r="E90" s="3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2" t="s">
        <v>344</v>
      </c>
      <c r="B93" s="111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49234673.620000005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49234673.61999999</v>
      </c>
    </row>
    <row r="97" spans="4:6" x14ac:dyDescent="0.2">
      <c r="D97" s="72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5" t="s">
        <v>367</v>
      </c>
      <c r="C7" s="105"/>
    </row>
    <row r="8" spans="1:3" x14ac:dyDescent="0.2">
      <c r="A8" s="2" t="s">
        <v>37</v>
      </c>
      <c r="B8" s="106">
        <v>43027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3" t="s">
        <v>71</v>
      </c>
      <c r="B17" s="103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3" t="s">
        <v>71</v>
      </c>
      <c r="B48" s="103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3" t="s">
        <v>71</v>
      </c>
      <c r="B58" s="103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03" t="s">
        <v>71</v>
      </c>
      <c r="B74" s="103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D85" s="54"/>
      <c r="E85" s="54"/>
    </row>
    <row r="86" spans="1:5" x14ac:dyDescent="0.2">
      <c r="A86" s="131"/>
      <c r="B86" s="131"/>
      <c r="C86" s="131"/>
    </row>
    <row r="87" spans="1:5" x14ac:dyDescent="0.2">
      <c r="A87" s="119"/>
      <c r="B87" s="119"/>
      <c r="C87" s="119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73"/>
      <c r="B90" s="73"/>
      <c r="C90" s="73"/>
      <c r="D90" s="74"/>
    </row>
    <row r="91" spans="1:5" x14ac:dyDescent="0.2">
      <c r="C91" s="11" t="s">
        <v>108</v>
      </c>
      <c r="D91" s="75" t="s">
        <v>107</v>
      </c>
      <c r="E91" s="76" t="s">
        <v>71</v>
      </c>
    </row>
    <row r="92" spans="1:5" x14ac:dyDescent="0.2">
      <c r="A92" s="112"/>
      <c r="B92" s="111"/>
      <c r="C92" s="9">
        <v>0</v>
      </c>
      <c r="D92" s="77">
        <f>'Anexo I - Mai'!C91</f>
        <v>0</v>
      </c>
      <c r="E92" s="78">
        <f>C92-D92</f>
        <v>0</v>
      </c>
    </row>
    <row r="93" spans="1:5" x14ac:dyDescent="0.2">
      <c r="A93" s="112" t="s">
        <v>343</v>
      </c>
      <c r="B93" s="111"/>
      <c r="C93" s="9">
        <v>449233503.64999998</v>
      </c>
      <c r="D93" s="77">
        <f>'Anexo I - Ago'!C92</f>
        <v>399860477.14999998</v>
      </c>
      <c r="E93" s="78">
        <f>C93-D93</f>
        <v>49373026.5</v>
      </c>
    </row>
    <row r="94" spans="1:5" x14ac:dyDescent="0.2">
      <c r="A94" s="112" t="s">
        <v>344</v>
      </c>
      <c r="B94" s="111"/>
      <c r="C94" s="9">
        <v>90488.17</v>
      </c>
      <c r="D94" s="77">
        <f>'Anexo I - Ago'!C93</f>
        <v>84212.9</v>
      </c>
      <c r="E94" s="78">
        <f>C94-D94</f>
        <v>6275.2700000000041</v>
      </c>
    </row>
    <row r="95" spans="1:5" x14ac:dyDescent="0.2">
      <c r="A95" s="112" t="s">
        <v>97</v>
      </c>
      <c r="B95" s="120"/>
      <c r="C95" s="120"/>
      <c r="D95" s="111"/>
      <c r="E95" s="79">
        <f>SUM(E92:E94)</f>
        <v>49379301.770000003</v>
      </c>
    </row>
    <row r="96" spans="1:5" x14ac:dyDescent="0.2">
      <c r="A96" s="112" t="s">
        <v>98</v>
      </c>
      <c r="B96" s="120"/>
      <c r="C96" s="120"/>
      <c r="D96" s="111"/>
      <c r="E96" s="79">
        <f>C17+C48+C58+C65</f>
        <v>49379301.770000003</v>
      </c>
    </row>
    <row r="97" spans="4:6" x14ac:dyDescent="0.2">
      <c r="D97" s="74"/>
    </row>
    <row r="98" spans="4:6" x14ac:dyDescent="0.2">
      <c r="D98" s="80" t="s">
        <v>337</v>
      </c>
      <c r="E98" s="81">
        <f>42146819.92+7211056.58+15150+6275.27</f>
        <v>49379301.770000003</v>
      </c>
    </row>
    <row r="99" spans="4:6" x14ac:dyDescent="0.2">
      <c r="D99" s="74"/>
      <c r="E99" s="82" t="str">
        <f>IF(E96=E98,"Despesa Ok","Diferença")</f>
        <v>Despesa Ok</v>
      </c>
      <c r="F99" s="8"/>
    </row>
    <row r="100" spans="4:6" x14ac:dyDescent="0.2">
      <c r="D100" s="74"/>
      <c r="E100" s="59">
        <f>E96-E98</f>
        <v>0</v>
      </c>
      <c r="F100" s="60" t="s">
        <v>338</v>
      </c>
    </row>
    <row r="101" spans="4:6" x14ac:dyDescent="0.2">
      <c r="D101" s="74"/>
      <c r="E101" s="74"/>
    </row>
    <row r="102" spans="4:6" x14ac:dyDescent="0.2">
      <c r="D102" s="74"/>
      <c r="E102" s="74" t="s">
        <v>249</v>
      </c>
    </row>
    <row r="103" spans="4:6" x14ac:dyDescent="0.2">
      <c r="D103" s="74"/>
    </row>
    <row r="104" spans="4:6" x14ac:dyDescent="0.2">
      <c r="D104" s="74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2018-01-19T20:09:34Z</dcterms:modified>
</cp:coreProperties>
</file>