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0" windowWidth="15480" windowHeight="8640" tabRatio="912" activeTab="8"/>
  </bookViews>
  <sheets>
    <sheet name="Jan" sheetId="1" r:id="rId1"/>
    <sheet name="Fev" sheetId="4" r:id="rId2"/>
    <sheet name="Mar" sheetId="11" r:id="rId3"/>
    <sheet name="Abr" sheetId="10" r:id="rId4"/>
    <sheet name="Mai" sheetId="12" r:id="rId5"/>
    <sheet name="Jun" sheetId="13" r:id="rId6"/>
    <sheet name="Jul" sheetId="14" r:id="rId7"/>
    <sheet name="Ago" sheetId="9" r:id="rId8"/>
    <sheet name="Set" sheetId="8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</sheets>
  <definedNames>
    <definedName name="_xlnm.Print_Area" localSheetId="3">Abr!$A$1:$X$24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Jan!$A$1:$X$23</definedName>
    <definedName name="_xlnm.Print_Area" localSheetId="6">Jul!$A$1:$X$25</definedName>
    <definedName name="_xlnm.Print_Area" localSheetId="5">Jun!$A$1:$X$26</definedName>
    <definedName name="_xlnm.Print_Area" localSheetId="4">Mai!$A$1:$X$24</definedName>
    <definedName name="_xlnm.Print_Area" localSheetId="2">Mar!$A$1:$X$23</definedName>
    <definedName name="_xlnm.Print_Area" localSheetId="10">Nov!$A$1:$X$26</definedName>
    <definedName name="_xlnm.Print_Area" localSheetId="9">Out!$A$1:$X$26</definedName>
    <definedName name="_xlnm.Print_Area" localSheetId="8">Set!$A$1:$X$27</definedName>
  </definedNames>
  <calcPr calcId="145621" calcMode="manual"/>
</workbook>
</file>

<file path=xl/calcChain.xml><?xml version="1.0" encoding="utf-8"?>
<calcChain xmlns="http://schemas.openxmlformats.org/spreadsheetml/2006/main">
  <c r="B24" i="8" l="1"/>
  <c r="A24" i="8"/>
  <c r="E24" i="8"/>
  <c r="I22" i="8"/>
  <c r="H22" i="8"/>
  <c r="G22" i="8"/>
  <c r="E23" i="8"/>
  <c r="E22" i="8"/>
  <c r="B23" i="8"/>
  <c r="B22" i="8"/>
  <c r="A23" i="8"/>
  <c r="A22" i="8"/>
  <c r="P26" i="20" l="1"/>
  <c r="O26" i="20"/>
  <c r="N26" i="20"/>
  <c r="M26" i="20"/>
  <c r="W24" i="8"/>
  <c r="U24" i="8"/>
  <c r="S24" i="8"/>
  <c r="P24" i="8"/>
  <c r="R24" i="8" s="1"/>
  <c r="X24" i="8" s="1"/>
  <c r="W23" i="8"/>
  <c r="U23" i="8"/>
  <c r="S23" i="8"/>
  <c r="P23" i="8"/>
  <c r="R23" i="8" s="1"/>
  <c r="X23" i="8" s="1"/>
  <c r="W22" i="8"/>
  <c r="U22" i="8"/>
  <c r="S22" i="8"/>
  <c r="R22" i="8"/>
  <c r="X22" i="8" s="1"/>
  <c r="P22" i="8"/>
  <c r="V24" i="8" l="1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9" i="13"/>
  <c r="U29" i="13"/>
  <c r="U30" i="13"/>
  <c r="S29" i="13"/>
  <c r="R29" i="13"/>
  <c r="P29" i="13"/>
  <c r="P30" i="13"/>
  <c r="W32" i="14"/>
  <c r="U32" i="14"/>
  <c r="U33" i="14"/>
  <c r="S32" i="14"/>
  <c r="S33" i="14"/>
  <c r="P32" i="14"/>
  <c r="P33" i="14"/>
  <c r="W29" i="14"/>
  <c r="W30" i="14"/>
  <c r="U29" i="14"/>
  <c r="S29" i="14"/>
  <c r="R29" i="14"/>
  <c r="P29" i="14"/>
  <c r="W22" i="14"/>
  <c r="U22" i="14"/>
  <c r="S22" i="14"/>
  <c r="P22" i="14"/>
  <c r="J22" i="14"/>
  <c r="I22" i="14"/>
  <c r="H22" i="14"/>
  <c r="G22" i="14"/>
  <c r="F22" i="14"/>
  <c r="E22" i="14"/>
  <c r="D22" i="14"/>
  <c r="C22" i="14"/>
  <c r="B22" i="14"/>
  <c r="A22" i="14"/>
  <c r="W21" i="14"/>
  <c r="U21" i="14"/>
  <c r="S21" i="14"/>
  <c r="P21" i="14"/>
  <c r="J21" i="14"/>
  <c r="I21" i="14"/>
  <c r="H21" i="14"/>
  <c r="G21" i="14"/>
  <c r="F21" i="14"/>
  <c r="E21" i="14"/>
  <c r="D21" i="14"/>
  <c r="C21" i="14"/>
  <c r="B21" i="14"/>
  <c r="A21" i="14"/>
  <c r="W20" i="14"/>
  <c r="U20" i="14"/>
  <c r="S20" i="14"/>
  <c r="P20" i="14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J17" i="14"/>
  <c r="I17" i="14"/>
  <c r="H17" i="14"/>
  <c r="G17" i="14"/>
  <c r="F17" i="14"/>
  <c r="E17" i="14"/>
  <c r="D17" i="14"/>
  <c r="C17" i="14"/>
  <c r="B17" i="14"/>
  <c r="A17" i="14"/>
  <c r="W16" i="14"/>
  <c r="U16" i="14"/>
  <c r="S16" i="14"/>
  <c r="P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J12" i="14"/>
  <c r="I12" i="14"/>
  <c r="H12" i="14"/>
  <c r="G12" i="14"/>
  <c r="F12" i="14"/>
  <c r="E12" i="14"/>
  <c r="D12" i="14"/>
  <c r="C12" i="14"/>
  <c r="B12" i="14"/>
  <c r="A12" i="14"/>
  <c r="W11" i="14"/>
  <c r="W28" i="14"/>
  <c r="U11" i="14"/>
  <c r="S11" i="14"/>
  <c r="P11" i="14"/>
  <c r="J11" i="14"/>
  <c r="I11" i="14"/>
  <c r="H11" i="14"/>
  <c r="G11" i="14"/>
  <c r="F11" i="14"/>
  <c r="E11" i="14"/>
  <c r="D11" i="14"/>
  <c r="C11" i="14"/>
  <c r="B11" i="14"/>
  <c r="A11" i="14"/>
  <c r="W10" i="14"/>
  <c r="U10" i="14"/>
  <c r="U23" i="14"/>
  <c r="S10" i="14"/>
  <c r="P10" i="14"/>
  <c r="P28" i="14"/>
  <c r="P30" i="14"/>
  <c r="J10" i="14"/>
  <c r="I10" i="14"/>
  <c r="H10" i="14"/>
  <c r="G10" i="14"/>
  <c r="F10" i="14"/>
  <c r="E10" i="14"/>
  <c r="D10" i="14"/>
  <c r="C10" i="14"/>
  <c r="B10" i="14"/>
  <c r="A10" i="14"/>
  <c r="U28" i="14"/>
  <c r="U30" i="14"/>
  <c r="S28" i="14"/>
  <c r="S30" i="14"/>
  <c r="W23" i="14"/>
  <c r="W33" i="14"/>
  <c r="S23" i="14"/>
  <c r="Q23" i="14"/>
  <c r="P23" i="14"/>
  <c r="R22" i="14"/>
  <c r="T22" i="14"/>
  <c r="R21" i="14"/>
  <c r="T21" i="14"/>
  <c r="R20" i="14"/>
  <c r="T20" i="14"/>
  <c r="R19" i="14"/>
  <c r="T19" i="14"/>
  <c r="R18" i="14"/>
  <c r="T18" i="14"/>
  <c r="R17" i="14"/>
  <c r="T17" i="14"/>
  <c r="R16" i="14"/>
  <c r="T16" i="14"/>
  <c r="R15" i="14"/>
  <c r="T15" i="14"/>
  <c r="R14" i="14"/>
  <c r="T14" i="14"/>
  <c r="R13" i="14"/>
  <c r="T13" i="14"/>
  <c r="R12" i="14"/>
  <c r="T12" i="14"/>
  <c r="R11" i="14"/>
  <c r="T11" i="14"/>
  <c r="R10" i="14"/>
  <c r="T10" i="14"/>
  <c r="N10" i="14"/>
  <c r="W22" i="13"/>
  <c r="U22" i="13"/>
  <c r="S22" i="13"/>
  <c r="R22" i="13"/>
  <c r="V22" i="13"/>
  <c r="P22" i="13"/>
  <c r="J22" i="13"/>
  <c r="I22" i="13"/>
  <c r="H22" i="13"/>
  <c r="G22" i="13"/>
  <c r="F22" i="13"/>
  <c r="E22" i="13"/>
  <c r="D22" i="13"/>
  <c r="C22" i="13"/>
  <c r="B22" i="13"/>
  <c r="A22" i="13"/>
  <c r="X21" i="13"/>
  <c r="W21" i="13"/>
  <c r="U21" i="13"/>
  <c r="T21" i="13"/>
  <c r="S21" i="13"/>
  <c r="R21" i="13"/>
  <c r="V21" i="13"/>
  <c r="P21" i="13"/>
  <c r="J21" i="13"/>
  <c r="I21" i="13"/>
  <c r="H21" i="13"/>
  <c r="G21" i="13"/>
  <c r="F21" i="13"/>
  <c r="E21" i="13"/>
  <c r="D21" i="13"/>
  <c r="C21" i="13"/>
  <c r="B21" i="13"/>
  <c r="A21" i="13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/>
  <c r="J12" i="13"/>
  <c r="I12" i="13"/>
  <c r="H12" i="13"/>
  <c r="G12" i="13"/>
  <c r="F12" i="13"/>
  <c r="E12" i="13"/>
  <c r="D12" i="13"/>
  <c r="C12" i="13"/>
  <c r="B12" i="13"/>
  <c r="A12" i="13"/>
  <c r="W11" i="13"/>
  <c r="U11" i="13"/>
  <c r="U28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3" i="13"/>
  <c r="P33" i="13"/>
  <c r="J10" i="13"/>
  <c r="I10" i="13"/>
  <c r="H10" i="13"/>
  <c r="G10" i="13"/>
  <c r="F10" i="13"/>
  <c r="E10" i="13"/>
  <c r="D10" i="13"/>
  <c r="C10" i="13"/>
  <c r="B10" i="13"/>
  <c r="A10" i="13"/>
  <c r="W28" i="13"/>
  <c r="W30" i="13"/>
  <c r="S28" i="13"/>
  <c r="S30" i="13"/>
  <c r="P28" i="13"/>
  <c r="W23" i="13"/>
  <c r="W33" i="13"/>
  <c r="U23" i="13"/>
  <c r="U33" i="13"/>
  <c r="S23" i="13"/>
  <c r="S33" i="13"/>
  <c r="Q23" i="13"/>
  <c r="X20" i="13"/>
  <c r="V20" i="13"/>
  <c r="T20" i="13"/>
  <c r="R20" i="13"/>
  <c r="X19" i="13"/>
  <c r="V19" i="13"/>
  <c r="T19" i="13"/>
  <c r="R19" i="13"/>
  <c r="X18" i="13"/>
  <c r="V18" i="13"/>
  <c r="T18" i="13"/>
  <c r="R18" i="13"/>
  <c r="X17" i="13"/>
  <c r="V17" i="13"/>
  <c r="T17" i="13"/>
  <c r="R17" i="13"/>
  <c r="X16" i="13"/>
  <c r="V16" i="13"/>
  <c r="T16" i="13"/>
  <c r="R16" i="13"/>
  <c r="X15" i="13"/>
  <c r="V15" i="13"/>
  <c r="T15" i="13"/>
  <c r="R15" i="13"/>
  <c r="X14" i="13"/>
  <c r="V14" i="13"/>
  <c r="T14" i="13"/>
  <c r="R14" i="13"/>
  <c r="X13" i="13"/>
  <c r="V13" i="13"/>
  <c r="T13" i="13"/>
  <c r="R13" i="13"/>
  <c r="X11" i="13"/>
  <c r="V11" i="13"/>
  <c r="T11" i="13"/>
  <c r="R11" i="13"/>
  <c r="N10" i="13"/>
  <c r="R10" i="13"/>
  <c r="P23" i="25"/>
  <c r="O23" i="25"/>
  <c r="N23" i="25"/>
  <c r="M23" i="25"/>
  <c r="W28" i="12"/>
  <c r="U28" i="12"/>
  <c r="S28" i="12"/>
  <c r="R28" i="12"/>
  <c r="W27" i="12"/>
  <c r="U27" i="12"/>
  <c r="S27" i="12"/>
  <c r="R27" i="12"/>
  <c r="P27" i="12"/>
  <c r="P28" i="12"/>
  <c r="W32" i="12"/>
  <c r="U32" i="12"/>
  <c r="S32" i="12"/>
  <c r="P32" i="12"/>
  <c r="R29" i="12"/>
  <c r="S29" i="12"/>
  <c r="P29" i="12"/>
  <c r="P22" i="24"/>
  <c r="O22" i="24"/>
  <c r="N22" i="24"/>
  <c r="M22" i="24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P21" i="10"/>
  <c r="P21" i="23"/>
  <c r="O21" i="23"/>
  <c r="N21" i="23"/>
  <c r="M21" i="23"/>
  <c r="P27" i="10"/>
  <c r="W27" i="10"/>
  <c r="U27" i="10"/>
  <c r="S27" i="10"/>
  <c r="R27" i="10"/>
  <c r="Q21" i="10"/>
  <c r="R20" i="10"/>
  <c r="X20" i="10"/>
  <c r="R19" i="10"/>
  <c r="R18" i="10"/>
  <c r="X18" i="10"/>
  <c r="R17" i="10"/>
  <c r="R16" i="10"/>
  <c r="X16" i="10"/>
  <c r="R15" i="10"/>
  <c r="R14" i="10"/>
  <c r="X14" i="10"/>
  <c r="R13" i="10"/>
  <c r="R12" i="10"/>
  <c r="X12" i="10"/>
  <c r="U21" i="10"/>
  <c r="U31" i="10"/>
  <c r="R11" i="10"/>
  <c r="W21" i="10"/>
  <c r="W31" i="10"/>
  <c r="U26" i="10"/>
  <c r="S26" i="10"/>
  <c r="S28" i="10"/>
  <c r="R10" i="10"/>
  <c r="X10" i="10"/>
  <c r="N10" i="10"/>
  <c r="W27" i="11"/>
  <c r="U27" i="11"/>
  <c r="S27" i="11"/>
  <c r="R27" i="11"/>
  <c r="P27" i="11"/>
  <c r="W31" i="11"/>
  <c r="U31" i="11"/>
  <c r="S31" i="11"/>
  <c r="P31" i="11"/>
  <c r="W26" i="11"/>
  <c r="W28" i="11"/>
  <c r="U26" i="11"/>
  <c r="U28" i="11"/>
  <c r="S26" i="11"/>
  <c r="R26" i="11"/>
  <c r="R28" i="11"/>
  <c r="P26" i="11"/>
  <c r="P28" i="11"/>
  <c r="P21" i="11"/>
  <c r="P21" i="17"/>
  <c r="O21" i="17"/>
  <c r="N21" i="17"/>
  <c r="M21" i="17"/>
  <c r="W31" i="4"/>
  <c r="U31" i="4"/>
  <c r="S31" i="4"/>
  <c r="P31" i="4"/>
  <c r="W27" i="4"/>
  <c r="U27" i="4"/>
  <c r="S27" i="4"/>
  <c r="R27" i="4"/>
  <c r="P21" i="3"/>
  <c r="O21" i="3"/>
  <c r="N21" i="3"/>
  <c r="M21" i="3"/>
  <c r="P27" i="4"/>
  <c r="W20" i="1"/>
  <c r="U20" i="1"/>
  <c r="S20" i="1"/>
  <c r="P20" i="1"/>
  <c r="R20" i="1"/>
  <c r="V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U27" i="1"/>
  <c r="R27" i="1"/>
  <c r="P22" i="2"/>
  <c r="W27" i="1"/>
  <c r="O22" i="2"/>
  <c r="N22" i="2"/>
  <c r="S27" i="1"/>
  <c r="M22" i="2"/>
  <c r="P27" i="1"/>
  <c r="P31" i="5"/>
  <c r="W25" i="5"/>
  <c r="U25" i="5"/>
  <c r="S25" i="5"/>
  <c r="P25" i="5"/>
  <c r="R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/>
  <c r="X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/>
  <c r="X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/>
  <c r="V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/>
  <c r="X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/>
  <c r="X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W26" i="5"/>
  <c r="U11" i="5"/>
  <c r="S11" i="5"/>
  <c r="P11" i="5"/>
  <c r="R11" i="5"/>
  <c r="V11" i="5"/>
  <c r="J11" i="5"/>
  <c r="I11" i="5"/>
  <c r="H11" i="5"/>
  <c r="G11" i="5"/>
  <c r="F11" i="5"/>
  <c r="E11" i="5"/>
  <c r="D11" i="5"/>
  <c r="C11" i="5"/>
  <c r="B11" i="5"/>
  <c r="A11" i="5"/>
  <c r="W10" i="5"/>
  <c r="U10" i="5"/>
  <c r="U26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R18" i="5"/>
  <c r="R16" i="5"/>
  <c r="R12" i="5"/>
  <c r="N10" i="5"/>
  <c r="P24" i="6"/>
  <c r="W23" i="6"/>
  <c r="U23" i="6"/>
  <c r="S23" i="6"/>
  <c r="P23" i="6"/>
  <c r="R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R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/>
  <c r="J11" i="6"/>
  <c r="I11" i="6"/>
  <c r="H11" i="6"/>
  <c r="G11" i="6"/>
  <c r="F11" i="6"/>
  <c r="E11" i="6"/>
  <c r="D11" i="6"/>
  <c r="C11" i="6"/>
  <c r="B11" i="6"/>
  <c r="A11" i="6"/>
  <c r="W10" i="6"/>
  <c r="U10" i="6"/>
  <c r="U24" i="6"/>
  <c r="S10" i="6"/>
  <c r="S24" i="6"/>
  <c r="P10" i="6"/>
  <c r="P29" i="6"/>
  <c r="P31" i="6"/>
  <c r="J10" i="6"/>
  <c r="I10" i="6"/>
  <c r="H10" i="6"/>
  <c r="G10" i="6"/>
  <c r="F10" i="6"/>
  <c r="E10" i="6"/>
  <c r="D10" i="6"/>
  <c r="C10" i="6"/>
  <c r="B10" i="6"/>
  <c r="A10" i="6"/>
  <c r="S29" i="6"/>
  <c r="S31" i="6"/>
  <c r="W24" i="6"/>
  <c r="Q24" i="6"/>
  <c r="R22" i="6"/>
  <c r="X22" i="6"/>
  <c r="R20" i="6"/>
  <c r="X20" i="6"/>
  <c r="R18" i="6"/>
  <c r="X18" i="6"/>
  <c r="R16" i="6"/>
  <c r="X16" i="6"/>
  <c r="R14" i="6"/>
  <c r="X14" i="6"/>
  <c r="R12" i="6"/>
  <c r="X12" i="6"/>
  <c r="W29" i="6"/>
  <c r="W31" i="6"/>
  <c r="R10" i="6"/>
  <c r="N10" i="6"/>
  <c r="W23" i="7"/>
  <c r="U23" i="7"/>
  <c r="S23" i="7"/>
  <c r="P23" i="7"/>
  <c r="R23" i="7"/>
  <c r="X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R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R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R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R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R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R13" i="7"/>
  <c r="X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R11" i="7"/>
  <c r="X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24" i="7"/>
  <c r="R21" i="7"/>
  <c r="R19" i="7"/>
  <c r="X19" i="7"/>
  <c r="R17" i="7"/>
  <c r="X17" i="7"/>
  <c r="X15" i="7"/>
  <c r="R15" i="7"/>
  <c r="T15" i="7"/>
  <c r="R12" i="7"/>
  <c r="W29" i="7"/>
  <c r="W31" i="7"/>
  <c r="S29" i="7"/>
  <c r="S31" i="7"/>
  <c r="N10" i="7"/>
  <c r="W21" i="8"/>
  <c r="U21" i="8"/>
  <c r="S21" i="8"/>
  <c r="P21" i="8"/>
  <c r="J21" i="8"/>
  <c r="I21" i="8"/>
  <c r="H21" i="8"/>
  <c r="G21" i="8"/>
  <c r="F21" i="8"/>
  <c r="E21" i="8"/>
  <c r="D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R13" i="8" s="1"/>
  <c r="X13" i="8" s="1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S25" i="8" s="1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N10" i="8"/>
  <c r="R10" i="8" s="1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P23" i="26"/>
  <c r="O23" i="26"/>
  <c r="N23" i="26"/>
  <c r="M23" i="26"/>
  <c r="A21" i="12"/>
  <c r="B21" i="12"/>
  <c r="C21" i="12"/>
  <c r="D21" i="12"/>
  <c r="E21" i="12"/>
  <c r="F21" i="12"/>
  <c r="G21" i="12"/>
  <c r="H21" i="12"/>
  <c r="I21" i="12"/>
  <c r="J21" i="12"/>
  <c r="P21" i="12"/>
  <c r="R21" i="12"/>
  <c r="S21" i="12"/>
  <c r="U21" i="12"/>
  <c r="W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R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P10" i="12"/>
  <c r="P22" i="12"/>
  <c r="J10" i="12"/>
  <c r="I10" i="12"/>
  <c r="H10" i="12"/>
  <c r="G10" i="12"/>
  <c r="F10" i="12"/>
  <c r="E10" i="12"/>
  <c r="D10" i="12"/>
  <c r="C10" i="12"/>
  <c r="B10" i="12"/>
  <c r="A10" i="12"/>
  <c r="Q22" i="12"/>
  <c r="R20" i="12"/>
  <c r="T20" i="12"/>
  <c r="R16" i="12"/>
  <c r="X16" i="12"/>
  <c r="R12" i="12"/>
  <c r="V12" i="12"/>
  <c r="N10" i="12"/>
  <c r="W20" i="11"/>
  <c r="U20" i="11"/>
  <c r="S20" i="11"/>
  <c r="P20" i="11"/>
  <c r="R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V19" i="11"/>
  <c r="S19" i="11"/>
  <c r="P19" i="11"/>
  <c r="R19" i="1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/>
  <c r="X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1" i="11"/>
  <c r="N10" i="11"/>
  <c r="W20" i="4"/>
  <c r="U20" i="4"/>
  <c r="S20" i="4"/>
  <c r="P20" i="4"/>
  <c r="R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/>
  <c r="V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R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/>
  <c r="X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S21" i="4"/>
  <c r="P11" i="4"/>
  <c r="R11" i="4"/>
  <c r="X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P21" i="4"/>
  <c r="J10" i="4"/>
  <c r="I10" i="4"/>
  <c r="H10" i="4"/>
  <c r="G10" i="4"/>
  <c r="F10" i="4"/>
  <c r="E10" i="4"/>
  <c r="D10" i="4"/>
  <c r="C10" i="4"/>
  <c r="B10" i="4"/>
  <c r="A10" i="4"/>
  <c r="Q21" i="4"/>
  <c r="R18" i="4"/>
  <c r="R16" i="4"/>
  <c r="X16" i="4"/>
  <c r="N10" i="4"/>
  <c r="R10" i="4"/>
  <c r="W18" i="1"/>
  <c r="W17" i="1"/>
  <c r="W16" i="1"/>
  <c r="W15" i="1"/>
  <c r="W14" i="1"/>
  <c r="W13" i="1"/>
  <c r="W12" i="1"/>
  <c r="W11" i="1"/>
  <c r="W2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/>
  <c r="P17" i="1"/>
  <c r="P16" i="1"/>
  <c r="R16" i="1"/>
  <c r="P15" i="1"/>
  <c r="R15" i="1"/>
  <c r="P14" i="1"/>
  <c r="R14" i="1"/>
  <c r="P13" i="1"/>
  <c r="P12" i="1"/>
  <c r="R12" i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1" i="1"/>
  <c r="R17" i="1"/>
  <c r="X17" i="1"/>
  <c r="R13" i="1"/>
  <c r="V13" i="1"/>
  <c r="R11" i="1"/>
  <c r="N10" i="1"/>
  <c r="X20" i="11"/>
  <c r="T20" i="11"/>
  <c r="V20" i="11"/>
  <c r="R10" i="11"/>
  <c r="T19" i="11"/>
  <c r="X19" i="11"/>
  <c r="P26" i="4"/>
  <c r="X20" i="4"/>
  <c r="T20" i="4"/>
  <c r="V20" i="4"/>
  <c r="W26" i="4"/>
  <c r="W28" i="4"/>
  <c r="S26" i="4"/>
  <c r="S28" i="4"/>
  <c r="U21" i="4"/>
  <c r="W21" i="4"/>
  <c r="X18" i="4"/>
  <c r="V11" i="4"/>
  <c r="T11" i="4"/>
  <c r="X15" i="4"/>
  <c r="V12" i="4"/>
  <c r="V16" i="4"/>
  <c r="V18" i="4"/>
  <c r="U26" i="4"/>
  <c r="U28" i="4"/>
  <c r="T10" i="4"/>
  <c r="T12" i="4"/>
  <c r="T16" i="4"/>
  <c r="T18" i="4"/>
  <c r="R10" i="1"/>
  <c r="X10" i="1"/>
  <c r="T17" i="1"/>
  <c r="V11" i="1"/>
  <c r="T10" i="11"/>
  <c r="X12" i="12"/>
  <c r="X20" i="12"/>
  <c r="V20" i="12"/>
  <c r="T12" i="12"/>
  <c r="S22" i="12"/>
  <c r="W22" i="12"/>
  <c r="U22" i="12"/>
  <c r="V18" i="12"/>
  <c r="X18" i="12"/>
  <c r="T18" i="12"/>
  <c r="X15" i="12"/>
  <c r="T15" i="12"/>
  <c r="V15" i="12"/>
  <c r="V19" i="12"/>
  <c r="X19" i="12"/>
  <c r="T19" i="12"/>
  <c r="T11" i="12"/>
  <c r="X11" i="12"/>
  <c r="V11" i="12"/>
  <c r="V16" i="12"/>
  <c r="T16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25" i="8"/>
  <c r="T16" i="8"/>
  <c r="T21" i="8"/>
  <c r="V16" i="8"/>
  <c r="V20" i="8"/>
  <c r="V21" i="8"/>
  <c r="P29" i="7"/>
  <c r="P31" i="7"/>
  <c r="U24" i="7"/>
  <c r="V22" i="7"/>
  <c r="T22" i="7"/>
  <c r="X22" i="7"/>
  <c r="V23" i="7"/>
  <c r="T23" i="7"/>
  <c r="T19" i="7"/>
  <c r="T17" i="7"/>
  <c r="R10" i="7"/>
  <c r="X10" i="7"/>
  <c r="V15" i="7"/>
  <c r="V17" i="7"/>
  <c r="V19" i="7"/>
  <c r="V12" i="7"/>
  <c r="X12" i="7"/>
  <c r="T12" i="7"/>
  <c r="V14" i="7"/>
  <c r="X14" i="7"/>
  <c r="T14" i="7"/>
  <c r="V10" i="7"/>
  <c r="V16" i="7"/>
  <c r="X16" i="7"/>
  <c r="T16" i="7"/>
  <c r="X21" i="7"/>
  <c r="T21" i="7"/>
  <c r="V21" i="7"/>
  <c r="V18" i="7"/>
  <c r="X18" i="7"/>
  <c r="T18" i="7"/>
  <c r="V20" i="7"/>
  <c r="X20" i="7"/>
  <c r="T20" i="7"/>
  <c r="V11" i="7"/>
  <c r="V13" i="7"/>
  <c r="S24" i="7"/>
  <c r="W24" i="7"/>
  <c r="P24" i="7"/>
  <c r="U29" i="7"/>
  <c r="U31" i="7"/>
  <c r="T11" i="7"/>
  <c r="T13" i="7"/>
  <c r="T10" i="7"/>
  <c r="R29" i="7"/>
  <c r="R31" i="7"/>
  <c r="R24" i="7"/>
  <c r="V24" i="7"/>
  <c r="T24" i="7"/>
  <c r="X24" i="7"/>
  <c r="V11" i="6"/>
  <c r="X11" i="6"/>
  <c r="T11" i="6"/>
  <c r="V13" i="6"/>
  <c r="X13" i="6"/>
  <c r="T13" i="6"/>
  <c r="V15" i="6"/>
  <c r="X15" i="6"/>
  <c r="T15" i="6"/>
  <c r="V17" i="6"/>
  <c r="X17" i="6"/>
  <c r="T17" i="6"/>
  <c r="V19" i="6"/>
  <c r="X19" i="6"/>
  <c r="T19" i="6"/>
  <c r="V21" i="6"/>
  <c r="X21" i="6"/>
  <c r="T21" i="6"/>
  <c r="V23" i="6"/>
  <c r="X23" i="6"/>
  <c r="T23" i="6"/>
  <c r="R29" i="6"/>
  <c r="R31" i="6"/>
  <c r="V14" i="6"/>
  <c r="V16" i="6"/>
  <c r="V18" i="6"/>
  <c r="V22" i="6"/>
  <c r="U29" i="6"/>
  <c r="U31" i="6"/>
  <c r="V12" i="6"/>
  <c r="V20" i="6"/>
  <c r="T10" i="6"/>
  <c r="X10" i="6"/>
  <c r="T12" i="6"/>
  <c r="T14" i="6"/>
  <c r="T16" i="6"/>
  <c r="T18" i="6"/>
  <c r="T20" i="6"/>
  <c r="T22" i="6"/>
  <c r="V10" i="6"/>
  <c r="R24" i="6"/>
  <c r="V24" i="6"/>
  <c r="X24" i="6"/>
  <c r="T24" i="6"/>
  <c r="W31" i="5"/>
  <c r="W33" i="5"/>
  <c r="V12" i="5"/>
  <c r="V14" i="5"/>
  <c r="S31" i="5"/>
  <c r="S33" i="5"/>
  <c r="V24" i="5"/>
  <c r="X24" i="5"/>
  <c r="T24" i="5"/>
  <c r="X23" i="5"/>
  <c r="T23" i="5"/>
  <c r="V23" i="5"/>
  <c r="X25" i="5"/>
  <c r="T25" i="5"/>
  <c r="V25" i="5"/>
  <c r="R10" i="5"/>
  <c r="T10" i="5"/>
  <c r="V16" i="5"/>
  <c r="V18" i="5"/>
  <c r="U31" i="5"/>
  <c r="U33" i="5"/>
  <c r="T12" i="5"/>
  <c r="T14" i="5"/>
  <c r="T16" i="5"/>
  <c r="T18" i="5"/>
  <c r="X12" i="5"/>
  <c r="X14" i="5"/>
  <c r="X16" i="5"/>
  <c r="X18" i="5"/>
  <c r="P33" i="5"/>
  <c r="P26" i="5"/>
  <c r="T22" i="5"/>
  <c r="V22" i="5"/>
  <c r="X22" i="5"/>
  <c r="X20" i="5"/>
  <c r="T20" i="5"/>
  <c r="V20" i="5"/>
  <c r="R31" i="5"/>
  <c r="R33" i="5"/>
  <c r="R26" i="5"/>
  <c r="V10" i="5"/>
  <c r="V13" i="5"/>
  <c r="V15" i="5"/>
  <c r="V19" i="5"/>
  <c r="V21" i="5"/>
  <c r="T11" i="5"/>
  <c r="X11" i="5"/>
  <c r="T13" i="5"/>
  <c r="T15" i="5"/>
  <c r="T17" i="5"/>
  <c r="X17" i="5"/>
  <c r="T19" i="5"/>
  <c r="T21" i="5"/>
  <c r="S26" i="5"/>
  <c r="X10" i="5"/>
  <c r="V26" i="5"/>
  <c r="X26" i="5"/>
  <c r="T26" i="5"/>
  <c r="U26" i="1"/>
  <c r="U28" i="1"/>
  <c r="S21" i="1"/>
  <c r="X19" i="1"/>
  <c r="T19" i="1"/>
  <c r="V19" i="1"/>
  <c r="T20" i="1"/>
  <c r="X20" i="1"/>
  <c r="V14" i="1"/>
  <c r="X14" i="1"/>
  <c r="T14" i="1"/>
  <c r="X13" i="1"/>
  <c r="V10" i="1"/>
  <c r="T10" i="1"/>
  <c r="P26" i="1"/>
  <c r="P28" i="1"/>
  <c r="S26" i="1"/>
  <c r="S28" i="1"/>
  <c r="W26" i="1"/>
  <c r="V17" i="1"/>
  <c r="X12" i="1"/>
  <c r="V12" i="1"/>
  <c r="T12" i="1"/>
  <c r="V16" i="1"/>
  <c r="T16" i="1"/>
  <c r="X16" i="1"/>
  <c r="X11" i="1"/>
  <c r="P21" i="1"/>
  <c r="U21" i="1"/>
  <c r="T11" i="1"/>
  <c r="T15" i="1"/>
  <c r="R26" i="1"/>
  <c r="R28" i="1"/>
  <c r="X15" i="1"/>
  <c r="V15" i="1"/>
  <c r="R21" i="1"/>
  <c r="T18" i="1"/>
  <c r="V18" i="1"/>
  <c r="X18" i="1"/>
  <c r="W28" i="1"/>
  <c r="T13" i="1"/>
  <c r="V21" i="1"/>
  <c r="X21" i="1"/>
  <c r="T21" i="1"/>
  <c r="P28" i="4"/>
  <c r="V13" i="4"/>
  <c r="X13" i="4"/>
  <c r="T13" i="4"/>
  <c r="R21" i="4"/>
  <c r="R26" i="4"/>
  <c r="R28" i="4"/>
  <c r="T17" i="4"/>
  <c r="V17" i="4"/>
  <c r="X17" i="4"/>
  <c r="T19" i="4"/>
  <c r="V19" i="4"/>
  <c r="X19" i="4"/>
  <c r="V14" i="4"/>
  <c r="T14" i="4"/>
  <c r="X14" i="4"/>
  <c r="X10" i="4"/>
  <c r="V10" i="4"/>
  <c r="T15" i="4"/>
  <c r="V21" i="4"/>
  <c r="X21" i="4"/>
  <c r="T21" i="4"/>
  <c r="S28" i="11"/>
  <c r="X15" i="11"/>
  <c r="T15" i="11"/>
  <c r="T14" i="11"/>
  <c r="X14" i="11"/>
  <c r="X17" i="11"/>
  <c r="V14" i="11"/>
  <c r="V15" i="11"/>
  <c r="T18" i="11"/>
  <c r="V18" i="11"/>
  <c r="X18" i="11"/>
  <c r="S21" i="11"/>
  <c r="X10" i="11"/>
  <c r="T16" i="11"/>
  <c r="U21" i="11"/>
  <c r="T11" i="11"/>
  <c r="X11" i="11"/>
  <c r="V11" i="11"/>
  <c r="X13" i="11"/>
  <c r="V13" i="11"/>
  <c r="T13" i="11"/>
  <c r="V12" i="11"/>
  <c r="T12" i="11"/>
  <c r="X12" i="11"/>
  <c r="V17" i="11"/>
  <c r="V10" i="11"/>
  <c r="V16" i="11"/>
  <c r="W21" i="11"/>
  <c r="R21" i="11"/>
  <c r="T17" i="11"/>
  <c r="T21" i="11"/>
  <c r="V21" i="11"/>
  <c r="X21" i="11"/>
  <c r="P31" i="10"/>
  <c r="U28" i="10"/>
  <c r="V13" i="10"/>
  <c r="X13" i="10"/>
  <c r="T13" i="10"/>
  <c r="V15" i="10"/>
  <c r="X15" i="10"/>
  <c r="T15" i="10"/>
  <c r="V17" i="10"/>
  <c r="X17" i="10"/>
  <c r="T17" i="10"/>
  <c r="V11" i="10"/>
  <c r="X11" i="10"/>
  <c r="T11" i="10"/>
  <c r="V19" i="10"/>
  <c r="X19" i="10"/>
  <c r="T19" i="10"/>
  <c r="V10" i="10"/>
  <c r="V12" i="10"/>
  <c r="V14" i="10"/>
  <c r="V16" i="10"/>
  <c r="V18" i="10"/>
  <c r="V20" i="10"/>
  <c r="P26" i="10"/>
  <c r="P28" i="10"/>
  <c r="W26" i="10"/>
  <c r="W28" i="10"/>
  <c r="R21" i="10"/>
  <c r="R26" i="10"/>
  <c r="R28" i="10"/>
  <c r="T10" i="10"/>
  <c r="T12" i="10"/>
  <c r="T14" i="10"/>
  <c r="T16" i="10"/>
  <c r="T18" i="10"/>
  <c r="T20" i="10"/>
  <c r="S21" i="10"/>
  <c r="S31" i="10"/>
  <c r="V21" i="10"/>
  <c r="X21" i="10"/>
  <c r="T21" i="10"/>
  <c r="W29" i="12"/>
  <c r="U29" i="12"/>
  <c r="T13" i="12"/>
  <c r="X13" i="12"/>
  <c r="V13" i="12"/>
  <c r="V17" i="12"/>
  <c r="T17" i="12"/>
  <c r="X17" i="12"/>
  <c r="T21" i="12"/>
  <c r="X21" i="12"/>
  <c r="V21" i="12"/>
  <c r="V14" i="12"/>
  <c r="T14" i="12"/>
  <c r="X14" i="12"/>
  <c r="R10" i="12"/>
  <c r="X10" i="12"/>
  <c r="T10" i="12"/>
  <c r="V10" i="12"/>
  <c r="R22" i="12"/>
  <c r="X22" i="12"/>
  <c r="V22" i="12"/>
  <c r="T22" i="12"/>
  <c r="X12" i="13"/>
  <c r="V12" i="13"/>
  <c r="T12" i="13"/>
  <c r="X10" i="13"/>
  <c r="R28" i="13"/>
  <c r="R30" i="13"/>
  <c r="R23" i="13"/>
  <c r="V10" i="13"/>
  <c r="T10" i="13"/>
  <c r="T22" i="13"/>
  <c r="X22" i="13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R23" i="14"/>
  <c r="R28" i="14"/>
  <c r="R30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3"/>
  <c r="T23" i="13"/>
  <c r="V23" i="13"/>
  <c r="X23" i="14"/>
  <c r="T23" i="14"/>
  <c r="V23" i="14"/>
  <c r="T10" i="8" l="1"/>
  <c r="V10" i="8"/>
  <c r="T20" i="8"/>
  <c r="X16" i="8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X12" i="8"/>
  <c r="V12" i="8"/>
  <c r="T12" i="8"/>
  <c r="X18" i="8"/>
  <c r="T18" i="8"/>
  <c r="V18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T25" i="8" l="1"/>
  <c r="V25" i="8"/>
  <c r="X25" i="8"/>
  <c r="X25" i="9"/>
  <c r="T25" i="9"/>
  <c r="V25" i="9"/>
</calcChain>
</file>

<file path=xl/sharedStrings.xml><?xml version="1.0" encoding="utf-8"?>
<sst xmlns="http://schemas.openxmlformats.org/spreadsheetml/2006/main" count="2935" uniqueCount="153">
  <si>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</si>
  <si>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</si>
  <si>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</si>
  <si>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</si>
  <si>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</si>
  <si>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</si>
  <si>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</si>
  <si>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</si>
  <si>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</si>
  <si>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</si>
  <si>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</si>
  <si>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</si>
  <si>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</si>
  <si>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</si>
  <si>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</si>
  <si>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</si>
  <si>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</si>
  <si>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</si>
  <si>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</si>
  <si>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</si>
  <si>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</si>
  <si>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</si>
  <si>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</si>
  <si>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</si>
  <si>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</si>
  <si>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</si>
  <si>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</si>
  <si>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</si>
  <si>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</si>
  <si>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</si>
  <si>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</si>
  <si>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</si>
  <si>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</si>
  <si>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</si>
  <si>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</si>
  <si>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</si>
  <si>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</si>
  <si>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</si>
  <si>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</si>
  <si>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</si>
  <si>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</si>
  <si>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</si>
  <si>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</si>
  <si>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</si>
  <si>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</si>
  <si>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</si>
  <si>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</si>
  <si>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</si>
  <si>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</si>
  <si>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</si>
  <si>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</si>
  <si>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</si>
  <si>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</si>
  <si>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</si>
  <si>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</si>
  <si>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</si>
  <si>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</si>
  <si>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</si>
  <si>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</si>
  <si>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</si>
  <si>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</si>
  <si>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</si>
  <si>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</si>
  <si>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</si>
  <si>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</si>
  <si>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</si>
  <si>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</si>
  <si>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</si>
  <si>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</si>
  <si>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</si>
  <si>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</si>
  <si>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</si>
  <si>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</si>
  <si>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</si>
  <si>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</si>
  <si>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</si>
  <si>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</si>
  <si>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</si>
  <si>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</si>
  <si>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</si>
  <si>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</si>
  <si>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</si>
  <si>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</si>
  <si>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</si>
  <si>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</si>
  <si>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</si>
  <si>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</si>
  <si>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</si>
  <si>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</si>
  <si>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</si>
  <si>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</si>
  <si>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</si>
  <si>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</si>
  <si>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</si>
  <si>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</si>
  <si>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</si>
  <si>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</si>
  <si>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</si>
  <si>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</si>
  <si>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</si>
  <si>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</si>
  <si>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</si>
  <si>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</si>
  <si>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</si>
  <si>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</si>
  <si>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</si>
  <si>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</si>
  <si>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</si>
  <si>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</si>
  <si>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</si>
  <si>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</si>
  <si>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</si>
  <si>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</si>
  <si>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</si>
  <si>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</si>
  <si>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</si>
  <si>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</si>
  <si>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</si>
  <si>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</si>
  <si>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</si>
  <si>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</si>
  <si>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OUT/2016</t>
  </si>
  <si>
    <t>Mês Lançamento: NOV/2016</t>
  </si>
  <si>
    <t>Mês Lançamento: DEZ/2016</t>
  </si>
  <si>
    <t>REMUNERACAO DAS DISPONIB. DO TESOURO NACIONAL</t>
  </si>
  <si>
    <t>Mês Lançamento: JAN/2017</t>
  </si>
  <si>
    <t>846</t>
  </si>
  <si>
    <t>Mês Lançamento: FEV/2017</t>
  </si>
  <si>
    <t>Access-Fev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</si>
  <si>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</si>
  <si>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</si>
  <si>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</si>
  <si>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</si>
  <si>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</si>
  <si>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</si>
  <si>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</si>
  <si>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</si>
  <si>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JUN/2017</t>
  </si>
  <si>
    <t>0127</t>
  </si>
  <si>
    <t>CUSTAS E EMOLUMENTOS - PODER JUDICIARIO</t>
  </si>
  <si>
    <t>Access-Jul</t>
  </si>
  <si>
    <t>Mês Lançamento: JUL/2017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</si>
  <si>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</si>
  <si>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</si>
  <si>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</si>
  <si>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</si>
  <si>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</si>
  <si>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>0569.09HB</t>
  </si>
  <si>
    <t>CONTRIB.PLANO SEGURIDADE SOCIAL SERVIDOR</t>
  </si>
  <si>
    <t>CONTRIB. PATRONAL P/PLANO DE SEGURID.SOC.SERV.</t>
  </si>
  <si>
    <t>CONTRIBUIÇÃO DA UNIÃO DE SUAS AUTARQUIAS E FUNDAÇÕES PARA  O</t>
  </si>
  <si>
    <t>APOSENTADORIAS E PENSÕES SERVIDORES CIVIS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</si>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</sst>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3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  <xf numFmtId="0" fontId="6" fillId="0" borderId="0" xfId="4"/>
    <xf numFmtId="3" fontId="2" fillId="0" borderId="13" xfId="2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view="pageBreakPreview" topLeftCell="F1" zoomScale="70" zoomScaleNormal="90" zoomScaleSheetLayoutView="70" workbookViewId="0">
      <selection activeCell="R37" sqref="R37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61615.01</v>
      </c>
      <c r="V10" s="31">
        <f>IF(R10&gt;0,U10/R10,0)</f>
        <v>2.2118893836506528E-2</v>
      </c>
      <c r="W10" s="30">
        <f>+'Access-Jan'!P10</f>
        <v>61615.01</v>
      </c>
      <c r="X10" s="31">
        <f>IF(R10&gt;0,W10/R10,0)</f>
        <v>2.2118893836506528E-2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1706506</v>
      </c>
      <c r="Q11" s="35"/>
      <c r="R11" s="35">
        <f t="shared" ref="R11:R18" si="0">N11-O11+P11+Q11</f>
        <v>1706506</v>
      </c>
      <c r="S11" s="35">
        <f>+'Access-Jan'!N11</f>
        <v>0</v>
      </c>
      <c r="T11" s="36">
        <f t="shared" ref="T11:T21" si="1">IF(R11&gt;0,S11/R11,0)</f>
        <v>0</v>
      </c>
      <c r="U11" s="35">
        <f>+'Access-Jan'!O11</f>
        <v>0</v>
      </c>
      <c r="V11" s="36">
        <f t="shared" ref="V11:V21" si="2">IF(R11&gt;0,U11/R11,0)</f>
        <v>0</v>
      </c>
      <c r="W11" s="35">
        <f>+'Access-Jan'!P11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15987391</v>
      </c>
      <c r="Q12" s="35"/>
      <c r="R12" s="35">
        <f t="shared" si="0"/>
        <v>15987391</v>
      </c>
      <c r="S12" s="35">
        <f>+'Access-Jan'!N12</f>
        <v>8430468.1300000008</v>
      </c>
      <c r="T12" s="36">
        <f t="shared" si="1"/>
        <v>0.52731981909993952</v>
      </c>
      <c r="U12" s="35">
        <f>+'Access-Jan'!O12</f>
        <v>48061.14</v>
      </c>
      <c r="V12" s="36">
        <f t="shared" si="2"/>
        <v>3.0061903158557892E-3</v>
      </c>
      <c r="W12" s="35">
        <f>+'Access-Jan'!P12</f>
        <v>48061.14</v>
      </c>
      <c r="X12" s="36">
        <f t="shared" si="3"/>
        <v>3.0061903158557892E-3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PESSOAL ATIVO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8159678.0599999996</v>
      </c>
      <c r="Q13" s="35"/>
      <c r="R13" s="35">
        <f t="shared" si="0"/>
        <v>8159678.0599999996</v>
      </c>
      <c r="S13" s="35">
        <f>+'Access-Jan'!N13</f>
        <v>8159678.0599999996</v>
      </c>
      <c r="T13" s="36">
        <f t="shared" si="1"/>
        <v>1</v>
      </c>
      <c r="U13" s="35">
        <f>+'Access-Jan'!O13</f>
        <v>8127691</v>
      </c>
      <c r="V13" s="36">
        <f t="shared" si="2"/>
        <v>0.99607986249398672</v>
      </c>
      <c r="W13" s="35">
        <f>+'Access-Jan'!P13</f>
        <v>7975068.1100000003</v>
      </c>
      <c r="X13" s="36">
        <f t="shared" si="3"/>
        <v>0.97737533899713691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2091585</v>
      </c>
      <c r="Q14" s="35"/>
      <c r="R14" s="35">
        <f t="shared" si="0"/>
        <v>2091585</v>
      </c>
      <c r="S14" s="35">
        <f>+'Access-Jan'!N14</f>
        <v>125057.17</v>
      </c>
      <c r="T14" s="36">
        <f t="shared" si="1"/>
        <v>5.9790622900814452E-2</v>
      </c>
      <c r="U14" s="35">
        <f>+'Access-Jan'!O14</f>
        <v>125057.17</v>
      </c>
      <c r="V14" s="36">
        <f t="shared" si="2"/>
        <v>5.9790622900814452E-2</v>
      </c>
      <c r="W14" s="35">
        <f>+'Access-Jan'!P14</f>
        <v>125057.17</v>
      </c>
      <c r="X14" s="36">
        <f t="shared" si="3"/>
        <v>5.9790622900814452E-2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3</v>
      </c>
      <c r="K15" s="33"/>
      <c r="L15" s="33"/>
      <c r="M15" s="33"/>
      <c r="N15" s="33">
        <v>0</v>
      </c>
      <c r="O15" s="33"/>
      <c r="P15" s="35">
        <f>+'Access-Jan'!M15</f>
        <v>2376180</v>
      </c>
      <c r="Q15" s="35"/>
      <c r="R15" s="35">
        <f t="shared" si="0"/>
        <v>2376180</v>
      </c>
      <c r="S15" s="35">
        <f>+'Access-Jan'!N15</f>
        <v>41565.21</v>
      </c>
      <c r="T15" s="36">
        <f t="shared" si="1"/>
        <v>1.7492450066914123E-2</v>
      </c>
      <c r="U15" s="35">
        <f>+'Access-Jan'!O15</f>
        <v>11468.73</v>
      </c>
      <c r="V15" s="36">
        <f t="shared" si="2"/>
        <v>4.8265409186172767E-3</v>
      </c>
      <c r="W15" s="35">
        <f>+'Access-Jan'!P15</f>
        <v>11468.73</v>
      </c>
      <c r="X15" s="36">
        <f t="shared" si="3"/>
        <v>4.8265409186172767E-3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02.331</v>
      </c>
      <c r="D16" s="32" t="str">
        <f>+CONCATENATE('Access-Jan'!E16,".",'Access-Jan'!G16)</f>
        <v>0569.00M1</v>
      </c>
      <c r="E16" s="42" t="str">
        <f>+'Access-Jan'!F16</f>
        <v>PRESTACAO JURISDICIONAL NA JUSTICA FEDERAL</v>
      </c>
      <c r="F16" s="42" t="str">
        <f>+'Access-Jan'!H16</f>
        <v>BENEFICIOS ASSISTENCIAIS DECORRENTES DO AUXILIO-FUNERAL E NA</v>
      </c>
      <c r="G16" s="32" t="str">
        <f>IF('Access-Jan'!I16="1","F","S")</f>
        <v>F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591.32000000000005</v>
      </c>
      <c r="Q16" s="35"/>
      <c r="R16" s="35">
        <f t="shared" si="0"/>
        <v>591.32000000000005</v>
      </c>
      <c r="S16" s="35">
        <f>+'Access-Jan'!N16</f>
        <v>591.32000000000005</v>
      </c>
      <c r="T16" s="36">
        <f t="shared" si="1"/>
        <v>1</v>
      </c>
      <c r="U16" s="35">
        <f>+'Access-Jan'!O16</f>
        <v>591.32000000000005</v>
      </c>
      <c r="V16" s="36">
        <f t="shared" si="2"/>
        <v>1</v>
      </c>
      <c r="W16" s="35">
        <f>+'Access-Jan'!P16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0569.2010</v>
      </c>
      <c r="E17" s="42" t="str">
        <f>+'Access-Jan'!F17</f>
        <v>PRESTACAO JURISDICIONAL NA JUSTICA FEDERAL</v>
      </c>
      <c r="F17" s="42" t="str">
        <f>+'Access-Jan'!H17</f>
        <v>ASSISTENCIA PRE-ESCOLAR AOS DEPENDENTES DOS SERVIDORES CIVIS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578772</v>
      </c>
      <c r="Q17" s="35"/>
      <c r="R17" s="35">
        <f t="shared" si="0"/>
        <v>578772</v>
      </c>
      <c r="S17" s="35">
        <f>+'Access-Jan'!N17</f>
        <v>578772</v>
      </c>
      <c r="T17" s="36">
        <f t="shared" si="1"/>
        <v>1</v>
      </c>
      <c r="U17" s="35">
        <f>+'Access-Jan'!O17</f>
        <v>44037</v>
      </c>
      <c r="V17" s="36">
        <f t="shared" si="2"/>
        <v>7.6086956521739135E-2</v>
      </c>
      <c r="W17" s="35">
        <f>+'Access-Jan'!P17</f>
        <v>44037</v>
      </c>
      <c r="X17" s="36">
        <f t="shared" si="3"/>
        <v>7.6086956521739135E-2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02.331</v>
      </c>
      <c r="D18" s="32" t="str">
        <f>+CONCATENATE('Access-Jan'!E18,".",'Access-Jan'!G18)</f>
        <v>0569.2012</v>
      </c>
      <c r="E18" s="42" t="str">
        <f>+'Access-Jan'!F18</f>
        <v>PRESTACAO JURISDICIONAL NA JUSTICA FEDERAL</v>
      </c>
      <c r="F18" s="42" t="str">
        <f>+'Access-Jan'!H18</f>
        <v>AUXILIO-ALIMENTACAO AOS SERVIDORES CIVIS, EMPREGADOS E MILIT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3</v>
      </c>
      <c r="K18" s="33"/>
      <c r="L18" s="33"/>
      <c r="M18" s="33"/>
      <c r="N18" s="33">
        <v>0</v>
      </c>
      <c r="O18" s="33"/>
      <c r="P18" s="35">
        <f>+'Access-Jan'!M18</f>
        <v>3680976</v>
      </c>
      <c r="Q18" s="35"/>
      <c r="R18" s="35">
        <f t="shared" si="0"/>
        <v>3680976</v>
      </c>
      <c r="S18" s="35">
        <f>+'Access-Jan'!N18</f>
        <v>3680976</v>
      </c>
      <c r="T18" s="36">
        <f t="shared" si="1"/>
        <v>1</v>
      </c>
      <c r="U18" s="35">
        <f>+'Access-Jan'!O18</f>
        <v>299434.96000000002</v>
      </c>
      <c r="V18" s="36">
        <f t="shared" si="2"/>
        <v>8.1346621113530762E-2</v>
      </c>
      <c r="W18" s="35">
        <f>+'Access-Jan'!P18</f>
        <v>299434.96000000002</v>
      </c>
      <c r="X18" s="36">
        <f t="shared" si="3"/>
        <v>8.1346621113530762E-2</v>
      </c>
    </row>
    <row r="19" spans="1:24" ht="26.25" customHeight="1" x14ac:dyDescent="0.2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02.846</v>
      </c>
      <c r="D19" s="32" t="str">
        <f>+CONCATENATE('Access-Jan'!E19,".",'Access-Jan'!G19)</f>
        <v>0569.09HB</v>
      </c>
      <c r="E19" s="42" t="str">
        <f>+'Access-Jan'!F19</f>
        <v>PRESTACAO JURISDICIONAL NA JUSTICA FEDERAL</v>
      </c>
      <c r="F19" s="42" t="str">
        <f>+'Access-Jan'!H19</f>
        <v>CONTRIBUICAO DA UNIAO, DE SUAS AUTARQUIAS E FUNDACOES PARA O</v>
      </c>
      <c r="G19" s="32" t="str">
        <f>IF('Access-Jan'!I19="1","F","S")</f>
        <v>F</v>
      </c>
      <c r="H19" s="32" t="str">
        <f>+'Access-Jan'!J19</f>
        <v>0100</v>
      </c>
      <c r="I19" s="42" t="str">
        <f>+'Access-Jan'!K19</f>
        <v>RECURSOS ORDINARIOS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1005290.56</v>
      </c>
      <c r="Q19" s="35"/>
      <c r="R19" s="35">
        <f>N19-O19+P19+Q19</f>
        <v>1005290.56</v>
      </c>
      <c r="S19" s="35">
        <f>+'Access-Jan'!N19</f>
        <v>1005290.56</v>
      </c>
      <c r="T19" s="36">
        <f>IF(R19&gt;0,S19/R19,0)</f>
        <v>1</v>
      </c>
      <c r="U19" s="35">
        <f>+'Access-Jan'!O19</f>
        <v>1005290.56</v>
      </c>
      <c r="V19" s="36">
        <f>IF(R19&gt;0,U19/R19,0)</f>
        <v>1</v>
      </c>
      <c r="W19" s="35">
        <f>+'Access-Jan'!P19</f>
        <v>1005290.56</v>
      </c>
      <c r="X19" s="36">
        <f>IF(R19&gt;0,W19/R19,0)</f>
        <v>1</v>
      </c>
    </row>
    <row r="20" spans="1:24" ht="26.25" customHeight="1" thickBot="1" x14ac:dyDescent="0.25">
      <c r="A20" s="32" t="str">
        <f>+'Access-Jan'!A20</f>
        <v>12101</v>
      </c>
      <c r="B20" s="42" t="str">
        <f>+'Access-Jan'!B20</f>
        <v>JUSTICA FEDERAL DE PRIMEIRO GRAU</v>
      </c>
      <c r="C20" s="32" t="str">
        <f>+CONCATENATE('Access-Jan'!C20,".",'Access-Jan'!D20)</f>
        <v>09.272</v>
      </c>
      <c r="D20" s="32" t="str">
        <f>+CONCATENATE('Access-Jan'!E20,".",'Access-Jan'!G20)</f>
        <v>0089.0181</v>
      </c>
      <c r="E20" s="42" t="str">
        <f>+'Access-Jan'!F20</f>
        <v>PREVIDENCIA DE INATIVOS E PENSIONISTAS DA UNIAO</v>
      </c>
      <c r="F20" s="42" t="str">
        <f>+'Access-Jan'!H20</f>
        <v>APOSENTADORIAS E PENSOES - SERVIDORES CIVIS</v>
      </c>
      <c r="G20" s="32" t="str">
        <f>IF('Access-Jan'!I20="1","F","S")</f>
        <v>S</v>
      </c>
      <c r="H20" s="32" t="str">
        <f>+'Access-Jan'!J20</f>
        <v>0169</v>
      </c>
      <c r="I20" s="42" t="str">
        <f>+'Access-Jan'!K20</f>
        <v>CONTRIB.PATRONAL P/PLANO DE SEGURID.SOC.SERV.</v>
      </c>
      <c r="J20" s="32" t="str">
        <f>+'Access-Jan'!L20</f>
        <v>1</v>
      </c>
      <c r="K20" s="33"/>
      <c r="L20" s="33"/>
      <c r="M20" s="33"/>
      <c r="N20" s="33">
        <v>0</v>
      </c>
      <c r="O20" s="33"/>
      <c r="P20" s="35">
        <f>+'Access-Jan'!M20</f>
        <v>1208080.96</v>
      </c>
      <c r="Q20" s="35"/>
      <c r="R20" s="35">
        <f>N20-O20+P20+Q20</f>
        <v>1208080.96</v>
      </c>
      <c r="S20" s="35">
        <f>+'Access-Jan'!N20</f>
        <v>1208080.96</v>
      </c>
      <c r="T20" s="36">
        <f>IF(R20&gt;0,S20/R20,0)</f>
        <v>1</v>
      </c>
      <c r="U20" s="35">
        <f>+'Access-Jan'!O20</f>
        <v>1208080.96</v>
      </c>
      <c r="V20" s="36">
        <f>IF(R20&gt;0,U20/R20,0)</f>
        <v>1</v>
      </c>
      <c r="W20" s="35">
        <f>+'Access-Jan'!P20</f>
        <v>1170755.3899999999</v>
      </c>
      <c r="X20" s="36">
        <f>IF(R20&gt;0,W20/R20,0)</f>
        <v>0.96910342002244609</v>
      </c>
    </row>
    <row r="21" spans="1:24" ht="26.25" customHeight="1" thickBot="1" x14ac:dyDescent="0.25">
      <c r="A21" s="62" t="s">
        <v>99</v>
      </c>
      <c r="B21" s="63"/>
      <c r="C21" s="63"/>
      <c r="D21" s="63"/>
      <c r="E21" s="63"/>
      <c r="F21" s="63"/>
      <c r="G21" s="63"/>
      <c r="H21" s="63"/>
      <c r="I21" s="63"/>
      <c r="J21" s="6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39580678.899999999</v>
      </c>
      <c r="Q21" s="38">
        <f>SUM(Q10:Q20)</f>
        <v>0</v>
      </c>
      <c r="R21" s="38">
        <f>SUM(R10:R20)</f>
        <v>39580678.899999999</v>
      </c>
      <c r="S21" s="38">
        <f>SUM(S10:S20)</f>
        <v>26016107.410000004</v>
      </c>
      <c r="T21" s="39">
        <f t="shared" si="1"/>
        <v>0.65729310696588394</v>
      </c>
      <c r="U21" s="38">
        <f>SUM(U10:U20)</f>
        <v>10931327.850000001</v>
      </c>
      <c r="V21" s="39">
        <f t="shared" si="2"/>
        <v>0.27617838182154075</v>
      </c>
      <c r="W21" s="38">
        <f>SUM(W10:W20)</f>
        <v>10741379.390000002</v>
      </c>
      <c r="X21" s="39">
        <f t="shared" si="3"/>
        <v>0.27137936206546481</v>
      </c>
    </row>
    <row r="22" spans="1:24" ht="26.25" customHeight="1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ht="26.25" customHeight="1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39580678.899999999</v>
      </c>
      <c r="Q26" s="41"/>
      <c r="R26" s="41">
        <f>SUM(R10:R20)</f>
        <v>39580678.899999999</v>
      </c>
      <c r="S26" s="41">
        <f>SUM(S10:S20)</f>
        <v>26016107.410000004</v>
      </c>
      <c r="T26" s="41"/>
      <c r="U26" s="41">
        <f>SUM(U10:U20)</f>
        <v>10931327.850000001</v>
      </c>
      <c r="V26" s="41"/>
      <c r="W26" s="41">
        <f>SUM(W10:W20)</f>
        <v>10741379.390000002</v>
      </c>
      <c r="X26" s="41"/>
    </row>
    <row r="27" spans="1:24" x14ac:dyDescent="0.2">
      <c r="N27" s="54" t="s">
        <v>120</v>
      </c>
      <c r="P27" s="41">
        <f>'Access-Jan'!M22</f>
        <v>39580678.899999999</v>
      </c>
      <c r="Q27" s="41"/>
      <c r="R27" s="41">
        <f>'Access-Jan'!M22</f>
        <v>39580678.899999999</v>
      </c>
      <c r="S27" s="41">
        <f>'Access-Jan'!N22</f>
        <v>26016107.410000004</v>
      </c>
      <c r="T27" s="41"/>
      <c r="U27" s="41">
        <f>'Access-Jan'!O22</f>
        <v>10931327.850000001</v>
      </c>
      <c r="V27" s="41"/>
      <c r="W27" s="41">
        <f>'Access-Jan'!P22</f>
        <v>10741379.390000002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100" zoomScaleSheetLayoutView="70" workbookViewId="0">
      <selection activeCell="W33" sqref="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42644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4044771</v>
      </c>
      <c r="Q10" s="30"/>
      <c r="R10" s="30">
        <f>N10-O10+P10+Q10</f>
        <v>4044771</v>
      </c>
      <c r="S10" s="30">
        <f>+'Access-Out'!N10</f>
        <v>4044767.51</v>
      </c>
      <c r="T10" s="31">
        <f>IF(R10&gt;0,S10/R10,0)</f>
        <v>0.99999913715757949</v>
      </c>
      <c r="U10" s="30">
        <f>+'Access-Out'!O10</f>
        <v>3684394.61</v>
      </c>
      <c r="V10" s="31">
        <f>IF(R10&gt;0,U10/R10,0)</f>
        <v>0.91090314136449257</v>
      </c>
      <c r="W10" s="30">
        <f>+'Access-Out'!P10</f>
        <v>3684394.61</v>
      </c>
      <c r="X10" s="31">
        <f>IF(R10&gt;0,W10/R10,0)</f>
        <v>0.91090314136449257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390626</v>
      </c>
      <c r="Q11" s="35"/>
      <c r="R11" s="35">
        <f t="shared" ref="R11:R20" si="0">N11-O11+P11+Q11</f>
        <v>390626</v>
      </c>
      <c r="S11" s="35">
        <f>+'Access-Out'!N11</f>
        <v>160141.07</v>
      </c>
      <c r="T11" s="36">
        <f t="shared" ref="T11:T24" si="1">IF(R11&gt;0,S11/R11,0)</f>
        <v>0.4099600897021704</v>
      </c>
      <c r="U11" s="35">
        <f>+'Access-Out'!O11</f>
        <v>34855.410000000003</v>
      </c>
      <c r="V11" s="36">
        <f t="shared" ref="V11:V24" si="2">IF(R11&gt;0,U11/R11,0)</f>
        <v>8.9229621172169801E-2</v>
      </c>
      <c r="W11" s="35">
        <f>+'Access-Out'!P11</f>
        <v>34855.410000000003</v>
      </c>
      <c r="X11" s="36">
        <f t="shared" ref="X11:X24" si="3">IF(R11&gt;0,W11/R11,0)</f>
        <v>8.9229621172169801E-2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13061493</v>
      </c>
      <c r="Q12" s="35"/>
      <c r="R12" s="35">
        <f t="shared" si="0"/>
        <v>13061493</v>
      </c>
      <c r="S12" s="35">
        <f>+'Access-Out'!N12</f>
        <v>13003175.949999999</v>
      </c>
      <c r="T12" s="36">
        <f t="shared" si="1"/>
        <v>0.9955351926460474</v>
      </c>
      <c r="U12" s="35">
        <f>+'Access-Out'!O12</f>
        <v>10382643.49</v>
      </c>
      <c r="V12" s="36">
        <f t="shared" si="2"/>
        <v>0.79490480069927694</v>
      </c>
      <c r="W12" s="35">
        <f>+'Access-Out'!P12</f>
        <v>10376627.890000001</v>
      </c>
      <c r="X12" s="36">
        <f t="shared" si="3"/>
        <v>0.79444424079238118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0181</v>
      </c>
      <c r="I13" s="42" t="str">
        <f>+'Access-Out'!K13</f>
        <v>RECURSOS DE CONVENIOS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1359201</v>
      </c>
      <c r="Q13" s="35"/>
      <c r="R13" s="35">
        <f t="shared" si="0"/>
        <v>1359201</v>
      </c>
      <c r="S13" s="35">
        <f>+'Access-Out'!N13</f>
        <v>1359201</v>
      </c>
      <c r="T13" s="36">
        <f t="shared" si="1"/>
        <v>1</v>
      </c>
      <c r="U13" s="35">
        <f>+'Access-Out'!O13</f>
        <v>931467.96</v>
      </c>
      <c r="V13" s="36">
        <f t="shared" si="2"/>
        <v>0.685305528762854</v>
      </c>
      <c r="W13" s="35">
        <f>+'Access-Out'!P13</f>
        <v>931467.96</v>
      </c>
      <c r="X13" s="36">
        <f t="shared" si="3"/>
        <v>0.685305528762854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02.122</v>
      </c>
      <c r="D14" s="32" t="str">
        <f>+CONCATENATE('Access-Out'!E14,".",'Access-Out'!G14)</f>
        <v>0569.09HB</v>
      </c>
      <c r="E14" s="42" t="str">
        <f>+'Access-Out'!F14</f>
        <v>PRESTACAO JURISDICIONAL NA JUSTICA FEDERAL</v>
      </c>
      <c r="F14" s="42" t="str">
        <f>+'Access-Out'!H14</f>
        <v>CONTRIBUICAO DA UNIAO, DE SUAS AUTARQUIAS E FUNDACOES PARA O</v>
      </c>
      <c r="G14" s="32" t="str">
        <f>IF('Access-Out'!I14="1","F","S")</f>
        <v>F</v>
      </c>
      <c r="H14" s="32" t="str">
        <f>+'Access-Out'!J14</f>
        <v>0100</v>
      </c>
      <c r="I14" s="42" t="str">
        <f>+'Access-Out'!K14</f>
        <v>RECURSOS ORDINARIOS</v>
      </c>
      <c r="J14" s="32" t="str">
        <f>+'Access-Out'!L14</f>
        <v>1</v>
      </c>
      <c r="K14" s="35"/>
      <c r="L14" s="35"/>
      <c r="M14" s="35"/>
      <c r="N14" s="33">
        <v>0</v>
      </c>
      <c r="O14" s="35"/>
      <c r="P14" s="35">
        <f>+'Access-Out'!M14</f>
        <v>8992063.7200000007</v>
      </c>
      <c r="Q14" s="35"/>
      <c r="R14" s="35">
        <f t="shared" si="0"/>
        <v>8992063.7200000007</v>
      </c>
      <c r="S14" s="35">
        <f>+'Access-Out'!N14</f>
        <v>8992063.7200000007</v>
      </c>
      <c r="T14" s="36">
        <f t="shared" si="1"/>
        <v>1</v>
      </c>
      <c r="U14" s="35">
        <f>+'Access-Out'!O14</f>
        <v>8992063.7200000007</v>
      </c>
      <c r="V14" s="36">
        <f t="shared" si="2"/>
        <v>1</v>
      </c>
      <c r="W14" s="35">
        <f>+'Access-Out'!P14</f>
        <v>8992063.7200000007</v>
      </c>
      <c r="X14" s="36">
        <f t="shared" si="3"/>
        <v>1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02.122</v>
      </c>
      <c r="D15" s="32" t="str">
        <f>+CONCATENATE('Access-Out'!E15,".",'Access-Out'!G15)</f>
        <v>0569.20TP</v>
      </c>
      <c r="E15" s="42" t="str">
        <f>+'Access-Out'!F15</f>
        <v>PRESTACAO JURISDICIONAL NA JUSTICA FEDERAL</v>
      </c>
      <c r="F15" s="42" t="str">
        <f>+'Access-Out'!H15</f>
        <v>PESSOAL ATIVO DA UNIAO</v>
      </c>
      <c r="G15" s="32" t="str">
        <f>IF('Access-Out'!I15="1","F","S")</f>
        <v>F</v>
      </c>
      <c r="H15" s="32" t="str">
        <f>+'Access-Out'!J15</f>
        <v>0100</v>
      </c>
      <c r="I15" s="42" t="str">
        <f>+'Access-Out'!K15</f>
        <v>RECURSOS ORDINARIOS</v>
      </c>
      <c r="J15" s="32" t="str">
        <f>+'Access-Out'!L15</f>
        <v>1</v>
      </c>
      <c r="K15" s="33"/>
      <c r="L15" s="33"/>
      <c r="M15" s="33"/>
      <c r="N15" s="33">
        <v>0</v>
      </c>
      <c r="O15" s="33"/>
      <c r="P15" s="35">
        <f>+'Access-Out'!M15</f>
        <v>53670492.799999997</v>
      </c>
      <c r="Q15" s="35"/>
      <c r="R15" s="35">
        <f t="shared" si="0"/>
        <v>53670492.799999997</v>
      </c>
      <c r="S15" s="35">
        <f>+'Access-Out'!N15</f>
        <v>53670492.799999997</v>
      </c>
      <c r="T15" s="36">
        <f t="shared" si="1"/>
        <v>1</v>
      </c>
      <c r="U15" s="35">
        <f>+'Access-Out'!O15</f>
        <v>53666203.100000001</v>
      </c>
      <c r="V15" s="36">
        <f t="shared" si="2"/>
        <v>0.99992007340018318</v>
      </c>
      <c r="W15" s="35">
        <f>+'Access-Out'!P15</f>
        <v>53513261.990000002</v>
      </c>
      <c r="X15" s="36">
        <f t="shared" si="3"/>
        <v>0.99707044221513097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0569.216H</v>
      </c>
      <c r="E16" s="42" t="str">
        <f>+'Access-Out'!F16</f>
        <v>PRESTACAO JURISDICIONAL NA JUSTICA FEDERAL</v>
      </c>
      <c r="F16" s="42" t="str">
        <f>+'Access-Out'!H16</f>
        <v>AJUDA DE CUSTO PARA MORADIA OU AUXILIO-MORADIA A AGENTES PUB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3</v>
      </c>
      <c r="K16" s="35"/>
      <c r="L16" s="35"/>
      <c r="M16" s="35"/>
      <c r="N16" s="33">
        <v>0</v>
      </c>
      <c r="O16" s="35"/>
      <c r="P16" s="35">
        <f>+'Access-Out'!M16</f>
        <v>1673657</v>
      </c>
      <c r="Q16" s="35"/>
      <c r="R16" s="35">
        <f t="shared" si="0"/>
        <v>1673657</v>
      </c>
      <c r="S16" s="35">
        <f>+'Access-Out'!N16</f>
        <v>1673656.74</v>
      </c>
      <c r="T16" s="36">
        <f t="shared" si="1"/>
        <v>0.99999984465156244</v>
      </c>
      <c r="U16" s="35">
        <f>+'Access-Out'!O16</f>
        <v>1260660.42</v>
      </c>
      <c r="V16" s="36">
        <f t="shared" si="2"/>
        <v>0.75323702526861835</v>
      </c>
      <c r="W16" s="35">
        <f>+'Access-Out'!P16</f>
        <v>1260660.42</v>
      </c>
      <c r="X16" s="36">
        <f t="shared" si="3"/>
        <v>0.75323702526861835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02.301</v>
      </c>
      <c r="D17" s="32" t="str">
        <f>+CONCATENATE('Access-Out'!E17,".",'Access-Out'!G17)</f>
        <v>0569.2004</v>
      </c>
      <c r="E17" s="42" t="str">
        <f>+'Access-Out'!F17</f>
        <v>PRESTACAO JURISDICIONAL NA JUSTICA FEDERAL</v>
      </c>
      <c r="F17" s="42" t="str">
        <f>+'Access-Out'!H17</f>
        <v>ASSISTENCIA MEDICA E ODONTOLOGICA AOS SERVIDORES CIVIS, EMPR</v>
      </c>
      <c r="G17" s="32" t="str">
        <f>IF('Access-Out'!I17="1","F","S")</f>
        <v>S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+'Access-Out'!M17</f>
        <v>15000</v>
      </c>
      <c r="Q17" s="35"/>
      <c r="R17" s="35">
        <f t="shared" si="0"/>
        <v>15000</v>
      </c>
      <c r="S17" s="35">
        <f>+'Access-Out'!N17</f>
        <v>6620</v>
      </c>
      <c r="T17" s="36">
        <f t="shared" si="1"/>
        <v>0.44133333333333336</v>
      </c>
      <c r="U17" s="35">
        <f>+'Access-Out'!O17</f>
        <v>6620</v>
      </c>
      <c r="V17" s="36">
        <f t="shared" si="2"/>
        <v>0.44133333333333336</v>
      </c>
      <c r="W17" s="35">
        <f>+'Access-Out'!P17</f>
        <v>6620</v>
      </c>
      <c r="X17" s="36">
        <f t="shared" si="3"/>
        <v>0.44133333333333336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2391076</v>
      </c>
      <c r="Q18" s="35"/>
      <c r="R18" s="35">
        <f t="shared" si="0"/>
        <v>2391076</v>
      </c>
      <c r="S18" s="35">
        <f>+'Access-Out'!N18</f>
        <v>2122322.7400000002</v>
      </c>
      <c r="T18" s="36">
        <f t="shared" si="1"/>
        <v>0.88760154005978908</v>
      </c>
      <c r="U18" s="35">
        <f>+'Access-Out'!O18</f>
        <v>1590270.75</v>
      </c>
      <c r="V18" s="36">
        <f t="shared" si="2"/>
        <v>0.66508582328625276</v>
      </c>
      <c r="W18" s="35">
        <f>+'Access-Out'!P18</f>
        <v>1590270.75</v>
      </c>
      <c r="X18" s="36">
        <f t="shared" si="3"/>
        <v>0.66508582328625276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6578.48</v>
      </c>
      <c r="Q19" s="35"/>
      <c r="R19" s="35">
        <f t="shared" si="0"/>
        <v>6578.48</v>
      </c>
      <c r="S19" s="35">
        <f>+'Access-Out'!N19</f>
        <v>6578.48</v>
      </c>
      <c r="T19" s="36">
        <f t="shared" si="1"/>
        <v>1</v>
      </c>
      <c r="U19" s="35">
        <f>+'Access-Out'!O19</f>
        <v>6578.48</v>
      </c>
      <c r="V19" s="36">
        <f t="shared" si="2"/>
        <v>1</v>
      </c>
      <c r="W19" s="35">
        <f>+'Access-Out'!P19</f>
        <v>6578.48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576384</v>
      </c>
      <c r="Q20" s="35"/>
      <c r="R20" s="35">
        <f t="shared" si="0"/>
        <v>576384</v>
      </c>
      <c r="S20" s="35">
        <f>+'Access-Out'!N20</f>
        <v>576384</v>
      </c>
      <c r="T20" s="36">
        <f t="shared" si="1"/>
        <v>1</v>
      </c>
      <c r="U20" s="35">
        <f>+'Access-Out'!O20</f>
        <v>441342.5</v>
      </c>
      <c r="V20" s="36">
        <f t="shared" si="2"/>
        <v>0.76570914529202749</v>
      </c>
      <c r="W20" s="35">
        <f>+'Access-Out'!P20</f>
        <v>441342.5</v>
      </c>
      <c r="X20" s="36">
        <f t="shared" si="3"/>
        <v>0.76570914529202749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3428575</v>
      </c>
      <c r="Q21" s="35"/>
      <c r="R21" s="35">
        <f>N21-O21+P21+Q21</f>
        <v>3428575</v>
      </c>
      <c r="S21" s="35">
        <f>+'Access-Out'!N21</f>
        <v>3428575</v>
      </c>
      <c r="T21" s="36">
        <f>IF(R21&gt;0,S21/R21,0)</f>
        <v>1</v>
      </c>
      <c r="U21" s="35">
        <f>+'Access-Out'!O21</f>
        <v>2774611.86</v>
      </c>
      <c r="V21" s="36">
        <f>IF(R21&gt;0,U21/R21,0)</f>
        <v>0.80926094951984417</v>
      </c>
      <c r="W21" s="35">
        <f>+'Access-Out'!P21</f>
        <v>2774611.86</v>
      </c>
      <c r="X21" s="36">
        <f>IF(R21&gt;0,W21/R21,0)</f>
        <v>0.80926094951984417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09.272</v>
      </c>
      <c r="D22" s="32" t="str">
        <f>+CONCATENATE('Access-Out'!E22,".",'Access-Out'!G22)</f>
        <v>0089.0181</v>
      </c>
      <c r="E22" s="42" t="str">
        <f>+'Access-Out'!F22</f>
        <v>PREVIDENCIA DE INATIVOS E PENSIONISTAS DA UNIAO</v>
      </c>
      <c r="F22" s="42" t="str">
        <f>+'Access-Out'!H22</f>
        <v>APOSENTADORIAS E PENSOES - SERVIDORES CIVIS</v>
      </c>
      <c r="G22" s="32" t="str">
        <f>IF('Access-Out'!I22="1","F","S")</f>
        <v>S</v>
      </c>
      <c r="H22" s="32" t="str">
        <f>+'Access-Out'!J22</f>
        <v>0156</v>
      </c>
      <c r="I22" s="42" t="str">
        <f>+'Access-Out'!K22</f>
        <v>CONTRIBUICAO PLANO SEGURIDADE SOCIAL SERVIDOR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6771463.5700000003</v>
      </c>
      <c r="Q22" s="35"/>
      <c r="R22" s="35">
        <f>N22-O22+P22+Q22</f>
        <v>6771463.5700000003</v>
      </c>
      <c r="S22" s="35">
        <f>+'Access-Out'!N22</f>
        <v>6771463.5700000003</v>
      </c>
      <c r="T22" s="36">
        <f>IF(R22&gt;0,S22/R22,0)</f>
        <v>1</v>
      </c>
      <c r="U22" s="35">
        <f>+'Access-Out'!O22</f>
        <v>6771463.5700000003</v>
      </c>
      <c r="V22" s="36">
        <f>IF(R22&gt;0,U22/R22,0)</f>
        <v>1</v>
      </c>
      <c r="W22" s="35">
        <f>+'Access-Out'!P22</f>
        <v>6771463.5700000003</v>
      </c>
      <c r="X22" s="36">
        <f>IF(R22&gt;0,W22/R22,0)</f>
        <v>1</v>
      </c>
    </row>
    <row r="23" spans="1:24" ht="30.75" customHeight="1" thickBot="1" x14ac:dyDescent="0.25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0169</v>
      </c>
      <c r="I23" s="42" t="str">
        <f>+'Access-Out'!K23</f>
        <v>CONTRIB.PATRONAL P/PLANO DE SEGURID.SOC.SERV.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757460.51</v>
      </c>
      <c r="Q23" s="35"/>
      <c r="R23" s="35">
        <f>N23-O23+P23+Q23</f>
        <v>757460.51</v>
      </c>
      <c r="S23" s="35">
        <f>+'Access-Out'!N23</f>
        <v>757460.51</v>
      </c>
      <c r="T23" s="36">
        <f>IF(R23&gt;0,S23/R23,0)</f>
        <v>1</v>
      </c>
      <c r="U23" s="35">
        <f>+'Access-Out'!O23</f>
        <v>757460.51</v>
      </c>
      <c r="V23" s="36">
        <f>IF(R23&gt;0,U23/R23,0)</f>
        <v>1</v>
      </c>
      <c r="W23" s="35">
        <f>+'Access-Out'!P23</f>
        <v>721899.53</v>
      </c>
      <c r="X23" s="36">
        <f>IF(R23&gt;0,W23/R23,0)</f>
        <v>0.9530523644064296</v>
      </c>
    </row>
    <row r="24" spans="1:24" ht="30.75" customHeight="1" thickBot="1" x14ac:dyDescent="0.25">
      <c r="A24" s="62" t="s">
        <v>99</v>
      </c>
      <c r="B24" s="63"/>
      <c r="C24" s="63"/>
      <c r="D24" s="63"/>
      <c r="E24" s="63"/>
      <c r="F24" s="63"/>
      <c r="G24" s="63"/>
      <c r="H24" s="63"/>
      <c r="I24" s="63"/>
      <c r="J24" s="64"/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f>SUM(P10:P23)</f>
        <v>97138842.079999998</v>
      </c>
      <c r="Q24" s="38">
        <f>SUM(Q10:Q23)</f>
        <v>0</v>
      </c>
      <c r="R24" s="38">
        <f>SUM(R10:R23)</f>
        <v>97138842.079999998</v>
      </c>
      <c r="S24" s="38">
        <f>SUM(S10:S23)</f>
        <v>96572903.089999989</v>
      </c>
      <c r="T24" s="39">
        <f t="shared" si="1"/>
        <v>0.99417391665494714</v>
      </c>
      <c r="U24" s="38">
        <f>SUM(U10:U23)</f>
        <v>91300636.38000001</v>
      </c>
      <c r="V24" s="39">
        <f t="shared" si="2"/>
        <v>0.93989833958292546</v>
      </c>
      <c r="W24" s="38">
        <f>SUM(W10:W23)</f>
        <v>91106118.690000027</v>
      </c>
      <c r="X24" s="39">
        <f t="shared" si="3"/>
        <v>0.93789586883245279</v>
      </c>
    </row>
    <row r="25" spans="1:24" x14ac:dyDescent="0.2">
      <c r="A25" s="3" t="s">
        <v>100</v>
      </c>
      <c r="B25" s="3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6" spans="1:24" x14ac:dyDescent="0.2">
      <c r="A26" s="3" t="s">
        <v>101</v>
      </c>
      <c r="B26" s="40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9" spans="1:24" x14ac:dyDescent="0.2">
      <c r="N29" t="s">
        <v>15</v>
      </c>
      <c r="P29" s="41">
        <f>SUM(P10:P23)</f>
        <v>97138842.079999998</v>
      </c>
      <c r="Q29" s="41"/>
      <c r="R29" s="41">
        <f>SUM(R10:R23)</f>
        <v>97138842.079999998</v>
      </c>
      <c r="S29" s="41">
        <f>SUM(S10:S23)</f>
        <v>96572903.089999989</v>
      </c>
      <c r="T29" s="41"/>
      <c r="U29" s="41">
        <f>SUM(U10:U23)</f>
        <v>91300636.38000001</v>
      </c>
      <c r="V29" s="41"/>
      <c r="W29" s="41">
        <f>SUM(W10:W23)</f>
        <v>91106118.690000027</v>
      </c>
      <c r="X29" s="41"/>
    </row>
    <row r="30" spans="1:24" x14ac:dyDescent="0.2">
      <c r="N30" t="s">
        <v>120</v>
      </c>
      <c r="P30" s="41">
        <v>-97138842.079999998</v>
      </c>
      <c r="Q30" s="41"/>
      <c r="R30" s="41">
        <v>-97138842.079999998</v>
      </c>
      <c r="S30" s="41">
        <v>-96572903.090000004</v>
      </c>
      <c r="T30" s="41"/>
      <c r="U30" s="41">
        <v>-91300636.379999995</v>
      </c>
      <c r="V30" s="41"/>
      <c r="W30" s="41">
        <v>-91106118.689999998</v>
      </c>
      <c r="X30" s="41"/>
    </row>
    <row r="31" spans="1:24" x14ac:dyDescent="0.2">
      <c r="N31" t="s">
        <v>16</v>
      </c>
      <c r="P31" s="41">
        <f>+P30+P29</f>
        <v>0</v>
      </c>
      <c r="Q31" s="41"/>
      <c r="R31" s="41">
        <f>+R30+R29</f>
        <v>0</v>
      </c>
      <c r="S31" s="41">
        <f>+S30+S29</f>
        <v>0</v>
      </c>
      <c r="T31" s="41"/>
      <c r="U31" s="41">
        <f>+U30+U29</f>
        <v>0</v>
      </c>
      <c r="V31" s="41"/>
      <c r="W31" s="41">
        <f>+W30+W29</f>
        <v>0</v>
      </c>
      <c r="X31" s="41"/>
    </row>
  </sheetData>
  <mergeCells count="17">
    <mergeCell ref="H8:I8"/>
    <mergeCell ref="J8:J9"/>
    <mergeCell ref="A24:J2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zoomScale="70" zoomScaleNormal="100" zoomScaleSheetLayoutView="70" workbookViewId="0">
      <selection activeCell="W33" sqref="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42675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4241928</v>
      </c>
      <c r="Q10" s="30"/>
      <c r="R10" s="30">
        <f>N10-O10+P10+Q10</f>
        <v>4241928</v>
      </c>
      <c r="S10" s="30">
        <f>+'Access-Nov'!N10</f>
        <v>4241924.51</v>
      </c>
      <c r="T10" s="31">
        <f>IF(R10&gt;0,S10/R10,0)</f>
        <v>0.99999917726090581</v>
      </c>
      <c r="U10" s="30">
        <f>+'Access-Nov'!O10</f>
        <v>3968963.14</v>
      </c>
      <c r="V10" s="31">
        <f>IF(R10&gt;0,U10/R10,0)</f>
        <v>0.9356507559769992</v>
      </c>
      <c r="W10" s="30">
        <f>+'Access-Nov'!P10</f>
        <v>3968963.14</v>
      </c>
      <c r="X10" s="31">
        <f>IF(R10&gt;0,W10/R10,0)</f>
        <v>0.9356507559769992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390626</v>
      </c>
      <c r="Q11" s="35"/>
      <c r="R11" s="35">
        <f t="shared" ref="R11:R20" si="0">N11-O11+P11+Q11</f>
        <v>390626</v>
      </c>
      <c r="S11" s="35">
        <f>+'Access-Nov'!N11</f>
        <v>160141.07</v>
      </c>
      <c r="T11" s="36">
        <f t="shared" ref="T11:T24" si="1">IF(R11&gt;0,S11/R11,0)</f>
        <v>0.4099600897021704</v>
      </c>
      <c r="U11" s="35">
        <f>+'Access-Nov'!O11</f>
        <v>34855.410000000003</v>
      </c>
      <c r="V11" s="36">
        <f t="shared" ref="V11:V24" si="2">IF(R11&gt;0,U11/R11,0)</f>
        <v>8.9229621172169801E-2</v>
      </c>
      <c r="W11" s="35">
        <f>+'Access-Nov'!P11</f>
        <v>34855.410000000003</v>
      </c>
      <c r="X11" s="36">
        <f t="shared" ref="X11:X24" si="3">IF(R11&gt;0,W11/R11,0)</f>
        <v>8.9229621172169801E-2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13253376</v>
      </c>
      <c r="Q12" s="35"/>
      <c r="R12" s="35">
        <f t="shared" si="0"/>
        <v>13253376</v>
      </c>
      <c r="S12" s="35">
        <f>+'Access-Nov'!N12</f>
        <v>12818560.050000001</v>
      </c>
      <c r="T12" s="36">
        <f t="shared" si="1"/>
        <v>0.96719206110201661</v>
      </c>
      <c r="U12" s="35">
        <f>+'Access-Nov'!O12</f>
        <v>11293270.25</v>
      </c>
      <c r="V12" s="36">
        <f t="shared" si="2"/>
        <v>0.85210517305175681</v>
      </c>
      <c r="W12" s="35">
        <f>+'Access-Nov'!P12</f>
        <v>11293270.25</v>
      </c>
      <c r="X12" s="36">
        <f t="shared" si="3"/>
        <v>0.85210517305175681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0181</v>
      </c>
      <c r="I13" s="42" t="str">
        <f>+'Access-Nov'!K13</f>
        <v>RECURSOS DE CONVENIOS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2266084</v>
      </c>
      <c r="Q13" s="35"/>
      <c r="R13" s="35">
        <f t="shared" si="0"/>
        <v>2266084</v>
      </c>
      <c r="S13" s="35">
        <f>+'Access-Nov'!N13</f>
        <v>2266084</v>
      </c>
      <c r="T13" s="36">
        <f t="shared" si="1"/>
        <v>1</v>
      </c>
      <c r="U13" s="35">
        <f>+'Access-Nov'!O13</f>
        <v>1133351.1200000001</v>
      </c>
      <c r="V13" s="36">
        <f t="shared" si="2"/>
        <v>0.50013641153637733</v>
      </c>
      <c r="W13" s="35">
        <f>+'Access-Nov'!P13</f>
        <v>1133351.1200000001</v>
      </c>
      <c r="X13" s="36">
        <f t="shared" si="3"/>
        <v>0.50013641153637733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02.122</v>
      </c>
      <c r="D14" s="32" t="str">
        <f>+CONCATENATE('Access-Nov'!E14,".",'Access-Nov'!G14)</f>
        <v>0569.09HB</v>
      </c>
      <c r="E14" s="42" t="str">
        <f>+'Access-Nov'!F14</f>
        <v>PRESTACAO JURISDICIONAL NA JUSTICA FEDERAL</v>
      </c>
      <c r="F14" s="42" t="str">
        <f>+'Access-Nov'!H14</f>
        <v>CONTRIBUICAO DA UNIAO, DE SUAS AUTARQUIAS E FUNDACOES PARA O</v>
      </c>
      <c r="G14" s="32" t="str">
        <f>IF('Access-Nov'!I14="1","F","S")</f>
        <v>F</v>
      </c>
      <c r="H14" s="32" t="str">
        <f>+'Access-Nov'!J14</f>
        <v>0100</v>
      </c>
      <c r="I14" s="42" t="str">
        <f>+'Access-Nov'!K14</f>
        <v>RECURSOS ORDINARIOS</v>
      </c>
      <c r="J14" s="32" t="str">
        <f>+'Access-Nov'!L14</f>
        <v>1</v>
      </c>
      <c r="K14" s="35"/>
      <c r="L14" s="35"/>
      <c r="M14" s="35"/>
      <c r="N14" s="33">
        <v>0</v>
      </c>
      <c r="O14" s="35"/>
      <c r="P14" s="35">
        <f>+'Access-Nov'!M14</f>
        <v>10888040.58</v>
      </c>
      <c r="Q14" s="35"/>
      <c r="R14" s="35">
        <f t="shared" si="0"/>
        <v>10888040.58</v>
      </c>
      <c r="S14" s="35">
        <f>+'Access-Nov'!N14</f>
        <v>10888040.58</v>
      </c>
      <c r="T14" s="36">
        <f t="shared" si="1"/>
        <v>1</v>
      </c>
      <c r="U14" s="35">
        <f>+'Access-Nov'!O14</f>
        <v>10888040.58</v>
      </c>
      <c r="V14" s="36">
        <f t="shared" si="2"/>
        <v>1</v>
      </c>
      <c r="W14" s="35">
        <f>+'Access-Nov'!P14</f>
        <v>10888040.58</v>
      </c>
      <c r="X14" s="36">
        <f t="shared" si="3"/>
        <v>1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02.122</v>
      </c>
      <c r="D15" s="32" t="str">
        <f>+CONCATENATE('Access-Nov'!E15,".",'Access-Nov'!G15)</f>
        <v>0569.20TP</v>
      </c>
      <c r="E15" s="42" t="str">
        <f>+'Access-Nov'!F15</f>
        <v>PRESTACAO JURISDICIONAL NA JUSTICA FEDERAL</v>
      </c>
      <c r="F15" s="42" t="str">
        <f>+'Access-Nov'!H15</f>
        <v>PESSOAL ATIVO DA UNIAO</v>
      </c>
      <c r="G15" s="32" t="str">
        <f>IF('Access-Nov'!I15="1","F","S")</f>
        <v>F</v>
      </c>
      <c r="H15" s="32" t="str">
        <f>+'Access-Nov'!J15</f>
        <v>0100</v>
      </c>
      <c r="I15" s="42" t="str">
        <f>+'Access-Nov'!K15</f>
        <v>RECURSOS ORDINARIOS</v>
      </c>
      <c r="J15" s="32" t="str">
        <f>+'Access-Nov'!L15</f>
        <v>1</v>
      </c>
      <c r="K15" s="33"/>
      <c r="L15" s="33"/>
      <c r="M15" s="33"/>
      <c r="N15" s="33">
        <v>0</v>
      </c>
      <c r="O15" s="33"/>
      <c r="P15" s="35">
        <f>+'Access-Nov'!M15</f>
        <v>61998469.020000003</v>
      </c>
      <c r="Q15" s="35"/>
      <c r="R15" s="35">
        <f t="shared" si="0"/>
        <v>61998469.020000003</v>
      </c>
      <c r="S15" s="35">
        <f>+'Access-Nov'!N15</f>
        <v>61927943.5</v>
      </c>
      <c r="T15" s="36">
        <f t="shared" si="1"/>
        <v>0.99886246352345809</v>
      </c>
      <c r="U15" s="35">
        <f>+'Access-Nov'!O15</f>
        <v>61927186.450000003</v>
      </c>
      <c r="V15" s="36">
        <f t="shared" si="2"/>
        <v>0.99885025273806349</v>
      </c>
      <c r="W15" s="35">
        <f>+'Access-Nov'!P15</f>
        <v>61773890.259999998</v>
      </c>
      <c r="X15" s="36">
        <f t="shared" si="3"/>
        <v>0.9963776724885326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0569.216H</v>
      </c>
      <c r="E16" s="42" t="str">
        <f>+'Access-Nov'!F16</f>
        <v>PRESTACAO JURISDICIONAL NA JUSTICA FEDERAL</v>
      </c>
      <c r="F16" s="42" t="str">
        <f>+'Access-Nov'!H16</f>
        <v>AJUDA DE CUSTO PARA MORADIA OU AUXILIO-MORADIA A AGENTES PUB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3</v>
      </c>
      <c r="K16" s="35"/>
      <c r="L16" s="35"/>
      <c r="M16" s="35"/>
      <c r="N16" s="33">
        <v>0</v>
      </c>
      <c r="O16" s="35"/>
      <c r="P16" s="35">
        <f>+'Access-Nov'!M16</f>
        <v>1673657</v>
      </c>
      <c r="Q16" s="35"/>
      <c r="R16" s="35">
        <f t="shared" si="0"/>
        <v>1673657</v>
      </c>
      <c r="S16" s="35">
        <f>+'Access-Nov'!N16</f>
        <v>1673656.74</v>
      </c>
      <c r="T16" s="36">
        <f t="shared" si="1"/>
        <v>0.99999984465156244</v>
      </c>
      <c r="U16" s="35">
        <f>+'Access-Nov'!O16</f>
        <v>1361550.48</v>
      </c>
      <c r="V16" s="36">
        <f t="shared" si="2"/>
        <v>0.81351822984040334</v>
      </c>
      <c r="W16" s="35">
        <f>+'Access-Nov'!P16</f>
        <v>1361550.48</v>
      </c>
      <c r="X16" s="36">
        <f t="shared" si="3"/>
        <v>0.81351822984040334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02.301</v>
      </c>
      <c r="D17" s="32" t="str">
        <f>+CONCATENATE('Access-Nov'!E17,".",'Access-Nov'!G17)</f>
        <v>0569.2004</v>
      </c>
      <c r="E17" s="42" t="str">
        <f>+'Access-Nov'!F17</f>
        <v>PRESTACAO JURISDICIONAL NA JUSTICA FEDERAL</v>
      </c>
      <c r="F17" s="42" t="str">
        <f>+'Access-Nov'!H17</f>
        <v>ASSISTENCIA MEDICA E ODONTOLOGICA AOS SERVIDORES CIVIS, EMPR</v>
      </c>
      <c r="G17" s="32" t="str">
        <f>IF('Access-Nov'!I17="1","F","S")</f>
        <v>S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+'Access-Nov'!M17</f>
        <v>15000</v>
      </c>
      <c r="Q17" s="35"/>
      <c r="R17" s="35">
        <f t="shared" si="0"/>
        <v>15000</v>
      </c>
      <c r="S17" s="35">
        <f>+'Access-Nov'!N17</f>
        <v>6620</v>
      </c>
      <c r="T17" s="36">
        <f t="shared" si="1"/>
        <v>0.44133333333333336</v>
      </c>
      <c r="U17" s="35">
        <f>+'Access-Nov'!O17</f>
        <v>6620</v>
      </c>
      <c r="V17" s="36">
        <f t="shared" si="2"/>
        <v>0.44133333333333336</v>
      </c>
      <c r="W17" s="35">
        <f>+'Access-Nov'!P17</f>
        <v>6620</v>
      </c>
      <c r="X17" s="36">
        <f t="shared" si="3"/>
        <v>0.44133333333333336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2391076</v>
      </c>
      <c r="Q18" s="35"/>
      <c r="R18" s="35">
        <f t="shared" si="0"/>
        <v>2391076</v>
      </c>
      <c r="S18" s="35">
        <f>+'Access-Nov'!N18</f>
        <v>2152702.12</v>
      </c>
      <c r="T18" s="36">
        <f t="shared" si="1"/>
        <v>0.90030685766575391</v>
      </c>
      <c r="U18" s="35">
        <f>+'Access-Nov'!O18</f>
        <v>1752128.1</v>
      </c>
      <c r="V18" s="36">
        <f t="shared" si="2"/>
        <v>0.73277808819125789</v>
      </c>
      <c r="W18" s="35">
        <f>+'Access-Nov'!P18</f>
        <v>1752128.1</v>
      </c>
      <c r="X18" s="36">
        <f t="shared" si="3"/>
        <v>0.73277808819125789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6578.48</v>
      </c>
      <c r="Q19" s="35"/>
      <c r="R19" s="35">
        <f t="shared" si="0"/>
        <v>6578.48</v>
      </c>
      <c r="S19" s="35">
        <f>+'Access-Nov'!N19</f>
        <v>6578.48</v>
      </c>
      <c r="T19" s="36">
        <f t="shared" si="1"/>
        <v>1</v>
      </c>
      <c r="U19" s="35">
        <f>+'Access-Nov'!O19</f>
        <v>6578.48</v>
      </c>
      <c r="V19" s="36">
        <f t="shared" si="2"/>
        <v>1</v>
      </c>
      <c r="W19" s="35">
        <f>+'Access-Nov'!P19</f>
        <v>6578.48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576384</v>
      </c>
      <c r="Q20" s="35"/>
      <c r="R20" s="35">
        <f t="shared" si="0"/>
        <v>576384</v>
      </c>
      <c r="S20" s="35">
        <f>+'Access-Nov'!N20</f>
        <v>576384</v>
      </c>
      <c r="T20" s="36">
        <f t="shared" si="1"/>
        <v>1</v>
      </c>
      <c r="U20" s="35">
        <f>+'Access-Nov'!O20</f>
        <v>491600.89</v>
      </c>
      <c r="V20" s="36">
        <f t="shared" si="2"/>
        <v>0.8529051639184988</v>
      </c>
      <c r="W20" s="35">
        <f>+'Access-Nov'!P20</f>
        <v>491600.89</v>
      </c>
      <c r="X20" s="36">
        <f t="shared" si="3"/>
        <v>0.8529051639184988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3428575</v>
      </c>
      <c r="Q21" s="35"/>
      <c r="R21" s="35">
        <f>N21-O21+P21+Q21</f>
        <v>3428575</v>
      </c>
      <c r="S21" s="35">
        <f>+'Access-Nov'!N21</f>
        <v>3428575</v>
      </c>
      <c r="T21" s="36">
        <f>IF(R21&gt;0,S21/R21,0)</f>
        <v>1</v>
      </c>
      <c r="U21" s="35">
        <f>+'Access-Nov'!O21</f>
        <v>3070729.59</v>
      </c>
      <c r="V21" s="36">
        <f>IF(R21&gt;0,U21/R21,0)</f>
        <v>0.89562853080361371</v>
      </c>
      <c r="W21" s="35">
        <f>+'Access-Nov'!P21</f>
        <v>3070729.59</v>
      </c>
      <c r="X21" s="36">
        <f>IF(R21&gt;0,W21/R21,0)</f>
        <v>0.89562853080361371</v>
      </c>
    </row>
    <row r="22" spans="1:24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09.272</v>
      </c>
      <c r="D22" s="32" t="str">
        <f>+CONCATENATE('Access-Nov'!E22,".",'Access-Nov'!G22)</f>
        <v>0089.0181</v>
      </c>
      <c r="E22" s="42" t="str">
        <f>+'Access-Nov'!F22</f>
        <v>PREVIDENCIA DE INATIVOS E PENSIONISTAS DA UNIAO</v>
      </c>
      <c r="F22" s="42" t="str">
        <f>+'Access-Nov'!H22</f>
        <v>APOSENTADORIAS E PENSOES - SERVIDORES CIVIS</v>
      </c>
      <c r="G22" s="32" t="str">
        <f>IF('Access-Nov'!I22="1","F","S")</f>
        <v>S</v>
      </c>
      <c r="H22" s="32" t="str">
        <f>+'Access-Nov'!J22</f>
        <v>0156</v>
      </c>
      <c r="I22" s="42" t="str">
        <f>+'Access-Nov'!K22</f>
        <v>CONTRIBUICAO PLANO SEGURIDADE SOCIAL SERVIDOR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6771463.5700000003</v>
      </c>
      <c r="Q22" s="35"/>
      <c r="R22" s="35">
        <f>N22-O22+P22+Q22</f>
        <v>6771463.5700000003</v>
      </c>
      <c r="S22" s="35">
        <f>+'Access-Nov'!N22</f>
        <v>6771463.5700000003</v>
      </c>
      <c r="T22" s="36">
        <f>IF(R22&gt;0,S22/R22,0)</f>
        <v>1</v>
      </c>
      <c r="U22" s="35">
        <f>+'Access-Nov'!O22</f>
        <v>6771463.5700000003</v>
      </c>
      <c r="V22" s="36">
        <f>IF(R22&gt;0,U22/R22,0)</f>
        <v>1</v>
      </c>
      <c r="W22" s="35">
        <f>+'Access-Nov'!P22</f>
        <v>6771463.5700000003</v>
      </c>
      <c r="X22" s="36">
        <f>IF(R22&gt;0,W22/R22,0)</f>
        <v>1</v>
      </c>
    </row>
    <row r="23" spans="1:24" ht="30.75" customHeight="1" thickBot="1" x14ac:dyDescent="0.25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0169</v>
      </c>
      <c r="I23" s="42" t="str">
        <f>+'Access-Nov'!K23</f>
        <v>CONTRIB.PATRONAL P/PLANO DE SEGURID.SOC.SERV.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1982108.18</v>
      </c>
      <c r="Q23" s="35"/>
      <c r="R23" s="35">
        <f>N23-O23+P23+Q23</f>
        <v>1982108.18</v>
      </c>
      <c r="S23" s="35">
        <f>+'Access-Nov'!N23</f>
        <v>1982108.18</v>
      </c>
      <c r="T23" s="36">
        <f>IF(R23&gt;0,S23/R23,0)</f>
        <v>1</v>
      </c>
      <c r="U23" s="35">
        <f>+'Access-Nov'!O23</f>
        <v>1982108.18</v>
      </c>
      <c r="V23" s="36">
        <f>IF(R23&gt;0,U23/R23,0)</f>
        <v>1</v>
      </c>
      <c r="W23" s="35">
        <f>+'Access-Nov'!P23</f>
        <v>1947599.91</v>
      </c>
      <c r="X23" s="36">
        <f>IF(R23&gt;0,W23/R23,0)</f>
        <v>0.98259011776037375</v>
      </c>
    </row>
    <row r="24" spans="1:24" ht="30.75" customHeight="1" thickBot="1" x14ac:dyDescent="0.25">
      <c r="A24" s="62" t="s">
        <v>99</v>
      </c>
      <c r="B24" s="63"/>
      <c r="C24" s="63"/>
      <c r="D24" s="63"/>
      <c r="E24" s="63"/>
      <c r="F24" s="63"/>
      <c r="G24" s="63"/>
      <c r="H24" s="63"/>
      <c r="I24" s="63"/>
      <c r="J24" s="64"/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f>SUM(P10:P23)</f>
        <v>109883365.83000001</v>
      </c>
      <c r="Q24" s="38">
        <f>SUM(Q10:Q23)</f>
        <v>0</v>
      </c>
      <c r="R24" s="38">
        <f>SUM(R10:R23)</f>
        <v>109883365.83000001</v>
      </c>
      <c r="S24" s="38">
        <f>SUM(S10:S23)</f>
        <v>108900781.80000001</v>
      </c>
      <c r="T24" s="39">
        <f t="shared" si="1"/>
        <v>0.99105793654409757</v>
      </c>
      <c r="U24" s="38">
        <f>SUM(U10:U23)</f>
        <v>104688446.24000001</v>
      </c>
      <c r="V24" s="39">
        <f t="shared" si="2"/>
        <v>0.95272333031701051</v>
      </c>
      <c r="W24" s="38">
        <f>SUM(W10:W23)</f>
        <v>104500641.78</v>
      </c>
      <c r="X24" s="39">
        <f t="shared" si="3"/>
        <v>0.95101420484036137</v>
      </c>
    </row>
    <row r="25" spans="1:24" x14ac:dyDescent="0.2">
      <c r="A25" s="3" t="s">
        <v>100</v>
      </c>
      <c r="B25" s="3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6" spans="1:24" x14ac:dyDescent="0.2">
      <c r="A26" s="3" t="s">
        <v>101</v>
      </c>
      <c r="B26" s="40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9" spans="1:24" ht="23.25" customHeight="1" x14ac:dyDescent="0.2">
      <c r="N29" t="s">
        <v>15</v>
      </c>
      <c r="P29" s="41">
        <f>SUM(P10:P23)</f>
        <v>109883365.83000001</v>
      </c>
      <c r="Q29" s="41"/>
      <c r="R29" s="41">
        <f>SUM(R10:R23)</f>
        <v>109883365.83000001</v>
      </c>
      <c r="S29" s="41">
        <f>SUM(S10:S23)</f>
        <v>108900781.80000001</v>
      </c>
      <c r="T29" s="41"/>
      <c r="U29" s="41">
        <f>SUM(U10:U23)</f>
        <v>104688446.24000001</v>
      </c>
      <c r="V29" s="41"/>
      <c r="W29" s="41">
        <f>SUM(W10:W23)</f>
        <v>104500641.78</v>
      </c>
      <c r="X29" s="41"/>
    </row>
    <row r="30" spans="1:24" ht="23.25" customHeight="1" x14ac:dyDescent="0.2">
      <c r="N30" t="s">
        <v>120</v>
      </c>
      <c r="P30" s="41">
        <v>-109883365.83</v>
      </c>
      <c r="Q30" s="41"/>
      <c r="R30" s="41">
        <v>-109883365.83</v>
      </c>
      <c r="S30" s="41">
        <v>-108900781.8</v>
      </c>
      <c r="T30" s="41"/>
      <c r="U30" s="41">
        <v>-104688446.23999999</v>
      </c>
      <c r="V30" s="41"/>
      <c r="W30" s="41">
        <v>-104500641.78</v>
      </c>
      <c r="X30" s="41"/>
    </row>
    <row r="31" spans="1:24" ht="23.25" customHeight="1" x14ac:dyDescent="0.2">
      <c r="N31" t="s">
        <v>16</v>
      </c>
      <c r="P31" s="41">
        <f>+P30+P29</f>
        <v>0</v>
      </c>
      <c r="Q31" s="41"/>
      <c r="R31" s="41">
        <f>+R30+R29</f>
        <v>0</v>
      </c>
      <c r="S31" s="41">
        <f>+S30+S29</f>
        <v>0</v>
      </c>
      <c r="T31" s="41"/>
      <c r="U31" s="41">
        <f>+U30+U29</f>
        <v>0</v>
      </c>
      <c r="V31" s="41"/>
      <c r="W31" s="41">
        <f>+W30+W29</f>
        <v>0</v>
      </c>
      <c r="X31" s="41"/>
    </row>
    <row r="32" spans="1:24" ht="23.25" customHeight="1" x14ac:dyDescent="0.2"/>
  </sheetData>
  <mergeCells count="17">
    <mergeCell ref="J8:J9"/>
    <mergeCell ref="A24:J2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view="pageBreakPreview" topLeftCell="A4" zoomScale="70" zoomScaleNormal="70" zoomScaleSheetLayoutView="70" workbookViewId="0">
      <selection activeCell="W33" sqref="W33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4241928</v>
      </c>
      <c r="Q10" s="30"/>
      <c r="R10" s="30">
        <f>N10-O10+P10+Q10</f>
        <v>4241928</v>
      </c>
      <c r="S10" s="30">
        <f>+'Access-Dez'!N10</f>
        <v>4241458.51</v>
      </c>
      <c r="T10" s="31">
        <f>IF(R10&gt;0,S10/R10,0)</f>
        <v>0.99988932155378396</v>
      </c>
      <c r="U10" s="30">
        <f>+'Access-Dez'!O10</f>
        <v>4241458.51</v>
      </c>
      <c r="V10" s="31">
        <f>IF(R10&gt;0,U10/R10,0)</f>
        <v>0.99988932155378396</v>
      </c>
      <c r="W10" s="30">
        <f>+'Access-Dez'!P10</f>
        <v>4241458.51</v>
      </c>
      <c r="X10" s="31">
        <f>IF(R10&gt;0,W10/R10,0)</f>
        <v>0.99988932155378396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390626</v>
      </c>
      <c r="Q11" s="35"/>
      <c r="R11" s="35">
        <f t="shared" ref="R11:R20" si="0">N11-O11+P11+Q11</f>
        <v>390626</v>
      </c>
      <c r="S11" s="35">
        <f>+'Access-Dez'!N11</f>
        <v>365666.27</v>
      </c>
      <c r="T11" s="36">
        <f t="shared" ref="T11:T26" si="1">IF(R11&gt;0,S11/R11,0)</f>
        <v>0.9361032547756678</v>
      </c>
      <c r="U11" s="35">
        <f>+'Access-Dez'!O11</f>
        <v>125956.79</v>
      </c>
      <c r="V11" s="36">
        <f t="shared" ref="V11:V26" si="2">IF(R11&gt;0,U11/R11,0)</f>
        <v>0.32244855693169422</v>
      </c>
      <c r="W11" s="35">
        <f>+'Access-Dez'!P11</f>
        <v>125956.79</v>
      </c>
      <c r="X11" s="36">
        <f t="shared" ref="X11:X26" si="3">IF(R11&gt;0,W11/R11,0)</f>
        <v>0.32244855693169422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13901522.699999999</v>
      </c>
      <c r="Q12" s="35"/>
      <c r="R12" s="35">
        <f t="shared" si="0"/>
        <v>13901522.699999999</v>
      </c>
      <c r="S12" s="35">
        <f>+'Access-Dez'!N12</f>
        <v>13559419.880000001</v>
      </c>
      <c r="T12" s="36">
        <f t="shared" si="1"/>
        <v>0.9753909821691692</v>
      </c>
      <c r="U12" s="35">
        <f>+'Access-Dez'!O12</f>
        <v>12843892.619999999</v>
      </c>
      <c r="V12" s="36">
        <f t="shared" si="2"/>
        <v>0.92391983937126543</v>
      </c>
      <c r="W12" s="35">
        <f>+'Access-Dez'!P12</f>
        <v>12843892.619999999</v>
      </c>
      <c r="X12" s="36">
        <f t="shared" si="3"/>
        <v>0.92391983937126543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0181</v>
      </c>
      <c r="I13" s="42" t="str">
        <f>+'Access-Dez'!K13</f>
        <v>RECURSOS DE CONVENIOS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2266084</v>
      </c>
      <c r="Q13" s="35"/>
      <c r="R13" s="35">
        <f t="shared" si="0"/>
        <v>2266084</v>
      </c>
      <c r="S13" s="35">
        <f>+'Access-Dez'!N13</f>
        <v>2266084</v>
      </c>
      <c r="T13" s="36">
        <f t="shared" si="1"/>
        <v>1</v>
      </c>
      <c r="U13" s="35">
        <f>+'Access-Dez'!O13</f>
        <v>2109315.0099999998</v>
      </c>
      <c r="V13" s="36">
        <f t="shared" si="2"/>
        <v>0.93081942681736418</v>
      </c>
      <c r="W13" s="35">
        <f>+'Access-Dez'!P13</f>
        <v>2109315.0099999998</v>
      </c>
      <c r="X13" s="36">
        <f t="shared" si="3"/>
        <v>0.93081942681736418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02.122</v>
      </c>
      <c r="D14" s="32" t="str">
        <f>+CONCATENATE('Access-Dez'!E14,".",'Access-Dez'!G14)</f>
        <v>0569.09HB</v>
      </c>
      <c r="E14" s="42" t="str">
        <f>+'Access-Dez'!F14</f>
        <v>PRESTACAO JURISDICIONAL NA JUSTICA FEDERAL</v>
      </c>
      <c r="F14" s="42" t="str">
        <f>+'Access-Dez'!H14</f>
        <v>CONTRIBUICAO DA UNIAO, DE SUAS AUTARQUIAS E FUNDACOES PARA O</v>
      </c>
      <c r="G14" s="32" t="str">
        <f>IF('Access-Dez'!I14="1","F","S")</f>
        <v>F</v>
      </c>
      <c r="H14" s="32" t="str">
        <f>+'Access-Dez'!J14</f>
        <v>0100</v>
      </c>
      <c r="I14" s="42" t="str">
        <f>+'Access-Dez'!K14</f>
        <v>RECURSOS ORDINARIOS</v>
      </c>
      <c r="J14" s="32" t="str">
        <f>+'Access-Dez'!L14</f>
        <v>1</v>
      </c>
      <c r="K14" s="35"/>
      <c r="L14" s="35"/>
      <c r="M14" s="35"/>
      <c r="N14" s="33">
        <v>0</v>
      </c>
      <c r="O14" s="35"/>
      <c r="P14" s="35">
        <f>+'Access-Dez'!M14</f>
        <v>11829449.98</v>
      </c>
      <c r="Q14" s="35"/>
      <c r="R14" s="35">
        <f t="shared" si="0"/>
        <v>11829449.98</v>
      </c>
      <c r="S14" s="35">
        <f>+'Access-Dez'!N14</f>
        <v>11829449.98</v>
      </c>
      <c r="T14" s="36">
        <f t="shared" si="1"/>
        <v>1</v>
      </c>
      <c r="U14" s="35">
        <f>+'Access-Dez'!O14</f>
        <v>11818766</v>
      </c>
      <c r="V14" s="36">
        <f t="shared" si="2"/>
        <v>0.99909683205744448</v>
      </c>
      <c r="W14" s="35">
        <f>+'Access-Dez'!P14</f>
        <v>11818766</v>
      </c>
      <c r="X14" s="36">
        <f t="shared" si="3"/>
        <v>0.99909683205744448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02.122</v>
      </c>
      <c r="D15" s="32" t="str">
        <f>+CONCATENATE('Access-Dez'!E15,".",'Access-Dez'!G15)</f>
        <v>0569.09HB</v>
      </c>
      <c r="E15" s="42" t="str">
        <f>+'Access-Dez'!F15</f>
        <v>PRESTACAO JURISDICIONAL NA JUSTICA FEDERAL</v>
      </c>
      <c r="F15" s="42" t="str">
        <f>+'Access-Dez'!H15</f>
        <v>CONTRIBUICAO DA UNIAO, DE SUAS AUTARQUIAS E FUNDACOES PARA O</v>
      </c>
      <c r="G15" s="32" t="str">
        <f>IF('Access-Dez'!I15="1","F","S")</f>
        <v>F</v>
      </c>
      <c r="H15" s="32" t="str">
        <f>+'Access-Dez'!J15</f>
        <v>0188</v>
      </c>
      <c r="I15" s="42" t="str">
        <f>+'Access-Dez'!K15</f>
        <v>REMUNERACAO DAS DISPONIB. DO TESOURO NACIONAL</v>
      </c>
      <c r="J15" s="32" t="str">
        <f>+'Access-Dez'!L15</f>
        <v>1</v>
      </c>
      <c r="K15" s="33"/>
      <c r="L15" s="33"/>
      <c r="M15" s="33"/>
      <c r="N15" s="33">
        <v>0</v>
      </c>
      <c r="O15" s="33"/>
      <c r="P15" s="35">
        <f>+'Access-Dez'!M15</f>
        <v>282395.36</v>
      </c>
      <c r="Q15" s="35"/>
      <c r="R15" s="35">
        <f t="shared" si="0"/>
        <v>282395.36</v>
      </c>
      <c r="S15" s="35">
        <f>+'Access-Dez'!N15</f>
        <v>282395.36</v>
      </c>
      <c r="T15" s="36">
        <f t="shared" si="1"/>
        <v>1</v>
      </c>
      <c r="U15" s="35">
        <f>+'Access-Dez'!O15</f>
        <v>282395.36</v>
      </c>
      <c r="V15" s="36">
        <f t="shared" si="2"/>
        <v>1</v>
      </c>
      <c r="W15" s="35">
        <f>+'Access-Dez'!P15</f>
        <v>282395.36</v>
      </c>
      <c r="X15" s="36">
        <f t="shared" si="3"/>
        <v>1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PESSOAL ATIVO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68951916.299999997</v>
      </c>
      <c r="Q16" s="35"/>
      <c r="R16" s="35">
        <f t="shared" si="0"/>
        <v>68951916.299999997</v>
      </c>
      <c r="S16" s="35">
        <f>+'Access-Dez'!N16</f>
        <v>68951159.25</v>
      </c>
      <c r="T16" s="36">
        <f t="shared" si="1"/>
        <v>0.9999890206097144</v>
      </c>
      <c r="U16" s="35">
        <f>+'Access-Dez'!O16</f>
        <v>68459445.269999996</v>
      </c>
      <c r="V16" s="36">
        <f t="shared" si="2"/>
        <v>0.99285776151807981</v>
      </c>
      <c r="W16" s="35">
        <f>+'Access-Dez'!P16</f>
        <v>68305486.939999998</v>
      </c>
      <c r="X16" s="36">
        <f t="shared" si="3"/>
        <v>0.99062492538731661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1673657</v>
      </c>
      <c r="Q17" s="35"/>
      <c r="R17" s="35">
        <f t="shared" si="0"/>
        <v>1673657</v>
      </c>
      <c r="S17" s="35">
        <f>+'Access-Dez'!N17</f>
        <v>1459660.54</v>
      </c>
      <c r="T17" s="36">
        <f t="shared" si="1"/>
        <v>0.87213840111803076</v>
      </c>
      <c r="U17" s="35">
        <f>+'Access-Dez'!O17</f>
        <v>1459660.54</v>
      </c>
      <c r="V17" s="36">
        <f t="shared" si="2"/>
        <v>0.87213840111803076</v>
      </c>
      <c r="W17" s="35">
        <f>+'Access-Dez'!P17</f>
        <v>1459660.54</v>
      </c>
      <c r="X17" s="36">
        <f t="shared" si="3"/>
        <v>0.87213840111803076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4</v>
      </c>
      <c r="K18" s="33"/>
      <c r="L18" s="33"/>
      <c r="M18" s="33"/>
      <c r="N18" s="33">
        <v>0</v>
      </c>
      <c r="O18" s="33"/>
      <c r="P18" s="35">
        <f>+'Access-Dez'!M18</f>
        <v>15000</v>
      </c>
      <c r="Q18" s="35"/>
      <c r="R18" s="35">
        <f t="shared" si="0"/>
        <v>15000</v>
      </c>
      <c r="S18" s="35">
        <f>+'Access-Dez'!N18</f>
        <v>6620</v>
      </c>
      <c r="T18" s="36">
        <f t="shared" si="1"/>
        <v>0.44133333333333336</v>
      </c>
      <c r="U18" s="35">
        <f>+'Access-Dez'!O18</f>
        <v>6620</v>
      </c>
      <c r="V18" s="36">
        <f t="shared" si="2"/>
        <v>0.44133333333333336</v>
      </c>
      <c r="W18" s="35">
        <f>+'Access-Dez'!P18</f>
        <v>6620</v>
      </c>
      <c r="X18" s="36">
        <f t="shared" si="3"/>
        <v>0.44133333333333336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02.301</v>
      </c>
      <c r="D19" s="32" t="str">
        <f>+CONCATENATE('Access-Dez'!E19,".",'Access-Dez'!G19)</f>
        <v>0569.2004</v>
      </c>
      <c r="E19" s="42" t="str">
        <f>+'Access-Dez'!F19</f>
        <v>PRESTACAO JURISDICIONAL NA JUSTICA FEDERAL</v>
      </c>
      <c r="F19" s="42" t="str">
        <f>+'Access-Dez'!H19</f>
        <v>ASSISTENCIA MEDICA E ODONTOLOGICA AOS SERVIDORES CIVIS, EMPR</v>
      </c>
      <c r="G19" s="32" t="str">
        <f>IF('Access-Dez'!I19="1","F","S")</f>
        <v>S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2391076</v>
      </c>
      <c r="Q19" s="35"/>
      <c r="R19" s="35">
        <f t="shared" si="0"/>
        <v>2391076</v>
      </c>
      <c r="S19" s="35">
        <f>+'Access-Dez'!N19</f>
        <v>2390707.63</v>
      </c>
      <c r="T19" s="36">
        <f t="shared" si="1"/>
        <v>0.99984593965227364</v>
      </c>
      <c r="U19" s="35">
        <f>+'Access-Dez'!O19</f>
        <v>2260707.13</v>
      </c>
      <c r="V19" s="36">
        <f t="shared" si="2"/>
        <v>0.94547690244893923</v>
      </c>
      <c r="W19" s="35">
        <f>+'Access-Dez'!P19</f>
        <v>2260707.13</v>
      </c>
      <c r="X19" s="36">
        <f t="shared" si="3"/>
        <v>0.94547690244893923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0569.00M1</v>
      </c>
      <c r="E20" s="42" t="str">
        <f>+'Access-Dez'!F20</f>
        <v>PRESTACAO JURISDICIONAL NA JUSTICA FEDERAL</v>
      </c>
      <c r="F20" s="42" t="str">
        <f>+'Access-Dez'!H20</f>
        <v>BENEFICIOS ASSISTENCIAIS DECORRENTES DO AUXILIO-FUNERAL E NA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7169.8</v>
      </c>
      <c r="Q20" s="35"/>
      <c r="R20" s="35">
        <f t="shared" si="0"/>
        <v>7169.8</v>
      </c>
      <c r="S20" s="35">
        <f>+'Access-Dez'!N20</f>
        <v>7169.8</v>
      </c>
      <c r="T20" s="36">
        <f t="shared" si="1"/>
        <v>1</v>
      </c>
      <c r="U20" s="35">
        <f>+'Access-Dez'!O20</f>
        <v>7169.8</v>
      </c>
      <c r="V20" s="36">
        <f t="shared" si="2"/>
        <v>1</v>
      </c>
      <c r="W20" s="35">
        <f>+'Access-Dez'!P20</f>
        <v>7169.8</v>
      </c>
      <c r="X20" s="36">
        <f t="shared" si="3"/>
        <v>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0569.2010</v>
      </c>
      <c r="E21" s="42" t="str">
        <f>+'Access-Dez'!F21</f>
        <v>PRESTACAO JURISDICIONAL NA JUSTICA FEDERAL</v>
      </c>
      <c r="F21" s="42" t="str">
        <f>+'Access-Dez'!H21</f>
        <v>ASSISTENCIA PRE-ESCOLAR AOS DEPENDENTES DOS SERVIDORES CIVIS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576384</v>
      </c>
      <c r="Q21" s="35"/>
      <c r="R21" s="35">
        <f>N21-O21+P21+Q21</f>
        <v>576384</v>
      </c>
      <c r="S21" s="35">
        <f>+'Access-Dez'!N21</f>
        <v>546370.29</v>
      </c>
      <c r="T21" s="36">
        <f>IF(R21&gt;0,S21/R21,0)</f>
        <v>0.94792757953031315</v>
      </c>
      <c r="U21" s="35">
        <f>+'Access-Dez'!O21</f>
        <v>544972.29</v>
      </c>
      <c r="V21" s="36">
        <f>IF(R21&gt;0,U21/R21,0)</f>
        <v>0.94550211317455035</v>
      </c>
      <c r="W21" s="35">
        <f>+'Access-Dez'!P21</f>
        <v>544972.29</v>
      </c>
      <c r="X21" s="36">
        <f>IF(R21&gt;0,W21/R21,0)</f>
        <v>0.94550211317455035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02.331</v>
      </c>
      <c r="D22" s="32" t="str">
        <f>+CONCATENATE('Access-Dez'!E22,".",'Access-Dez'!G22)</f>
        <v>0569.2012</v>
      </c>
      <c r="E22" s="42" t="str">
        <f>+'Access-Dez'!F22</f>
        <v>PRESTACAO JURISDICIONAL NA JUSTICA FEDERAL</v>
      </c>
      <c r="F22" s="42" t="str">
        <f>+'Access-Dez'!H22</f>
        <v>AUXILIO-ALIMENTACAO AOS SERVIDORES CIVIS, EMPREGADOS E MILIT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3</v>
      </c>
      <c r="K22" s="33"/>
      <c r="L22" s="33"/>
      <c r="M22" s="33"/>
      <c r="N22" s="33">
        <v>0</v>
      </c>
      <c r="O22" s="33"/>
      <c r="P22" s="35">
        <f>+'Access-Dez'!M22</f>
        <v>3428575</v>
      </c>
      <c r="Q22" s="35"/>
      <c r="R22" s="35">
        <f>N22-O22+P22+Q22</f>
        <v>3428575</v>
      </c>
      <c r="S22" s="35">
        <f>+'Access-Dez'!N22</f>
        <v>3361223.44</v>
      </c>
      <c r="T22" s="36">
        <f>IF(R22&gt;0,S22/R22,0)</f>
        <v>0.98035581546269224</v>
      </c>
      <c r="U22" s="35">
        <f>+'Access-Dez'!O22</f>
        <v>3361223.44</v>
      </c>
      <c r="V22" s="36">
        <f>IF(R22&gt;0,U22/R22,0)</f>
        <v>0.98035581546269224</v>
      </c>
      <c r="W22" s="35">
        <f>+'Access-Dez'!P22</f>
        <v>3361223.44</v>
      </c>
      <c r="X22" s="36">
        <f>IF(R22&gt;0,W22/R22,0)</f>
        <v>0.98035581546269224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- SERVIDORES CIVIS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58480.62</v>
      </c>
      <c r="Q23" s="35"/>
      <c r="R23" s="35">
        <f>N23-O23+P23+Q23</f>
        <v>58480.62</v>
      </c>
      <c r="S23" s="35">
        <f>+'Access-Dez'!N23</f>
        <v>58480.62</v>
      </c>
      <c r="T23" s="36">
        <f>IF(R23&gt;0,S23/R23,0)</f>
        <v>1</v>
      </c>
      <c r="U23" s="35">
        <f>+'Access-Dez'!O23</f>
        <v>0</v>
      </c>
      <c r="V23" s="36">
        <f>IF(R23&gt;0,U23/R23,0)</f>
        <v>0</v>
      </c>
      <c r="W23" s="35">
        <f>+'Access-Dez'!P23</f>
        <v>0</v>
      </c>
      <c r="X23" s="36">
        <f>IF(R23&gt;0,W23/R23,0)</f>
        <v>0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- SERVIDORES CIVIS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6771463.5700000003</v>
      </c>
      <c r="Q24" s="35"/>
      <c r="R24" s="35">
        <f>N24-O24+P24+Q24</f>
        <v>6771463.5700000003</v>
      </c>
      <c r="S24" s="35">
        <f>+'Access-Dez'!N24</f>
        <v>6771463.5700000003</v>
      </c>
      <c r="T24" s="36">
        <f>IF(R24&gt;0,S24/R24,0)</f>
        <v>1</v>
      </c>
      <c r="U24" s="35">
        <f>+'Access-Dez'!O24</f>
        <v>6771463.5700000003</v>
      </c>
      <c r="V24" s="36">
        <f>IF(R24&gt;0,U24/R24,0)</f>
        <v>1</v>
      </c>
      <c r="W24" s="35">
        <f>+'Access-Dez'!P24</f>
        <v>6771463.5700000003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- SERVIDORES CIVIS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2754921.29</v>
      </c>
      <c r="Q25" s="35"/>
      <c r="R25" s="35">
        <f>N25-O25+P25+Q25</f>
        <v>2754921.29</v>
      </c>
      <c r="S25" s="35">
        <f>+'Access-Dez'!N25</f>
        <v>2754921.29</v>
      </c>
      <c r="T25" s="36">
        <f>IF(R25&gt;0,S25/R25,0)</f>
        <v>1</v>
      </c>
      <c r="U25" s="35">
        <f>+'Access-Dez'!O25</f>
        <v>2754921.29</v>
      </c>
      <c r="V25" s="36">
        <f>IF(R25&gt;0,U25/R25,0)</f>
        <v>1</v>
      </c>
      <c r="W25" s="35">
        <f>+'Access-Dez'!P25</f>
        <v>2718745.21</v>
      </c>
      <c r="X25" s="36">
        <f>IF(R25&gt;0,W25/R25,0)</f>
        <v>0.98686856131559386</v>
      </c>
    </row>
    <row r="26" spans="1:24" ht="30.75" customHeight="1" thickBot="1" x14ac:dyDescent="0.25">
      <c r="A26" s="62" t="s">
        <v>99</v>
      </c>
      <c r="B26" s="63"/>
      <c r="C26" s="63"/>
      <c r="D26" s="63"/>
      <c r="E26" s="63"/>
      <c r="F26" s="63"/>
      <c r="G26" s="63"/>
      <c r="H26" s="63"/>
      <c r="I26" s="63"/>
      <c r="J26" s="6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119540649.62000002</v>
      </c>
      <c r="Q26" s="38">
        <f>SUM(Q10:Q25)</f>
        <v>0</v>
      </c>
      <c r="R26" s="38">
        <f>SUM(R10:R25)</f>
        <v>119540649.62000002</v>
      </c>
      <c r="S26" s="38">
        <f>SUM(S10:S25)</f>
        <v>118852250.43000002</v>
      </c>
      <c r="T26" s="39">
        <f t="shared" si="1"/>
        <v>0.99424129622694624</v>
      </c>
      <c r="U26" s="38">
        <f>SUM(U10:U25)</f>
        <v>117047967.62000002</v>
      </c>
      <c r="V26" s="39">
        <f t="shared" si="2"/>
        <v>0.979147829563217</v>
      </c>
      <c r="W26" s="38">
        <f>SUM(W10:W25)</f>
        <v>116857833.20999999</v>
      </c>
      <c r="X26" s="39">
        <f t="shared" si="3"/>
        <v>0.9775572876797286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119540649.62000002</v>
      </c>
      <c r="Q31" s="41"/>
      <c r="R31" s="41">
        <f>SUM(R10:R25)</f>
        <v>119540649.62000002</v>
      </c>
      <c r="S31" s="41">
        <f>SUM(S10:S25)</f>
        <v>118852250.43000002</v>
      </c>
      <c r="T31" s="41"/>
      <c r="U31" s="41">
        <f>SUM(U10:U25)</f>
        <v>117047967.62000002</v>
      </c>
      <c r="V31" s="41"/>
      <c r="W31" s="41">
        <f>SUM(W10:W25)</f>
        <v>116857833.20999999</v>
      </c>
      <c r="X31" s="41"/>
    </row>
    <row r="32" spans="1:24" ht="23.25" customHeight="1" x14ac:dyDescent="0.2">
      <c r="N32" t="s">
        <v>120</v>
      </c>
      <c r="P32" s="41">
        <v>-119540649.62</v>
      </c>
      <c r="Q32" s="41"/>
      <c r="R32" s="41">
        <v>-119540649.62</v>
      </c>
      <c r="S32" s="41">
        <v>-118852250.43000001</v>
      </c>
      <c r="T32" s="41"/>
      <c r="U32" s="41">
        <v>-117047967.62</v>
      </c>
      <c r="V32" s="41"/>
      <c r="W32" s="41">
        <v>-116857833.20999999</v>
      </c>
      <c r="X32" s="41"/>
    </row>
    <row r="33" spans="14:24" ht="23.25" customHeight="1" x14ac:dyDescent="0.2">
      <c r="N33" t="s">
        <v>16</v>
      </c>
      <c r="P33" s="41">
        <f>+P32+P31</f>
        <v>0</v>
      </c>
      <c r="Q33" s="41"/>
      <c r="R33" s="41">
        <f>+R32+R31</f>
        <v>0</v>
      </c>
      <c r="S33" s="41">
        <f>+S32+S31</f>
        <v>0</v>
      </c>
      <c r="T33" s="41"/>
      <c r="U33" s="41">
        <f>+U32+U31</f>
        <v>0</v>
      </c>
      <c r="V33" s="41"/>
      <c r="W33" s="41">
        <f>+W32+W31</f>
        <v>0</v>
      </c>
      <c r="X33" s="41"/>
    </row>
    <row r="34" spans="14:24" ht="23.25" customHeight="1" x14ac:dyDescent="0.2"/>
  </sheetData>
  <mergeCells count="17"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77" t="s">
        <v>125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61615.01</v>
      </c>
      <c r="P10" s="1">
        <v>61615.01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8430468.1300000008</v>
      </c>
      <c r="O12" s="1">
        <v>48061.14</v>
      </c>
      <c r="P12" s="1">
        <v>48061.14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8159678.0599999996</v>
      </c>
      <c r="N13" s="1">
        <v>8159678.0599999996</v>
      </c>
      <c r="O13" s="1">
        <v>8127691</v>
      </c>
      <c r="P13" s="1">
        <v>7975068.1100000003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125057.17</v>
      </c>
      <c r="O14" s="1">
        <v>125057.17</v>
      </c>
      <c r="P14" s="1">
        <v>125057.17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41565.21</v>
      </c>
      <c r="O15" s="1">
        <v>11468.73</v>
      </c>
      <c r="P15" s="1">
        <v>11468.73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44037</v>
      </c>
      <c r="P17" s="1">
        <v>44037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299434.96000000002</v>
      </c>
      <c r="P18" s="1">
        <v>299434.96000000002</v>
      </c>
    </row>
    <row r="19" spans="1:16" x14ac:dyDescent="0.2">
      <c r="A19" t="s">
        <v>33</v>
      </c>
      <c r="B19" t="s">
        <v>34</v>
      </c>
      <c r="C19" t="s">
        <v>35</v>
      </c>
      <c r="D19" t="s">
        <v>126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1005290.56</v>
      </c>
      <c r="N19" s="1">
        <v>1005290.56</v>
      </c>
      <c r="O19" s="1">
        <v>1005290.56</v>
      </c>
      <c r="P19" s="1">
        <v>1005290.56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1208080.96</v>
      </c>
      <c r="N20" s="1">
        <v>1208080.96</v>
      </c>
      <c r="O20" s="1">
        <v>1208080.96</v>
      </c>
      <c r="P20" s="1">
        <v>1170755.3899999999</v>
      </c>
    </row>
    <row r="22" spans="1:16" x14ac:dyDescent="0.2">
      <c r="M22" s="52">
        <f>SUM(M10:M21)</f>
        <v>39580678.899999999</v>
      </c>
      <c r="N22" s="52">
        <f>SUM(N10:N21)</f>
        <v>26016107.410000004</v>
      </c>
      <c r="O22" s="52">
        <f>SUM(O10:O21)</f>
        <v>10931327.850000001</v>
      </c>
      <c r="P22" s="52">
        <f>SUM(P10:P21)</f>
        <v>10741379.390000002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W33" sqref="W33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16" x14ac:dyDescent="0.2">
      <c r="A1" t="s">
        <v>111</v>
      </c>
    </row>
    <row r="3" spans="1:16" x14ac:dyDescent="0.2">
      <c r="A3" t="s">
        <v>19</v>
      </c>
    </row>
    <row r="4" spans="1:16" x14ac:dyDescent="0.2">
      <c r="A4" s="77" t="s">
        <v>127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420314.2</v>
      </c>
      <c r="P10" s="1">
        <v>420228.31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11215063.529999999</v>
      </c>
      <c r="O12" s="1">
        <v>1323835.8999999999</v>
      </c>
      <c r="P12" s="1">
        <v>1021173.48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13452023.119999999</v>
      </c>
      <c r="N13" s="1">
        <v>13452023.119999999</v>
      </c>
      <c r="O13" s="1">
        <v>13439991.84</v>
      </c>
      <c r="P13" s="1">
        <v>13291137.109999999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244278.15</v>
      </c>
      <c r="O14" s="1">
        <v>244278.15</v>
      </c>
      <c r="P14" s="1">
        <v>244278.15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1290089.97</v>
      </c>
      <c r="O15" s="1">
        <v>170479.57</v>
      </c>
      <c r="P15" s="1">
        <v>170479.57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92268</v>
      </c>
      <c r="P17" s="1">
        <v>92268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597383.22</v>
      </c>
      <c r="P18" s="1">
        <v>597383.22</v>
      </c>
    </row>
    <row r="19" spans="1:16" x14ac:dyDescent="0.2">
      <c r="A19" t="s">
        <v>33</v>
      </c>
      <c r="B19" t="s">
        <v>34</v>
      </c>
      <c r="C19" t="s">
        <v>35</v>
      </c>
      <c r="D19" t="s">
        <v>126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1941169.32</v>
      </c>
      <c r="N19" s="1">
        <v>1941169.32</v>
      </c>
      <c r="O19" s="1">
        <v>1941169.32</v>
      </c>
      <c r="P19" s="1">
        <v>1941169.32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2027521.7</v>
      </c>
      <c r="N20" s="1">
        <v>2027521.7</v>
      </c>
      <c r="O20" s="1">
        <v>2027521.7</v>
      </c>
      <c r="P20" s="1">
        <v>1991340.6</v>
      </c>
    </row>
    <row r="21" spans="1:16" x14ac:dyDescent="0.2">
      <c r="A21" s="44" t="s">
        <v>99</v>
      </c>
      <c r="B21" s="44"/>
      <c r="C21" s="44" t="s">
        <v>110</v>
      </c>
      <c r="D21" s="44" t="s">
        <v>110</v>
      </c>
      <c r="E21" s="44" t="s">
        <v>110</v>
      </c>
      <c r="F21" s="44"/>
      <c r="G21" s="44" t="s">
        <v>110</v>
      </c>
      <c r="H21" s="44"/>
      <c r="I21" s="44" t="s">
        <v>110</v>
      </c>
      <c r="J21" s="44" t="s">
        <v>110</v>
      </c>
      <c r="K21" s="44" t="s">
        <v>110</v>
      </c>
      <c r="L21" s="44" t="s">
        <v>110</v>
      </c>
      <c r="M21" s="45">
        <f>SUM(M10:M20)</f>
        <v>46628343.460000001</v>
      </c>
      <c r="N21" s="49">
        <f>SUM(N10:N20)</f>
        <v>37216113.109999999</v>
      </c>
      <c r="O21" s="49">
        <f>SUM(O10:O20)</f>
        <v>20257833.219999999</v>
      </c>
      <c r="P21" s="49">
        <f>SUM(P10:P20)</f>
        <v>19770049.080000002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W33" sqref="W33"/>
    </sheetView>
  </sheetViews>
  <sheetFormatPr defaultRowHeight="12.75" x14ac:dyDescent="0.2"/>
  <cols>
    <col min="13" max="16" width="12.85546875" bestFit="1" customWidth="1"/>
  </cols>
  <sheetData>
    <row r="1" spans="1:16" x14ac:dyDescent="0.2">
      <c r="A1" t="s">
        <v>130</v>
      </c>
    </row>
    <row r="3" spans="1:16" x14ac:dyDescent="0.2">
      <c r="A3" t="s">
        <v>19</v>
      </c>
    </row>
    <row r="4" spans="1:16" x14ac:dyDescent="0.2">
      <c r="A4" s="77" t="s">
        <v>131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991697.44</v>
      </c>
      <c r="P10" s="1">
        <v>991611.55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12210717.23</v>
      </c>
      <c r="O12" s="1">
        <v>2854839.97</v>
      </c>
      <c r="P12" s="1">
        <v>2854839.97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18847477.030000001</v>
      </c>
      <c r="N13" s="1">
        <v>18847475.75</v>
      </c>
      <c r="O13" s="1">
        <v>18841967.5</v>
      </c>
      <c r="P13" s="1">
        <v>18674083.960000001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359899.13</v>
      </c>
      <c r="O14" s="1">
        <v>359899.13</v>
      </c>
      <c r="P14" s="1">
        <v>359899.13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1301454.56</v>
      </c>
      <c r="O15" s="1">
        <v>317787.06</v>
      </c>
      <c r="P15" s="1">
        <v>317787.06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591.32000000000005</v>
      </c>
      <c r="N16" s="1">
        <v>591.32000000000005</v>
      </c>
      <c r="O16" s="1">
        <v>591.32000000000005</v>
      </c>
      <c r="P16" s="1">
        <v>591.32000000000005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138402</v>
      </c>
      <c r="P17" s="1">
        <v>138402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890991.96</v>
      </c>
      <c r="P18" s="1">
        <v>890991.96</v>
      </c>
    </row>
    <row r="19" spans="1:16" x14ac:dyDescent="0.2">
      <c r="A19" t="s">
        <v>33</v>
      </c>
      <c r="B19" t="s">
        <v>34</v>
      </c>
      <c r="C19" t="s">
        <v>35</v>
      </c>
      <c r="D19" t="s">
        <v>126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2909404.8</v>
      </c>
      <c r="N19" s="1">
        <v>2909404.8</v>
      </c>
      <c r="O19" s="1">
        <v>2908192.98</v>
      </c>
      <c r="P19" s="1">
        <v>2908192.98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17</v>
      </c>
      <c r="K20" t="s">
        <v>64</v>
      </c>
      <c r="L20" t="s">
        <v>11</v>
      </c>
      <c r="M20" s="1">
        <v>2839486.93</v>
      </c>
      <c r="N20" s="1">
        <v>2839486.93</v>
      </c>
      <c r="O20" s="1">
        <v>2839486.93</v>
      </c>
      <c r="P20" s="1">
        <v>2800472.7</v>
      </c>
    </row>
    <row r="21" spans="1:16" x14ac:dyDescent="0.2">
      <c r="A21" s="46" t="s">
        <v>99</v>
      </c>
      <c r="B21" s="46"/>
      <c r="C21" s="46" t="s">
        <v>110</v>
      </c>
      <c r="D21" s="46" t="s">
        <v>110</v>
      </c>
      <c r="E21" s="46" t="s">
        <v>110</v>
      </c>
      <c r="F21" s="46"/>
      <c r="G21" s="46" t="s">
        <v>110</v>
      </c>
      <c r="H21" s="46"/>
      <c r="I21" s="46" t="s">
        <v>110</v>
      </c>
      <c r="J21" s="46" t="s">
        <v>110</v>
      </c>
      <c r="K21" s="46" t="s">
        <v>110</v>
      </c>
      <c r="L21" s="46" t="s">
        <v>110</v>
      </c>
      <c r="M21" s="47">
        <f>SUM(M10:M20)</f>
        <v>53803998.079999998</v>
      </c>
      <c r="N21" s="49">
        <f>SUM(N10:N20)</f>
        <v>45544662.720000006</v>
      </c>
      <c r="O21" s="49">
        <f>SUM(O10:O20)</f>
        <v>30143856.289999999</v>
      </c>
      <c r="P21" s="49">
        <f>SUM(P10:P20)</f>
        <v>29936872.629999999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W33" sqref="W33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16" x14ac:dyDescent="0.2">
      <c r="A1" s="56" t="s">
        <v>130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">
      <c r="A3" s="56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x14ac:dyDescent="0.2">
      <c r="A4" s="78" t="s">
        <v>133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x14ac:dyDescent="0.2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">
      <c r="A7" s="56" t="s">
        <v>21</v>
      </c>
      <c r="B7" s="56"/>
      <c r="C7" s="56" t="s">
        <v>22</v>
      </c>
      <c r="D7" s="56" t="s">
        <v>23</v>
      </c>
      <c r="E7" s="56" t="s">
        <v>24</v>
      </c>
      <c r="F7" s="56"/>
      <c r="G7" s="56" t="s">
        <v>25</v>
      </c>
      <c r="H7" s="56"/>
      <c r="I7" s="56" t="s">
        <v>26</v>
      </c>
      <c r="J7" s="56" t="s">
        <v>27</v>
      </c>
      <c r="K7" s="56" t="s">
        <v>28</v>
      </c>
      <c r="L7" s="56" t="s">
        <v>29</v>
      </c>
      <c r="M7" s="56" t="s">
        <v>30</v>
      </c>
      <c r="N7" s="56" t="s">
        <v>112</v>
      </c>
      <c r="O7" s="56" t="s">
        <v>113</v>
      </c>
      <c r="P7" s="56" t="s">
        <v>114</v>
      </c>
    </row>
    <row r="8" spans="1:16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 t="s">
        <v>31</v>
      </c>
      <c r="N8" s="56" t="s">
        <v>115</v>
      </c>
      <c r="O8" s="56" t="s">
        <v>116</v>
      </c>
      <c r="P8" s="56" t="s">
        <v>117</v>
      </c>
    </row>
    <row r="9" spans="1:16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 t="s">
        <v>32</v>
      </c>
      <c r="M9" s="56" t="s">
        <v>118</v>
      </c>
      <c r="N9" s="56" t="s">
        <v>118</v>
      </c>
      <c r="O9" s="56" t="s">
        <v>118</v>
      </c>
      <c r="P9" s="56" t="s">
        <v>118</v>
      </c>
    </row>
    <row r="10" spans="1:16" x14ac:dyDescent="0.2">
      <c r="A10" s="56" t="s">
        <v>33</v>
      </c>
      <c r="B10" s="56" t="s">
        <v>34</v>
      </c>
      <c r="C10" s="56" t="s">
        <v>35</v>
      </c>
      <c r="D10" s="56" t="s">
        <v>36</v>
      </c>
      <c r="E10" s="56" t="s">
        <v>37</v>
      </c>
      <c r="F10" s="56" t="s">
        <v>38</v>
      </c>
      <c r="G10" s="56" t="s">
        <v>39</v>
      </c>
      <c r="H10" s="56" t="s">
        <v>40</v>
      </c>
      <c r="I10" s="56" t="s">
        <v>11</v>
      </c>
      <c r="J10" s="56" t="s">
        <v>18</v>
      </c>
      <c r="K10" s="56" t="s">
        <v>41</v>
      </c>
      <c r="L10" s="56" t="s">
        <v>14</v>
      </c>
      <c r="M10" s="57">
        <v>2785628</v>
      </c>
      <c r="N10" s="57">
        <v>2785628</v>
      </c>
      <c r="O10" s="57">
        <v>1209340.99</v>
      </c>
      <c r="P10" s="57">
        <v>1209255.1000000001</v>
      </c>
    </row>
    <row r="11" spans="1:16" x14ac:dyDescent="0.2">
      <c r="A11" s="56" t="s">
        <v>33</v>
      </c>
      <c r="B11" s="56" t="s">
        <v>34</v>
      </c>
      <c r="C11" s="56" t="s">
        <v>35</v>
      </c>
      <c r="D11" s="56" t="s">
        <v>36</v>
      </c>
      <c r="E11" s="56" t="s">
        <v>37</v>
      </c>
      <c r="F11" s="56" t="s">
        <v>38</v>
      </c>
      <c r="G11" s="56" t="s">
        <v>42</v>
      </c>
      <c r="H11" s="56" t="s">
        <v>43</v>
      </c>
      <c r="I11" s="56" t="s">
        <v>11</v>
      </c>
      <c r="J11" s="56" t="s">
        <v>18</v>
      </c>
      <c r="K11" s="56" t="s">
        <v>41</v>
      </c>
      <c r="L11" s="56" t="s">
        <v>13</v>
      </c>
      <c r="M11" s="57">
        <v>1706506</v>
      </c>
      <c r="N11" s="57">
        <v>30257</v>
      </c>
      <c r="O11" s="56"/>
      <c r="P11" s="56"/>
    </row>
    <row r="12" spans="1:16" x14ac:dyDescent="0.2">
      <c r="A12" s="56" t="s">
        <v>33</v>
      </c>
      <c r="B12" s="56" t="s">
        <v>34</v>
      </c>
      <c r="C12" s="56" t="s">
        <v>35</v>
      </c>
      <c r="D12" s="56" t="s">
        <v>36</v>
      </c>
      <c r="E12" s="56" t="s">
        <v>37</v>
      </c>
      <c r="F12" s="56" t="s">
        <v>38</v>
      </c>
      <c r="G12" s="56" t="s">
        <v>42</v>
      </c>
      <c r="H12" s="56" t="s">
        <v>43</v>
      </c>
      <c r="I12" s="56" t="s">
        <v>11</v>
      </c>
      <c r="J12" s="56" t="s">
        <v>18</v>
      </c>
      <c r="K12" s="56" t="s">
        <v>41</v>
      </c>
      <c r="L12" s="56" t="s">
        <v>14</v>
      </c>
      <c r="M12" s="57">
        <v>15987391</v>
      </c>
      <c r="N12" s="57">
        <v>13240163.720000001</v>
      </c>
      <c r="O12" s="57">
        <v>4309808.25</v>
      </c>
      <c r="P12" s="57">
        <v>4309808.25</v>
      </c>
    </row>
    <row r="13" spans="1:16" x14ac:dyDescent="0.2">
      <c r="A13" s="56" t="s">
        <v>33</v>
      </c>
      <c r="B13" s="56" t="s">
        <v>34</v>
      </c>
      <c r="C13" s="56" t="s">
        <v>35</v>
      </c>
      <c r="D13" s="56" t="s">
        <v>44</v>
      </c>
      <c r="E13" s="56" t="s">
        <v>37</v>
      </c>
      <c r="F13" s="56" t="s">
        <v>38</v>
      </c>
      <c r="G13" s="56" t="s">
        <v>47</v>
      </c>
      <c r="H13" s="56" t="s">
        <v>105</v>
      </c>
      <c r="I13" s="56" t="s">
        <v>11</v>
      </c>
      <c r="J13" s="56" t="s">
        <v>18</v>
      </c>
      <c r="K13" s="56" t="s">
        <v>41</v>
      </c>
      <c r="L13" s="56" t="s">
        <v>11</v>
      </c>
      <c r="M13" s="57">
        <v>24216050.690000001</v>
      </c>
      <c r="N13" s="57">
        <v>24216049.41</v>
      </c>
      <c r="O13" s="57">
        <v>24210248.140000001</v>
      </c>
      <c r="P13" s="57">
        <v>24058696.5</v>
      </c>
    </row>
    <row r="14" spans="1:16" x14ac:dyDescent="0.2">
      <c r="A14" s="56" t="s">
        <v>33</v>
      </c>
      <c r="B14" s="56" t="s">
        <v>34</v>
      </c>
      <c r="C14" s="56" t="s">
        <v>35</v>
      </c>
      <c r="D14" s="56" t="s">
        <v>44</v>
      </c>
      <c r="E14" s="56" t="s">
        <v>37</v>
      </c>
      <c r="F14" s="56" t="s">
        <v>38</v>
      </c>
      <c r="G14" s="56" t="s">
        <v>106</v>
      </c>
      <c r="H14" s="56" t="s">
        <v>107</v>
      </c>
      <c r="I14" s="56" t="s">
        <v>11</v>
      </c>
      <c r="J14" s="56" t="s">
        <v>18</v>
      </c>
      <c r="K14" s="56" t="s">
        <v>41</v>
      </c>
      <c r="L14" s="56" t="s">
        <v>14</v>
      </c>
      <c r="M14" s="57">
        <v>2091585</v>
      </c>
      <c r="N14" s="57">
        <v>494941.47</v>
      </c>
      <c r="O14" s="57">
        <v>492834.67</v>
      </c>
      <c r="P14" s="57">
        <v>492834.67</v>
      </c>
    </row>
    <row r="15" spans="1:16" x14ac:dyDescent="0.2">
      <c r="A15" s="56" t="s">
        <v>33</v>
      </c>
      <c r="B15" s="56" t="s">
        <v>34</v>
      </c>
      <c r="C15" s="56" t="s">
        <v>35</v>
      </c>
      <c r="D15" s="56" t="s">
        <v>48</v>
      </c>
      <c r="E15" s="56" t="s">
        <v>37</v>
      </c>
      <c r="F15" s="56" t="s">
        <v>38</v>
      </c>
      <c r="G15" s="56" t="s">
        <v>49</v>
      </c>
      <c r="H15" s="56" t="s">
        <v>50</v>
      </c>
      <c r="I15" s="56" t="s">
        <v>51</v>
      </c>
      <c r="J15" s="56" t="s">
        <v>18</v>
      </c>
      <c r="K15" s="56" t="s">
        <v>41</v>
      </c>
      <c r="L15" s="56" t="s">
        <v>14</v>
      </c>
      <c r="M15" s="57">
        <v>2376180</v>
      </c>
      <c r="N15" s="57">
        <v>1312340.72</v>
      </c>
      <c r="O15" s="57">
        <v>426925.82</v>
      </c>
      <c r="P15" s="57">
        <v>426925.82</v>
      </c>
    </row>
    <row r="16" spans="1:16" x14ac:dyDescent="0.2">
      <c r="A16" s="56" t="s">
        <v>33</v>
      </c>
      <c r="B16" s="56" t="s">
        <v>34</v>
      </c>
      <c r="C16" s="56" t="s">
        <v>35</v>
      </c>
      <c r="D16" s="56" t="s">
        <v>52</v>
      </c>
      <c r="E16" s="56" t="s">
        <v>37</v>
      </c>
      <c r="F16" s="56" t="s">
        <v>38</v>
      </c>
      <c r="G16" s="56" t="s">
        <v>53</v>
      </c>
      <c r="H16" s="56" t="s">
        <v>54</v>
      </c>
      <c r="I16" s="56" t="s">
        <v>11</v>
      </c>
      <c r="J16" s="56" t="s">
        <v>18</v>
      </c>
      <c r="K16" s="56" t="s">
        <v>41</v>
      </c>
      <c r="L16" s="56" t="s">
        <v>14</v>
      </c>
      <c r="M16" s="57">
        <v>591.32000000000005</v>
      </c>
      <c r="N16" s="57">
        <v>591.32000000000005</v>
      </c>
      <c r="O16" s="57">
        <v>591.32000000000005</v>
      </c>
      <c r="P16" s="57">
        <v>591.32000000000005</v>
      </c>
    </row>
    <row r="17" spans="1:16" x14ac:dyDescent="0.2">
      <c r="A17" s="56" t="s">
        <v>33</v>
      </c>
      <c r="B17" s="56" t="s">
        <v>34</v>
      </c>
      <c r="C17" s="56" t="s">
        <v>35</v>
      </c>
      <c r="D17" s="56" t="s">
        <v>52</v>
      </c>
      <c r="E17" s="56" t="s">
        <v>37</v>
      </c>
      <c r="F17" s="56" t="s">
        <v>38</v>
      </c>
      <c r="G17" s="56" t="s">
        <v>55</v>
      </c>
      <c r="H17" s="56" t="s">
        <v>56</v>
      </c>
      <c r="I17" s="56" t="s">
        <v>11</v>
      </c>
      <c r="J17" s="56" t="s">
        <v>18</v>
      </c>
      <c r="K17" s="56" t="s">
        <v>41</v>
      </c>
      <c r="L17" s="56" t="s">
        <v>14</v>
      </c>
      <c r="M17" s="57">
        <v>578772</v>
      </c>
      <c r="N17" s="57">
        <v>578772</v>
      </c>
      <c r="O17" s="57">
        <v>186633</v>
      </c>
      <c r="P17" s="57">
        <v>186633</v>
      </c>
    </row>
    <row r="18" spans="1:16" x14ac:dyDescent="0.2">
      <c r="A18" s="56" t="s">
        <v>33</v>
      </c>
      <c r="B18" s="56" t="s">
        <v>34</v>
      </c>
      <c r="C18" s="56" t="s">
        <v>35</v>
      </c>
      <c r="D18" s="56" t="s">
        <v>52</v>
      </c>
      <c r="E18" s="56" t="s">
        <v>37</v>
      </c>
      <c r="F18" s="56" t="s">
        <v>38</v>
      </c>
      <c r="G18" s="56" t="s">
        <v>57</v>
      </c>
      <c r="H18" s="56" t="s">
        <v>58</v>
      </c>
      <c r="I18" s="56" t="s">
        <v>11</v>
      </c>
      <c r="J18" s="56" t="s">
        <v>18</v>
      </c>
      <c r="K18" s="56" t="s">
        <v>41</v>
      </c>
      <c r="L18" s="56" t="s">
        <v>14</v>
      </c>
      <c r="M18" s="57">
        <v>3680976</v>
      </c>
      <c r="N18" s="57">
        <v>3680976</v>
      </c>
      <c r="O18" s="57">
        <v>1192194.94</v>
      </c>
      <c r="P18" s="57">
        <v>1192194.94</v>
      </c>
    </row>
    <row r="19" spans="1:16" x14ac:dyDescent="0.2">
      <c r="A19" s="56" t="s">
        <v>33</v>
      </c>
      <c r="B19" s="56" t="s">
        <v>34</v>
      </c>
      <c r="C19" s="56" t="s">
        <v>35</v>
      </c>
      <c r="D19" s="56" t="s">
        <v>126</v>
      </c>
      <c r="E19" s="56" t="s">
        <v>37</v>
      </c>
      <c r="F19" s="56" t="s">
        <v>38</v>
      </c>
      <c r="G19" s="56" t="s">
        <v>45</v>
      </c>
      <c r="H19" s="56" t="s">
        <v>46</v>
      </c>
      <c r="I19" s="56" t="s">
        <v>11</v>
      </c>
      <c r="J19" s="56" t="s">
        <v>18</v>
      </c>
      <c r="K19" s="56" t="s">
        <v>41</v>
      </c>
      <c r="L19" s="56" t="s">
        <v>11</v>
      </c>
      <c r="M19" s="57">
        <v>3876068.48</v>
      </c>
      <c r="N19" s="57">
        <v>3876068.48</v>
      </c>
      <c r="O19" s="57">
        <v>3874856.66</v>
      </c>
      <c r="P19" s="57">
        <v>3874856.66</v>
      </c>
    </row>
    <row r="20" spans="1:16" x14ac:dyDescent="0.2">
      <c r="A20" s="56" t="s">
        <v>33</v>
      </c>
      <c r="B20" s="56" t="s">
        <v>34</v>
      </c>
      <c r="C20" s="56" t="s">
        <v>59</v>
      </c>
      <c r="D20" s="56" t="s">
        <v>60</v>
      </c>
      <c r="E20" s="56" t="s">
        <v>61</v>
      </c>
      <c r="F20" s="56" t="s">
        <v>62</v>
      </c>
      <c r="G20" s="56" t="s">
        <v>63</v>
      </c>
      <c r="H20" s="56" t="s">
        <v>108</v>
      </c>
      <c r="I20" s="56" t="s">
        <v>51</v>
      </c>
      <c r="J20" s="56" t="s">
        <v>17</v>
      </c>
      <c r="K20" s="56" t="s">
        <v>64</v>
      </c>
      <c r="L20" s="56" t="s">
        <v>11</v>
      </c>
      <c r="M20" s="57">
        <v>3677103.71</v>
      </c>
      <c r="N20" s="57">
        <v>3677103.71</v>
      </c>
      <c r="O20" s="57">
        <v>3677103.71</v>
      </c>
      <c r="P20" s="57">
        <v>3640668.92</v>
      </c>
    </row>
    <row r="21" spans="1:16" x14ac:dyDescent="0.2">
      <c r="A21" s="48" t="s">
        <v>99</v>
      </c>
      <c r="B21" s="48"/>
      <c r="C21" s="48" t="s">
        <v>110</v>
      </c>
      <c r="D21" s="48" t="s">
        <v>110</v>
      </c>
      <c r="E21" s="48" t="s">
        <v>110</v>
      </c>
      <c r="F21" s="48"/>
      <c r="G21" s="48" t="s">
        <v>110</v>
      </c>
      <c r="H21" s="48"/>
      <c r="I21" s="48" t="s">
        <v>110</v>
      </c>
      <c r="J21" s="48" t="s">
        <v>110</v>
      </c>
      <c r="K21" s="48" t="s">
        <v>110</v>
      </c>
      <c r="L21" s="48" t="s">
        <v>110</v>
      </c>
      <c r="M21" s="49">
        <f>SUM(M10:M20)</f>
        <v>60976852.199999996</v>
      </c>
      <c r="N21" s="49">
        <f>SUM(N10:N20)</f>
        <v>53892891.829999998</v>
      </c>
      <c r="O21" s="49">
        <f>SUM(O10:O20)</f>
        <v>39580537.500000007</v>
      </c>
      <c r="P21" s="49">
        <f>SUM(P10:P20)</f>
        <v>39392465.180000007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W33" sqref="W33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130</v>
      </c>
    </row>
    <row r="3" spans="1:16" x14ac:dyDescent="0.2">
      <c r="A3" t="s">
        <v>19</v>
      </c>
    </row>
    <row r="4" spans="1:16" x14ac:dyDescent="0.2">
      <c r="A4" s="77" t="s">
        <v>135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1652039.89</v>
      </c>
      <c r="P10" s="1">
        <v>1651954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13678899.82</v>
      </c>
      <c r="O12" s="1">
        <v>5467226.6500000004</v>
      </c>
      <c r="P12" s="1">
        <v>5467226.6500000004</v>
      </c>
    </row>
    <row r="13" spans="1:16" x14ac:dyDescent="0.2">
      <c r="A13" t="s">
        <v>33</v>
      </c>
      <c r="B13" t="s">
        <v>34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105</v>
      </c>
      <c r="I13" t="s">
        <v>11</v>
      </c>
      <c r="J13" t="s">
        <v>18</v>
      </c>
      <c r="K13" t="s">
        <v>41</v>
      </c>
      <c r="L13" t="s">
        <v>11</v>
      </c>
      <c r="M13" s="1">
        <v>29609688.039999999</v>
      </c>
      <c r="N13" s="1">
        <v>29544945.359999999</v>
      </c>
      <c r="O13" s="1">
        <v>29539331.600000001</v>
      </c>
      <c r="P13" s="1">
        <v>29401277.309999999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106</v>
      </c>
      <c r="H14" t="s">
        <v>107</v>
      </c>
      <c r="I14" t="s">
        <v>11</v>
      </c>
      <c r="J14" t="s">
        <v>18</v>
      </c>
      <c r="K14" t="s">
        <v>41</v>
      </c>
      <c r="L14" t="s">
        <v>14</v>
      </c>
      <c r="M14" s="1">
        <v>2091585</v>
      </c>
      <c r="N14" s="1">
        <v>625048.91</v>
      </c>
      <c r="O14" s="1">
        <v>622942.11</v>
      </c>
      <c r="P14" s="1">
        <v>622942.11</v>
      </c>
    </row>
    <row r="15" spans="1:16" x14ac:dyDescent="0.2">
      <c r="A15" t="s">
        <v>33</v>
      </c>
      <c r="B15" t="s">
        <v>34</v>
      </c>
      <c r="C15" t="s">
        <v>35</v>
      </c>
      <c r="D15" t="s">
        <v>48</v>
      </c>
      <c r="E15" t="s">
        <v>37</v>
      </c>
      <c r="F15" t="s">
        <v>38</v>
      </c>
      <c r="G15" t="s">
        <v>49</v>
      </c>
      <c r="H15" t="s">
        <v>50</v>
      </c>
      <c r="I15" t="s">
        <v>51</v>
      </c>
      <c r="J15" t="s">
        <v>18</v>
      </c>
      <c r="K15" t="s">
        <v>41</v>
      </c>
      <c r="L15" t="s">
        <v>14</v>
      </c>
      <c r="M15" s="1">
        <v>2376180</v>
      </c>
      <c r="N15" s="1">
        <v>1323226.8799999999</v>
      </c>
      <c r="O15" s="1">
        <v>622382.73</v>
      </c>
      <c r="P15" s="1">
        <v>622382.73</v>
      </c>
    </row>
    <row r="16" spans="1:16" x14ac:dyDescent="0.2">
      <c r="A16" t="s">
        <v>33</v>
      </c>
      <c r="B16" t="s">
        <v>34</v>
      </c>
      <c r="C16" t="s">
        <v>35</v>
      </c>
      <c r="D16" t="s">
        <v>52</v>
      </c>
      <c r="E16" t="s">
        <v>37</v>
      </c>
      <c r="F16" t="s">
        <v>38</v>
      </c>
      <c r="G16" t="s">
        <v>53</v>
      </c>
      <c r="H16" t="s">
        <v>54</v>
      </c>
      <c r="I16" t="s">
        <v>11</v>
      </c>
      <c r="J16" t="s">
        <v>18</v>
      </c>
      <c r="K16" t="s">
        <v>41</v>
      </c>
      <c r="L16" t="s">
        <v>14</v>
      </c>
      <c r="M16" s="1">
        <v>1217.33</v>
      </c>
      <c r="N16" s="1">
        <v>1217.33</v>
      </c>
      <c r="O16" s="1">
        <v>1217.33</v>
      </c>
      <c r="P16" s="1">
        <v>1217.33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55</v>
      </c>
      <c r="H17" t="s">
        <v>56</v>
      </c>
      <c r="I17" t="s">
        <v>11</v>
      </c>
      <c r="J17" t="s">
        <v>18</v>
      </c>
      <c r="K17" t="s">
        <v>41</v>
      </c>
      <c r="L17" t="s">
        <v>14</v>
      </c>
      <c r="M17" s="1">
        <v>578772</v>
      </c>
      <c r="N17" s="1">
        <v>578772</v>
      </c>
      <c r="O17" s="1">
        <v>236961</v>
      </c>
      <c r="P17" s="1">
        <v>236961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57</v>
      </c>
      <c r="H18" t="s">
        <v>58</v>
      </c>
      <c r="I18" t="s">
        <v>11</v>
      </c>
      <c r="J18" t="s">
        <v>18</v>
      </c>
      <c r="K18" t="s">
        <v>41</v>
      </c>
      <c r="L18" t="s">
        <v>14</v>
      </c>
      <c r="M18" s="1">
        <v>3680976</v>
      </c>
      <c r="N18" s="1">
        <v>3680976</v>
      </c>
      <c r="O18" s="1">
        <v>1493357.8</v>
      </c>
      <c r="P18" s="1">
        <v>1493357.8</v>
      </c>
    </row>
    <row r="19" spans="1:16" x14ac:dyDescent="0.2">
      <c r="A19" t="s">
        <v>33</v>
      </c>
      <c r="B19" t="s">
        <v>34</v>
      </c>
      <c r="C19" t="s">
        <v>35</v>
      </c>
      <c r="D19" t="s">
        <v>126</v>
      </c>
      <c r="E19" t="s">
        <v>37</v>
      </c>
      <c r="F19" t="s">
        <v>38</v>
      </c>
      <c r="G19" t="s">
        <v>45</v>
      </c>
      <c r="H19" t="s">
        <v>46</v>
      </c>
      <c r="I19" t="s">
        <v>11</v>
      </c>
      <c r="J19" t="s">
        <v>18</v>
      </c>
      <c r="K19" t="s">
        <v>41</v>
      </c>
      <c r="L19" t="s">
        <v>11</v>
      </c>
      <c r="M19" s="1">
        <v>4845872</v>
      </c>
      <c r="N19" s="1">
        <v>4845872</v>
      </c>
      <c r="O19" s="1">
        <v>4844660.18</v>
      </c>
      <c r="P19" s="1">
        <v>4844660.18</v>
      </c>
    </row>
    <row r="20" spans="1:16" x14ac:dyDescent="0.2">
      <c r="A20" t="s">
        <v>33</v>
      </c>
      <c r="B20" t="s">
        <v>34</v>
      </c>
      <c r="C20" t="s">
        <v>59</v>
      </c>
      <c r="D20" t="s">
        <v>60</v>
      </c>
      <c r="E20" t="s">
        <v>61</v>
      </c>
      <c r="F20" t="s">
        <v>62</v>
      </c>
      <c r="G20" t="s">
        <v>63</v>
      </c>
      <c r="H20" t="s">
        <v>108</v>
      </c>
      <c r="I20" t="s">
        <v>51</v>
      </c>
      <c r="J20" t="s">
        <v>104</v>
      </c>
      <c r="K20" t="s">
        <v>109</v>
      </c>
      <c r="L20" t="s">
        <v>11</v>
      </c>
      <c r="M20" s="1">
        <v>971222.13</v>
      </c>
      <c r="N20" s="1">
        <v>971222.13</v>
      </c>
      <c r="O20" s="1">
        <v>971222.13</v>
      </c>
      <c r="P20" s="1">
        <v>971222.13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17</v>
      </c>
      <c r="K21" t="s">
        <v>64</v>
      </c>
      <c r="L21" t="s">
        <v>11</v>
      </c>
      <c r="M21" s="1">
        <v>3677103.71</v>
      </c>
      <c r="N21" s="1">
        <v>3677103.71</v>
      </c>
      <c r="O21" s="1">
        <v>3677103.71</v>
      </c>
      <c r="P21" s="1">
        <v>3640668.92</v>
      </c>
    </row>
    <row r="22" spans="1:16" x14ac:dyDescent="0.2">
      <c r="A22" s="50" t="s">
        <v>99</v>
      </c>
      <c r="B22" s="50"/>
      <c r="C22" s="50" t="s">
        <v>110</v>
      </c>
      <c r="D22" s="50" t="s">
        <v>110</v>
      </c>
      <c r="E22" s="50" t="s">
        <v>110</v>
      </c>
      <c r="F22" s="50"/>
      <c r="G22" s="50" t="s">
        <v>110</v>
      </c>
      <c r="H22" s="50"/>
      <c r="I22" s="50" t="s">
        <v>110</v>
      </c>
      <c r="J22" s="50" t="s">
        <v>110</v>
      </c>
      <c r="K22" s="50" t="s">
        <v>110</v>
      </c>
      <c r="L22" s="50" t="s">
        <v>110</v>
      </c>
      <c r="M22" s="51">
        <f>SUM(M10:M21)</f>
        <v>68312141.209999993</v>
      </c>
      <c r="N22" s="53">
        <f>SUM(N10:N21)</f>
        <v>61873568.339999996</v>
      </c>
      <c r="O22" s="53">
        <f>SUM(O10:O21)</f>
        <v>49158702.129999995</v>
      </c>
      <c r="P22" s="53">
        <f>SUM(P10:P21)</f>
        <v>48984127.159999996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workbookViewId="0">
      <selection activeCell="W33" sqref="W33"/>
    </sheetView>
  </sheetViews>
  <sheetFormatPr defaultRowHeight="12.75" x14ac:dyDescent="0.2"/>
  <cols>
    <col min="13" max="16" width="12.7109375" bestFit="1" customWidth="1"/>
  </cols>
  <sheetData>
    <row r="1" spans="1:16" x14ac:dyDescent="0.2">
      <c r="A1" t="s">
        <v>130</v>
      </c>
    </row>
    <row r="3" spans="1:16" x14ac:dyDescent="0.2">
      <c r="A3" t="s">
        <v>19</v>
      </c>
    </row>
    <row r="4" spans="1:16" x14ac:dyDescent="0.2">
      <c r="A4" s="77" t="s">
        <v>137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ht="10.5" customHeight="1" x14ac:dyDescent="0.2"/>
    <row r="7" spans="1:16" ht="10.5" customHeight="1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2785628</v>
      </c>
      <c r="N10" s="1">
        <v>2785628</v>
      </c>
      <c r="O10" s="1">
        <v>2139679.96</v>
      </c>
      <c r="P10" s="1">
        <v>2139594.0699999998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160656.20000000001</v>
      </c>
      <c r="O11" s="1">
        <v>30257</v>
      </c>
      <c r="P11" s="1">
        <v>30257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15987391</v>
      </c>
      <c r="N12" s="1">
        <v>13965303.279999999</v>
      </c>
      <c r="O12" s="1">
        <v>6809690.0899999999</v>
      </c>
      <c r="P12" s="1">
        <v>6803253.4699999997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138</v>
      </c>
      <c r="K13" t="s">
        <v>139</v>
      </c>
      <c r="L13" t="s">
        <v>14</v>
      </c>
      <c r="M13" s="1">
        <v>320997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35304502.149999999</v>
      </c>
      <c r="N14" s="1">
        <v>35304501.289999999</v>
      </c>
      <c r="O14" s="1">
        <v>35298993.039999999</v>
      </c>
      <c r="P14" s="1">
        <v>35101269.829999998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753025.35</v>
      </c>
      <c r="O15" s="1">
        <v>750918.55</v>
      </c>
      <c r="P15" s="1">
        <v>750918.55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1341638.3500000001</v>
      </c>
      <c r="O16" s="1">
        <v>805631.53</v>
      </c>
      <c r="P16" s="1">
        <v>805631.53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3095.36</v>
      </c>
      <c r="N17" s="1">
        <v>3095.36</v>
      </c>
      <c r="O17" s="1">
        <v>3095.36</v>
      </c>
      <c r="P17" s="1">
        <v>3095.36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287988</v>
      </c>
      <c r="P18" s="1">
        <v>287988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1790115.44</v>
      </c>
      <c r="P19" s="1">
        <v>1790115.44</v>
      </c>
    </row>
    <row r="20" spans="1:16" x14ac:dyDescent="0.2">
      <c r="A20" t="s">
        <v>33</v>
      </c>
      <c r="B20" t="s">
        <v>34</v>
      </c>
      <c r="C20" t="s">
        <v>35</v>
      </c>
      <c r="D20" t="s">
        <v>126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5861708.5800000001</v>
      </c>
      <c r="N20" s="1">
        <v>5861708.5800000001</v>
      </c>
      <c r="O20" s="1">
        <v>5860496.7599999998</v>
      </c>
      <c r="P20" s="1">
        <v>5860496.7599999998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1822011.28</v>
      </c>
      <c r="N21" s="1">
        <v>1822011.28</v>
      </c>
      <c r="O21" s="1">
        <v>1822011.28</v>
      </c>
      <c r="P21" s="1">
        <v>1783210.71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76196456.079999998</v>
      </c>
      <c r="N23" s="52">
        <f>SUM(N10:N22)</f>
        <v>69934419.399999991</v>
      </c>
      <c r="O23" s="52">
        <f>SUM(O10:O22)</f>
        <v>59275980.719999999</v>
      </c>
      <c r="P23" s="52">
        <f>SUM(P10:P22)</f>
        <v>59032934.429999992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F1" zoomScaleNormal="100" zoomScaleSheetLayoutView="10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77" t="s">
        <v>141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3180086</v>
      </c>
      <c r="N10" s="1">
        <v>3180086</v>
      </c>
      <c r="O10" s="1">
        <v>2462681.2400000002</v>
      </c>
      <c r="P10" s="1">
        <v>2462595.35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1706506</v>
      </c>
      <c r="N11" s="1">
        <v>168650.2</v>
      </c>
      <c r="O11" s="1">
        <v>38251</v>
      </c>
      <c r="P11" s="1">
        <v>38251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16023378</v>
      </c>
      <c r="N12" s="1">
        <v>14774979.369999999</v>
      </c>
      <c r="O12" s="1">
        <v>7995244.3799999999</v>
      </c>
      <c r="P12" s="1">
        <v>7988777.3499999996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138</v>
      </c>
      <c r="K13" t="s">
        <v>139</v>
      </c>
      <c r="L13" t="s">
        <v>14</v>
      </c>
      <c r="M13" s="1">
        <v>320997</v>
      </c>
      <c r="N13" s="1">
        <v>5568.65</v>
      </c>
      <c r="O13" s="1">
        <v>5568.65</v>
      </c>
      <c r="P13" s="1">
        <v>5568.65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105</v>
      </c>
      <c r="I14" t="s">
        <v>11</v>
      </c>
      <c r="J14" t="s">
        <v>18</v>
      </c>
      <c r="K14" t="s">
        <v>41</v>
      </c>
      <c r="L14" t="s">
        <v>11</v>
      </c>
      <c r="M14" s="1">
        <v>40857907.719999999</v>
      </c>
      <c r="N14" s="1">
        <v>40857906.859999999</v>
      </c>
      <c r="O14" s="1">
        <v>40852293.100000001</v>
      </c>
      <c r="P14" s="1">
        <v>40683886.799999997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106</v>
      </c>
      <c r="H15" t="s">
        <v>107</v>
      </c>
      <c r="I15" t="s">
        <v>11</v>
      </c>
      <c r="J15" t="s">
        <v>18</v>
      </c>
      <c r="K15" t="s">
        <v>41</v>
      </c>
      <c r="L15" t="s">
        <v>14</v>
      </c>
      <c r="M15" s="1">
        <v>2091585</v>
      </c>
      <c r="N15" s="1">
        <v>883023.09</v>
      </c>
      <c r="O15" s="1">
        <v>880916.29</v>
      </c>
      <c r="P15" s="1">
        <v>880916.29</v>
      </c>
    </row>
    <row r="16" spans="1:16" x14ac:dyDescent="0.2">
      <c r="A16" t="s">
        <v>33</v>
      </c>
      <c r="B16" t="s">
        <v>34</v>
      </c>
      <c r="C16" t="s">
        <v>35</v>
      </c>
      <c r="D16" t="s">
        <v>48</v>
      </c>
      <c r="E16" t="s">
        <v>37</v>
      </c>
      <c r="F16" t="s">
        <v>38</v>
      </c>
      <c r="G16" t="s">
        <v>49</v>
      </c>
      <c r="H16" t="s">
        <v>50</v>
      </c>
      <c r="I16" t="s">
        <v>51</v>
      </c>
      <c r="J16" t="s">
        <v>18</v>
      </c>
      <c r="K16" t="s">
        <v>41</v>
      </c>
      <c r="L16" t="s">
        <v>14</v>
      </c>
      <c r="M16" s="1">
        <v>2376180</v>
      </c>
      <c r="N16" s="1">
        <v>1752747.44</v>
      </c>
      <c r="O16" s="1">
        <v>927426.11</v>
      </c>
      <c r="P16" s="1">
        <v>927426.11</v>
      </c>
    </row>
    <row r="17" spans="1:16" x14ac:dyDescent="0.2">
      <c r="A17" t="s">
        <v>33</v>
      </c>
      <c r="B17" t="s">
        <v>34</v>
      </c>
      <c r="C17" t="s">
        <v>35</v>
      </c>
      <c r="D17" t="s">
        <v>52</v>
      </c>
      <c r="E17" t="s">
        <v>37</v>
      </c>
      <c r="F17" t="s">
        <v>38</v>
      </c>
      <c r="G17" t="s">
        <v>53</v>
      </c>
      <c r="H17" t="s">
        <v>54</v>
      </c>
      <c r="I17" t="s">
        <v>11</v>
      </c>
      <c r="J17" t="s">
        <v>18</v>
      </c>
      <c r="K17" t="s">
        <v>41</v>
      </c>
      <c r="L17" t="s">
        <v>14</v>
      </c>
      <c r="M17" s="1">
        <v>3721.37</v>
      </c>
      <c r="N17" s="1">
        <v>3721.37</v>
      </c>
      <c r="O17" s="1">
        <v>3721.37</v>
      </c>
      <c r="P17" s="1">
        <v>3721.37</v>
      </c>
    </row>
    <row r="18" spans="1:16" x14ac:dyDescent="0.2">
      <c r="A18" t="s">
        <v>33</v>
      </c>
      <c r="B18" t="s">
        <v>34</v>
      </c>
      <c r="C18" t="s">
        <v>35</v>
      </c>
      <c r="D18" t="s">
        <v>52</v>
      </c>
      <c r="E18" t="s">
        <v>37</v>
      </c>
      <c r="F18" t="s">
        <v>38</v>
      </c>
      <c r="G18" t="s">
        <v>55</v>
      </c>
      <c r="H18" t="s">
        <v>56</v>
      </c>
      <c r="I18" t="s">
        <v>11</v>
      </c>
      <c r="J18" t="s">
        <v>18</v>
      </c>
      <c r="K18" t="s">
        <v>41</v>
      </c>
      <c r="L18" t="s">
        <v>14</v>
      </c>
      <c r="M18" s="1">
        <v>578772</v>
      </c>
      <c r="N18" s="1">
        <v>578772</v>
      </c>
      <c r="O18" s="1">
        <v>339015</v>
      </c>
      <c r="P18" s="1">
        <v>339015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57</v>
      </c>
      <c r="H19" t="s">
        <v>58</v>
      </c>
      <c r="I19" t="s">
        <v>11</v>
      </c>
      <c r="J19" t="s">
        <v>18</v>
      </c>
      <c r="K19" t="s">
        <v>41</v>
      </c>
      <c r="L19" t="s">
        <v>14</v>
      </c>
      <c r="M19" s="1">
        <v>3680976</v>
      </c>
      <c r="N19" s="1">
        <v>3680976</v>
      </c>
      <c r="O19" s="1">
        <v>2087943.2</v>
      </c>
      <c r="P19" s="1">
        <v>2087943.2</v>
      </c>
    </row>
    <row r="20" spans="1:16" x14ac:dyDescent="0.2">
      <c r="A20" t="s">
        <v>33</v>
      </c>
      <c r="B20" t="s">
        <v>34</v>
      </c>
      <c r="C20" t="s">
        <v>35</v>
      </c>
      <c r="D20" t="s">
        <v>126</v>
      </c>
      <c r="E20" t="s">
        <v>37</v>
      </c>
      <c r="F20" t="s">
        <v>38</v>
      </c>
      <c r="G20" t="s">
        <v>45</v>
      </c>
      <c r="H20" t="s">
        <v>46</v>
      </c>
      <c r="I20" t="s">
        <v>11</v>
      </c>
      <c r="J20" t="s">
        <v>18</v>
      </c>
      <c r="K20" t="s">
        <v>41</v>
      </c>
      <c r="L20" t="s">
        <v>11</v>
      </c>
      <c r="M20" s="1">
        <v>6859439.3799999999</v>
      </c>
      <c r="N20" s="1">
        <v>6859439.3799999999</v>
      </c>
      <c r="O20" s="1">
        <v>6858227.5599999996</v>
      </c>
      <c r="P20" s="1">
        <v>6858227.5599999996</v>
      </c>
    </row>
    <row r="21" spans="1:16" x14ac:dyDescent="0.2">
      <c r="A21" t="s">
        <v>33</v>
      </c>
      <c r="B21" t="s">
        <v>34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108</v>
      </c>
      <c r="I21" t="s">
        <v>51</v>
      </c>
      <c r="J21" t="s">
        <v>104</v>
      </c>
      <c r="K21" t="s">
        <v>109</v>
      </c>
      <c r="L21" t="s">
        <v>11</v>
      </c>
      <c r="M21" s="1">
        <v>2686653.02</v>
      </c>
      <c r="N21" s="1">
        <v>2686653.02</v>
      </c>
      <c r="O21" s="1">
        <v>2686653.02</v>
      </c>
      <c r="P21" s="1">
        <v>2648982.5299999998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17</v>
      </c>
      <c r="K22" t="s">
        <v>64</v>
      </c>
      <c r="L22" t="s">
        <v>11</v>
      </c>
      <c r="M22" s="1">
        <v>3677103.71</v>
      </c>
      <c r="N22" s="1">
        <v>3677103.71</v>
      </c>
      <c r="O22" s="1">
        <v>3677103.71</v>
      </c>
      <c r="P22" s="1">
        <v>3677103.71</v>
      </c>
    </row>
    <row r="23" spans="1:16" x14ac:dyDescent="0.2">
      <c r="M23" s="52">
        <f>SUM(M10:M22)</f>
        <v>84043305.199999988</v>
      </c>
      <c r="N23" s="52">
        <f>SUM(N10:N22)</f>
        <v>79109627.089999989</v>
      </c>
      <c r="O23" s="52">
        <f>SUM(O10:O22)</f>
        <v>68815044.63000001</v>
      </c>
      <c r="P23" s="52">
        <f>SUM(P10:P22)</f>
        <v>68602414.920000002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" zoomScale="75" zoomScaleNormal="85" zoomScaleSheetLayoutView="75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420314.2</v>
      </c>
      <c r="V10" s="31">
        <f>IF(R10&gt;0,U10/R10,0)</f>
        <v>0.15088669413144901</v>
      </c>
      <c r="W10" s="30">
        <f>+'Access-Fev'!P10</f>
        <v>420228.31</v>
      </c>
      <c r="X10" s="31">
        <f>IF(R10&gt;0,W10/R10,0)</f>
        <v>0.15085586086871614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1706506</v>
      </c>
      <c r="Q11" s="35"/>
      <c r="R11" s="35">
        <f t="shared" ref="R11:R18" si="0">N11-O11+P11+Q11</f>
        <v>1706506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15987391</v>
      </c>
      <c r="Q12" s="35"/>
      <c r="R12" s="35">
        <f t="shared" si="0"/>
        <v>15987391</v>
      </c>
      <c r="S12" s="35">
        <f>+'Access-Fev'!N12</f>
        <v>11215063.529999999</v>
      </c>
      <c r="T12" s="36">
        <f t="shared" si="1"/>
        <v>0.70149429197046598</v>
      </c>
      <c r="U12" s="35">
        <f>+'Access-Fev'!O12</f>
        <v>1323835.8999999999</v>
      </c>
      <c r="V12" s="36">
        <f t="shared" si="2"/>
        <v>8.2804999264733059E-2</v>
      </c>
      <c r="W12" s="35">
        <f>+'Access-Fev'!P12</f>
        <v>1021173.48</v>
      </c>
      <c r="X12" s="36">
        <f t="shared" si="3"/>
        <v>6.3873678951118409E-2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PESSOAL ATIVO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13452023.119999999</v>
      </c>
      <c r="Q13" s="35"/>
      <c r="R13" s="35">
        <f t="shared" si="0"/>
        <v>13452023.119999999</v>
      </c>
      <c r="S13" s="35">
        <f>+'Access-Fev'!N13</f>
        <v>13452023.119999999</v>
      </c>
      <c r="T13" s="36">
        <f t="shared" si="1"/>
        <v>1</v>
      </c>
      <c r="U13" s="35">
        <f>+'Access-Fev'!O13</f>
        <v>13439991.84</v>
      </c>
      <c r="V13" s="36">
        <f t="shared" si="2"/>
        <v>0.9991056155722694</v>
      </c>
      <c r="W13" s="35">
        <f>+'Access-Fev'!P13</f>
        <v>13291137.109999999</v>
      </c>
      <c r="X13" s="36">
        <f t="shared" si="3"/>
        <v>0.98804001386521556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2091585</v>
      </c>
      <c r="Q14" s="35"/>
      <c r="R14" s="35">
        <f t="shared" si="0"/>
        <v>2091585</v>
      </c>
      <c r="S14" s="35">
        <f>+'Access-Fev'!N14</f>
        <v>244278.15</v>
      </c>
      <c r="T14" s="36">
        <f t="shared" si="1"/>
        <v>0.11679092649832543</v>
      </c>
      <c r="U14" s="35">
        <f>+'Access-Fev'!O14</f>
        <v>244278.15</v>
      </c>
      <c r="V14" s="36">
        <f t="shared" si="2"/>
        <v>0.11679092649832543</v>
      </c>
      <c r="W14" s="35">
        <f>+'Access-Fev'!P14</f>
        <v>244278.15</v>
      </c>
      <c r="X14" s="36">
        <f t="shared" si="3"/>
        <v>0.11679092649832543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3</v>
      </c>
      <c r="K15" s="33"/>
      <c r="L15" s="33"/>
      <c r="M15" s="33"/>
      <c r="N15" s="33">
        <v>0</v>
      </c>
      <c r="O15" s="33"/>
      <c r="P15" s="35">
        <f>+'Access-Fev'!M15</f>
        <v>2376180</v>
      </c>
      <c r="Q15" s="35"/>
      <c r="R15" s="35">
        <f t="shared" si="0"/>
        <v>2376180</v>
      </c>
      <c r="S15" s="35">
        <f>+'Access-Fev'!N15</f>
        <v>1290089.97</v>
      </c>
      <c r="T15" s="36">
        <f t="shared" si="1"/>
        <v>0.54292602833118697</v>
      </c>
      <c r="U15" s="35">
        <f>+'Access-Fev'!O15</f>
        <v>170479.57</v>
      </c>
      <c r="V15" s="36">
        <f t="shared" si="2"/>
        <v>7.1745225530052442E-2</v>
      </c>
      <c r="W15" s="35">
        <f>+'Access-Fev'!P15</f>
        <v>170479.57</v>
      </c>
      <c r="X15" s="36">
        <f t="shared" si="3"/>
        <v>7.1745225530052442E-2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02.331</v>
      </c>
      <c r="D16" s="32" t="str">
        <f>+CONCATENATE('Access-Fev'!E16,".",'Access-Fev'!G16)</f>
        <v>0569.00M1</v>
      </c>
      <c r="E16" s="42" t="str">
        <f>+'Access-Fev'!F16</f>
        <v>PRESTACAO JURISDICIONAL NA JUSTICA FEDERAL</v>
      </c>
      <c r="F16" s="42" t="str">
        <f>+'Access-Fev'!H16</f>
        <v>BENEFICIOS ASSISTENCIAIS DECORRENTES DO AUXILIO-FUNERAL E NA</v>
      </c>
      <c r="G16" s="32" t="str">
        <f>IF('Access-Fev'!I16="1","F","S")</f>
        <v>F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591.32000000000005</v>
      </c>
      <c r="Q16" s="35"/>
      <c r="R16" s="35">
        <f t="shared" si="0"/>
        <v>591.32000000000005</v>
      </c>
      <c r="S16" s="35">
        <f>+'Access-Fev'!N16</f>
        <v>591.32000000000005</v>
      </c>
      <c r="T16" s="36">
        <f t="shared" si="1"/>
        <v>1</v>
      </c>
      <c r="U16" s="35">
        <f>+'Access-Fev'!O16</f>
        <v>591.32000000000005</v>
      </c>
      <c r="V16" s="36">
        <f t="shared" si="2"/>
        <v>1</v>
      </c>
      <c r="W16" s="35">
        <f>+'Access-Fev'!P16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0569.2010</v>
      </c>
      <c r="E17" s="42" t="str">
        <f>+'Access-Fev'!F17</f>
        <v>PRESTACAO JURISDICIONAL NA JUSTICA FEDERAL</v>
      </c>
      <c r="F17" s="42" t="str">
        <f>+'Access-Fev'!H17</f>
        <v>ASSISTENCIA PRE-ESCOLAR AOS DEPENDENTES DOS SERVIDORES CIVIS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578772</v>
      </c>
      <c r="Q17" s="35"/>
      <c r="R17" s="35">
        <f t="shared" si="0"/>
        <v>578772</v>
      </c>
      <c r="S17" s="35">
        <f>+'Access-Fev'!N17</f>
        <v>578772</v>
      </c>
      <c r="T17" s="36">
        <f t="shared" si="1"/>
        <v>1</v>
      </c>
      <c r="U17" s="35">
        <f>+'Access-Fev'!O17</f>
        <v>92268</v>
      </c>
      <c r="V17" s="36">
        <f t="shared" si="2"/>
        <v>0.15942028985507245</v>
      </c>
      <c r="W17" s="35">
        <f>+'Access-Fev'!P17</f>
        <v>92268</v>
      </c>
      <c r="X17" s="36">
        <f t="shared" si="3"/>
        <v>0.15942028985507245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02.331</v>
      </c>
      <c r="D18" s="32" t="str">
        <f>+CONCATENATE('Access-Fev'!E18,".",'Access-Fev'!G18)</f>
        <v>0569.2012</v>
      </c>
      <c r="E18" s="42" t="str">
        <f>+'Access-Fev'!F18</f>
        <v>PRESTACAO JURISDICIONAL NA JUSTICA FEDERAL</v>
      </c>
      <c r="F18" s="42" t="str">
        <f>+'Access-Fev'!H18</f>
        <v>AUXILIO-ALIMENTACAO AOS SERVIDORES CIVIS, EMPREGADOS E MILIT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3</v>
      </c>
      <c r="K18" s="33"/>
      <c r="L18" s="33"/>
      <c r="M18" s="33"/>
      <c r="N18" s="33">
        <v>0</v>
      </c>
      <c r="O18" s="33"/>
      <c r="P18" s="35">
        <f>+'Access-Fev'!M18</f>
        <v>3680976</v>
      </c>
      <c r="Q18" s="35"/>
      <c r="R18" s="35">
        <f t="shared" si="0"/>
        <v>3680976</v>
      </c>
      <c r="S18" s="35">
        <f>+'Access-Fev'!N18</f>
        <v>3680976</v>
      </c>
      <c r="T18" s="36">
        <f t="shared" si="1"/>
        <v>1</v>
      </c>
      <c r="U18" s="35">
        <f>+'Access-Fev'!O18</f>
        <v>597383.22</v>
      </c>
      <c r="V18" s="36">
        <f t="shared" si="2"/>
        <v>0.16228935477981926</v>
      </c>
      <c r="W18" s="35">
        <f>+'Access-Fev'!P18</f>
        <v>597383.22</v>
      </c>
      <c r="X18" s="36">
        <f t="shared" si="3"/>
        <v>0.16228935477981926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02.846</v>
      </c>
      <c r="D19" s="32" t="str">
        <f>+CONCATENATE('Access-Fev'!E19,".",'Access-Fev'!G19)</f>
        <v>0569.09HB</v>
      </c>
      <c r="E19" s="42" t="str">
        <f>+'Access-Fev'!F19</f>
        <v>PRESTACAO JURISDICIONAL NA JUSTICA FEDERAL</v>
      </c>
      <c r="F19" s="42" t="str">
        <f>+'Access-Fev'!H19</f>
        <v>CONTRIBUICAO DA UNIAO, DE SUAS AUTARQUIAS E FUNDACOES PARA O</v>
      </c>
      <c r="G19" s="32" t="str">
        <f>IF('Access-Fev'!I19="1","F","S")</f>
        <v>F</v>
      </c>
      <c r="H19" s="32" t="str">
        <f>+'Access-Fev'!J19</f>
        <v>0100</v>
      </c>
      <c r="I19" s="42" t="str">
        <f>+'Access-Fev'!K19</f>
        <v>RECURSOS ORDINARIOS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1941169.32</v>
      </c>
      <c r="Q19" s="35"/>
      <c r="R19" s="35">
        <f>N19-O19+P19+Q19</f>
        <v>1941169.32</v>
      </c>
      <c r="S19" s="35">
        <f>+'Access-Fev'!N19</f>
        <v>1941169.32</v>
      </c>
      <c r="T19" s="36">
        <f>IF(R19&gt;0,S19/R19,0)</f>
        <v>1</v>
      </c>
      <c r="U19" s="35">
        <f>+'Access-Fev'!O19</f>
        <v>1941169.32</v>
      </c>
      <c r="V19" s="36">
        <f>IF(R19&gt;0,U19/R19,0)</f>
        <v>1</v>
      </c>
      <c r="W19" s="35">
        <f>+'Access-Fev'!P19</f>
        <v>1941169.32</v>
      </c>
      <c r="X19" s="36">
        <f>IF(R19&gt;0,W19/R19,0)</f>
        <v>1</v>
      </c>
    </row>
    <row r="20" spans="1:24" ht="26.25" customHeight="1" thickBot="1" x14ac:dyDescent="0.25">
      <c r="A20" s="32" t="str">
        <f>+'Access-Fev'!A20</f>
        <v>12101</v>
      </c>
      <c r="B20" s="42" t="str">
        <f>+'Access-Fev'!B20</f>
        <v>JUSTICA FEDERAL DE PRIMEIRO GRAU</v>
      </c>
      <c r="C20" s="32" t="str">
        <f>+CONCATENATE('Access-Fev'!C20,".",'Access-Fev'!D20)</f>
        <v>09.272</v>
      </c>
      <c r="D20" s="32" t="str">
        <f>+CONCATENATE('Access-Fev'!E20,".",'Access-Fev'!G20)</f>
        <v>0089.0181</v>
      </c>
      <c r="E20" s="42" t="str">
        <f>+'Access-Fev'!F20</f>
        <v>PREVIDENCIA DE INATIVOS E PENSIONISTAS DA UNIAO</v>
      </c>
      <c r="F20" s="42" t="str">
        <f>+'Access-Fev'!H20</f>
        <v>APOSENTADORIAS E PENSOES - SERVIDORES CIVIS</v>
      </c>
      <c r="G20" s="32" t="str">
        <f>IF('Access-Fev'!I20="1","F","S")</f>
        <v>S</v>
      </c>
      <c r="H20" s="32" t="str">
        <f>+'Access-Fev'!J20</f>
        <v>0169</v>
      </c>
      <c r="I20" s="42" t="str">
        <f>+'Access-Fev'!K20</f>
        <v>CONTRIB.PATRONAL P/PLANO DE SEGURID.SOC.SERV.</v>
      </c>
      <c r="J20" s="32" t="str">
        <f>+'Access-Fev'!L20</f>
        <v>1</v>
      </c>
      <c r="K20" s="33"/>
      <c r="L20" s="33"/>
      <c r="M20" s="33"/>
      <c r="N20" s="33">
        <v>0</v>
      </c>
      <c r="O20" s="33"/>
      <c r="P20" s="35">
        <f>+'Access-Fev'!M20</f>
        <v>2027521.7</v>
      </c>
      <c r="Q20" s="35"/>
      <c r="R20" s="35">
        <f>N20-O20+P20+Q20</f>
        <v>2027521.7</v>
      </c>
      <c r="S20" s="35">
        <f>+'Access-Fev'!N20</f>
        <v>2027521.7</v>
      </c>
      <c r="T20" s="36">
        <f>IF(R20&gt;0,S20/R20,0)</f>
        <v>1</v>
      </c>
      <c r="U20" s="35">
        <f>+'Access-Fev'!O20</f>
        <v>2027521.7</v>
      </c>
      <c r="V20" s="36">
        <f>IF(R20&gt;0,U20/R20,0)</f>
        <v>1</v>
      </c>
      <c r="W20" s="35">
        <f>+'Access-Fev'!P20</f>
        <v>1991340.6</v>
      </c>
      <c r="X20" s="36">
        <f>IF(R20&gt;0,W20/R20,0)</f>
        <v>0.98215501220036272</v>
      </c>
    </row>
    <row r="21" spans="1:24" ht="24.75" customHeight="1" thickBot="1" x14ac:dyDescent="0.25">
      <c r="A21" s="62" t="s">
        <v>99</v>
      </c>
      <c r="B21" s="63"/>
      <c r="C21" s="63"/>
      <c r="D21" s="63"/>
      <c r="E21" s="63"/>
      <c r="F21" s="63"/>
      <c r="G21" s="63"/>
      <c r="H21" s="63"/>
      <c r="I21" s="63"/>
      <c r="J21" s="6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46628343.460000001</v>
      </c>
      <c r="Q21" s="38">
        <f>SUM(Q10:Q20)</f>
        <v>0</v>
      </c>
      <c r="R21" s="38">
        <f>SUM(R10:R20)</f>
        <v>46628343.460000001</v>
      </c>
      <c r="S21" s="38">
        <f>SUM(S10:S20)</f>
        <v>37216113.109999999</v>
      </c>
      <c r="T21" s="39">
        <f t="shared" si="1"/>
        <v>0.79814358281729958</v>
      </c>
      <c r="U21" s="38">
        <f>SUM(U10:U20)</f>
        <v>20257833.219999999</v>
      </c>
      <c r="V21" s="39">
        <f t="shared" si="2"/>
        <v>0.4344532041413422</v>
      </c>
      <c r="W21" s="38">
        <f>SUM(W10:W20)</f>
        <v>19770049.080000002</v>
      </c>
      <c r="X21" s="39">
        <f t="shared" si="3"/>
        <v>0.423992096072632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46628343.460000001</v>
      </c>
      <c r="Q26" s="41"/>
      <c r="R26" s="41">
        <f>SUM(R10:R20)</f>
        <v>46628343.460000001</v>
      </c>
      <c r="S26" s="41">
        <f>SUM(S10:S20)</f>
        <v>37216113.109999999</v>
      </c>
      <c r="T26" s="41"/>
      <c r="U26" s="41">
        <f>SUM(U10:U20)</f>
        <v>20257833.219999999</v>
      </c>
      <c r="V26" s="41"/>
      <c r="W26" s="41">
        <f>SUM(W10:W20)</f>
        <v>19770049.080000002</v>
      </c>
      <c r="X26" s="41"/>
    </row>
    <row r="27" spans="1:24" x14ac:dyDescent="0.2">
      <c r="N27" s="54" t="s">
        <v>128</v>
      </c>
      <c r="P27" s="41">
        <f>'Access-Fev'!M21</f>
        <v>46628343.460000001</v>
      </c>
      <c r="Q27" s="41"/>
      <c r="R27" s="41">
        <f>'Access-Fev'!M21</f>
        <v>46628343.460000001</v>
      </c>
      <c r="S27" s="41">
        <f>'Access-Fev'!N21</f>
        <v>37216113.109999999</v>
      </c>
      <c r="T27" s="41"/>
      <c r="U27" s="41">
        <f>'Access-Fev'!O21</f>
        <v>20257833.219999999</v>
      </c>
      <c r="V27" s="41"/>
      <c r="W27" s="41">
        <f>'Access-Fev'!P21</f>
        <v>19770049.080000002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129</v>
      </c>
      <c r="P30" s="41">
        <v>46628343.460000001</v>
      </c>
      <c r="Q30" s="41"/>
      <c r="R30" s="41"/>
      <c r="S30" s="41">
        <v>37216113.109999999</v>
      </c>
      <c r="T30" s="41"/>
      <c r="U30" s="41">
        <v>20257833.219999999</v>
      </c>
      <c r="V30" s="41"/>
      <c r="W30" s="41">
        <v>19770049.079999998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H8:I8"/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8" t="s">
        <v>130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0.5" customHeight="1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0.5" customHeight="1" x14ac:dyDescent="0.2">
      <c r="A4" s="77" t="s">
        <v>144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58"/>
    </row>
    <row r="5" spans="1:17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58"/>
    </row>
    <row r="6" spans="1:17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112</v>
      </c>
      <c r="O7" s="58" t="s">
        <v>113</v>
      </c>
      <c r="P7" s="58" t="s">
        <v>114</v>
      </c>
      <c r="Q7" s="58"/>
    </row>
    <row r="8" spans="1:17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115</v>
      </c>
      <c r="O8" s="58" t="s">
        <v>116</v>
      </c>
      <c r="P8" s="58" t="s">
        <v>117</v>
      </c>
      <c r="Q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145</v>
      </c>
      <c r="N9" s="58" t="s">
        <v>145</v>
      </c>
      <c r="O9" s="58" t="s">
        <v>145</v>
      </c>
      <c r="P9" s="58" t="s">
        <v>145</v>
      </c>
      <c r="Q9" s="58"/>
    </row>
    <row r="10" spans="1:17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8"/>
    </row>
    <row r="11" spans="1:17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8"/>
    </row>
    <row r="12" spans="1:17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8"/>
    </row>
    <row r="13" spans="1:17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138</v>
      </c>
      <c r="K13" s="58" t="s">
        <v>139</v>
      </c>
      <c r="L13" s="58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8"/>
    </row>
    <row r="14" spans="1:17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119</v>
      </c>
      <c r="L14" s="58" t="s">
        <v>13</v>
      </c>
      <c r="M14" s="1">
        <v>220000</v>
      </c>
      <c r="N14" s="58"/>
      <c r="O14" s="58"/>
      <c r="P14" s="58"/>
      <c r="Q14" s="58"/>
    </row>
    <row r="15" spans="1:17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119</v>
      </c>
      <c r="L15" s="58" t="s">
        <v>14</v>
      </c>
      <c r="M15" s="1">
        <v>52399</v>
      </c>
      <c r="N15" s="58"/>
      <c r="O15" s="58"/>
      <c r="P15" s="58"/>
      <c r="Q15" s="58"/>
    </row>
    <row r="16" spans="1:17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105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8"/>
    </row>
    <row r="17" spans="1:17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106</v>
      </c>
      <c r="H17" s="58" t="s">
        <v>107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8"/>
    </row>
    <row r="18" spans="1:17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8"/>
    </row>
    <row r="19" spans="1:17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8"/>
    </row>
    <row r="20" spans="1:17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8"/>
    </row>
    <row r="21" spans="1:17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8"/>
    </row>
    <row r="22" spans="1:17" x14ac:dyDescent="0.2">
      <c r="A22" s="58" t="s">
        <v>33</v>
      </c>
      <c r="B22" s="58" t="s">
        <v>34</v>
      </c>
      <c r="C22" s="58" t="s">
        <v>35</v>
      </c>
      <c r="D22" s="58" t="s">
        <v>126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8"/>
    </row>
    <row r="23" spans="1:17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108</v>
      </c>
      <c r="I23" s="58" t="s">
        <v>51</v>
      </c>
      <c r="J23" s="58" t="s">
        <v>104</v>
      </c>
      <c r="K23" s="58" t="s">
        <v>109</v>
      </c>
      <c r="L23" s="58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8"/>
    </row>
    <row r="24" spans="1:17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108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8"/>
    </row>
    <row r="25" spans="1:17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8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W33" sqref="W33"/>
    </sheetView>
  </sheetViews>
  <sheetFormatPr defaultRowHeight="12.75" x14ac:dyDescent="0.2"/>
  <cols>
    <col min="13" max="16" width="14.28515625" customWidth="1"/>
  </cols>
  <sheetData>
    <row r="1" spans="1:16" x14ac:dyDescent="0.2">
      <c r="A1" s="59" t="s">
        <v>130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77" t="s">
        <v>146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59" t="s">
        <v>21</v>
      </c>
      <c r="B7" s="59"/>
      <c r="C7" s="59" t="s">
        <v>22</v>
      </c>
      <c r="D7" s="59" t="s">
        <v>23</v>
      </c>
      <c r="E7" s="59" t="s">
        <v>24</v>
      </c>
      <c r="F7" s="59"/>
      <c r="G7" s="59" t="s">
        <v>25</v>
      </c>
      <c r="H7" s="59"/>
      <c r="I7" s="59" t="s">
        <v>26</v>
      </c>
      <c r="J7" s="59" t="s">
        <v>27</v>
      </c>
      <c r="K7" s="59" t="s">
        <v>28</v>
      </c>
      <c r="L7" s="59" t="s">
        <v>29</v>
      </c>
      <c r="M7" s="59" t="s">
        <v>30</v>
      </c>
      <c r="N7" s="59" t="s">
        <v>112</v>
      </c>
      <c r="O7" s="59" t="s">
        <v>113</v>
      </c>
      <c r="P7" s="59" t="s">
        <v>114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31</v>
      </c>
      <c r="N8" s="59" t="s">
        <v>115</v>
      </c>
      <c r="O8" s="59" t="s">
        <v>116</v>
      </c>
      <c r="P8" s="59" t="s">
        <v>117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32</v>
      </c>
      <c r="M9" s="59" t="s">
        <v>145</v>
      </c>
      <c r="N9" s="59" t="s">
        <v>145</v>
      </c>
      <c r="O9" s="59" t="s">
        <v>145</v>
      </c>
      <c r="P9" s="59" t="s">
        <v>145</v>
      </c>
    </row>
    <row r="10" spans="1:16" x14ac:dyDescent="0.2">
      <c r="A10" s="59" t="s">
        <v>33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38</v>
      </c>
      <c r="G10" s="59" t="s">
        <v>39</v>
      </c>
      <c r="H10" s="59" t="s">
        <v>40</v>
      </c>
      <c r="I10" s="59" t="s">
        <v>11</v>
      </c>
      <c r="J10" s="59" t="s">
        <v>18</v>
      </c>
      <c r="K10" s="59" t="s">
        <v>41</v>
      </c>
      <c r="L10" s="59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9" t="s">
        <v>33</v>
      </c>
      <c r="B11" s="59" t="s">
        <v>34</v>
      </c>
      <c r="C11" s="59" t="s">
        <v>35</v>
      </c>
      <c r="D11" s="59" t="s">
        <v>36</v>
      </c>
      <c r="E11" s="59" t="s">
        <v>37</v>
      </c>
      <c r="F11" s="59" t="s">
        <v>38</v>
      </c>
      <c r="G11" s="59" t="s">
        <v>42</v>
      </c>
      <c r="H11" s="59" t="s">
        <v>43</v>
      </c>
      <c r="I11" s="59" t="s">
        <v>11</v>
      </c>
      <c r="J11" s="59" t="s">
        <v>18</v>
      </c>
      <c r="K11" s="59" t="s">
        <v>41</v>
      </c>
      <c r="L11" s="59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9" t="s">
        <v>33</v>
      </c>
      <c r="B12" s="59" t="s">
        <v>34</v>
      </c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42</v>
      </c>
      <c r="H12" s="59" t="s">
        <v>43</v>
      </c>
      <c r="I12" s="59" t="s">
        <v>11</v>
      </c>
      <c r="J12" s="59" t="s">
        <v>18</v>
      </c>
      <c r="K12" s="59" t="s">
        <v>41</v>
      </c>
      <c r="L12" s="59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9" t="s">
        <v>33</v>
      </c>
      <c r="B13" s="59" t="s">
        <v>34</v>
      </c>
      <c r="C13" s="59" t="s">
        <v>35</v>
      </c>
      <c r="D13" s="59" t="s">
        <v>36</v>
      </c>
      <c r="E13" s="59" t="s">
        <v>37</v>
      </c>
      <c r="F13" s="59" t="s">
        <v>38</v>
      </c>
      <c r="G13" s="59" t="s">
        <v>42</v>
      </c>
      <c r="H13" s="59" t="s">
        <v>43</v>
      </c>
      <c r="I13" s="59" t="s">
        <v>11</v>
      </c>
      <c r="J13" s="59" t="s">
        <v>138</v>
      </c>
      <c r="K13" s="59" t="s">
        <v>139</v>
      </c>
      <c r="L13" s="59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9" t="s">
        <v>33</v>
      </c>
      <c r="B14" s="59" t="s">
        <v>34</v>
      </c>
      <c r="C14" s="59" t="s">
        <v>35</v>
      </c>
      <c r="D14" s="59" t="s">
        <v>36</v>
      </c>
      <c r="E14" s="59" t="s">
        <v>37</v>
      </c>
      <c r="F14" s="59" t="s">
        <v>38</v>
      </c>
      <c r="G14" s="59" t="s">
        <v>42</v>
      </c>
      <c r="H14" s="59" t="s">
        <v>43</v>
      </c>
      <c r="I14" s="59" t="s">
        <v>11</v>
      </c>
      <c r="J14" s="59" t="s">
        <v>63</v>
      </c>
      <c r="K14" s="59" t="s">
        <v>119</v>
      </c>
      <c r="L14" s="59" t="s">
        <v>13</v>
      </c>
      <c r="M14" s="1">
        <v>220000</v>
      </c>
      <c r="N14" s="1">
        <v>220000</v>
      </c>
      <c r="O14" s="59"/>
      <c r="P14" s="59"/>
    </row>
    <row r="15" spans="1:16" x14ac:dyDescent="0.2">
      <c r="A15" s="59" t="s">
        <v>33</v>
      </c>
      <c r="B15" s="59" t="s">
        <v>34</v>
      </c>
      <c r="C15" s="59" t="s">
        <v>35</v>
      </c>
      <c r="D15" s="59" t="s">
        <v>36</v>
      </c>
      <c r="E15" s="59" t="s">
        <v>37</v>
      </c>
      <c r="F15" s="59" t="s">
        <v>38</v>
      </c>
      <c r="G15" s="59" t="s">
        <v>42</v>
      </c>
      <c r="H15" s="59" t="s">
        <v>43</v>
      </c>
      <c r="I15" s="59" t="s">
        <v>11</v>
      </c>
      <c r="J15" s="59" t="s">
        <v>63</v>
      </c>
      <c r="K15" s="59" t="s">
        <v>119</v>
      </c>
      <c r="L15" s="59" t="s">
        <v>14</v>
      </c>
      <c r="M15" s="1">
        <v>52399</v>
      </c>
      <c r="N15" s="1">
        <v>52238</v>
      </c>
      <c r="O15" s="59"/>
      <c r="P15" s="59"/>
    </row>
    <row r="16" spans="1:16" x14ac:dyDescent="0.2">
      <c r="A16" s="59" t="s">
        <v>33</v>
      </c>
      <c r="B16" s="59" t="s">
        <v>34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105</v>
      </c>
      <c r="I16" s="59" t="s">
        <v>11</v>
      </c>
      <c r="J16" s="59" t="s">
        <v>18</v>
      </c>
      <c r="K16" s="59" t="s">
        <v>41</v>
      </c>
      <c r="L16" s="59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9" t="s">
        <v>33</v>
      </c>
      <c r="B17" s="59" t="s">
        <v>34</v>
      </c>
      <c r="C17" s="59" t="s">
        <v>35</v>
      </c>
      <c r="D17" s="59" t="s">
        <v>44</v>
      </c>
      <c r="E17" s="59" t="s">
        <v>37</v>
      </c>
      <c r="F17" s="59" t="s">
        <v>38</v>
      </c>
      <c r="G17" s="59" t="s">
        <v>106</v>
      </c>
      <c r="H17" s="59" t="s">
        <v>107</v>
      </c>
      <c r="I17" s="59" t="s">
        <v>11</v>
      </c>
      <c r="J17" s="59" t="s">
        <v>18</v>
      </c>
      <c r="K17" s="59" t="s">
        <v>41</v>
      </c>
      <c r="L17" s="59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9" t="s">
        <v>33</v>
      </c>
      <c r="B18" s="59" t="s">
        <v>34</v>
      </c>
      <c r="C18" s="59" t="s">
        <v>35</v>
      </c>
      <c r="D18" s="59" t="s">
        <v>48</v>
      </c>
      <c r="E18" s="59" t="s">
        <v>37</v>
      </c>
      <c r="F18" s="59" t="s">
        <v>38</v>
      </c>
      <c r="G18" s="59" t="s">
        <v>49</v>
      </c>
      <c r="H18" s="59" t="s">
        <v>50</v>
      </c>
      <c r="I18" s="59" t="s">
        <v>51</v>
      </c>
      <c r="J18" s="59" t="s">
        <v>18</v>
      </c>
      <c r="K18" s="59" t="s">
        <v>41</v>
      </c>
      <c r="L18" s="59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9" t="s">
        <v>33</v>
      </c>
      <c r="B19" s="59" t="s">
        <v>34</v>
      </c>
      <c r="C19" s="59" t="s">
        <v>35</v>
      </c>
      <c r="D19" s="59" t="s">
        <v>52</v>
      </c>
      <c r="E19" s="59" t="s">
        <v>37</v>
      </c>
      <c r="F19" s="59" t="s">
        <v>38</v>
      </c>
      <c r="G19" s="59" t="s">
        <v>53</v>
      </c>
      <c r="H19" s="59" t="s">
        <v>54</v>
      </c>
      <c r="I19" s="59" t="s">
        <v>11</v>
      </c>
      <c r="J19" s="59" t="s">
        <v>18</v>
      </c>
      <c r="K19" s="59" t="s">
        <v>41</v>
      </c>
      <c r="L19" s="59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9" t="s">
        <v>33</v>
      </c>
      <c r="B20" s="59" t="s">
        <v>34</v>
      </c>
      <c r="C20" s="59" t="s">
        <v>35</v>
      </c>
      <c r="D20" s="59" t="s">
        <v>52</v>
      </c>
      <c r="E20" s="59" t="s">
        <v>37</v>
      </c>
      <c r="F20" s="59" t="s">
        <v>38</v>
      </c>
      <c r="G20" s="59" t="s">
        <v>55</v>
      </c>
      <c r="H20" s="59" t="s">
        <v>56</v>
      </c>
      <c r="I20" s="59" t="s">
        <v>11</v>
      </c>
      <c r="J20" s="59" t="s">
        <v>18</v>
      </c>
      <c r="K20" s="59" t="s">
        <v>41</v>
      </c>
      <c r="L20" s="59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9" t="s">
        <v>33</v>
      </c>
      <c r="B21" s="59" t="s">
        <v>34</v>
      </c>
      <c r="C21" s="59" t="s">
        <v>35</v>
      </c>
      <c r="D21" s="59" t="s">
        <v>52</v>
      </c>
      <c r="E21" s="59" t="s">
        <v>37</v>
      </c>
      <c r="F21" s="59" t="s">
        <v>38</v>
      </c>
      <c r="G21" s="59" t="s">
        <v>57</v>
      </c>
      <c r="H21" s="59" t="s">
        <v>58</v>
      </c>
      <c r="I21" s="59" t="s">
        <v>11</v>
      </c>
      <c r="J21" s="59" t="s">
        <v>18</v>
      </c>
      <c r="K21" s="59" t="s">
        <v>41</v>
      </c>
      <c r="L21" s="59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9" t="s">
        <v>33</v>
      </c>
      <c r="B22" s="59" t="s">
        <v>34</v>
      </c>
      <c r="C22" s="59" t="s">
        <v>35</v>
      </c>
      <c r="D22" s="59" t="s">
        <v>126</v>
      </c>
      <c r="E22" s="59" t="s">
        <v>37</v>
      </c>
      <c r="F22" s="59" t="s">
        <v>38</v>
      </c>
      <c r="G22" s="59" t="s">
        <v>45</v>
      </c>
      <c r="H22" s="59" t="s">
        <v>46</v>
      </c>
      <c r="I22" s="59" t="s">
        <v>11</v>
      </c>
      <c r="J22" s="59" t="s">
        <v>18</v>
      </c>
      <c r="K22" s="59" t="s">
        <v>41</v>
      </c>
      <c r="L22" s="59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9" t="s">
        <v>33</v>
      </c>
      <c r="B23" s="59" t="s">
        <v>34</v>
      </c>
      <c r="C23" s="59" t="s">
        <v>59</v>
      </c>
      <c r="D23" s="59" t="s">
        <v>60</v>
      </c>
      <c r="E23" s="59" t="s">
        <v>61</v>
      </c>
      <c r="F23" s="59" t="s">
        <v>62</v>
      </c>
      <c r="G23" s="59" t="s">
        <v>63</v>
      </c>
      <c r="H23" s="59" t="s">
        <v>108</v>
      </c>
      <c r="I23" s="59" t="s">
        <v>51</v>
      </c>
      <c r="J23" s="59" t="s">
        <v>104</v>
      </c>
      <c r="K23" s="59" t="s">
        <v>109</v>
      </c>
      <c r="L23" s="59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9" t="s">
        <v>33</v>
      </c>
      <c r="B24" s="59" t="s">
        <v>34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108</v>
      </c>
      <c r="I24" s="59" t="s">
        <v>51</v>
      </c>
      <c r="J24" s="59" t="s">
        <v>17</v>
      </c>
      <c r="K24" s="59" t="s">
        <v>64</v>
      </c>
      <c r="L24" s="59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0" zoomScaleNormal="7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77" t="s">
        <v>121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4044771</v>
      </c>
      <c r="N10" s="1">
        <v>4044767.51</v>
      </c>
      <c r="O10" s="1">
        <v>3684394.61</v>
      </c>
      <c r="P10" s="1">
        <v>3684394.61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160141.07</v>
      </c>
      <c r="O11" s="1">
        <v>34855.410000000003</v>
      </c>
      <c r="P11" s="1">
        <v>34855.410000000003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13061493</v>
      </c>
      <c r="N12" s="1">
        <v>13003175.949999999</v>
      </c>
      <c r="O12" s="1">
        <v>10382643.49</v>
      </c>
      <c r="P12" s="1">
        <v>10376627.890000001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1359201</v>
      </c>
      <c r="N13" s="1">
        <v>1359201</v>
      </c>
      <c r="O13" s="1">
        <v>931467.96</v>
      </c>
      <c r="P13" s="1">
        <v>931467.96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8992063.7200000007</v>
      </c>
      <c r="N14" s="1">
        <v>8992063.7200000007</v>
      </c>
      <c r="O14" s="1">
        <v>8992063.7200000007</v>
      </c>
      <c r="P14" s="1">
        <v>8992063.7200000007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105</v>
      </c>
      <c r="I15" t="s">
        <v>11</v>
      </c>
      <c r="J15" t="s">
        <v>18</v>
      </c>
      <c r="K15" t="s">
        <v>41</v>
      </c>
      <c r="L15" t="s">
        <v>11</v>
      </c>
      <c r="M15" s="1">
        <v>53670492.799999997</v>
      </c>
      <c r="N15" s="1">
        <v>53670492.799999997</v>
      </c>
      <c r="O15" s="1">
        <v>53666203.100000001</v>
      </c>
      <c r="P15" s="1">
        <v>53513261.990000002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106</v>
      </c>
      <c r="H16" t="s">
        <v>107</v>
      </c>
      <c r="I16" t="s">
        <v>11</v>
      </c>
      <c r="J16" t="s">
        <v>18</v>
      </c>
      <c r="K16" t="s">
        <v>41</v>
      </c>
      <c r="L16" t="s">
        <v>14</v>
      </c>
      <c r="M16" s="1">
        <v>1673657</v>
      </c>
      <c r="N16" s="1">
        <v>1673656.74</v>
      </c>
      <c r="O16" s="1">
        <v>1260660.42</v>
      </c>
      <c r="P16" s="1">
        <v>1260660.42</v>
      </c>
    </row>
    <row r="17" spans="1:16" x14ac:dyDescent="0.2">
      <c r="A17" t="s">
        <v>33</v>
      </c>
      <c r="B17" t="s">
        <v>34</v>
      </c>
      <c r="C17" t="s">
        <v>35</v>
      </c>
      <c r="D17" t="s">
        <v>48</v>
      </c>
      <c r="E17" t="s">
        <v>37</v>
      </c>
      <c r="F17" t="s">
        <v>38</v>
      </c>
      <c r="G17" t="s">
        <v>49</v>
      </c>
      <c r="H17" t="s">
        <v>50</v>
      </c>
      <c r="I17" t="s">
        <v>51</v>
      </c>
      <c r="J17" t="s">
        <v>18</v>
      </c>
      <c r="K17" t="s">
        <v>41</v>
      </c>
      <c r="L17" t="s">
        <v>13</v>
      </c>
      <c r="M17" s="1">
        <v>15000</v>
      </c>
      <c r="N17" s="1">
        <v>6620</v>
      </c>
      <c r="O17" s="1">
        <v>6620</v>
      </c>
      <c r="P17" s="1">
        <v>6620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14</v>
      </c>
      <c r="M18" s="1">
        <v>2391076</v>
      </c>
      <c r="N18" s="1">
        <v>2122322.7400000002</v>
      </c>
      <c r="O18" s="1">
        <v>1590270.75</v>
      </c>
      <c r="P18" s="1">
        <v>1590270.75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53</v>
      </c>
      <c r="H19" t="s">
        <v>54</v>
      </c>
      <c r="I19" t="s">
        <v>11</v>
      </c>
      <c r="J19" t="s">
        <v>18</v>
      </c>
      <c r="K19" t="s">
        <v>41</v>
      </c>
      <c r="L19" t="s">
        <v>14</v>
      </c>
      <c r="M19" s="1">
        <v>6578.48</v>
      </c>
      <c r="N19" s="1">
        <v>6578.48</v>
      </c>
      <c r="O19" s="1">
        <v>6578.48</v>
      </c>
      <c r="P19" s="1">
        <v>6578.48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55</v>
      </c>
      <c r="H20" t="s">
        <v>56</v>
      </c>
      <c r="I20" t="s">
        <v>11</v>
      </c>
      <c r="J20" t="s">
        <v>18</v>
      </c>
      <c r="K20" t="s">
        <v>41</v>
      </c>
      <c r="L20" t="s">
        <v>14</v>
      </c>
      <c r="M20" s="1">
        <v>576384</v>
      </c>
      <c r="N20" s="1">
        <v>576384</v>
      </c>
      <c r="O20" s="1">
        <v>441342.5</v>
      </c>
      <c r="P20" s="1">
        <v>441342.5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57</v>
      </c>
      <c r="H21" t="s">
        <v>58</v>
      </c>
      <c r="I21" t="s">
        <v>11</v>
      </c>
      <c r="J21" t="s">
        <v>18</v>
      </c>
      <c r="K21" t="s">
        <v>41</v>
      </c>
      <c r="L21" t="s">
        <v>14</v>
      </c>
      <c r="M21" s="1">
        <v>3428575</v>
      </c>
      <c r="N21" s="1">
        <v>3428575</v>
      </c>
      <c r="O21" s="1">
        <v>2774611.86</v>
      </c>
      <c r="P21" s="1">
        <v>2774611.86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104</v>
      </c>
      <c r="K22" t="s">
        <v>109</v>
      </c>
      <c r="L22" t="s">
        <v>11</v>
      </c>
      <c r="M22" s="1">
        <v>6771463.5700000003</v>
      </c>
      <c r="N22" s="1">
        <v>6771463.5700000003</v>
      </c>
      <c r="O22" s="1">
        <v>6771463.5700000003</v>
      </c>
      <c r="P22" s="1">
        <v>6771463.5700000003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17</v>
      </c>
      <c r="K23" t="s">
        <v>64</v>
      </c>
      <c r="L23" t="s">
        <v>11</v>
      </c>
      <c r="M23" s="1">
        <v>757460.51</v>
      </c>
      <c r="N23" s="1">
        <v>757460.51</v>
      </c>
      <c r="O23" s="1">
        <v>757460.51</v>
      </c>
      <c r="P23" s="1">
        <v>721899.53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0" zoomScaleNormal="70" workbookViewId="0">
      <selection activeCell="W33" sqref="W33"/>
    </sheetView>
  </sheetViews>
  <sheetFormatPr defaultRowHeight="12.75" x14ac:dyDescent="0.2"/>
  <cols>
    <col min="13" max="16" width="15.28515625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77" t="s">
        <v>122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4241928</v>
      </c>
      <c r="N10" s="1">
        <v>4241924.51</v>
      </c>
      <c r="O10" s="1">
        <v>3968963.14</v>
      </c>
      <c r="P10" s="1">
        <v>3968963.14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160141.07</v>
      </c>
      <c r="O11" s="1">
        <v>34855.410000000003</v>
      </c>
      <c r="P11" s="1">
        <v>34855.410000000003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13253376</v>
      </c>
      <c r="N12" s="1">
        <v>12818560.050000001</v>
      </c>
      <c r="O12" s="1">
        <v>11293270.25</v>
      </c>
      <c r="P12" s="1">
        <v>11293270.25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2266084</v>
      </c>
      <c r="N13" s="1">
        <v>2266084</v>
      </c>
      <c r="O13" s="1">
        <v>1133351.1200000001</v>
      </c>
      <c r="P13" s="1">
        <v>1133351.1200000001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10888040.58</v>
      </c>
      <c r="N14" s="1">
        <v>10888040.58</v>
      </c>
      <c r="O14" s="1">
        <v>10888040.58</v>
      </c>
      <c r="P14" s="1">
        <v>10888040.58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105</v>
      </c>
      <c r="I15" t="s">
        <v>11</v>
      </c>
      <c r="J15" t="s">
        <v>18</v>
      </c>
      <c r="K15" t="s">
        <v>41</v>
      </c>
      <c r="L15" t="s">
        <v>11</v>
      </c>
      <c r="M15" s="1">
        <v>61998469.020000003</v>
      </c>
      <c r="N15" s="1">
        <v>61927943.5</v>
      </c>
      <c r="O15" s="1">
        <v>61927186.450000003</v>
      </c>
      <c r="P15" s="1">
        <v>61773890.259999998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106</v>
      </c>
      <c r="H16" t="s">
        <v>107</v>
      </c>
      <c r="I16" t="s">
        <v>11</v>
      </c>
      <c r="J16" t="s">
        <v>18</v>
      </c>
      <c r="K16" t="s">
        <v>41</v>
      </c>
      <c r="L16" t="s">
        <v>14</v>
      </c>
      <c r="M16" s="1">
        <v>1673657</v>
      </c>
      <c r="N16" s="1">
        <v>1673656.74</v>
      </c>
      <c r="O16" s="1">
        <v>1361550.48</v>
      </c>
      <c r="P16" s="1">
        <v>1361550.48</v>
      </c>
    </row>
    <row r="17" spans="1:16" x14ac:dyDescent="0.2">
      <c r="A17" t="s">
        <v>33</v>
      </c>
      <c r="B17" t="s">
        <v>34</v>
      </c>
      <c r="C17" t="s">
        <v>35</v>
      </c>
      <c r="D17" t="s">
        <v>48</v>
      </c>
      <c r="E17" t="s">
        <v>37</v>
      </c>
      <c r="F17" t="s">
        <v>38</v>
      </c>
      <c r="G17" t="s">
        <v>49</v>
      </c>
      <c r="H17" t="s">
        <v>50</v>
      </c>
      <c r="I17" t="s">
        <v>51</v>
      </c>
      <c r="J17" t="s">
        <v>18</v>
      </c>
      <c r="K17" t="s">
        <v>41</v>
      </c>
      <c r="L17" t="s">
        <v>13</v>
      </c>
      <c r="M17" s="1">
        <v>15000</v>
      </c>
      <c r="N17" s="1">
        <v>6620</v>
      </c>
      <c r="O17" s="1">
        <v>6620</v>
      </c>
      <c r="P17" s="1">
        <v>6620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14</v>
      </c>
      <c r="M18" s="1">
        <v>2391076</v>
      </c>
      <c r="N18" s="1">
        <v>2152702.12</v>
      </c>
      <c r="O18" s="1">
        <v>1752128.1</v>
      </c>
      <c r="P18" s="1">
        <v>1752128.1</v>
      </c>
    </row>
    <row r="19" spans="1:16" x14ac:dyDescent="0.2">
      <c r="A19" t="s">
        <v>33</v>
      </c>
      <c r="B19" t="s">
        <v>34</v>
      </c>
      <c r="C19" t="s">
        <v>35</v>
      </c>
      <c r="D19" t="s">
        <v>52</v>
      </c>
      <c r="E19" t="s">
        <v>37</v>
      </c>
      <c r="F19" t="s">
        <v>38</v>
      </c>
      <c r="G19" t="s">
        <v>53</v>
      </c>
      <c r="H19" t="s">
        <v>54</v>
      </c>
      <c r="I19" t="s">
        <v>11</v>
      </c>
      <c r="J19" t="s">
        <v>18</v>
      </c>
      <c r="K19" t="s">
        <v>41</v>
      </c>
      <c r="L19" t="s">
        <v>14</v>
      </c>
      <c r="M19" s="1">
        <v>6578.48</v>
      </c>
      <c r="N19" s="1">
        <v>6578.48</v>
      </c>
      <c r="O19" s="1">
        <v>6578.48</v>
      </c>
      <c r="P19" s="1">
        <v>6578.48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55</v>
      </c>
      <c r="H20" t="s">
        <v>56</v>
      </c>
      <c r="I20" t="s">
        <v>11</v>
      </c>
      <c r="J20" t="s">
        <v>18</v>
      </c>
      <c r="K20" t="s">
        <v>41</v>
      </c>
      <c r="L20" t="s">
        <v>14</v>
      </c>
      <c r="M20" s="1">
        <v>576384</v>
      </c>
      <c r="N20" s="1">
        <v>576384</v>
      </c>
      <c r="O20" s="1">
        <v>491600.89</v>
      </c>
      <c r="P20" s="1">
        <v>491600.89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57</v>
      </c>
      <c r="H21" t="s">
        <v>58</v>
      </c>
      <c r="I21" t="s">
        <v>11</v>
      </c>
      <c r="J21" t="s">
        <v>18</v>
      </c>
      <c r="K21" t="s">
        <v>41</v>
      </c>
      <c r="L21" t="s">
        <v>14</v>
      </c>
      <c r="M21" s="1">
        <v>3428575</v>
      </c>
      <c r="N21" s="1">
        <v>3428575</v>
      </c>
      <c r="O21" s="1">
        <v>3070729.59</v>
      </c>
      <c r="P21" s="1">
        <v>3070729.59</v>
      </c>
    </row>
    <row r="22" spans="1:16" x14ac:dyDescent="0.2">
      <c r="A22" t="s">
        <v>33</v>
      </c>
      <c r="B22" t="s">
        <v>34</v>
      </c>
      <c r="C22" t="s">
        <v>59</v>
      </c>
      <c r="D22" t="s">
        <v>60</v>
      </c>
      <c r="E22" t="s">
        <v>61</v>
      </c>
      <c r="F22" t="s">
        <v>62</v>
      </c>
      <c r="G22" t="s">
        <v>63</v>
      </c>
      <c r="H22" t="s">
        <v>108</v>
      </c>
      <c r="I22" t="s">
        <v>51</v>
      </c>
      <c r="J22" t="s">
        <v>104</v>
      </c>
      <c r="K22" t="s">
        <v>109</v>
      </c>
      <c r="L22" t="s">
        <v>11</v>
      </c>
      <c r="M22" s="1">
        <v>6771463.5700000003</v>
      </c>
      <c r="N22" s="1">
        <v>6771463.5700000003</v>
      </c>
      <c r="O22" s="1">
        <v>6771463.5700000003</v>
      </c>
      <c r="P22" s="1">
        <v>6771463.5700000003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17</v>
      </c>
      <c r="K23" t="s">
        <v>64</v>
      </c>
      <c r="L23" t="s">
        <v>11</v>
      </c>
      <c r="M23" s="1">
        <v>1982108.18</v>
      </c>
      <c r="N23" s="1">
        <v>1982108.18</v>
      </c>
      <c r="O23" s="1">
        <v>1982108.18</v>
      </c>
      <c r="P23" s="1">
        <v>1947599.91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0" zoomScaleNormal="70" workbookViewId="0">
      <selection activeCell="W33" sqref="W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111</v>
      </c>
    </row>
    <row r="3" spans="1:16" ht="10.5" customHeight="1" x14ac:dyDescent="0.2">
      <c r="A3" t="s">
        <v>19</v>
      </c>
    </row>
    <row r="4" spans="1:16" ht="10.5" customHeight="1" x14ac:dyDescent="0.2">
      <c r="A4" s="77" t="s">
        <v>123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0.5" customHeight="1" x14ac:dyDescent="0.2">
      <c r="A5" s="77" t="s">
        <v>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112</v>
      </c>
      <c r="O7" t="s">
        <v>113</v>
      </c>
      <c r="P7" t="s">
        <v>114</v>
      </c>
    </row>
    <row r="8" spans="1:16" x14ac:dyDescent="0.2">
      <c r="M8" t="s">
        <v>31</v>
      </c>
      <c r="N8" t="s">
        <v>115</v>
      </c>
      <c r="O8" t="s">
        <v>116</v>
      </c>
      <c r="P8" t="s">
        <v>117</v>
      </c>
    </row>
    <row r="9" spans="1:16" x14ac:dyDescent="0.2">
      <c r="L9" t="s">
        <v>32</v>
      </c>
      <c r="M9" t="s">
        <v>118</v>
      </c>
      <c r="N9" t="s">
        <v>118</v>
      </c>
      <c r="O9" t="s">
        <v>118</v>
      </c>
      <c r="P9" t="s">
        <v>118</v>
      </c>
    </row>
    <row r="10" spans="1:16" x14ac:dyDescent="0.2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11</v>
      </c>
      <c r="J10" t="s">
        <v>18</v>
      </c>
      <c r="K10" t="s">
        <v>41</v>
      </c>
      <c r="L10" t="s">
        <v>14</v>
      </c>
      <c r="M10" s="1">
        <v>4241928</v>
      </c>
      <c r="N10" s="1">
        <v>4241458.51</v>
      </c>
      <c r="O10" s="1">
        <v>4241458.51</v>
      </c>
      <c r="P10" s="1">
        <v>4241458.51</v>
      </c>
    </row>
    <row r="11" spans="1:16" x14ac:dyDescent="0.2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42</v>
      </c>
      <c r="H11" t="s">
        <v>43</v>
      </c>
      <c r="I11" t="s">
        <v>11</v>
      </c>
      <c r="J11" t="s">
        <v>18</v>
      </c>
      <c r="K11" t="s">
        <v>41</v>
      </c>
      <c r="L11" t="s">
        <v>13</v>
      </c>
      <c r="M11" s="1">
        <v>390626</v>
      </c>
      <c r="N11" s="1">
        <v>365666.27</v>
      </c>
      <c r="O11" s="1">
        <v>125956.79</v>
      </c>
      <c r="P11" s="1">
        <v>125956.79</v>
      </c>
    </row>
    <row r="12" spans="1:16" x14ac:dyDescent="0.2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42</v>
      </c>
      <c r="H12" t="s">
        <v>43</v>
      </c>
      <c r="I12" t="s">
        <v>11</v>
      </c>
      <c r="J12" t="s">
        <v>18</v>
      </c>
      <c r="K12" t="s">
        <v>41</v>
      </c>
      <c r="L12" t="s">
        <v>14</v>
      </c>
      <c r="M12" s="1">
        <v>13901522.699999999</v>
      </c>
      <c r="N12" s="1">
        <v>13559419.880000001</v>
      </c>
      <c r="O12" s="1">
        <v>12843892.619999999</v>
      </c>
      <c r="P12" s="1">
        <v>12843892.619999999</v>
      </c>
    </row>
    <row r="13" spans="1:16" x14ac:dyDescent="0.2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t="s">
        <v>38</v>
      </c>
      <c r="G13" t="s">
        <v>42</v>
      </c>
      <c r="H13" t="s">
        <v>43</v>
      </c>
      <c r="I13" t="s">
        <v>11</v>
      </c>
      <c r="J13" t="s">
        <v>63</v>
      </c>
      <c r="K13" t="s">
        <v>119</v>
      </c>
      <c r="L13" t="s">
        <v>14</v>
      </c>
      <c r="M13" s="1">
        <v>2266084</v>
      </c>
      <c r="N13" s="1">
        <v>2266084</v>
      </c>
      <c r="O13" s="1">
        <v>2109315.0099999998</v>
      </c>
      <c r="P13" s="1">
        <v>2109315.0099999998</v>
      </c>
    </row>
    <row r="14" spans="1:16" x14ac:dyDescent="0.2">
      <c r="A14" t="s">
        <v>33</v>
      </c>
      <c r="B14" t="s">
        <v>34</v>
      </c>
      <c r="C14" t="s">
        <v>35</v>
      </c>
      <c r="D14" t="s">
        <v>44</v>
      </c>
      <c r="E14" t="s">
        <v>37</v>
      </c>
      <c r="F14" t="s">
        <v>38</v>
      </c>
      <c r="G14" t="s">
        <v>45</v>
      </c>
      <c r="H14" t="s">
        <v>46</v>
      </c>
      <c r="I14" t="s">
        <v>11</v>
      </c>
      <c r="J14" t="s">
        <v>18</v>
      </c>
      <c r="K14" t="s">
        <v>41</v>
      </c>
      <c r="L14" t="s">
        <v>11</v>
      </c>
      <c r="M14" s="1">
        <v>11829449.98</v>
      </c>
      <c r="N14" s="1">
        <v>11829449.98</v>
      </c>
      <c r="O14" s="1">
        <v>11818766</v>
      </c>
      <c r="P14" s="1">
        <v>11818766</v>
      </c>
    </row>
    <row r="15" spans="1:16" x14ac:dyDescent="0.2">
      <c r="A15" t="s">
        <v>33</v>
      </c>
      <c r="B15" t="s">
        <v>34</v>
      </c>
      <c r="C15" t="s">
        <v>35</v>
      </c>
      <c r="D15" t="s">
        <v>44</v>
      </c>
      <c r="E15" t="s">
        <v>37</v>
      </c>
      <c r="F15" t="s">
        <v>38</v>
      </c>
      <c r="G15" t="s">
        <v>45</v>
      </c>
      <c r="H15" t="s">
        <v>46</v>
      </c>
      <c r="I15" t="s">
        <v>11</v>
      </c>
      <c r="J15" t="s">
        <v>103</v>
      </c>
      <c r="K15" t="s">
        <v>124</v>
      </c>
      <c r="L15" t="s">
        <v>11</v>
      </c>
      <c r="M15" s="1">
        <v>282395.36</v>
      </c>
      <c r="N15" s="1">
        <v>282395.36</v>
      </c>
      <c r="O15" s="1">
        <v>282395.36</v>
      </c>
      <c r="P15" s="1">
        <v>282395.36</v>
      </c>
    </row>
    <row r="16" spans="1:16" x14ac:dyDescent="0.2">
      <c r="A16" t="s">
        <v>33</v>
      </c>
      <c r="B16" t="s">
        <v>34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105</v>
      </c>
      <c r="I16" t="s">
        <v>11</v>
      </c>
      <c r="J16" t="s">
        <v>18</v>
      </c>
      <c r="K16" t="s">
        <v>41</v>
      </c>
      <c r="L16" t="s">
        <v>11</v>
      </c>
      <c r="M16" s="1">
        <v>68951916.299999997</v>
      </c>
      <c r="N16" s="1">
        <v>68951159.25</v>
      </c>
      <c r="O16" s="1">
        <v>68459445.269999996</v>
      </c>
      <c r="P16" s="1">
        <v>68305486.939999998</v>
      </c>
    </row>
    <row r="17" spans="1:16" x14ac:dyDescent="0.2">
      <c r="A17" t="s">
        <v>33</v>
      </c>
      <c r="B17" t="s">
        <v>34</v>
      </c>
      <c r="C17" t="s">
        <v>35</v>
      </c>
      <c r="D17" t="s">
        <v>44</v>
      </c>
      <c r="E17" t="s">
        <v>37</v>
      </c>
      <c r="F17" t="s">
        <v>38</v>
      </c>
      <c r="G17" t="s">
        <v>106</v>
      </c>
      <c r="H17" t="s">
        <v>107</v>
      </c>
      <c r="I17" t="s">
        <v>11</v>
      </c>
      <c r="J17" t="s">
        <v>18</v>
      </c>
      <c r="K17" t="s">
        <v>41</v>
      </c>
      <c r="L17" t="s">
        <v>14</v>
      </c>
      <c r="M17" s="1">
        <v>1673657</v>
      </c>
      <c r="N17" s="1">
        <v>1459660.54</v>
      </c>
      <c r="O17" s="1">
        <v>1459660.54</v>
      </c>
      <c r="P17" s="1">
        <v>1459660.54</v>
      </c>
    </row>
    <row r="18" spans="1:16" x14ac:dyDescent="0.2">
      <c r="A18" t="s">
        <v>33</v>
      </c>
      <c r="B18" t="s">
        <v>34</v>
      </c>
      <c r="C18" t="s">
        <v>35</v>
      </c>
      <c r="D18" t="s">
        <v>48</v>
      </c>
      <c r="E18" t="s">
        <v>37</v>
      </c>
      <c r="F18" t="s">
        <v>38</v>
      </c>
      <c r="G18" t="s">
        <v>49</v>
      </c>
      <c r="H18" t="s">
        <v>50</v>
      </c>
      <c r="I18" t="s">
        <v>51</v>
      </c>
      <c r="J18" t="s">
        <v>18</v>
      </c>
      <c r="K18" t="s">
        <v>41</v>
      </c>
      <c r="L18" t="s">
        <v>13</v>
      </c>
      <c r="M18" s="1">
        <v>15000</v>
      </c>
      <c r="N18" s="1">
        <v>6620</v>
      </c>
      <c r="O18" s="1">
        <v>6620</v>
      </c>
      <c r="P18" s="1">
        <v>6620</v>
      </c>
    </row>
    <row r="19" spans="1:16" x14ac:dyDescent="0.2">
      <c r="A19" t="s">
        <v>33</v>
      </c>
      <c r="B19" t="s">
        <v>34</v>
      </c>
      <c r="C19" t="s">
        <v>35</v>
      </c>
      <c r="D19" t="s">
        <v>48</v>
      </c>
      <c r="E19" t="s">
        <v>37</v>
      </c>
      <c r="F19" t="s">
        <v>38</v>
      </c>
      <c r="G19" t="s">
        <v>49</v>
      </c>
      <c r="H19" t="s">
        <v>50</v>
      </c>
      <c r="I19" t="s">
        <v>51</v>
      </c>
      <c r="J19" t="s">
        <v>18</v>
      </c>
      <c r="K19" t="s">
        <v>41</v>
      </c>
      <c r="L19" t="s">
        <v>14</v>
      </c>
      <c r="M19" s="1">
        <v>2391076</v>
      </c>
      <c r="N19" s="1">
        <v>2390707.63</v>
      </c>
      <c r="O19" s="1">
        <v>2260707.13</v>
      </c>
      <c r="P19" s="1">
        <v>2260707.13</v>
      </c>
    </row>
    <row r="20" spans="1:16" x14ac:dyDescent="0.2">
      <c r="A20" t="s">
        <v>33</v>
      </c>
      <c r="B20" t="s">
        <v>34</v>
      </c>
      <c r="C20" t="s">
        <v>35</v>
      </c>
      <c r="D20" t="s">
        <v>52</v>
      </c>
      <c r="E20" t="s">
        <v>37</v>
      </c>
      <c r="F20" t="s">
        <v>38</v>
      </c>
      <c r="G20" t="s">
        <v>53</v>
      </c>
      <c r="H20" t="s">
        <v>54</v>
      </c>
      <c r="I20" t="s">
        <v>11</v>
      </c>
      <c r="J20" t="s">
        <v>18</v>
      </c>
      <c r="K20" t="s">
        <v>41</v>
      </c>
      <c r="L20" t="s">
        <v>14</v>
      </c>
      <c r="M20" s="1">
        <v>7169.8</v>
      </c>
      <c r="N20" s="1">
        <v>7169.8</v>
      </c>
      <c r="O20" s="1">
        <v>7169.8</v>
      </c>
      <c r="P20" s="1">
        <v>7169.8</v>
      </c>
    </row>
    <row r="21" spans="1:16" x14ac:dyDescent="0.2">
      <c r="A21" t="s">
        <v>33</v>
      </c>
      <c r="B21" t="s">
        <v>34</v>
      </c>
      <c r="C21" t="s">
        <v>35</v>
      </c>
      <c r="D21" t="s">
        <v>52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18</v>
      </c>
      <c r="K21" t="s">
        <v>41</v>
      </c>
      <c r="L21" t="s">
        <v>14</v>
      </c>
      <c r="M21" s="1">
        <v>576384</v>
      </c>
      <c r="N21" s="1">
        <v>546370.29</v>
      </c>
      <c r="O21" s="1">
        <v>544972.29</v>
      </c>
      <c r="P21" s="1">
        <v>544972.29</v>
      </c>
    </row>
    <row r="22" spans="1:16" x14ac:dyDescent="0.2">
      <c r="A22" t="s">
        <v>33</v>
      </c>
      <c r="B22" t="s">
        <v>34</v>
      </c>
      <c r="C22" t="s">
        <v>35</v>
      </c>
      <c r="D22" t="s">
        <v>52</v>
      </c>
      <c r="E22" t="s">
        <v>37</v>
      </c>
      <c r="F22" t="s">
        <v>38</v>
      </c>
      <c r="G22" t="s">
        <v>57</v>
      </c>
      <c r="H22" t="s">
        <v>58</v>
      </c>
      <c r="I22" t="s">
        <v>11</v>
      </c>
      <c r="J22" t="s">
        <v>18</v>
      </c>
      <c r="K22" t="s">
        <v>41</v>
      </c>
      <c r="L22" t="s">
        <v>14</v>
      </c>
      <c r="M22" s="1">
        <v>3428575</v>
      </c>
      <c r="N22" s="1">
        <v>3361223.44</v>
      </c>
      <c r="O22" s="1">
        <v>3361223.44</v>
      </c>
      <c r="P22" s="1">
        <v>3361223.44</v>
      </c>
    </row>
    <row r="23" spans="1:16" x14ac:dyDescent="0.2">
      <c r="A23" t="s">
        <v>33</v>
      </c>
      <c r="B23" t="s">
        <v>34</v>
      </c>
      <c r="C23" t="s">
        <v>59</v>
      </c>
      <c r="D23" t="s">
        <v>60</v>
      </c>
      <c r="E23" t="s">
        <v>61</v>
      </c>
      <c r="F23" t="s">
        <v>62</v>
      </c>
      <c r="G23" t="s">
        <v>63</v>
      </c>
      <c r="H23" t="s">
        <v>108</v>
      </c>
      <c r="I23" t="s">
        <v>51</v>
      </c>
      <c r="J23" t="s">
        <v>18</v>
      </c>
      <c r="K23" t="s">
        <v>41</v>
      </c>
      <c r="L23" t="s">
        <v>11</v>
      </c>
      <c r="M23" s="1">
        <v>58480.62</v>
      </c>
      <c r="N23" s="1">
        <v>58480.62</v>
      </c>
      <c r="O23" s="1">
        <v>0</v>
      </c>
    </row>
    <row r="24" spans="1:16" x14ac:dyDescent="0.2">
      <c r="A24" t="s">
        <v>33</v>
      </c>
      <c r="B24" t="s">
        <v>34</v>
      </c>
      <c r="C24" t="s">
        <v>59</v>
      </c>
      <c r="D24" t="s">
        <v>60</v>
      </c>
      <c r="E24" t="s">
        <v>61</v>
      </c>
      <c r="F24" t="s">
        <v>62</v>
      </c>
      <c r="G24" t="s">
        <v>63</v>
      </c>
      <c r="H24" t="s">
        <v>108</v>
      </c>
      <c r="I24" t="s">
        <v>51</v>
      </c>
      <c r="J24" t="s">
        <v>104</v>
      </c>
      <c r="K24" t="s">
        <v>109</v>
      </c>
      <c r="L24" t="s">
        <v>11</v>
      </c>
      <c r="M24" s="1">
        <v>6771463.5700000003</v>
      </c>
      <c r="N24" s="1">
        <v>6771463.5700000003</v>
      </c>
      <c r="O24" s="1">
        <v>6771463.5700000003</v>
      </c>
      <c r="P24" s="1">
        <v>6771463.5700000003</v>
      </c>
    </row>
    <row r="25" spans="1:16" x14ac:dyDescent="0.2">
      <c r="A25" t="s">
        <v>33</v>
      </c>
      <c r="B25" t="s">
        <v>34</v>
      </c>
      <c r="C25" t="s">
        <v>59</v>
      </c>
      <c r="D25" t="s">
        <v>60</v>
      </c>
      <c r="E25" t="s">
        <v>61</v>
      </c>
      <c r="F25" t="s">
        <v>62</v>
      </c>
      <c r="G25" t="s">
        <v>63</v>
      </c>
      <c r="H25" t="s">
        <v>108</v>
      </c>
      <c r="I25" t="s">
        <v>51</v>
      </c>
      <c r="J25" t="s">
        <v>17</v>
      </c>
      <c r="K25" t="s">
        <v>64</v>
      </c>
      <c r="L25" t="s">
        <v>11</v>
      </c>
      <c r="M25" s="1">
        <v>2754921.29</v>
      </c>
      <c r="N25" s="1">
        <v>2754921.29</v>
      </c>
      <c r="O25" s="1">
        <v>2754921.29</v>
      </c>
      <c r="P25" s="1">
        <v>2718745.21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G1" zoomScale="75" zoomScaleNormal="70" zoomScaleSheetLayoutView="75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991697.44</v>
      </c>
      <c r="V10" s="31">
        <f>IF(R10&gt;0,U10/R10,0)</f>
        <v>0.35600497984655521</v>
      </c>
      <c r="W10" s="30">
        <f>+'Access-Mar'!P10</f>
        <v>991611.55</v>
      </c>
      <c r="X10" s="31">
        <f>IF(R10&gt;0,W10/R10,0)</f>
        <v>0.35597414658382243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1706506</v>
      </c>
      <c r="Q11" s="35"/>
      <c r="R11" s="35">
        <f t="shared" ref="R11:R19" si="0">N11-O11+P11+Q11</f>
        <v>1706506</v>
      </c>
      <c r="S11" s="35">
        <f>+'Access-Mar'!N11</f>
        <v>30257</v>
      </c>
      <c r="T11" s="36">
        <f t="shared" ref="T11:T21" si="1">IF(R11&gt;0,S11/R11,0)</f>
        <v>1.7730380086562837E-2</v>
      </c>
      <c r="U11" s="35">
        <f>+'Access-Mar'!O11</f>
        <v>0</v>
      </c>
      <c r="V11" s="36">
        <f t="shared" ref="V11:V21" si="2">IF(R11&gt;0,U11/R11,0)</f>
        <v>0</v>
      </c>
      <c r="W11" s="35">
        <f>+'Access-Mar'!P11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15987391</v>
      </c>
      <c r="Q12" s="35"/>
      <c r="R12" s="35">
        <f t="shared" si="0"/>
        <v>15987391</v>
      </c>
      <c r="S12" s="35">
        <f>+'Access-Mar'!N12</f>
        <v>12210717.23</v>
      </c>
      <c r="T12" s="36">
        <f t="shared" si="1"/>
        <v>0.76377172673139726</v>
      </c>
      <c r="U12" s="35">
        <f>+'Access-Mar'!O12</f>
        <v>2854839.97</v>
      </c>
      <c r="V12" s="36">
        <f t="shared" si="2"/>
        <v>0.17856822104369627</v>
      </c>
      <c r="W12" s="35">
        <f>+'Access-Mar'!P12</f>
        <v>2854839.97</v>
      </c>
      <c r="X12" s="36">
        <f t="shared" si="3"/>
        <v>0.17856822104369627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PESSOAL ATIVO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18847477.030000001</v>
      </c>
      <c r="Q13" s="35"/>
      <c r="R13" s="35">
        <f t="shared" si="0"/>
        <v>18847477.030000001</v>
      </c>
      <c r="S13" s="35">
        <f>+'Access-Mar'!N13</f>
        <v>18847475.75</v>
      </c>
      <c r="T13" s="36">
        <f t="shared" si="1"/>
        <v>0.99999993208640081</v>
      </c>
      <c r="U13" s="35">
        <f>+'Access-Mar'!O13</f>
        <v>18841967.5</v>
      </c>
      <c r="V13" s="36">
        <f t="shared" si="2"/>
        <v>0.99970767811568462</v>
      </c>
      <c r="W13" s="35">
        <f>+'Access-Mar'!P13</f>
        <v>18674083.960000001</v>
      </c>
      <c r="X13" s="36">
        <f t="shared" si="3"/>
        <v>0.99080019730364943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2091585</v>
      </c>
      <c r="Q14" s="35"/>
      <c r="R14" s="35">
        <f t="shared" si="0"/>
        <v>2091585</v>
      </c>
      <c r="S14" s="35">
        <f>+'Access-Mar'!N14</f>
        <v>359899.13</v>
      </c>
      <c r="T14" s="36">
        <f t="shared" si="1"/>
        <v>0.17207004735643064</v>
      </c>
      <c r="U14" s="35">
        <f>+'Access-Mar'!O14</f>
        <v>359899.13</v>
      </c>
      <c r="V14" s="36">
        <f t="shared" si="2"/>
        <v>0.17207004735643064</v>
      </c>
      <c r="W14" s="35">
        <f>+'Access-Mar'!P14</f>
        <v>359899.13</v>
      </c>
      <c r="X14" s="36">
        <f t="shared" si="3"/>
        <v>0.17207004735643064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3</v>
      </c>
      <c r="K15" s="33"/>
      <c r="L15" s="33"/>
      <c r="M15" s="33"/>
      <c r="N15" s="33">
        <v>0</v>
      </c>
      <c r="O15" s="33"/>
      <c r="P15" s="35">
        <f>+'Access-Mar'!M15</f>
        <v>2376180</v>
      </c>
      <c r="Q15" s="35"/>
      <c r="R15" s="35">
        <f t="shared" si="0"/>
        <v>2376180</v>
      </c>
      <c r="S15" s="35">
        <f>+'Access-Mar'!N15</f>
        <v>1301454.56</v>
      </c>
      <c r="T15" s="36">
        <f t="shared" si="1"/>
        <v>0.54770874260367486</v>
      </c>
      <c r="U15" s="35">
        <f>+'Access-Mar'!O15</f>
        <v>317787.06</v>
      </c>
      <c r="V15" s="36">
        <f t="shared" si="2"/>
        <v>0.13373863091179961</v>
      </c>
      <c r="W15" s="35">
        <f>+'Access-Mar'!P15</f>
        <v>317787.06</v>
      </c>
      <c r="X15" s="36">
        <f t="shared" si="3"/>
        <v>0.13373863091179961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02.331</v>
      </c>
      <c r="D16" s="32" t="str">
        <f>+CONCATENATE('Access-Mar'!E16,".",'Access-Mar'!G16)</f>
        <v>0569.00M1</v>
      </c>
      <c r="E16" s="42" t="str">
        <f>+'Access-Mar'!F16</f>
        <v>PRESTACAO JURISDICIONAL NA JUSTICA FEDERAL</v>
      </c>
      <c r="F16" s="42" t="str">
        <f>+'Access-Mar'!H16</f>
        <v>BENEFICIOS ASSISTENCIAIS DECORRENTES DO AUXILIO-FUNERAL E NA</v>
      </c>
      <c r="G16" s="32" t="str">
        <f>IF('Access-Mar'!I16="1","F","S")</f>
        <v>F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591.32000000000005</v>
      </c>
      <c r="Q16" s="35"/>
      <c r="R16" s="35">
        <f t="shared" si="0"/>
        <v>591.32000000000005</v>
      </c>
      <c r="S16" s="35">
        <f>+'Access-Mar'!N16</f>
        <v>591.32000000000005</v>
      </c>
      <c r="T16" s="36">
        <f t="shared" si="1"/>
        <v>1</v>
      </c>
      <c r="U16" s="35">
        <f>+'Access-Mar'!O16</f>
        <v>591.32000000000005</v>
      </c>
      <c r="V16" s="36">
        <f t="shared" si="2"/>
        <v>1</v>
      </c>
      <c r="W16" s="35">
        <f>+'Access-Mar'!P16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0569.2010</v>
      </c>
      <c r="E17" s="42" t="str">
        <f>+'Access-Mar'!F17</f>
        <v>PRESTACAO JURISDICIONAL NA JUSTICA FEDERAL</v>
      </c>
      <c r="F17" s="42" t="str">
        <f>+'Access-Mar'!H17</f>
        <v>ASSISTENCIA PRE-ESCOLAR AOS DEPENDENTES DOS SERVIDORES CIVIS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578772</v>
      </c>
      <c r="Q17" s="35"/>
      <c r="R17" s="35">
        <f t="shared" si="0"/>
        <v>578772</v>
      </c>
      <c r="S17" s="35">
        <f>+'Access-Mar'!N17</f>
        <v>578772</v>
      </c>
      <c r="T17" s="36">
        <f t="shared" si="1"/>
        <v>1</v>
      </c>
      <c r="U17" s="35">
        <f>+'Access-Mar'!O17</f>
        <v>138402</v>
      </c>
      <c r="V17" s="36">
        <f t="shared" si="2"/>
        <v>0.2391304347826087</v>
      </c>
      <c r="W17" s="35">
        <f>+'Access-Mar'!P17</f>
        <v>138402</v>
      </c>
      <c r="X17" s="36">
        <f t="shared" si="3"/>
        <v>0.2391304347826087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02.331</v>
      </c>
      <c r="D18" s="32" t="str">
        <f>+CONCATENATE('Access-Mar'!E18,".",'Access-Mar'!G18)</f>
        <v>0569.2012</v>
      </c>
      <c r="E18" s="42" t="str">
        <f>+'Access-Mar'!F18</f>
        <v>PRESTACAO JURISDICIONAL NA JUSTICA FEDERAL</v>
      </c>
      <c r="F18" s="42" t="str">
        <f>+'Access-Mar'!H18</f>
        <v>AUXILIO-ALIMENTACAO AOS SERVIDORES CIVIS, EMPREGADOS E MILIT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3</v>
      </c>
      <c r="K18" s="33"/>
      <c r="L18" s="33"/>
      <c r="M18" s="33"/>
      <c r="N18" s="33">
        <v>0</v>
      </c>
      <c r="O18" s="33"/>
      <c r="P18" s="35">
        <f>+'Access-Mar'!M18</f>
        <v>3680976</v>
      </c>
      <c r="Q18" s="35"/>
      <c r="R18" s="35">
        <f t="shared" si="0"/>
        <v>3680976</v>
      </c>
      <c r="S18" s="35">
        <f>+'Access-Mar'!N18</f>
        <v>3680976</v>
      </c>
      <c r="T18" s="36">
        <f t="shared" si="1"/>
        <v>1</v>
      </c>
      <c r="U18" s="35">
        <f>+'Access-Mar'!O18</f>
        <v>890991.96</v>
      </c>
      <c r="V18" s="36">
        <f t="shared" si="2"/>
        <v>0.24205318372083925</v>
      </c>
      <c r="W18" s="35">
        <f>+'Access-Mar'!P18</f>
        <v>890991.96</v>
      </c>
      <c r="X18" s="36">
        <f t="shared" si="3"/>
        <v>0.24205318372083925</v>
      </c>
    </row>
    <row r="19" spans="1:24" ht="26.25" customHeight="1" x14ac:dyDescent="0.2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02.846</v>
      </c>
      <c r="D19" s="32" t="str">
        <f>+CONCATENATE('Access-Mar'!E19,".",'Access-Mar'!G19)</f>
        <v>0569.09HB</v>
      </c>
      <c r="E19" s="42" t="str">
        <f>+'Access-Mar'!F19</f>
        <v>PRESTACAO JURISDICIONAL NA JUSTICA FEDERAL</v>
      </c>
      <c r="F19" s="42" t="str">
        <f>+'Access-Mar'!H19</f>
        <v>CONTRIBUICAO DA UNIAO, DE SUAS AUTARQUIAS E FUNDACOES PARA O</v>
      </c>
      <c r="G19" s="32" t="str">
        <f>IF('Access-Mar'!I19="1","F","S")</f>
        <v>F</v>
      </c>
      <c r="H19" s="32" t="str">
        <f>+'Access-Mar'!J19</f>
        <v>0100</v>
      </c>
      <c r="I19" s="42" t="str">
        <f>+'Access-Mar'!K19</f>
        <v>RECURSOS ORDINARIOS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2909404.8</v>
      </c>
      <c r="Q19" s="35"/>
      <c r="R19" s="35">
        <f t="shared" si="0"/>
        <v>2909404.8</v>
      </c>
      <c r="S19" s="35">
        <f>+'Access-Mar'!N19</f>
        <v>2909404.8</v>
      </c>
      <c r="T19" s="36">
        <f t="shared" si="1"/>
        <v>1</v>
      </c>
      <c r="U19" s="35">
        <f>+'Access-Mar'!O19</f>
        <v>2908192.98</v>
      </c>
      <c r="V19" s="36">
        <f t="shared" si="2"/>
        <v>0.99958348181731194</v>
      </c>
      <c r="W19" s="35">
        <f>+'Access-Mar'!P19</f>
        <v>2908192.98</v>
      </c>
      <c r="X19" s="36">
        <f t="shared" si="3"/>
        <v>0.99958348181731194</v>
      </c>
    </row>
    <row r="20" spans="1:24" ht="26.25" customHeight="1" thickBot="1" x14ac:dyDescent="0.25">
      <c r="A20" s="32" t="str">
        <f>+'Access-Mar'!A20</f>
        <v>12101</v>
      </c>
      <c r="B20" s="42" t="str">
        <f>+'Access-Mar'!B20</f>
        <v>JUSTICA FEDERAL DE PRIMEIRO GRAU</v>
      </c>
      <c r="C20" s="32" t="str">
        <f>+CONCATENATE('Access-Mar'!C20,".",'Access-Mar'!D20)</f>
        <v>09.272</v>
      </c>
      <c r="D20" s="32" t="str">
        <f>+CONCATENATE('Access-Mar'!E20,".",'Access-Mar'!G20)</f>
        <v>0089.0181</v>
      </c>
      <c r="E20" s="42" t="str">
        <f>+'Access-Mar'!F20</f>
        <v>PREVIDENCIA DE INATIVOS E PENSIONISTAS DA UNIAO</v>
      </c>
      <c r="F20" s="42" t="str">
        <f>+'Access-Mar'!H20</f>
        <v>APOSENTADORIAS E PENSOES - SERVIDORES CIVIS</v>
      </c>
      <c r="G20" s="32" t="str">
        <f>IF('Access-Mar'!I20="1","F","S")</f>
        <v>S</v>
      </c>
      <c r="H20" s="32" t="str">
        <f>+'Access-Mar'!J20</f>
        <v>0169</v>
      </c>
      <c r="I20" s="42" t="str">
        <f>+'Access-Mar'!K20</f>
        <v>CONTRIB.PATRONAL P/PLANO DE SEGURID.SOC.SERV.</v>
      </c>
      <c r="J20" s="32" t="str">
        <f>+'Access-Mar'!L20</f>
        <v>1</v>
      </c>
      <c r="K20" s="33"/>
      <c r="L20" s="33"/>
      <c r="M20" s="33"/>
      <c r="N20" s="33">
        <v>0</v>
      </c>
      <c r="O20" s="33"/>
      <c r="P20" s="35">
        <f>+'Access-Mar'!M20</f>
        <v>2839486.93</v>
      </c>
      <c r="Q20" s="35"/>
      <c r="R20" s="35">
        <f>N20-O20+P20+Q20</f>
        <v>2839486.93</v>
      </c>
      <c r="S20" s="35">
        <f>+'Access-Mar'!N20</f>
        <v>2839486.93</v>
      </c>
      <c r="T20" s="36">
        <f>IF(R20&gt;0,S20/R20,0)</f>
        <v>1</v>
      </c>
      <c r="U20" s="35">
        <f>+'Access-Mar'!O20</f>
        <v>2839486.93</v>
      </c>
      <c r="V20" s="36">
        <f>IF(R20&gt;0,U20/R20,0)</f>
        <v>1</v>
      </c>
      <c r="W20" s="35">
        <f>+'Access-Mar'!P20</f>
        <v>2800472.7</v>
      </c>
      <c r="X20" s="36">
        <f>IF(R20&gt;0,W20/R20,0)</f>
        <v>0.98626011284369608</v>
      </c>
    </row>
    <row r="21" spans="1:24" ht="24.75" customHeight="1" thickBot="1" x14ac:dyDescent="0.25">
      <c r="A21" s="62" t="s">
        <v>99</v>
      </c>
      <c r="B21" s="63"/>
      <c r="C21" s="63"/>
      <c r="D21" s="63"/>
      <c r="E21" s="63"/>
      <c r="F21" s="63"/>
      <c r="G21" s="63"/>
      <c r="H21" s="63"/>
      <c r="I21" s="63"/>
      <c r="J21" s="6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53803998.079999998</v>
      </c>
      <c r="Q21" s="38">
        <f>SUM(Q10:Q20)</f>
        <v>0</v>
      </c>
      <c r="R21" s="38">
        <f>SUM(R10:R20)</f>
        <v>53803998.079999998</v>
      </c>
      <c r="S21" s="38">
        <f>SUM(S10:S20)</f>
        <v>45544662.720000006</v>
      </c>
      <c r="T21" s="39">
        <f t="shared" si="1"/>
        <v>0.84649216313405995</v>
      </c>
      <c r="U21" s="38">
        <f>SUM(U10:U20)</f>
        <v>30143856.289999999</v>
      </c>
      <c r="V21" s="39">
        <f t="shared" si="2"/>
        <v>0.56025309206910145</v>
      </c>
      <c r="W21" s="38">
        <f>SUM(W10:W20)</f>
        <v>29936872.629999999</v>
      </c>
      <c r="X21" s="39">
        <f t="shared" si="3"/>
        <v>0.55640609802802221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53803998.079999998</v>
      </c>
      <c r="Q26" s="41"/>
      <c r="R26" s="41">
        <f>SUM(R10:R20)</f>
        <v>53803998.079999998</v>
      </c>
      <c r="S26" s="41">
        <f>SUM(S10:S20)</f>
        <v>45544662.720000006</v>
      </c>
      <c r="T26" s="41"/>
      <c r="U26" s="41">
        <f>SUM(U10:U20)</f>
        <v>30143856.289999999</v>
      </c>
      <c r="V26" s="41"/>
      <c r="W26" s="41">
        <f>SUM(W10:W20)</f>
        <v>29936872.629999999</v>
      </c>
      <c r="X26" s="41"/>
    </row>
    <row r="27" spans="1:24" x14ac:dyDescent="0.2">
      <c r="N27" s="54" t="s">
        <v>132</v>
      </c>
      <c r="P27" s="41">
        <f>'Access-Mar'!M21</f>
        <v>53803998.079999998</v>
      </c>
      <c r="Q27" s="41"/>
      <c r="R27" s="41">
        <f>'Access-Mar'!M21</f>
        <v>53803998.079999998</v>
      </c>
      <c r="S27" s="41">
        <f>'Access-Mar'!N21</f>
        <v>45544662.720000006</v>
      </c>
      <c r="T27" s="41"/>
      <c r="U27" s="41">
        <f>'Access-Mar'!O21</f>
        <v>30143856.289999999</v>
      </c>
      <c r="V27" s="41"/>
      <c r="W27" s="41">
        <f>'Access-Mar'!P21</f>
        <v>29936872.629999999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129</v>
      </c>
      <c r="P30" s="41">
        <v>53803998.079999998</v>
      </c>
      <c r="Q30" s="41"/>
      <c r="R30" s="41"/>
      <c r="S30" s="41">
        <v>45544662.719999999</v>
      </c>
      <c r="T30" s="41"/>
      <c r="U30" s="41">
        <v>30143856.289999999</v>
      </c>
      <c r="V30" s="41"/>
      <c r="W30" s="41">
        <v>29936872.629999999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zoomScale="70" zoomScaleNormal="70" zoomScaleSheetLayoutView="70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1209340.99</v>
      </c>
      <c r="V10" s="31">
        <f>IF(R10&gt;0,U10/R10,0)</f>
        <v>0.43413585374644426</v>
      </c>
      <c r="W10" s="30">
        <f>+'Access-Abr'!P10</f>
        <v>1209255.1000000001</v>
      </c>
      <c r="X10" s="31">
        <f>IF(R10&gt;0,W10/R10,0)</f>
        <v>0.43410502048371141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1706506</v>
      </c>
      <c r="Q11" s="35"/>
      <c r="R11" s="35">
        <f t="shared" ref="R11:R19" si="0">N11-O11+P11+Q11</f>
        <v>1706506</v>
      </c>
      <c r="S11" s="35">
        <f>+'Access-Abr'!N11</f>
        <v>30257</v>
      </c>
      <c r="T11" s="36">
        <f t="shared" ref="T11:T21" si="1">IF(R11&gt;0,S11/R11,0)</f>
        <v>1.7730380086562837E-2</v>
      </c>
      <c r="U11" s="35">
        <f>+'Access-Abr'!O11</f>
        <v>0</v>
      </c>
      <c r="V11" s="36">
        <f t="shared" ref="V11:V21" si="2">IF(R11&gt;0,U11/R11,0)</f>
        <v>0</v>
      </c>
      <c r="W11" s="35">
        <f>+'Access-Abr'!P11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15987391</v>
      </c>
      <c r="Q12" s="35"/>
      <c r="R12" s="35">
        <f t="shared" si="0"/>
        <v>15987391</v>
      </c>
      <c r="S12" s="35">
        <f>+'Access-Abr'!N12</f>
        <v>13240163.720000001</v>
      </c>
      <c r="T12" s="36">
        <f t="shared" si="1"/>
        <v>0.8281628766069461</v>
      </c>
      <c r="U12" s="35">
        <f>+'Access-Abr'!O12</f>
        <v>4309808.25</v>
      </c>
      <c r="V12" s="36">
        <f t="shared" si="2"/>
        <v>0.26957545793431836</v>
      </c>
      <c r="W12" s="35">
        <f>+'Access-Abr'!P12</f>
        <v>4309808.25</v>
      </c>
      <c r="X12" s="36">
        <f t="shared" si="3"/>
        <v>0.26957545793431836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PESSOAL ATIVO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24216050.690000001</v>
      </c>
      <c r="Q13" s="35"/>
      <c r="R13" s="35">
        <f t="shared" si="0"/>
        <v>24216050.690000001</v>
      </c>
      <c r="S13" s="35">
        <f>+'Access-Abr'!N13</f>
        <v>24216049.41</v>
      </c>
      <c r="T13" s="36">
        <f t="shared" si="1"/>
        <v>0.99999994714249585</v>
      </c>
      <c r="U13" s="35">
        <f>+'Access-Abr'!O13</f>
        <v>24210248.140000001</v>
      </c>
      <c r="V13" s="36">
        <f t="shared" si="2"/>
        <v>0.99976038413223189</v>
      </c>
      <c r="W13" s="35">
        <f>+'Access-Abr'!P13</f>
        <v>24058696.5</v>
      </c>
      <c r="X13" s="36">
        <f t="shared" si="3"/>
        <v>0.9935020705062787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2091585</v>
      </c>
      <c r="Q14" s="35"/>
      <c r="R14" s="35">
        <f t="shared" si="0"/>
        <v>2091585</v>
      </c>
      <c r="S14" s="35">
        <f>+'Access-Abr'!N14</f>
        <v>494941.47</v>
      </c>
      <c r="T14" s="36">
        <f t="shared" si="1"/>
        <v>0.23663464310558738</v>
      </c>
      <c r="U14" s="35">
        <f>+'Access-Abr'!O14</f>
        <v>492834.67</v>
      </c>
      <c r="V14" s="36">
        <f t="shared" si="2"/>
        <v>0.23562736871798182</v>
      </c>
      <c r="W14" s="35">
        <f>+'Access-Abr'!P14</f>
        <v>492834.67</v>
      </c>
      <c r="X14" s="36">
        <f t="shared" si="3"/>
        <v>0.23562736871798182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3</v>
      </c>
      <c r="K15" s="33"/>
      <c r="L15" s="33"/>
      <c r="M15" s="33"/>
      <c r="N15" s="33">
        <v>0</v>
      </c>
      <c r="O15" s="33"/>
      <c r="P15" s="35">
        <f>+'Access-Abr'!M15</f>
        <v>2376180</v>
      </c>
      <c r="Q15" s="35"/>
      <c r="R15" s="35">
        <f t="shared" si="0"/>
        <v>2376180</v>
      </c>
      <c r="S15" s="35">
        <f>+'Access-Abr'!N15</f>
        <v>1312340.72</v>
      </c>
      <c r="T15" s="36">
        <f t="shared" si="1"/>
        <v>0.55229011270189965</v>
      </c>
      <c r="U15" s="35">
        <f>+'Access-Abr'!O15</f>
        <v>426925.82</v>
      </c>
      <c r="V15" s="36">
        <f t="shared" si="2"/>
        <v>0.17966897288925923</v>
      </c>
      <c r="W15" s="35">
        <f>+'Access-Abr'!P15</f>
        <v>426925.82</v>
      </c>
      <c r="X15" s="36">
        <f t="shared" si="3"/>
        <v>0.17966897288925923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02.331</v>
      </c>
      <c r="D16" s="32" t="str">
        <f>+CONCATENATE('Access-Abr'!E16,".",'Access-Abr'!G16)</f>
        <v>0569.00M1</v>
      </c>
      <c r="E16" s="42" t="str">
        <f>+'Access-Abr'!F16</f>
        <v>PRESTACAO JURISDICIONAL NA JUSTICA FEDERAL</v>
      </c>
      <c r="F16" s="42" t="str">
        <f>+'Access-Abr'!H16</f>
        <v>BENEFICIOS ASSISTENCIAIS DECORRENTES DO AUXILIO-FUNERAL E NA</v>
      </c>
      <c r="G16" s="32" t="str">
        <f>IF('Access-Abr'!I16="1","F","S")</f>
        <v>F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591.32000000000005</v>
      </c>
      <c r="Q16" s="35"/>
      <c r="R16" s="35">
        <f t="shared" si="0"/>
        <v>591.32000000000005</v>
      </c>
      <c r="S16" s="35">
        <f>+'Access-Abr'!N16</f>
        <v>591.32000000000005</v>
      </c>
      <c r="T16" s="36">
        <f t="shared" si="1"/>
        <v>1</v>
      </c>
      <c r="U16" s="35">
        <f>+'Access-Abr'!O16</f>
        <v>591.32000000000005</v>
      </c>
      <c r="V16" s="36">
        <f t="shared" si="2"/>
        <v>1</v>
      </c>
      <c r="W16" s="35">
        <f>+'Access-Abr'!P16</f>
        <v>591.32000000000005</v>
      </c>
      <c r="X16" s="36">
        <f t="shared" si="3"/>
        <v>1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0569.2010</v>
      </c>
      <c r="E17" s="42" t="str">
        <f>+'Access-Abr'!F17</f>
        <v>PRESTACAO JURISDICIONAL NA JUSTICA FEDERAL</v>
      </c>
      <c r="F17" s="42" t="str">
        <f>+'Access-Abr'!H17</f>
        <v>ASSISTENCIA PRE-ESCOLAR AOS DEPENDENTES DOS SERVIDORES CIVIS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578772</v>
      </c>
      <c r="Q17" s="35"/>
      <c r="R17" s="35">
        <f t="shared" si="0"/>
        <v>578772</v>
      </c>
      <c r="S17" s="35">
        <f>+'Access-Abr'!N17</f>
        <v>578772</v>
      </c>
      <c r="T17" s="36">
        <f t="shared" si="1"/>
        <v>1</v>
      </c>
      <c r="U17" s="35">
        <f>+'Access-Abr'!O17</f>
        <v>186633</v>
      </c>
      <c r="V17" s="36">
        <f t="shared" si="2"/>
        <v>0.32246376811594202</v>
      </c>
      <c r="W17" s="35">
        <f>+'Access-Abr'!P17</f>
        <v>186633</v>
      </c>
      <c r="X17" s="36">
        <f t="shared" si="3"/>
        <v>0.32246376811594202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02.331</v>
      </c>
      <c r="D18" s="32" t="str">
        <f>+CONCATENATE('Access-Abr'!E18,".",'Access-Abr'!G18)</f>
        <v>0569.2012</v>
      </c>
      <c r="E18" s="42" t="str">
        <f>+'Access-Abr'!F18</f>
        <v>PRESTACAO JURISDICIONAL NA JUSTICA FEDERAL</v>
      </c>
      <c r="F18" s="42" t="str">
        <f>+'Access-Abr'!H18</f>
        <v>AUXILIO-ALIMENTACAO AOS SERVIDORES CIVIS, EMPREGADOS E MILIT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3</v>
      </c>
      <c r="K18" s="33"/>
      <c r="L18" s="33"/>
      <c r="M18" s="33"/>
      <c r="N18" s="33">
        <v>0</v>
      </c>
      <c r="O18" s="33"/>
      <c r="P18" s="35">
        <f>+'Access-Abr'!M18</f>
        <v>3680976</v>
      </c>
      <c r="Q18" s="35"/>
      <c r="R18" s="35">
        <f t="shared" si="0"/>
        <v>3680976</v>
      </c>
      <c r="S18" s="35">
        <f>+'Access-Abr'!N18</f>
        <v>3680976</v>
      </c>
      <c r="T18" s="36">
        <f t="shared" si="1"/>
        <v>1</v>
      </c>
      <c r="U18" s="35">
        <f>+'Access-Abr'!O18</f>
        <v>1192194.94</v>
      </c>
      <c r="V18" s="36">
        <f t="shared" si="2"/>
        <v>0.32388011766444552</v>
      </c>
      <c r="W18" s="35">
        <f>+'Access-Abr'!P18</f>
        <v>1192194.94</v>
      </c>
      <c r="X18" s="36">
        <f t="shared" si="3"/>
        <v>0.32388011766444552</v>
      </c>
    </row>
    <row r="19" spans="1:24" ht="26.25" customHeight="1" x14ac:dyDescent="0.2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02.846</v>
      </c>
      <c r="D19" s="32" t="str">
        <f>+CONCATENATE('Access-Abr'!E19,".",'Access-Abr'!G19)</f>
        <v>0569.09HB</v>
      </c>
      <c r="E19" s="42" t="str">
        <f>+'Access-Abr'!F19</f>
        <v>PRESTACAO JURISDICIONAL NA JUSTICA FEDERAL</v>
      </c>
      <c r="F19" s="42" t="str">
        <f>+'Access-Abr'!H19</f>
        <v>CONTRIBUICAO DA UNIAO, DE SUAS AUTARQUIAS E FUNDACOES PARA O</v>
      </c>
      <c r="G19" s="32" t="str">
        <f>IF('Access-Abr'!I19="1","F","S")</f>
        <v>F</v>
      </c>
      <c r="H19" s="32" t="str">
        <f>+'Access-Abr'!J19</f>
        <v>0100</v>
      </c>
      <c r="I19" s="42" t="str">
        <f>+'Access-Abr'!K19</f>
        <v>RECURSOS ORDINARIOS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3876068.48</v>
      </c>
      <c r="Q19" s="35"/>
      <c r="R19" s="35">
        <f t="shared" si="0"/>
        <v>3876068.48</v>
      </c>
      <c r="S19" s="35">
        <f>+'Access-Abr'!N19</f>
        <v>3876068.48</v>
      </c>
      <c r="T19" s="36">
        <f t="shared" si="1"/>
        <v>1</v>
      </c>
      <c r="U19" s="35">
        <f>+'Access-Abr'!O19</f>
        <v>3874856.66</v>
      </c>
      <c r="V19" s="36">
        <f t="shared" si="2"/>
        <v>0.99968735846483292</v>
      </c>
      <c r="W19" s="35">
        <f>+'Access-Abr'!P19</f>
        <v>3874856.66</v>
      </c>
      <c r="X19" s="36">
        <f t="shared" si="3"/>
        <v>0.99968735846483292</v>
      </c>
    </row>
    <row r="20" spans="1:24" ht="26.25" customHeight="1" thickBot="1" x14ac:dyDescent="0.25">
      <c r="A20" s="32" t="str">
        <f>+'Access-Abr'!A20</f>
        <v>12101</v>
      </c>
      <c r="B20" s="42" t="str">
        <f>+'Access-Abr'!B20</f>
        <v>JUSTICA FEDERAL DE PRIMEIRO GRAU</v>
      </c>
      <c r="C20" s="32" t="str">
        <f>+CONCATENATE('Access-Abr'!C20,".",'Access-Abr'!D20)</f>
        <v>09.272</v>
      </c>
      <c r="D20" s="32" t="str">
        <f>+CONCATENATE('Access-Abr'!E20,".",'Access-Abr'!G20)</f>
        <v>0089.0181</v>
      </c>
      <c r="E20" s="42" t="str">
        <f>+'Access-Abr'!F20</f>
        <v>PREVIDENCIA DE INATIVOS E PENSIONISTAS DA UNIAO</v>
      </c>
      <c r="F20" s="42" t="str">
        <f>+'Access-Abr'!H20</f>
        <v>APOSENTADORIAS E PENSOES - SERVIDORES CIVIS</v>
      </c>
      <c r="G20" s="32" t="str">
        <f>IF('Access-Abr'!I20="1","F","S")</f>
        <v>S</v>
      </c>
      <c r="H20" s="32" t="str">
        <f>+'Access-Abr'!J20</f>
        <v>0169</v>
      </c>
      <c r="I20" s="42" t="str">
        <f>+'Access-Abr'!K20</f>
        <v>CONTRIB.PATRONAL P/PLANO DE SEGURID.SOC.SERV.</v>
      </c>
      <c r="J20" s="32" t="str">
        <f>+'Access-Abr'!L20</f>
        <v>1</v>
      </c>
      <c r="K20" s="33"/>
      <c r="L20" s="33"/>
      <c r="M20" s="33"/>
      <c r="N20" s="33">
        <v>0</v>
      </c>
      <c r="O20" s="33"/>
      <c r="P20" s="35">
        <f>+'Access-Abr'!M20</f>
        <v>3677103.71</v>
      </c>
      <c r="Q20" s="35"/>
      <c r="R20" s="35">
        <f>N20-O20+P20+Q20</f>
        <v>3677103.71</v>
      </c>
      <c r="S20" s="35">
        <f>+'Access-Abr'!N20</f>
        <v>3677103.71</v>
      </c>
      <c r="T20" s="36">
        <f>IF(R20&gt;0,S20/R20,0)</f>
        <v>1</v>
      </c>
      <c r="U20" s="35">
        <f>+'Access-Abr'!O20</f>
        <v>3677103.71</v>
      </c>
      <c r="V20" s="36">
        <f>IF(R20&gt;0,U20/R20,0)</f>
        <v>1</v>
      </c>
      <c r="W20" s="35">
        <f>+'Access-Abr'!P20</f>
        <v>3640668.92</v>
      </c>
      <c r="X20" s="36">
        <f>IF(R20&gt;0,W20/R20,0)</f>
        <v>0.99009144346380151</v>
      </c>
    </row>
    <row r="21" spans="1:24" ht="24.75" customHeight="1" thickBot="1" x14ac:dyDescent="0.25">
      <c r="A21" s="62" t="s">
        <v>99</v>
      </c>
      <c r="B21" s="63"/>
      <c r="C21" s="63"/>
      <c r="D21" s="63"/>
      <c r="E21" s="63"/>
      <c r="F21" s="63"/>
      <c r="G21" s="63"/>
      <c r="H21" s="63"/>
      <c r="I21" s="63"/>
      <c r="J21" s="6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60976852.199999996</v>
      </c>
      <c r="Q21" s="38">
        <f>SUM(Q10:Q20)</f>
        <v>0</v>
      </c>
      <c r="R21" s="38">
        <f>SUM(R10:R20)</f>
        <v>60976852.199999996</v>
      </c>
      <c r="S21" s="38">
        <f>SUM(S10:S20)</f>
        <v>53892891.829999998</v>
      </c>
      <c r="T21" s="39">
        <f t="shared" si="1"/>
        <v>0.88382541711459484</v>
      </c>
      <c r="U21" s="38">
        <f>SUM(U10:U20)</f>
        <v>39580537.500000007</v>
      </c>
      <c r="V21" s="39">
        <f t="shared" si="2"/>
        <v>0.6491075887318436</v>
      </c>
      <c r="W21" s="38">
        <f>SUM(W10:W20)</f>
        <v>39392465.180000007</v>
      </c>
      <c r="X21" s="39">
        <f t="shared" si="3"/>
        <v>0.6460232655302599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60976852.199999996</v>
      </c>
      <c r="Q26" s="41"/>
      <c r="R26" s="41">
        <f>SUM(R10:R20)</f>
        <v>60976852.199999996</v>
      </c>
      <c r="S26" s="41">
        <f>SUM(S10:S20)</f>
        <v>53892891.829999998</v>
      </c>
      <c r="T26" s="41"/>
      <c r="U26" s="41">
        <f>SUM(U10:U20)</f>
        <v>39580537.500000007</v>
      </c>
      <c r="V26" s="41"/>
      <c r="W26" s="41">
        <f>SUM(W10:W20)</f>
        <v>39392465.180000007</v>
      </c>
      <c r="X26" s="41"/>
    </row>
    <row r="27" spans="1:24" x14ac:dyDescent="0.2">
      <c r="N27" s="54" t="s">
        <v>134</v>
      </c>
      <c r="P27" s="41">
        <f>'Access-Abr'!M21</f>
        <v>60976852.199999996</v>
      </c>
      <c r="Q27" s="41"/>
      <c r="R27" s="41">
        <f>'Access-Abr'!M21</f>
        <v>60976852.199999996</v>
      </c>
      <c r="S27" s="41">
        <f>'Access-Abr'!N21</f>
        <v>53892891.829999998</v>
      </c>
      <c r="T27" s="41"/>
      <c r="U27" s="41">
        <f>'Access-Abr'!O21</f>
        <v>39580537.500000007</v>
      </c>
      <c r="V27" s="41"/>
      <c r="W27" s="41">
        <f>'Access-Abr'!P21</f>
        <v>39392465.180000007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129</v>
      </c>
      <c r="P30" s="41">
        <v>60976852.200000003</v>
      </c>
      <c r="Q30" s="41"/>
      <c r="R30" s="41"/>
      <c r="S30" s="41">
        <v>53892891.829999998</v>
      </c>
      <c r="T30" s="41"/>
      <c r="U30" s="41">
        <v>39580537.5</v>
      </c>
      <c r="V30" s="41"/>
      <c r="W30" s="41">
        <v>39392465.18</v>
      </c>
    </row>
    <row r="31" spans="1:24" x14ac:dyDescent="0.2">
      <c r="N31" s="54" t="s">
        <v>16</v>
      </c>
      <c r="P31" s="41">
        <f>+P21-P30</f>
        <v>0</v>
      </c>
      <c r="Q31" s="41"/>
      <c r="R31" s="41"/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O7:O8"/>
    <mergeCell ref="A21:J21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16" zoomScale="85" zoomScaleNormal="70" zoomScaleSheetLayoutView="85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2785628</v>
      </c>
      <c r="Q10" s="30"/>
      <c r="R10" s="30">
        <f>N10-O10+P10+Q10</f>
        <v>2785628</v>
      </c>
      <c r="S10" s="30">
        <f>+'Access-Mai'!N10</f>
        <v>2785628</v>
      </c>
      <c r="T10" s="31">
        <f>IF(R10&gt;0,S10/R10,0)</f>
        <v>1</v>
      </c>
      <c r="U10" s="30">
        <f>+'Access-Mai'!O10</f>
        <v>1652039.89</v>
      </c>
      <c r="V10" s="31">
        <f>IF(R10&gt;0,U10/R10,0)</f>
        <v>0.59305833011443021</v>
      </c>
      <c r="W10" s="30">
        <f>+'Access-Mai'!P10</f>
        <v>1651954</v>
      </c>
      <c r="X10" s="31">
        <f>IF(R10&gt;0,W10/R10,0)</f>
        <v>0.59302749685169731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1706506</v>
      </c>
      <c r="Q11" s="35"/>
      <c r="R11" s="35">
        <f t="shared" ref="R11:R20" si="0">N11-O11+P11+Q11</f>
        <v>1706506</v>
      </c>
      <c r="S11" s="35">
        <f>+'Access-Mai'!N11</f>
        <v>160656.20000000001</v>
      </c>
      <c r="T11" s="36">
        <f t="shared" ref="T11:T22" si="1">IF(R11&gt;0,S11/R11,0)</f>
        <v>9.414335490177006E-2</v>
      </c>
      <c r="U11" s="35">
        <f>+'Access-Mai'!O11</f>
        <v>30257</v>
      </c>
      <c r="V11" s="36">
        <f t="shared" ref="V11:V22" si="2">IF(R11&gt;0,U11/R11,0)</f>
        <v>1.7730380086562837E-2</v>
      </c>
      <c r="W11" s="35">
        <f>+'Access-Mai'!P11</f>
        <v>30257</v>
      </c>
      <c r="X11" s="36">
        <f t="shared" ref="X11:X22" si="3">IF(R11&gt;0,W11/R11,0)</f>
        <v>1.7730380086562837E-2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15987391</v>
      </c>
      <c r="Q12" s="35"/>
      <c r="R12" s="35">
        <f t="shared" si="0"/>
        <v>15987391</v>
      </c>
      <c r="S12" s="35">
        <f>+'Access-Mai'!N12</f>
        <v>13678899.82</v>
      </c>
      <c r="T12" s="36">
        <f t="shared" si="1"/>
        <v>0.8556055093667253</v>
      </c>
      <c r="U12" s="35">
        <f>+'Access-Mai'!O12</f>
        <v>5467226.6500000004</v>
      </c>
      <c r="V12" s="36">
        <f t="shared" si="2"/>
        <v>0.34197116027249225</v>
      </c>
      <c r="W12" s="35">
        <f>+'Access-Mai'!P12</f>
        <v>5467226.6500000004</v>
      </c>
      <c r="X12" s="36">
        <f t="shared" si="3"/>
        <v>0.34197116027249225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02.122</v>
      </c>
      <c r="D13" s="32" t="str">
        <f>+CONCATENATE('Access-Mai'!E13,".",'Access-Mai'!G13)</f>
        <v>0569.20TP</v>
      </c>
      <c r="E13" s="42" t="str">
        <f>+'Access-Mai'!F13</f>
        <v>PRESTACAO JURISDICIONAL NA JUSTICA FEDERAL</v>
      </c>
      <c r="F13" s="42" t="str">
        <f>+'Access-Mai'!H13</f>
        <v>PESSOAL ATIVO DA UNIAO</v>
      </c>
      <c r="G13" s="32" t="str">
        <f>IF('Access-Mai'!I13="1","F","S")</f>
        <v>F</v>
      </c>
      <c r="H13" s="32" t="str">
        <f>+'Access-Mai'!J13</f>
        <v>0100</v>
      </c>
      <c r="I13" s="42" t="str">
        <f>+'Access-Mai'!K13</f>
        <v>RECURSOS ORDINARIOS</v>
      </c>
      <c r="J13" s="32" t="str">
        <f>+'Access-Mai'!L13</f>
        <v>1</v>
      </c>
      <c r="K13" s="35"/>
      <c r="L13" s="35"/>
      <c r="M13" s="35"/>
      <c r="N13" s="33">
        <v>0</v>
      </c>
      <c r="O13" s="35"/>
      <c r="P13" s="35">
        <f>+'Access-Mai'!M13</f>
        <v>29609688.039999999</v>
      </c>
      <c r="Q13" s="35"/>
      <c r="R13" s="35">
        <f t="shared" si="0"/>
        <v>29609688.039999999</v>
      </c>
      <c r="S13" s="35">
        <f>+'Access-Mai'!N13</f>
        <v>29544945.359999999</v>
      </c>
      <c r="T13" s="36">
        <f t="shared" si="1"/>
        <v>0.99781346294791973</v>
      </c>
      <c r="U13" s="35">
        <f>+'Access-Mai'!O13</f>
        <v>29539331.600000001</v>
      </c>
      <c r="V13" s="36">
        <f t="shared" si="2"/>
        <v>0.99762387094707139</v>
      </c>
      <c r="W13" s="35">
        <f>+'Access-Mai'!P13</f>
        <v>29401277.309999999</v>
      </c>
      <c r="X13" s="36">
        <f t="shared" si="3"/>
        <v>0.99296140068350414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0569.216H</v>
      </c>
      <c r="E14" s="42" t="str">
        <f>+'Access-Mai'!F14</f>
        <v>PRESTACAO JURISDICIONAL NA JUSTICA FEDERAL</v>
      </c>
      <c r="F14" s="42" t="str">
        <f>+'Access-Mai'!H14</f>
        <v>AJUDA DE CUSTO PARA MORADIA OU AUXILIO-MORADIA A AGENTES PUB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3</v>
      </c>
      <c r="K14" s="35"/>
      <c r="L14" s="35"/>
      <c r="M14" s="35"/>
      <c r="N14" s="33">
        <v>0</v>
      </c>
      <c r="O14" s="35"/>
      <c r="P14" s="35">
        <f>+'Access-Mai'!M14</f>
        <v>2091585</v>
      </c>
      <c r="Q14" s="35"/>
      <c r="R14" s="35">
        <f t="shared" si="0"/>
        <v>2091585</v>
      </c>
      <c r="S14" s="35">
        <f>+'Access-Mai'!N14</f>
        <v>625048.91</v>
      </c>
      <c r="T14" s="36">
        <f t="shared" si="1"/>
        <v>0.29883983199344039</v>
      </c>
      <c r="U14" s="35">
        <f>+'Access-Mai'!O14</f>
        <v>622942.11</v>
      </c>
      <c r="V14" s="36">
        <f t="shared" si="2"/>
        <v>0.29783255760583482</v>
      </c>
      <c r="W14" s="35">
        <f>+'Access-Mai'!P14</f>
        <v>622942.11</v>
      </c>
      <c r="X14" s="36">
        <f t="shared" si="3"/>
        <v>0.29783255760583482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02.301</v>
      </c>
      <c r="D15" s="32" t="str">
        <f>+CONCATENATE('Access-Mai'!E15,".",'Access-Mai'!G15)</f>
        <v>0569.2004</v>
      </c>
      <c r="E15" s="42" t="str">
        <f>+'Access-Mai'!F15</f>
        <v>PRESTACAO JURISDICIONAL NA JUSTICA FEDERAL</v>
      </c>
      <c r="F15" s="42" t="str">
        <f>+'Access-Mai'!H15</f>
        <v>ASSISTENCIA MEDICA E ODONTOLOGICA AOS SERVIDORES CIVIS, EMPR</v>
      </c>
      <c r="G15" s="32" t="str">
        <f>IF('Access-Mai'!I15="1","F","S")</f>
        <v>S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2376180</v>
      </c>
      <c r="Q15" s="35"/>
      <c r="R15" s="35">
        <f t="shared" si="0"/>
        <v>2376180</v>
      </c>
      <c r="S15" s="35">
        <f>+'Access-Mai'!N15</f>
        <v>1323226.8799999999</v>
      </c>
      <c r="T15" s="36">
        <f t="shared" si="1"/>
        <v>0.55687148280012455</v>
      </c>
      <c r="U15" s="35">
        <f>+'Access-Mai'!O15</f>
        <v>622382.73</v>
      </c>
      <c r="V15" s="36">
        <f t="shared" si="2"/>
        <v>0.26192575057445144</v>
      </c>
      <c r="W15" s="35">
        <f>+'Access-Mai'!P15</f>
        <v>622382.73</v>
      </c>
      <c r="X15" s="36">
        <f t="shared" si="3"/>
        <v>0.26192575057445144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02.331</v>
      </c>
      <c r="D16" s="32" t="str">
        <f>+CONCATENATE('Access-Mai'!E16,".",'Access-Mai'!G16)</f>
        <v>0569.00M1</v>
      </c>
      <c r="E16" s="42" t="str">
        <f>+'Access-Mai'!F16</f>
        <v>PRESTACAO JURISDICIONAL NA JUSTICA FEDERAL</v>
      </c>
      <c r="F16" s="42" t="str">
        <f>+'Access-Mai'!H16</f>
        <v>BENEFICIOS ASSISTENCIAIS DECORRENTES DO AUXILIO-FUNERAL E NA</v>
      </c>
      <c r="G16" s="32" t="str">
        <f>IF('Access-Mai'!I16="1","F","S")</f>
        <v>F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3</v>
      </c>
      <c r="K16" s="35"/>
      <c r="L16" s="35"/>
      <c r="M16" s="35"/>
      <c r="N16" s="33">
        <v>0</v>
      </c>
      <c r="O16" s="35"/>
      <c r="P16" s="35">
        <f>+'Access-Mai'!M16</f>
        <v>1217.33</v>
      </c>
      <c r="Q16" s="35"/>
      <c r="R16" s="35">
        <f t="shared" si="0"/>
        <v>1217.33</v>
      </c>
      <c r="S16" s="35">
        <f>+'Access-Mai'!N16</f>
        <v>1217.33</v>
      </c>
      <c r="T16" s="36">
        <f t="shared" si="1"/>
        <v>1</v>
      </c>
      <c r="U16" s="35">
        <f>+'Access-Mai'!O16</f>
        <v>1217.33</v>
      </c>
      <c r="V16" s="36">
        <f t="shared" si="2"/>
        <v>1</v>
      </c>
      <c r="W16" s="35">
        <f>+'Access-Mai'!P16</f>
        <v>1217.33</v>
      </c>
      <c r="X16" s="36">
        <f t="shared" si="3"/>
        <v>1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02.331</v>
      </c>
      <c r="D17" s="32" t="str">
        <f>+CONCATENATE('Access-Mai'!E17,".",'Access-Mai'!G17)</f>
        <v>0569.2010</v>
      </c>
      <c r="E17" s="42" t="str">
        <f>+'Access-Mai'!F17</f>
        <v>PRESTACAO JURISDICIONAL NA JUSTICA FEDERAL</v>
      </c>
      <c r="F17" s="42" t="str">
        <f>+'Access-Mai'!H17</f>
        <v>ASSISTENCIA PRE-ESCOLAR AOS DEPENDENTES DOS SERVIDORES CIVIS</v>
      </c>
      <c r="G17" s="32" t="str">
        <f>IF('Access-Mai'!I17="1","F","S")</f>
        <v>F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578772</v>
      </c>
      <c r="Q17" s="35"/>
      <c r="R17" s="35">
        <f t="shared" si="0"/>
        <v>578772</v>
      </c>
      <c r="S17" s="35">
        <f>+'Access-Mai'!N17</f>
        <v>578772</v>
      </c>
      <c r="T17" s="36">
        <f t="shared" si="1"/>
        <v>1</v>
      </c>
      <c r="U17" s="35">
        <f>+'Access-Mai'!O17</f>
        <v>236961</v>
      </c>
      <c r="V17" s="36">
        <f t="shared" si="2"/>
        <v>0.40942028985507245</v>
      </c>
      <c r="W17" s="35">
        <f>+'Access-Mai'!P17</f>
        <v>236961</v>
      </c>
      <c r="X17" s="36">
        <f t="shared" si="3"/>
        <v>0.40942028985507245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0569.2012</v>
      </c>
      <c r="E18" s="42" t="str">
        <f>+'Access-Mai'!F18</f>
        <v>PRESTACAO JURISDICIONAL NA JUSTICA FEDERAL</v>
      </c>
      <c r="F18" s="42" t="str">
        <f>+'Access-Mai'!H18</f>
        <v>AUXILIO-ALIMENTACAO AOS SERVIDORES CIVIS, EMPREGADOS E MILIT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3680976</v>
      </c>
      <c r="Q18" s="35"/>
      <c r="R18" s="35">
        <f t="shared" si="0"/>
        <v>3680976</v>
      </c>
      <c r="S18" s="35">
        <f>+'Access-Mai'!N18</f>
        <v>3680976</v>
      </c>
      <c r="T18" s="36">
        <f t="shared" si="1"/>
        <v>1</v>
      </c>
      <c r="U18" s="35">
        <f>+'Access-Mai'!O18</f>
        <v>1493357.8</v>
      </c>
      <c r="V18" s="36">
        <f t="shared" si="2"/>
        <v>0.4056961523248182</v>
      </c>
      <c r="W18" s="35">
        <f>+'Access-Mai'!P18</f>
        <v>1493357.8</v>
      </c>
      <c r="X18" s="36">
        <f t="shared" si="3"/>
        <v>0.4056961523248182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4845872</v>
      </c>
      <c r="Q19" s="35"/>
      <c r="R19" s="35">
        <f t="shared" si="0"/>
        <v>4845872</v>
      </c>
      <c r="S19" s="35">
        <f>+'Access-Mai'!N19</f>
        <v>4845872</v>
      </c>
      <c r="T19" s="36">
        <f t="shared" si="1"/>
        <v>1</v>
      </c>
      <c r="U19" s="35">
        <f>+'Access-Mai'!O19</f>
        <v>4844660.18</v>
      </c>
      <c r="V19" s="36">
        <f t="shared" si="2"/>
        <v>0.99974992736085466</v>
      </c>
      <c r="W19" s="35">
        <f>+'Access-Mai'!P19</f>
        <v>4844660.18</v>
      </c>
      <c r="X19" s="36">
        <f t="shared" si="3"/>
        <v>0.99974992736085466</v>
      </c>
    </row>
    <row r="20" spans="1:24" ht="30.75" customHeight="1" x14ac:dyDescent="0.2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- SERVIDORES CIVIS</v>
      </c>
      <c r="G20" s="32" t="str">
        <f>IF('Access-Mai'!I20="1","F","S")</f>
        <v>S</v>
      </c>
      <c r="H20" s="32" t="str">
        <f>+'Access-Mai'!J20</f>
        <v>0156</v>
      </c>
      <c r="I20" s="42" t="str">
        <f>+'Access-Mai'!K20</f>
        <v>CONTRIBUICAO PLANO SEGURIDADE SOCIAL SERVIDOR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971222.13</v>
      </c>
      <c r="Q20" s="35"/>
      <c r="R20" s="35">
        <f t="shared" si="0"/>
        <v>971222.13</v>
      </c>
      <c r="S20" s="35">
        <f>+'Access-Mai'!N20</f>
        <v>971222.13</v>
      </c>
      <c r="T20" s="36">
        <f t="shared" si="1"/>
        <v>1</v>
      </c>
      <c r="U20" s="35">
        <f>+'Access-Mai'!O20</f>
        <v>971222.13</v>
      </c>
      <c r="V20" s="36">
        <f t="shared" si="2"/>
        <v>1</v>
      </c>
      <c r="W20" s="35">
        <f>+'Access-Mai'!P20</f>
        <v>971222.13</v>
      </c>
      <c r="X20" s="36">
        <f t="shared" si="3"/>
        <v>1</v>
      </c>
    </row>
    <row r="21" spans="1:24" ht="30.75" customHeight="1" thickBot="1" x14ac:dyDescent="0.25">
      <c r="A21" s="32" t="str">
        <f>+'Access-Mai'!A21</f>
        <v>12101</v>
      </c>
      <c r="B21" s="42" t="str">
        <f>+'Access-Mai'!B21</f>
        <v>JUSTICA FEDERAL DE PRIMEIRO GRAU</v>
      </c>
      <c r="C21" s="32" t="str">
        <f>+CONCATENATE('Access-Mai'!C21,".",'Access-Mai'!D21)</f>
        <v>09.272</v>
      </c>
      <c r="D21" s="32" t="str">
        <f>+CONCATENATE('Access-Mai'!E21,".",'Access-Mai'!G21)</f>
        <v>0089.0181</v>
      </c>
      <c r="E21" s="42" t="str">
        <f>+'Access-Mai'!F21</f>
        <v>PREVIDENCIA DE INATIVOS E PENSIONISTAS DA UNIAO</v>
      </c>
      <c r="F21" s="42" t="str">
        <f>+'Access-Mai'!H21</f>
        <v>APOSENTADORIAS E PENSOES - SERVIDORES CIVIS</v>
      </c>
      <c r="G21" s="32" t="str">
        <f>IF('Access-Mai'!I21="1","F","S")</f>
        <v>S</v>
      </c>
      <c r="H21" s="32" t="str">
        <f>+'Access-Mai'!J21</f>
        <v>0169</v>
      </c>
      <c r="I21" s="42" t="str">
        <f>+'Access-Mai'!K21</f>
        <v>CONTRIB.PATRONAL P/PLANO DE SEGURID.SOC.SERV.</v>
      </c>
      <c r="J21" s="32" t="str">
        <f>+'Access-Mai'!L21</f>
        <v>1</v>
      </c>
      <c r="K21" s="33"/>
      <c r="L21" s="33"/>
      <c r="M21" s="33"/>
      <c r="N21" s="33">
        <v>0</v>
      </c>
      <c r="O21" s="33"/>
      <c r="P21" s="35">
        <f>+'Access-Mai'!M21</f>
        <v>3677103.71</v>
      </c>
      <c r="Q21" s="35"/>
      <c r="R21" s="35">
        <f>N21-O21+P21+Q21</f>
        <v>3677103.71</v>
      </c>
      <c r="S21" s="35">
        <f>+'Access-Mai'!N21</f>
        <v>3677103.71</v>
      </c>
      <c r="T21" s="36">
        <f>IF(R21&gt;0,S21/R21,0)</f>
        <v>1</v>
      </c>
      <c r="U21" s="35">
        <f>+'Access-Mai'!O21</f>
        <v>3677103.71</v>
      </c>
      <c r="V21" s="36">
        <f>IF(R21&gt;0,U21/R21,0)</f>
        <v>1</v>
      </c>
      <c r="W21" s="35">
        <f>+'Access-Mai'!P21</f>
        <v>3640668.92</v>
      </c>
      <c r="X21" s="36">
        <f>IF(R21&gt;0,W21/R21,0)</f>
        <v>0.99009144346380151</v>
      </c>
    </row>
    <row r="22" spans="1:24" ht="30.75" customHeight="1" thickBot="1" x14ac:dyDescent="0.25">
      <c r="A22" s="62" t="s">
        <v>99</v>
      </c>
      <c r="B22" s="63"/>
      <c r="C22" s="63"/>
      <c r="D22" s="63"/>
      <c r="E22" s="63"/>
      <c r="F22" s="63"/>
      <c r="G22" s="63"/>
      <c r="H22" s="63"/>
      <c r="I22" s="63"/>
      <c r="J22" s="64"/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f>SUM(P10:P21)</f>
        <v>68312141.209999993</v>
      </c>
      <c r="Q22" s="38">
        <f>SUM(Q10:Q21)</f>
        <v>0</v>
      </c>
      <c r="R22" s="38">
        <f>SUM(R10:R21)</f>
        <v>68312141.209999993</v>
      </c>
      <c r="S22" s="38">
        <f>SUM(S10:S21)</f>
        <v>61873568.339999996</v>
      </c>
      <c r="T22" s="39">
        <f t="shared" si="1"/>
        <v>0.905747752069328</v>
      </c>
      <c r="U22" s="38">
        <f>SUM(U10:U21)</f>
        <v>49158702.129999995</v>
      </c>
      <c r="V22" s="39">
        <f t="shared" si="2"/>
        <v>0.71961881532713268</v>
      </c>
      <c r="W22" s="38">
        <f>SUM(W10:W21)</f>
        <v>48984127.159999996</v>
      </c>
      <c r="X22" s="39">
        <f t="shared" si="3"/>
        <v>0.71706326711992108</v>
      </c>
    </row>
    <row r="23" spans="1:24" x14ac:dyDescent="0.2">
      <c r="A23" s="3" t="s">
        <v>100</v>
      </c>
      <c r="B23" s="3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4" spans="1:24" x14ac:dyDescent="0.2">
      <c r="A24" s="3" t="s">
        <v>101</v>
      </c>
      <c r="B24" s="40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7" spans="1:24" x14ac:dyDescent="0.2">
      <c r="N27" t="s">
        <v>15</v>
      </c>
      <c r="P27" s="41">
        <f>SUM(P10:P21)</f>
        <v>68312141.209999993</v>
      </c>
      <c r="Q27" s="41"/>
      <c r="R27" s="41">
        <f>SUM(R10:R21)</f>
        <v>68312141.209999993</v>
      </c>
      <c r="S27" s="41">
        <f>SUM(S10:S21)</f>
        <v>61873568.339999996</v>
      </c>
      <c r="T27" s="41"/>
      <c r="U27" s="41">
        <f>SUM(U10:U21)</f>
        <v>49158702.129999995</v>
      </c>
      <c r="V27" s="41"/>
      <c r="W27" s="41">
        <f>SUM(W10:W21)</f>
        <v>48984127.159999996</v>
      </c>
      <c r="X27" s="41"/>
    </row>
    <row r="28" spans="1:24" x14ac:dyDescent="0.2">
      <c r="N28" s="54" t="s">
        <v>136</v>
      </c>
      <c r="P28" s="41">
        <f>'Access-Mai'!M22</f>
        <v>68312141.209999993</v>
      </c>
      <c r="Q28" s="41"/>
      <c r="R28" s="41">
        <f>'Access-Mai'!M22</f>
        <v>68312141.209999993</v>
      </c>
      <c r="S28" s="41">
        <f>'Access-Mai'!N22</f>
        <v>61873568.339999996</v>
      </c>
      <c r="T28" s="41"/>
      <c r="U28" s="41">
        <f>'Access-Mai'!O22</f>
        <v>49158702.129999995</v>
      </c>
      <c r="V28" s="41"/>
      <c r="W28" s="41">
        <f>'Access-Mai'!P22</f>
        <v>48984127.159999996</v>
      </c>
      <c r="X28" s="41"/>
    </row>
    <row r="29" spans="1:24" x14ac:dyDescent="0.2">
      <c r="N29" t="s">
        <v>16</v>
      </c>
      <c r="P29" s="41">
        <f>+P27-P28</f>
        <v>0</v>
      </c>
      <c r="Q29" s="41"/>
      <c r="R29" s="41">
        <f>+R27-R28</f>
        <v>0</v>
      </c>
      <c r="S29" s="41">
        <f>+S27-S28</f>
        <v>0</v>
      </c>
      <c r="T29" s="41"/>
      <c r="U29" s="41">
        <f>+U27-U28</f>
        <v>0</v>
      </c>
      <c r="V29" s="41"/>
      <c r="W29" s="41">
        <f>+W27-W28</f>
        <v>0</v>
      </c>
      <c r="X29" s="41"/>
    </row>
    <row r="31" spans="1:24" x14ac:dyDescent="0.2">
      <c r="N31" s="54" t="s">
        <v>129</v>
      </c>
      <c r="P31" s="41">
        <v>68312141.209999993</v>
      </c>
      <c r="Q31" s="41"/>
      <c r="R31" s="41"/>
      <c r="S31" s="41">
        <v>61873568.340000004</v>
      </c>
      <c r="T31" s="41"/>
      <c r="U31" s="41">
        <v>49158702.130000003</v>
      </c>
      <c r="V31" s="41"/>
      <c r="W31" s="41">
        <v>48984127.159999996</v>
      </c>
    </row>
    <row r="32" spans="1:24" x14ac:dyDescent="0.2">
      <c r="N32" s="54" t="s">
        <v>16</v>
      </c>
      <c r="P32" s="41">
        <f>+P22-P31</f>
        <v>0</v>
      </c>
      <c r="Q32" s="41"/>
      <c r="R32" s="41"/>
      <c r="S32" s="41">
        <f>+S22-S31</f>
        <v>0</v>
      </c>
      <c r="T32" s="41"/>
      <c r="U32" s="41">
        <f>+U22-U31</f>
        <v>0</v>
      </c>
      <c r="V32" s="41"/>
      <c r="W32" s="41">
        <f>+W22-W31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2:J22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G12" zoomScale="85" zoomScaleNormal="70" zoomScaleSheetLayoutView="85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2785628</v>
      </c>
      <c r="Q10" s="30"/>
      <c r="R10" s="30">
        <f>N10-O10+P10+Q10</f>
        <v>2785628</v>
      </c>
      <c r="S10" s="30">
        <f>+'Access-Jun'!N10</f>
        <v>2785628</v>
      </c>
      <c r="T10" s="31">
        <f>IF(R10&gt;0,S10/R10,0)</f>
        <v>1</v>
      </c>
      <c r="U10" s="30">
        <f>+'Access-Jun'!O10</f>
        <v>2139679.96</v>
      </c>
      <c r="V10" s="31">
        <f>IF(R10&gt;0,U10/R10,0)</f>
        <v>0.768114033891101</v>
      </c>
      <c r="W10" s="30">
        <f>+'Access-Jun'!P10</f>
        <v>2139594.0699999998</v>
      </c>
      <c r="X10" s="31">
        <f>IF(R10&gt;0,W10/R10,0)</f>
        <v>0.7680832006283681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1706506</v>
      </c>
      <c r="Q11" s="35"/>
      <c r="R11" s="35">
        <f t="shared" ref="R11:R20" si="0">N11-O11+P11+Q11</f>
        <v>1706506</v>
      </c>
      <c r="S11" s="35">
        <f>+'Access-Jun'!N11</f>
        <v>160656.20000000001</v>
      </c>
      <c r="T11" s="36">
        <f t="shared" ref="T11:T23" si="1">IF(R11&gt;0,S11/R11,0)</f>
        <v>9.414335490177006E-2</v>
      </c>
      <c r="U11" s="35">
        <f>+'Access-Jun'!O11</f>
        <v>30257</v>
      </c>
      <c r="V11" s="36">
        <f t="shared" ref="V11:V23" si="2">IF(R11&gt;0,U11/R11,0)</f>
        <v>1.7730380086562837E-2</v>
      </c>
      <c r="W11" s="35">
        <f>+'Access-Jun'!P11</f>
        <v>30257</v>
      </c>
      <c r="X11" s="36">
        <f t="shared" ref="X11:X23" si="3">IF(R11&gt;0,W11/R11,0)</f>
        <v>1.7730380086562837E-2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15987391</v>
      </c>
      <c r="Q12" s="35"/>
      <c r="R12" s="35">
        <f t="shared" si="0"/>
        <v>15987391</v>
      </c>
      <c r="S12" s="35">
        <f>+'Access-Jun'!N12</f>
        <v>13965303.279999999</v>
      </c>
      <c r="T12" s="36">
        <f t="shared" si="1"/>
        <v>0.87351984323145659</v>
      </c>
      <c r="U12" s="35">
        <f>+'Access-Jun'!O12</f>
        <v>6809690.0899999999</v>
      </c>
      <c r="V12" s="36">
        <f t="shared" si="2"/>
        <v>0.42594129898993527</v>
      </c>
      <c r="W12" s="35">
        <f>+'Access-Jun'!P12</f>
        <v>6803253.4699999997</v>
      </c>
      <c r="X12" s="36">
        <f t="shared" si="3"/>
        <v>0.42553869296122171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2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+'Access-Jun'!M13</f>
        <v>320997</v>
      </c>
      <c r="Q13" s="35"/>
      <c r="R13" s="35">
        <f t="shared" si="0"/>
        <v>320997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PESSOAL ATIVO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35304502.149999999</v>
      </c>
      <c r="Q14" s="35"/>
      <c r="R14" s="35">
        <f t="shared" si="0"/>
        <v>35304502.149999999</v>
      </c>
      <c r="S14" s="35">
        <f>+'Access-Jun'!N14</f>
        <v>35304501.289999999</v>
      </c>
      <c r="T14" s="36">
        <f t="shared" si="1"/>
        <v>0.99999997564050058</v>
      </c>
      <c r="U14" s="35">
        <f>+'Access-Jun'!O14</f>
        <v>35298993.039999999</v>
      </c>
      <c r="V14" s="36">
        <f t="shared" si="2"/>
        <v>0.99984395446290131</v>
      </c>
      <c r="W14" s="35">
        <f>+'Access-Jun'!P14</f>
        <v>35101269.829999998</v>
      </c>
      <c r="X14" s="36">
        <f t="shared" si="3"/>
        <v>0.99424344467069614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2091585</v>
      </c>
      <c r="Q15" s="35"/>
      <c r="R15" s="35">
        <f t="shared" si="0"/>
        <v>2091585</v>
      </c>
      <c r="S15" s="35">
        <f>+'Access-Jun'!N15</f>
        <v>753025.35</v>
      </c>
      <c r="T15" s="36">
        <f t="shared" si="1"/>
        <v>0.36002617632082845</v>
      </c>
      <c r="U15" s="35">
        <f>+'Access-Jun'!O15</f>
        <v>750918.55</v>
      </c>
      <c r="V15" s="36">
        <f t="shared" si="2"/>
        <v>0.35901890193322289</v>
      </c>
      <c r="W15" s="35">
        <f>+'Access-Jun'!P15</f>
        <v>750918.55</v>
      </c>
      <c r="X15" s="36">
        <f t="shared" si="3"/>
        <v>0.35901890193322289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3</v>
      </c>
      <c r="K16" s="35"/>
      <c r="L16" s="35"/>
      <c r="M16" s="35"/>
      <c r="N16" s="33">
        <v>0</v>
      </c>
      <c r="O16" s="35"/>
      <c r="P16" s="35">
        <f>+'Access-Jun'!M16</f>
        <v>2376180</v>
      </c>
      <c r="Q16" s="35"/>
      <c r="R16" s="35">
        <f t="shared" si="0"/>
        <v>2376180</v>
      </c>
      <c r="S16" s="35">
        <f>+'Access-Jun'!N16</f>
        <v>1341638.3500000001</v>
      </c>
      <c r="T16" s="36">
        <f t="shared" si="1"/>
        <v>0.56461983098923485</v>
      </c>
      <c r="U16" s="35">
        <f>+'Access-Jun'!O16</f>
        <v>805631.53</v>
      </c>
      <c r="V16" s="36">
        <f t="shared" si="2"/>
        <v>0.33904482404531644</v>
      </c>
      <c r="W16" s="35">
        <f>+'Access-Jun'!P16</f>
        <v>805631.53</v>
      </c>
      <c r="X16" s="36">
        <f t="shared" si="3"/>
        <v>0.33904482404531644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02.331</v>
      </c>
      <c r="D17" s="32" t="str">
        <f>+CONCATENATE('Access-Jun'!E17,".",'Access-Jun'!G17)</f>
        <v>0569.00M1</v>
      </c>
      <c r="E17" s="42" t="str">
        <f>+'Access-Jun'!F17</f>
        <v>PRESTACAO JURISDICIONAL NA JUSTICA FEDERAL</v>
      </c>
      <c r="F17" s="42" t="str">
        <f>+'Access-Jun'!H17</f>
        <v>BENEFICIOS ASSISTENCIAIS DECORRENTES DO AUXILIO-FUNERAL E NA</v>
      </c>
      <c r="G17" s="32" t="str">
        <f>IF('Access-Jun'!I17="1","F","S")</f>
        <v>F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3095.36</v>
      </c>
      <c r="Q17" s="35"/>
      <c r="R17" s="35">
        <f t="shared" si="0"/>
        <v>3095.36</v>
      </c>
      <c r="S17" s="35">
        <f>+'Access-Jun'!N17</f>
        <v>3095.36</v>
      </c>
      <c r="T17" s="36">
        <f t="shared" si="1"/>
        <v>1</v>
      </c>
      <c r="U17" s="35">
        <f>+'Access-Jun'!O17</f>
        <v>3095.36</v>
      </c>
      <c r="V17" s="36">
        <f t="shared" si="2"/>
        <v>1</v>
      </c>
      <c r="W17" s="35">
        <f>+'Access-Jun'!P17</f>
        <v>3095.36</v>
      </c>
      <c r="X17" s="36">
        <f t="shared" si="3"/>
        <v>1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0569.2010</v>
      </c>
      <c r="E18" s="42" t="str">
        <f>+'Access-Jun'!F18</f>
        <v>PRESTACAO JURISDICIONAL NA JUSTICA FEDERAL</v>
      </c>
      <c r="F18" s="42" t="str">
        <f>+'Access-Jun'!H18</f>
        <v>ASSISTENCIA PRE-ESCOLAR AOS DEPENDENTES DOS SERVIDORES CIVIS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578772</v>
      </c>
      <c r="Q18" s="35"/>
      <c r="R18" s="35">
        <f t="shared" si="0"/>
        <v>578772</v>
      </c>
      <c r="S18" s="35">
        <f>+'Access-Jun'!N18</f>
        <v>578772</v>
      </c>
      <c r="T18" s="36">
        <f t="shared" si="1"/>
        <v>1</v>
      </c>
      <c r="U18" s="35">
        <f>+'Access-Jun'!O18</f>
        <v>287988</v>
      </c>
      <c r="V18" s="36">
        <f t="shared" si="2"/>
        <v>0.49758454106280192</v>
      </c>
      <c r="W18" s="35">
        <f>+'Access-Jun'!P18</f>
        <v>287988</v>
      </c>
      <c r="X18" s="36">
        <f t="shared" si="3"/>
        <v>0.49758454106280192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02.331</v>
      </c>
      <c r="D19" s="32" t="str">
        <f>+CONCATENATE('Access-Jun'!E19,".",'Access-Jun'!G19)</f>
        <v>0569.2012</v>
      </c>
      <c r="E19" s="42" t="str">
        <f>+'Access-Jun'!F19</f>
        <v>PRESTACAO JURISDICIONAL NA JUSTICA FEDERAL</v>
      </c>
      <c r="F19" s="42" t="str">
        <f>+'Access-Jun'!H19</f>
        <v>AUXILIO-ALIMENTACAO AOS SERVIDORES CIVIS, EMPREGADOS E MILIT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3</v>
      </c>
      <c r="K19" s="33"/>
      <c r="L19" s="33"/>
      <c r="M19" s="33"/>
      <c r="N19" s="33">
        <v>0</v>
      </c>
      <c r="O19" s="33"/>
      <c r="P19" s="35">
        <f>+'Access-Jun'!M19</f>
        <v>3680976</v>
      </c>
      <c r="Q19" s="35"/>
      <c r="R19" s="35">
        <f t="shared" si="0"/>
        <v>3680976</v>
      </c>
      <c r="S19" s="35">
        <f>+'Access-Jun'!N19</f>
        <v>3680976</v>
      </c>
      <c r="T19" s="36">
        <f t="shared" si="1"/>
        <v>1</v>
      </c>
      <c r="U19" s="35">
        <f>+'Access-Jun'!O19</f>
        <v>1790115.44</v>
      </c>
      <c r="V19" s="36">
        <f t="shared" si="2"/>
        <v>0.48631543373279257</v>
      </c>
      <c r="W19" s="35">
        <f>+'Access-Jun'!P19</f>
        <v>1790115.44</v>
      </c>
      <c r="X19" s="36">
        <f t="shared" si="3"/>
        <v>0.48631543373279257</v>
      </c>
    </row>
    <row r="20" spans="1:24" ht="30.75" customHeight="1" x14ac:dyDescent="0.2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02.846</v>
      </c>
      <c r="D20" s="32" t="str">
        <f>+CONCATENATE('Access-Jun'!E20,".",'Access-Jun'!G20)</f>
        <v>0569.09HB</v>
      </c>
      <c r="E20" s="42" t="str">
        <f>+'Access-Jun'!F20</f>
        <v>PRESTACAO JURISDICIONAL NA JUSTICA FEDERAL</v>
      </c>
      <c r="F20" s="42" t="str">
        <f>+'Access-Jun'!H20</f>
        <v>CONTRIBUICAO DA UNIAO, DE SUAS AUTARQUIAS E FUNDACOES PARA O</v>
      </c>
      <c r="G20" s="32" t="str">
        <f>IF('Access-Jun'!I20="1","F","S")</f>
        <v>F</v>
      </c>
      <c r="H20" s="32" t="str">
        <f>+'Access-Jun'!J20</f>
        <v>0100</v>
      </c>
      <c r="I20" s="42" t="str">
        <f>+'Access-Jun'!K20</f>
        <v>RECURSOS ORDINARIOS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5861708.5800000001</v>
      </c>
      <c r="Q20" s="35"/>
      <c r="R20" s="35">
        <f t="shared" si="0"/>
        <v>5861708.5800000001</v>
      </c>
      <c r="S20" s="35">
        <f>+'Access-Jun'!N20</f>
        <v>5861708.5800000001</v>
      </c>
      <c r="T20" s="36">
        <f t="shared" si="1"/>
        <v>1</v>
      </c>
      <c r="U20" s="35">
        <f>+'Access-Jun'!O20</f>
        <v>5860496.7599999998</v>
      </c>
      <c r="V20" s="36">
        <f t="shared" si="2"/>
        <v>0.9997932650551522</v>
      </c>
      <c r="W20" s="35">
        <f>+'Access-Jun'!P20</f>
        <v>5860496.7599999998</v>
      </c>
      <c r="X20" s="36">
        <f t="shared" si="3"/>
        <v>0.9997932650551522</v>
      </c>
    </row>
    <row r="21" spans="1:24" ht="30.75" customHeight="1" x14ac:dyDescent="0.2">
      <c r="A21" s="32" t="str">
        <f>+'Access-Jun'!A21</f>
        <v>12101</v>
      </c>
      <c r="B21" s="42" t="str">
        <f>+'Access-Jun'!B21</f>
        <v>JUSTICA FEDERAL DE PRIMEIRO GRAU</v>
      </c>
      <c r="C21" s="32" t="str">
        <f>+CONCATENATE('Access-Jun'!C21,".",'Access-Jun'!D21)</f>
        <v>09.272</v>
      </c>
      <c r="D21" s="32" t="str">
        <f>+CONCATENATE('Access-Jun'!E21,".",'Access-Jun'!G21)</f>
        <v>0089.0181</v>
      </c>
      <c r="E21" s="42" t="str">
        <f>+'Access-Jun'!F21</f>
        <v>PREVIDENCIA DE INATIVOS E PENSIONISTAS DA UNIAO</v>
      </c>
      <c r="F21" s="42" t="str">
        <f>+'Access-Jun'!H21</f>
        <v>APOSENTADORIAS E PENSOES - SERVIDORES CIVIS</v>
      </c>
      <c r="G21" s="32" t="str">
        <f>IF('Access-Jun'!I21="1","F","S")</f>
        <v>S</v>
      </c>
      <c r="H21" s="32" t="str">
        <f>+'Access-Jun'!J21</f>
        <v>0156</v>
      </c>
      <c r="I21" s="42" t="str">
        <f>+'Access-Jun'!K21</f>
        <v>CONTRIBUICAO PLANO SEGURIDADE SOCIAL SERVIDOR</v>
      </c>
      <c r="J21" s="32" t="str">
        <f>+'Access-Jun'!L21</f>
        <v>1</v>
      </c>
      <c r="K21" s="33"/>
      <c r="L21" s="33"/>
      <c r="M21" s="33"/>
      <c r="N21" s="33">
        <v>0</v>
      </c>
      <c r="O21" s="33"/>
      <c r="P21" s="35">
        <f>+'Access-Jun'!M21</f>
        <v>1822011.28</v>
      </c>
      <c r="Q21" s="35"/>
      <c r="R21" s="35">
        <f>N21-O21+P21+Q21</f>
        <v>1822011.28</v>
      </c>
      <c r="S21" s="35">
        <f>+'Access-Jun'!N21</f>
        <v>1822011.28</v>
      </c>
      <c r="T21" s="36">
        <f>IF(R21&gt;0,S21/R21,0)</f>
        <v>1</v>
      </c>
      <c r="U21" s="35">
        <f>+'Access-Jun'!O21</f>
        <v>1822011.28</v>
      </c>
      <c r="V21" s="36">
        <f>IF(R21&gt;0,U21/R21,0)</f>
        <v>1</v>
      </c>
      <c r="W21" s="35">
        <f>+'Access-Jun'!P21</f>
        <v>1783210.71</v>
      </c>
      <c r="X21" s="36">
        <f>IF(R21&gt;0,W21/R21,0)</f>
        <v>0.97870453908496102</v>
      </c>
    </row>
    <row r="22" spans="1:24" ht="30.75" customHeight="1" thickBot="1" x14ac:dyDescent="0.25">
      <c r="A22" s="32" t="str">
        <f>+'Access-Jun'!A22</f>
        <v>12101</v>
      </c>
      <c r="B22" s="42" t="str">
        <f>+'Access-Jun'!B22</f>
        <v>JUSTICA FEDERAL DE PRIMEIRO GRAU</v>
      </c>
      <c r="C22" s="32" t="str">
        <f>+CONCATENATE('Access-Jun'!C22,".",'Access-Jun'!D22)</f>
        <v>09.272</v>
      </c>
      <c r="D22" s="32" t="str">
        <f>+CONCATENATE('Access-Jun'!E22,".",'Access-Jun'!G22)</f>
        <v>0089.0181</v>
      </c>
      <c r="E22" s="42" t="str">
        <f>+'Access-Jun'!F22</f>
        <v>PREVIDENCIA DE INATIVOS E PENSIONISTAS DA UNIAO</v>
      </c>
      <c r="F22" s="42" t="str">
        <f>+'Access-Jun'!H22</f>
        <v>APOSENTADORIAS E PENSOES - SERVIDORES CIVIS</v>
      </c>
      <c r="G22" s="32" t="str">
        <f>IF('Access-Jun'!I22="1","F","S")</f>
        <v>S</v>
      </c>
      <c r="H22" s="32" t="str">
        <f>+'Access-Jun'!J22</f>
        <v>0169</v>
      </c>
      <c r="I22" s="42" t="str">
        <f>+'Access-Jun'!K22</f>
        <v>CONTRIB.PATRONAL P/PLANO DE SEGURID.SOC.SERV.</v>
      </c>
      <c r="J22" s="32" t="str">
        <f>+'Access-Jun'!L22</f>
        <v>1</v>
      </c>
      <c r="K22" s="33"/>
      <c r="L22" s="33"/>
      <c r="M22" s="33"/>
      <c r="N22" s="33">
        <v>0</v>
      </c>
      <c r="O22" s="33"/>
      <c r="P22" s="35">
        <f>+'Access-Jun'!M22</f>
        <v>3677103.71</v>
      </c>
      <c r="Q22" s="35"/>
      <c r="R22" s="35">
        <f>N22-O22+P22+Q22</f>
        <v>3677103.71</v>
      </c>
      <c r="S22" s="35">
        <f>+'Access-Jun'!N22</f>
        <v>3677103.71</v>
      </c>
      <c r="T22" s="36">
        <f>IF(R22&gt;0,S22/R22,0)</f>
        <v>1</v>
      </c>
      <c r="U22" s="35">
        <f>+'Access-Jun'!O22</f>
        <v>3677103.71</v>
      </c>
      <c r="V22" s="36">
        <f>IF(R22&gt;0,U22/R22,0)</f>
        <v>1</v>
      </c>
      <c r="W22" s="35">
        <f>+'Access-Jun'!P22</f>
        <v>3677103.71</v>
      </c>
      <c r="X22" s="36">
        <f>IF(R22&gt;0,W22/R22,0)</f>
        <v>1</v>
      </c>
    </row>
    <row r="23" spans="1:24" ht="30.75" customHeight="1" thickBot="1" x14ac:dyDescent="0.25">
      <c r="A23" s="62" t="s">
        <v>99</v>
      </c>
      <c r="B23" s="63"/>
      <c r="C23" s="63"/>
      <c r="D23" s="63"/>
      <c r="E23" s="63"/>
      <c r="F23" s="63"/>
      <c r="G23" s="63"/>
      <c r="H23" s="63"/>
      <c r="I23" s="63"/>
      <c r="J23" s="6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76196456.079999998</v>
      </c>
      <c r="Q23" s="38">
        <f>SUM(Q10:Q22)</f>
        <v>0</v>
      </c>
      <c r="R23" s="38">
        <f>SUM(R10:R22)</f>
        <v>76196456.079999998</v>
      </c>
      <c r="S23" s="38">
        <f>SUM(S10:S22)</f>
        <v>69934419.399999991</v>
      </c>
      <c r="T23" s="39">
        <f t="shared" si="1"/>
        <v>0.91781721877687616</v>
      </c>
      <c r="U23" s="38">
        <f>SUM(U10:U22)</f>
        <v>59275980.719999999</v>
      </c>
      <c r="V23" s="39">
        <f t="shared" si="2"/>
        <v>0.77793618981130963</v>
      </c>
      <c r="W23" s="38">
        <f>SUM(W10:W22)</f>
        <v>59032934.429999992</v>
      </c>
      <c r="X23" s="39">
        <f t="shared" si="3"/>
        <v>0.77474645760454108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76196456.079999998</v>
      </c>
      <c r="Q28" s="41"/>
      <c r="R28" s="41">
        <f>SUM(R10:R22)</f>
        <v>76196456.079999998</v>
      </c>
      <c r="S28" s="41">
        <f>SUM(S10:S22)</f>
        <v>69934419.399999991</v>
      </c>
      <c r="T28" s="41"/>
      <c r="U28" s="41">
        <f>SUM(U10:U22)</f>
        <v>59275980.719999999</v>
      </c>
      <c r="V28" s="41"/>
      <c r="W28" s="41">
        <f>SUM(W10:W22)</f>
        <v>59032934.429999992</v>
      </c>
      <c r="X28" s="41"/>
    </row>
    <row r="29" spans="1:24" x14ac:dyDescent="0.2">
      <c r="N29" s="54" t="s">
        <v>143</v>
      </c>
      <c r="P29" s="41">
        <f>'Access-Jun'!M23</f>
        <v>76196456.079999998</v>
      </c>
      <c r="Q29" s="41"/>
      <c r="R29" s="41">
        <f>'Access-Jun'!M23</f>
        <v>76196456.079999998</v>
      </c>
      <c r="S29" s="41">
        <f>'Access-Jun'!N23</f>
        <v>69934419.399999991</v>
      </c>
      <c r="T29" s="41"/>
      <c r="U29" s="41">
        <f>'Access-Jun'!O23</f>
        <v>59275980.719999999</v>
      </c>
      <c r="V29" s="41"/>
      <c r="W29" s="41">
        <f>'Access-Jun'!P23</f>
        <v>59032934.429999992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129</v>
      </c>
      <c r="P32" s="41">
        <v>76196456.079999998</v>
      </c>
      <c r="Q32" s="41"/>
      <c r="R32" s="41"/>
      <c r="S32" s="41">
        <v>69934419.400000006</v>
      </c>
      <c r="T32" s="41"/>
      <c r="U32" s="41">
        <v>59275980.719999999</v>
      </c>
      <c r="V32" s="41"/>
      <c r="W32" s="41">
        <v>59032934.43</v>
      </c>
    </row>
    <row r="33" spans="14:23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view="pageBreakPreview" topLeftCell="J16" zoomScaleNormal="70" zoomScaleSheetLayoutView="100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+'Access-Jul'!M10</f>
        <v>3180086</v>
      </c>
      <c r="Q10" s="30"/>
      <c r="R10" s="30">
        <f>N10-O10+P10+Q10</f>
        <v>3180086</v>
      </c>
      <c r="S10" s="30">
        <f>+'Access-Jul'!N10</f>
        <v>3180086</v>
      </c>
      <c r="T10" s="31">
        <f>IF(R10&gt;0,S10/R10,0)</f>
        <v>1</v>
      </c>
      <c r="U10" s="30">
        <f>+'Access-Jul'!O10</f>
        <v>2462681.2400000002</v>
      </c>
      <c r="V10" s="31">
        <f>IF(R10&gt;0,U10/R10,0)</f>
        <v>0.7744071198074518</v>
      </c>
      <c r="W10" s="30">
        <f>+'Access-Jul'!P10</f>
        <v>2462595.35</v>
      </c>
      <c r="X10" s="31">
        <f>IF(R10&gt;0,W10/R10,0)</f>
        <v>0.77438011110391358</v>
      </c>
    </row>
    <row r="11" spans="1:24" ht="30.75" customHeight="1" x14ac:dyDescent="0.2">
      <c r="A11" s="32" t="str">
        <f>+'Access-Jul'!A11</f>
        <v>12101</v>
      </c>
      <c r="B11" s="42" t="str">
        <f>+'Access-Jul'!B11</f>
        <v>JUSTICA FEDERAL DE PRIMEIRO GRAU</v>
      </c>
      <c r="C11" s="32" t="str">
        <f>+CONCATENATE('Access-Jul'!C11,".",'Access-Jul'!D11)</f>
        <v>02.061</v>
      </c>
      <c r="D11" s="32" t="str">
        <f>+CONCATENATE('Access-Jul'!E11,".",'Access-Jul'!G11)</f>
        <v>0569.4257</v>
      </c>
      <c r="E11" s="42" t="str">
        <f>+'Access-Jul'!F11</f>
        <v>PRESTACAO JURISDICIONAL NA JUSTICA FEDERAL</v>
      </c>
      <c r="F11" s="43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2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+'Access-Jul'!M11</f>
        <v>1706506</v>
      </c>
      <c r="Q11" s="35"/>
      <c r="R11" s="35">
        <f t="shared" ref="R11:R22" si="0">N11-O11+P11+Q11</f>
        <v>1706506</v>
      </c>
      <c r="S11" s="35">
        <f>+'Access-Jul'!N11</f>
        <v>168650.2</v>
      </c>
      <c r="T11" s="36">
        <f t="shared" ref="T11:T23" si="1">IF(R11&gt;0,S11/R11,0)</f>
        <v>9.882778027150213E-2</v>
      </c>
      <c r="U11" s="35">
        <f>+'Access-Jul'!O11</f>
        <v>38251</v>
      </c>
      <c r="V11" s="36">
        <f t="shared" ref="V11:V23" si="2">IF(R11&gt;0,U11/R11,0)</f>
        <v>2.2414805456294908E-2</v>
      </c>
      <c r="W11" s="35">
        <f>+'Access-Jul'!P11</f>
        <v>38251</v>
      </c>
      <c r="X11" s="36">
        <f t="shared" ref="X11:X23" si="3">IF(R11&gt;0,W11/R11,0)</f>
        <v>2.2414805456294908E-2</v>
      </c>
    </row>
    <row r="12" spans="1:24" ht="30.75" customHeight="1" x14ac:dyDescent="0.2">
      <c r="A12" s="32" t="str">
        <f>+'Access-Jul'!A12</f>
        <v>12101</v>
      </c>
      <c r="B12" s="42" t="str">
        <f>+'Access-Jul'!B12</f>
        <v>JUSTICA FEDERAL DE PRIMEIRO GRAU</v>
      </c>
      <c r="C12" s="32" t="str">
        <f>+CONCATENATE('Access-Jul'!C12,".",'Access-Jul'!D12)</f>
        <v>02.061</v>
      </c>
      <c r="D12" s="32" t="str">
        <f>+CONCATENATE('Access-Jul'!E12,".",'Access-Jul'!G12)</f>
        <v>0569.4257</v>
      </c>
      <c r="E12" s="42" t="str">
        <f>+'Access-Jul'!F12</f>
        <v>PRESTACAO JURISDICIONAL NA JUSTICA FEDERAL</v>
      </c>
      <c r="F12" s="42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2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+'Access-Jul'!M12</f>
        <v>16023378</v>
      </c>
      <c r="Q12" s="35"/>
      <c r="R12" s="35">
        <f t="shared" si="0"/>
        <v>16023378</v>
      </c>
      <c r="S12" s="35">
        <f>+'Access-Jul'!N12</f>
        <v>14774979.369999999</v>
      </c>
      <c r="T12" s="36">
        <f t="shared" si="1"/>
        <v>0.92208892344672888</v>
      </c>
      <c r="U12" s="35">
        <f>+'Access-Jul'!O12</f>
        <v>7995244.3799999999</v>
      </c>
      <c r="V12" s="36">
        <f t="shared" si="2"/>
        <v>0.49897371078682662</v>
      </c>
      <c r="W12" s="35">
        <f>+'Access-Jul'!P12</f>
        <v>7988777.3499999996</v>
      </c>
      <c r="X12" s="36">
        <f t="shared" si="3"/>
        <v>0.49857011112138772</v>
      </c>
    </row>
    <row r="13" spans="1:24" ht="30.75" customHeight="1" x14ac:dyDescent="0.2">
      <c r="A13" s="32" t="str">
        <f>+'Access-Jul'!A13</f>
        <v>12101</v>
      </c>
      <c r="B13" s="42" t="str">
        <f>+'Access-Jul'!B13</f>
        <v>JUSTICA FEDERAL DE PRIMEIRO GRAU</v>
      </c>
      <c r="C13" s="32" t="str">
        <f>+CONCATENATE('Access-Jul'!C13,".",'Access-Jul'!D13)</f>
        <v>02.061</v>
      </c>
      <c r="D13" s="32" t="str">
        <f>+CONCATENATE('Access-Jul'!E13,".",'Access-Jul'!G13)</f>
        <v>0569.4257</v>
      </c>
      <c r="E13" s="42" t="str">
        <f>+'Access-Jul'!F13</f>
        <v>PRESTACAO JURISDICIONAL NA JUSTICA FEDERAL</v>
      </c>
      <c r="F13" s="42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2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+'Access-Jul'!M13</f>
        <v>320997</v>
      </c>
      <c r="Q13" s="35"/>
      <c r="R13" s="35">
        <f t="shared" si="0"/>
        <v>320997</v>
      </c>
      <c r="S13" s="35">
        <f>+'Access-Jul'!N13</f>
        <v>5568.65</v>
      </c>
      <c r="T13" s="36">
        <f t="shared" si="1"/>
        <v>1.7347981445309458E-2</v>
      </c>
      <c r="U13" s="35">
        <f>+'Access-Jul'!O13</f>
        <v>5568.65</v>
      </c>
      <c r="V13" s="36">
        <f t="shared" si="2"/>
        <v>1.7347981445309458E-2</v>
      </c>
      <c r="W13" s="35">
        <f>+'Access-Jul'!P13</f>
        <v>5568.65</v>
      </c>
      <c r="X13" s="36">
        <f t="shared" si="3"/>
        <v>1.7347981445309458E-2</v>
      </c>
    </row>
    <row r="14" spans="1:24" ht="30.75" customHeight="1" x14ac:dyDescent="0.2">
      <c r="A14" s="32" t="str">
        <f>+'Access-Jul'!A14</f>
        <v>12101</v>
      </c>
      <c r="B14" s="42" t="str">
        <f>+'Access-Jul'!B14</f>
        <v>JUSTICA FEDERAL DE PRIMEIRO GRAU</v>
      </c>
      <c r="C14" s="32" t="str">
        <f>+CONCATENATE('Access-Jul'!C14,".",'Access-Jul'!D14)</f>
        <v>02.122</v>
      </c>
      <c r="D14" s="32" t="str">
        <f>+CONCATENATE('Access-Jul'!E14,".",'Access-Jul'!G14)</f>
        <v>0569.20TP</v>
      </c>
      <c r="E14" s="42" t="str">
        <f>+'Access-Jul'!F14</f>
        <v>PRESTACAO JURISDICIONAL NA JUSTICA FEDERAL</v>
      </c>
      <c r="F14" s="42" t="str">
        <f>+'Access-Jul'!H14</f>
        <v>PESSOAL ATIVO DA UNIAO</v>
      </c>
      <c r="G14" s="32" t="str">
        <f>IF('Access-Jul'!I14="1","F","S")</f>
        <v>F</v>
      </c>
      <c r="H14" s="32" t="str">
        <f>+'Access-Jul'!J14</f>
        <v>0100</v>
      </c>
      <c r="I14" s="42" t="str">
        <f>+'Access-Jul'!K14</f>
        <v>RECURSOS ORDINARIOS</v>
      </c>
      <c r="J14" s="32" t="str">
        <f>+'Access-Jul'!L14</f>
        <v>1</v>
      </c>
      <c r="K14" s="35"/>
      <c r="L14" s="35"/>
      <c r="M14" s="35"/>
      <c r="N14" s="33">
        <v>0</v>
      </c>
      <c r="O14" s="35"/>
      <c r="P14" s="35">
        <f>+'Access-Jul'!M14</f>
        <v>40857907.719999999</v>
      </c>
      <c r="Q14" s="35"/>
      <c r="R14" s="35">
        <f t="shared" si="0"/>
        <v>40857907.719999999</v>
      </c>
      <c r="S14" s="35">
        <f>+'Access-Jul'!N14</f>
        <v>40857906.859999999</v>
      </c>
      <c r="T14" s="36">
        <f t="shared" si="1"/>
        <v>0.99999997895144299</v>
      </c>
      <c r="U14" s="35">
        <f>+'Access-Jul'!O14</f>
        <v>40852293.100000001</v>
      </c>
      <c r="V14" s="36">
        <f t="shared" si="2"/>
        <v>0.99986258180329557</v>
      </c>
      <c r="W14" s="35">
        <f>+'Access-Jul'!P14</f>
        <v>40683886.799999997</v>
      </c>
      <c r="X14" s="36">
        <f t="shared" si="3"/>
        <v>0.99574082644680262</v>
      </c>
    </row>
    <row r="15" spans="1:24" ht="30.75" customHeight="1" x14ac:dyDescent="0.2">
      <c r="A15" s="32" t="str">
        <f>+'Access-Jul'!A15</f>
        <v>12101</v>
      </c>
      <c r="B15" s="42" t="str">
        <f>+'Access-Jul'!B15</f>
        <v>JUSTICA FEDERAL DE PRIMEIRO GRAU</v>
      </c>
      <c r="C15" s="32" t="str">
        <f>+CONCATENATE('Access-Jul'!C15,".",'Access-Jul'!D15)</f>
        <v>02.122</v>
      </c>
      <c r="D15" s="32" t="str">
        <f>+CONCATENATE('Access-Jul'!E15,".",'Access-Jul'!G15)</f>
        <v>0569.216H</v>
      </c>
      <c r="E15" s="42" t="str">
        <f>+'Access-Jul'!F15</f>
        <v>PRESTACAO JURISDICIONAL NA JUSTICA FEDERAL</v>
      </c>
      <c r="F15" s="42" t="str">
        <f>+'Access-Jul'!H15</f>
        <v>AJUDA DE CUSTO PARA MORADIA OU AUXILIO-MORADIA A AGENTES PUB</v>
      </c>
      <c r="G15" s="32" t="str">
        <f>IF('Access-Jul'!I15="1","F","S")</f>
        <v>F</v>
      </c>
      <c r="H15" s="32" t="str">
        <f>+'Access-Jul'!J15</f>
        <v>0100</v>
      </c>
      <c r="I15" s="42" t="str">
        <f>+'Access-Jul'!K15</f>
        <v>RECURSOS ORDINARIOS</v>
      </c>
      <c r="J15" s="32" t="str">
        <f>+'Access-Jul'!L15</f>
        <v>3</v>
      </c>
      <c r="K15" s="33"/>
      <c r="L15" s="33"/>
      <c r="M15" s="33"/>
      <c r="N15" s="33">
        <v>0</v>
      </c>
      <c r="O15" s="33"/>
      <c r="P15" s="35">
        <f>+'Access-Jul'!M15</f>
        <v>2091585</v>
      </c>
      <c r="Q15" s="35"/>
      <c r="R15" s="35">
        <f t="shared" si="0"/>
        <v>2091585</v>
      </c>
      <c r="S15" s="35">
        <f>+'Access-Jul'!N15</f>
        <v>883023.09</v>
      </c>
      <c r="T15" s="36">
        <f t="shared" si="1"/>
        <v>0.42217891694576121</v>
      </c>
      <c r="U15" s="35">
        <f>+'Access-Jul'!O15</f>
        <v>880916.29</v>
      </c>
      <c r="V15" s="36">
        <f t="shared" si="2"/>
        <v>0.4211716425581557</v>
      </c>
      <c r="W15" s="35">
        <f>+'Access-Jul'!P15</f>
        <v>880916.29</v>
      </c>
      <c r="X15" s="36">
        <f t="shared" si="3"/>
        <v>0.4211716425581557</v>
      </c>
    </row>
    <row r="16" spans="1:24" ht="30.75" customHeight="1" x14ac:dyDescent="0.2">
      <c r="A16" s="32" t="str">
        <f>+'Access-Jul'!A16</f>
        <v>12101</v>
      </c>
      <c r="B16" s="42" t="str">
        <f>+'Access-Jul'!B16</f>
        <v>JUSTICA FEDERAL DE PRIMEIRO GRAU</v>
      </c>
      <c r="C16" s="32" t="str">
        <f>+CONCATENATE('Access-Jul'!C16,".",'Access-Jul'!D16)</f>
        <v>02.301</v>
      </c>
      <c r="D16" s="32" t="str">
        <f>+CONCATENATE('Access-Jul'!E16,".",'Access-Jul'!G16)</f>
        <v>0569.2004</v>
      </c>
      <c r="E16" s="42" t="str">
        <f>+'Access-Jul'!F16</f>
        <v>PRESTACAO JURISDICIONAL NA JUSTICA FEDERAL</v>
      </c>
      <c r="F16" s="42" t="str">
        <f>+'Access-Jul'!H16</f>
        <v>ASSISTENCIA MEDICA E ODONTOLOGICA AOS SERVIDORES CIVIS, EMPR</v>
      </c>
      <c r="G16" s="32" t="str">
        <f>IF('Access-Jul'!I16="1","F","S")</f>
        <v>S</v>
      </c>
      <c r="H16" s="32" t="str">
        <f>+'Access-Jul'!J16</f>
        <v>0100</v>
      </c>
      <c r="I16" s="42" t="str">
        <f>+'Access-Jul'!K16</f>
        <v>RECURSOS ORDINARIOS</v>
      </c>
      <c r="J16" s="32" t="str">
        <f>+'Access-Jul'!L16</f>
        <v>3</v>
      </c>
      <c r="K16" s="35"/>
      <c r="L16" s="35"/>
      <c r="M16" s="35"/>
      <c r="N16" s="33">
        <v>0</v>
      </c>
      <c r="O16" s="35"/>
      <c r="P16" s="35">
        <f>+'Access-Jul'!M16</f>
        <v>2376180</v>
      </c>
      <c r="Q16" s="35"/>
      <c r="R16" s="35">
        <f t="shared" si="0"/>
        <v>2376180</v>
      </c>
      <c r="S16" s="35">
        <f>+'Access-Jul'!N16</f>
        <v>1752747.44</v>
      </c>
      <c r="T16" s="36">
        <f t="shared" si="1"/>
        <v>0.73763243525322153</v>
      </c>
      <c r="U16" s="35">
        <f>+'Access-Jul'!O16</f>
        <v>927426.11</v>
      </c>
      <c r="V16" s="36">
        <f t="shared" si="2"/>
        <v>0.39030128609785453</v>
      </c>
      <c r="W16" s="35">
        <f>+'Access-Jul'!P16</f>
        <v>927426.11</v>
      </c>
      <c r="X16" s="36">
        <f t="shared" si="3"/>
        <v>0.39030128609785453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02.331</v>
      </c>
      <c r="D17" s="32" t="str">
        <f>+CONCATENATE('Access-Jul'!E17,".",'Access-Jul'!G17)</f>
        <v>0569.00M1</v>
      </c>
      <c r="E17" s="42" t="str">
        <f>+'Access-Jul'!F17</f>
        <v>PRESTACAO JURISDICIONAL NA JUSTICA FEDERAL</v>
      </c>
      <c r="F17" s="42" t="str">
        <f>+'Access-Jul'!H17</f>
        <v>BENEFICIOS ASSISTENCIAIS DECORRENTES DO AUXILIO-FUNERAL E NA</v>
      </c>
      <c r="G17" s="32" t="str">
        <f>IF('Access-Jul'!I17="1","F","S")</f>
        <v>F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3721.37</v>
      </c>
      <c r="Q17" s="35"/>
      <c r="R17" s="35">
        <f t="shared" si="0"/>
        <v>3721.37</v>
      </c>
      <c r="S17" s="35">
        <f>+'Access-Jul'!N17</f>
        <v>3721.37</v>
      </c>
      <c r="T17" s="36">
        <f t="shared" si="1"/>
        <v>1</v>
      </c>
      <c r="U17" s="35">
        <f>+'Access-Jul'!O17</f>
        <v>3721.37</v>
      </c>
      <c r="V17" s="36">
        <f t="shared" si="2"/>
        <v>1</v>
      </c>
      <c r="W17" s="35">
        <f>+'Access-Jul'!P17</f>
        <v>3721.37</v>
      </c>
      <c r="X17" s="36">
        <f t="shared" si="3"/>
        <v>1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0569.2010</v>
      </c>
      <c r="E18" s="42" t="str">
        <f>+'Access-Jul'!F18</f>
        <v>PRESTACAO JURISDICIONAL NA JUSTICA FEDERAL</v>
      </c>
      <c r="F18" s="42" t="str">
        <f>+'Access-Jul'!H18</f>
        <v>ASSISTENCIA PRE-ESCOLAR AOS DEPENDENTES DOS SERVIDORES CIVIS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578772</v>
      </c>
      <c r="Q18" s="35"/>
      <c r="R18" s="35">
        <f t="shared" si="0"/>
        <v>578772</v>
      </c>
      <c r="S18" s="35">
        <f>+'Access-Jul'!N18</f>
        <v>578772</v>
      </c>
      <c r="T18" s="36">
        <f t="shared" si="1"/>
        <v>1</v>
      </c>
      <c r="U18" s="35">
        <f>+'Access-Jul'!O18</f>
        <v>339015</v>
      </c>
      <c r="V18" s="36">
        <f t="shared" si="2"/>
        <v>0.58574879227053145</v>
      </c>
      <c r="W18" s="35">
        <f>+'Access-Jul'!P18</f>
        <v>339015</v>
      </c>
      <c r="X18" s="36">
        <f t="shared" si="3"/>
        <v>0.58574879227053145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02.331</v>
      </c>
      <c r="D19" s="32" t="str">
        <f>+CONCATENATE('Access-Jul'!E19,".",'Access-Jul'!G19)</f>
        <v>0569.2012</v>
      </c>
      <c r="E19" s="42" t="str">
        <f>+'Access-Jul'!F19</f>
        <v>PRESTACAO JURISDICIONAL NA JUSTICA FEDERAL</v>
      </c>
      <c r="F19" s="42" t="str">
        <f>+'Access-Jul'!H19</f>
        <v>AUXILIO-ALIMENTACAO AOS SERVIDORES CIVIS, EMPREGADOS E MILIT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3</v>
      </c>
      <c r="K19" s="33"/>
      <c r="L19" s="33"/>
      <c r="M19" s="33"/>
      <c r="N19" s="33">
        <v>0</v>
      </c>
      <c r="O19" s="33"/>
      <c r="P19" s="35">
        <f>+'Access-Jul'!M19</f>
        <v>3680976</v>
      </c>
      <c r="Q19" s="35"/>
      <c r="R19" s="35">
        <f t="shared" si="0"/>
        <v>3680976</v>
      </c>
      <c r="S19" s="35">
        <f>+'Access-Jul'!N19</f>
        <v>3680976</v>
      </c>
      <c r="T19" s="36">
        <f t="shared" si="1"/>
        <v>1</v>
      </c>
      <c r="U19" s="35">
        <f>+'Access-Jul'!O19</f>
        <v>2087943.2</v>
      </c>
      <c r="V19" s="36">
        <f t="shared" si="2"/>
        <v>0.56722543151598925</v>
      </c>
      <c r="W19" s="35">
        <f>+'Access-Jul'!P19</f>
        <v>2087943.2</v>
      </c>
      <c r="X19" s="36">
        <f t="shared" si="3"/>
        <v>0.56722543151598925</v>
      </c>
    </row>
    <row r="20" spans="1:24" ht="30.75" customHeight="1" x14ac:dyDescent="0.2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02.846</v>
      </c>
      <c r="D20" s="32" t="str">
        <f>+CONCATENATE('Access-Jul'!E20,".",'Access-Jul'!G20)</f>
        <v>0569.09HB</v>
      </c>
      <c r="E20" s="42" t="str">
        <f>+'Access-Jul'!F20</f>
        <v>PRESTACAO JURISDICIONAL NA JUSTICA FEDERAL</v>
      </c>
      <c r="F20" s="42" t="str">
        <f>+'Access-Jul'!H20</f>
        <v>CONTRIBUICAO DA UNIAO, DE SUAS AUTARQUIAS E FUNDACOES PARA O</v>
      </c>
      <c r="G20" s="32" t="str">
        <f>IF('Access-Jul'!I20="1","F","S")</f>
        <v>F</v>
      </c>
      <c r="H20" s="32" t="str">
        <f>+'Access-Jul'!J20</f>
        <v>0100</v>
      </c>
      <c r="I20" s="42" t="str">
        <f>+'Access-Jul'!K20</f>
        <v>RECURSOS ORDINARIOS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6859439.3799999999</v>
      </c>
      <c r="Q20" s="35"/>
      <c r="R20" s="35">
        <f t="shared" si="0"/>
        <v>6859439.3799999999</v>
      </c>
      <c r="S20" s="35">
        <f>+'Access-Jul'!N20</f>
        <v>6859439.3799999999</v>
      </c>
      <c r="T20" s="36">
        <f t="shared" si="1"/>
        <v>1</v>
      </c>
      <c r="U20" s="35">
        <f>+'Access-Jul'!O20</f>
        <v>6858227.5599999996</v>
      </c>
      <c r="V20" s="36">
        <f t="shared" si="2"/>
        <v>0.99982333541666191</v>
      </c>
      <c r="W20" s="35">
        <f>+'Access-Jul'!P20</f>
        <v>6858227.5599999996</v>
      </c>
      <c r="X20" s="36">
        <f t="shared" si="3"/>
        <v>0.99982333541666191</v>
      </c>
    </row>
    <row r="21" spans="1:24" ht="30.75" customHeight="1" x14ac:dyDescent="0.2">
      <c r="A21" s="32" t="str">
        <f>+'Access-Jul'!A21</f>
        <v>12101</v>
      </c>
      <c r="B21" s="42" t="str">
        <f>+'Access-Jul'!B21</f>
        <v>JUSTICA FEDERAL DE PRIMEIRO GRAU</v>
      </c>
      <c r="C21" s="32" t="str">
        <f>+CONCATENATE('Access-Jul'!C21,".",'Access-Jul'!D21)</f>
        <v>09.272</v>
      </c>
      <c r="D21" s="32" t="str">
        <f>+CONCATENATE('Access-Jul'!E21,".",'Access-Jul'!G21)</f>
        <v>0089.0181</v>
      </c>
      <c r="E21" s="42" t="str">
        <f>+'Access-Jul'!F21</f>
        <v>PREVIDENCIA DE INATIVOS E PENSIONISTAS DA UNIAO</v>
      </c>
      <c r="F21" s="42" t="str">
        <f>+'Access-Jul'!H21</f>
        <v>APOSENTADORIAS E PENSOES - SERVIDORES CIVIS</v>
      </c>
      <c r="G21" s="32" t="str">
        <f>IF('Access-Jul'!I21="1","F","S")</f>
        <v>S</v>
      </c>
      <c r="H21" s="32" t="str">
        <f>+'Access-Jul'!J21</f>
        <v>0156</v>
      </c>
      <c r="I21" s="42" t="str">
        <f>+'Access-Jul'!K21</f>
        <v>CONTRIBUICAO PLANO SEGURIDADE SOCIAL SERVIDOR</v>
      </c>
      <c r="J21" s="32" t="str">
        <f>+'Access-Jul'!L21</f>
        <v>1</v>
      </c>
      <c r="K21" s="33"/>
      <c r="L21" s="33"/>
      <c r="M21" s="33"/>
      <c r="N21" s="33">
        <v>0</v>
      </c>
      <c r="O21" s="33"/>
      <c r="P21" s="35">
        <f>+'Access-Jul'!M21</f>
        <v>2686653.02</v>
      </c>
      <c r="Q21" s="35"/>
      <c r="R21" s="35">
        <f t="shared" si="0"/>
        <v>2686653.02</v>
      </c>
      <c r="S21" s="35">
        <f>+'Access-Jul'!N21</f>
        <v>2686653.02</v>
      </c>
      <c r="T21" s="36">
        <f t="shared" si="1"/>
        <v>1</v>
      </c>
      <c r="U21" s="35">
        <f>+'Access-Jul'!O21</f>
        <v>2686653.02</v>
      </c>
      <c r="V21" s="36">
        <f t="shared" si="2"/>
        <v>1</v>
      </c>
      <c r="W21" s="35">
        <f>+'Access-Jul'!P21</f>
        <v>2648982.5299999998</v>
      </c>
      <c r="X21" s="36">
        <f t="shared" si="3"/>
        <v>0.98597865458636702</v>
      </c>
    </row>
    <row r="22" spans="1:24" ht="30.75" customHeight="1" thickBot="1" x14ac:dyDescent="0.25">
      <c r="A22" s="32" t="str">
        <f>+'Access-Jul'!A22</f>
        <v>12101</v>
      </c>
      <c r="B22" s="42" t="str">
        <f>+'Access-Jul'!B22</f>
        <v>JUSTICA FEDERAL DE PRIMEIRO GRAU</v>
      </c>
      <c r="C22" s="32" t="str">
        <f>+CONCATENATE('Access-Jul'!C22,".",'Access-Jul'!D22)</f>
        <v>09.272</v>
      </c>
      <c r="D22" s="32" t="str">
        <f>+CONCATENATE('Access-Jul'!E22,".",'Access-Jul'!G22)</f>
        <v>0089.0181</v>
      </c>
      <c r="E22" s="42" t="str">
        <f>+'Access-Jul'!F22</f>
        <v>PREVIDENCIA DE INATIVOS E PENSIONISTAS DA UNIAO</v>
      </c>
      <c r="F22" s="42" t="str">
        <f>+'Access-Jul'!H22</f>
        <v>APOSENTADORIAS E PENSOES - SERVIDORES CIVIS</v>
      </c>
      <c r="G22" s="32" t="str">
        <f>IF('Access-Jul'!I22="1","F","S")</f>
        <v>S</v>
      </c>
      <c r="H22" s="32" t="str">
        <f>+'Access-Jul'!J22</f>
        <v>0169</v>
      </c>
      <c r="I22" s="42" t="str">
        <f>+'Access-Jul'!K22</f>
        <v>CONTRIB.PATRONAL P/PLANO DE SEGURID.SOC.SERV.</v>
      </c>
      <c r="J22" s="32" t="str">
        <f>+'Access-Jul'!L22</f>
        <v>1</v>
      </c>
      <c r="K22" s="33"/>
      <c r="L22" s="33"/>
      <c r="M22" s="33"/>
      <c r="N22" s="33">
        <v>0</v>
      </c>
      <c r="O22" s="33"/>
      <c r="P22" s="35">
        <f>+'Access-Jul'!M22</f>
        <v>3677103.71</v>
      </c>
      <c r="Q22" s="35"/>
      <c r="R22" s="35">
        <f t="shared" si="0"/>
        <v>3677103.71</v>
      </c>
      <c r="S22" s="35">
        <f>+'Access-Jul'!N22</f>
        <v>3677103.71</v>
      </c>
      <c r="T22" s="36">
        <f t="shared" si="1"/>
        <v>1</v>
      </c>
      <c r="U22" s="35">
        <f>+'Access-Jul'!O22</f>
        <v>3677103.71</v>
      </c>
      <c r="V22" s="36">
        <f t="shared" si="2"/>
        <v>1</v>
      </c>
      <c r="W22" s="35">
        <f>+'Access-Jul'!P22</f>
        <v>3677103.71</v>
      </c>
      <c r="X22" s="36">
        <f t="shared" si="3"/>
        <v>1</v>
      </c>
    </row>
    <row r="23" spans="1:24" ht="30.75" customHeight="1" thickBot="1" x14ac:dyDescent="0.25">
      <c r="A23" s="62" t="s">
        <v>99</v>
      </c>
      <c r="B23" s="63"/>
      <c r="C23" s="63"/>
      <c r="D23" s="63"/>
      <c r="E23" s="63"/>
      <c r="F23" s="63"/>
      <c r="G23" s="63"/>
      <c r="H23" s="63"/>
      <c r="I23" s="63"/>
      <c r="J23" s="64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f>SUM(P10:P22)</f>
        <v>84043305.199999988</v>
      </c>
      <c r="Q23" s="38">
        <f>SUM(Q10:Q22)</f>
        <v>0</v>
      </c>
      <c r="R23" s="38">
        <f>SUM(R10:R22)</f>
        <v>84043305.199999988</v>
      </c>
      <c r="S23" s="38">
        <f>SUM(S10:S22)</f>
        <v>79109627.089999989</v>
      </c>
      <c r="T23" s="39">
        <f t="shared" si="1"/>
        <v>0.94129600093357579</v>
      </c>
      <c r="U23" s="38">
        <f>SUM(U10:U22)</f>
        <v>68815044.63000001</v>
      </c>
      <c r="V23" s="39">
        <f t="shared" si="2"/>
        <v>0.81880459682349593</v>
      </c>
      <c r="W23" s="38">
        <f>SUM(W10:W22)</f>
        <v>68602414.920000002</v>
      </c>
      <c r="X23" s="39">
        <f t="shared" si="3"/>
        <v>0.81627459506435518</v>
      </c>
    </row>
    <row r="24" spans="1:24" x14ac:dyDescent="0.2">
      <c r="A24" s="3" t="s">
        <v>100</v>
      </c>
      <c r="B24" s="3"/>
      <c r="C24" s="3"/>
      <c r="D24" s="3"/>
      <c r="E24" s="3"/>
      <c r="F24" s="3"/>
      <c r="G24" s="3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5"/>
      <c r="X24" s="3"/>
    </row>
    <row r="25" spans="1:24" x14ac:dyDescent="0.2">
      <c r="A25" s="3" t="s">
        <v>101</v>
      </c>
      <c r="B25" s="40"/>
      <c r="C25" s="3"/>
      <c r="D25" s="3"/>
      <c r="E25" s="3"/>
      <c r="F25" s="3"/>
      <c r="G25" s="3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3"/>
      <c r="W25" s="5"/>
      <c r="X25" s="3"/>
    </row>
    <row r="28" spans="1:24" x14ac:dyDescent="0.2">
      <c r="N28" t="s">
        <v>15</v>
      </c>
      <c r="P28" s="41">
        <f>SUM(P10:P22)</f>
        <v>84043305.199999988</v>
      </c>
      <c r="Q28" s="41"/>
      <c r="R28" s="41">
        <f>SUM(R10:R22)</f>
        <v>84043305.199999988</v>
      </c>
      <c r="S28" s="41">
        <f>SUM(S10:S22)</f>
        <v>79109627.089999989</v>
      </c>
      <c r="T28" s="41"/>
      <c r="U28" s="41">
        <f>SUM(U10:U22)</f>
        <v>68815044.63000001</v>
      </c>
      <c r="V28" s="41"/>
      <c r="W28" s="41">
        <f>SUM(W10:W22)</f>
        <v>68602414.920000002</v>
      </c>
      <c r="X28" s="41"/>
    </row>
    <row r="29" spans="1:24" x14ac:dyDescent="0.2">
      <c r="N29" s="54" t="s">
        <v>140</v>
      </c>
      <c r="P29" s="41">
        <f>'Access-Jul'!M23</f>
        <v>84043305.199999988</v>
      </c>
      <c r="Q29" s="41"/>
      <c r="R29" s="41">
        <f>'Access-Jul'!M23</f>
        <v>84043305.199999988</v>
      </c>
      <c r="S29" s="41">
        <f>'Access-Jul'!N23</f>
        <v>79109627.089999989</v>
      </c>
      <c r="T29" s="41"/>
      <c r="U29" s="41">
        <f>'Access-Jul'!O23</f>
        <v>68815044.63000001</v>
      </c>
      <c r="V29" s="41"/>
      <c r="W29" s="41">
        <f>'Access-Jul'!P23</f>
        <v>68602414.920000002</v>
      </c>
      <c r="X29" s="41"/>
    </row>
    <row r="30" spans="1:24" x14ac:dyDescent="0.2">
      <c r="N30" t="s">
        <v>16</v>
      </c>
      <c r="P30" s="41">
        <f>+P28-P29</f>
        <v>0</v>
      </c>
      <c r="Q30" s="41"/>
      <c r="R30" s="41">
        <f>+R28-R29</f>
        <v>0</v>
      </c>
      <c r="S30" s="41">
        <f>+S28-S29</f>
        <v>0</v>
      </c>
      <c r="T30" s="41"/>
      <c r="U30" s="41">
        <f>+U28-U29</f>
        <v>0</v>
      </c>
      <c r="V30" s="41"/>
      <c r="W30" s="41">
        <f>+W28-W29</f>
        <v>0</v>
      </c>
      <c r="X30" s="41"/>
    </row>
    <row r="32" spans="1:24" x14ac:dyDescent="0.2">
      <c r="N32" s="54" t="s">
        <v>129</v>
      </c>
      <c r="P32" s="41">
        <f>'Access-Jul'!M23</f>
        <v>84043305.199999988</v>
      </c>
      <c r="Q32" s="41"/>
      <c r="R32" s="41"/>
      <c r="S32" s="41">
        <f>'Access-Jul'!N23</f>
        <v>79109627.089999989</v>
      </c>
      <c r="T32" s="41"/>
      <c r="U32" s="41">
        <f>'Access-Jul'!O23</f>
        <v>68815044.63000001</v>
      </c>
      <c r="V32" s="41"/>
      <c r="W32" s="41">
        <f>'Access-Jul'!P23</f>
        <v>68602414.920000002</v>
      </c>
    </row>
    <row r="33" spans="14:25" x14ac:dyDescent="0.2">
      <c r="N33" s="54" t="s">
        <v>16</v>
      </c>
      <c r="P33" s="41">
        <f>+P23-P32</f>
        <v>0</v>
      </c>
      <c r="Q33" s="41"/>
      <c r="R33" s="41"/>
      <c r="S33" s="41">
        <f>+S23-S32</f>
        <v>0</v>
      </c>
      <c r="T33" s="41"/>
      <c r="U33" s="41">
        <f>+U23-U32</f>
        <v>0</v>
      </c>
      <c r="V33" s="41"/>
      <c r="W33" s="41">
        <f>+W23-W32</f>
        <v>0</v>
      </c>
    </row>
    <row r="40" spans="14:25" x14ac:dyDescent="0.2">
      <c r="Y40" t="s">
        <v>142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23:J23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I16" zoomScaleNormal="100" zoomScaleSheetLayoutView="100" workbookViewId="0">
      <selection activeCell="R37" sqref="R37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8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8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62" t="s">
        <v>99</v>
      </c>
      <c r="B25" s="63"/>
      <c r="C25" s="63"/>
      <c r="D25" s="63"/>
      <c r="E25" s="63"/>
      <c r="F25" s="63"/>
      <c r="G25" s="63"/>
      <c r="H25" s="63"/>
      <c r="I25" s="63"/>
      <c r="J25" s="6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120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129</v>
      </c>
      <c r="O32" s="58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8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topLeftCell="C1" zoomScale="70" zoomScaleNormal="100" zoomScaleSheetLayoutView="70" workbookViewId="0">
      <selection activeCell="J24" sqref="J24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67" t="s">
        <v>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8" t="s">
        <v>71</v>
      </c>
      <c r="B7" s="69"/>
      <c r="C7" s="69"/>
      <c r="D7" s="69"/>
      <c r="E7" s="69"/>
      <c r="F7" s="69"/>
      <c r="G7" s="69"/>
      <c r="H7" s="69"/>
      <c r="I7" s="69"/>
      <c r="J7" s="70"/>
      <c r="K7" s="65" t="s">
        <v>3</v>
      </c>
      <c r="L7" s="62" t="s">
        <v>72</v>
      </c>
      <c r="M7" s="64"/>
      <c r="N7" s="65" t="s">
        <v>73</v>
      </c>
      <c r="O7" s="65" t="s">
        <v>74</v>
      </c>
      <c r="P7" s="68" t="s">
        <v>75</v>
      </c>
      <c r="Q7" s="70"/>
      <c r="R7" s="65" t="s">
        <v>6</v>
      </c>
      <c r="S7" s="68" t="s">
        <v>76</v>
      </c>
      <c r="T7" s="69"/>
      <c r="U7" s="69"/>
      <c r="V7" s="69"/>
      <c r="W7" s="69"/>
      <c r="X7" s="70"/>
    </row>
    <row r="8" spans="1:24" ht="20.25" customHeight="1" x14ac:dyDescent="0.2">
      <c r="A8" s="71" t="s">
        <v>21</v>
      </c>
      <c r="B8" s="72"/>
      <c r="C8" s="60" t="s">
        <v>77</v>
      </c>
      <c r="D8" s="60" t="s">
        <v>78</v>
      </c>
      <c r="E8" s="73" t="s">
        <v>79</v>
      </c>
      <c r="F8" s="74"/>
      <c r="G8" s="60" t="s">
        <v>0</v>
      </c>
      <c r="H8" s="75" t="s">
        <v>2</v>
      </c>
      <c r="I8" s="76"/>
      <c r="J8" s="60" t="s">
        <v>1</v>
      </c>
      <c r="K8" s="66"/>
      <c r="L8" s="10" t="s">
        <v>80</v>
      </c>
      <c r="M8" s="10" t="s">
        <v>81</v>
      </c>
      <c r="N8" s="66"/>
      <c r="O8" s="66"/>
      <c r="P8" s="12" t="s">
        <v>4</v>
      </c>
      <c r="Q8" s="12" t="s">
        <v>5</v>
      </c>
      <c r="R8" s="6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61"/>
      <c r="D9" s="61"/>
      <c r="E9" s="17" t="s">
        <v>84</v>
      </c>
      <c r="F9" s="17" t="s">
        <v>85</v>
      </c>
      <c r="G9" s="61"/>
      <c r="H9" s="17" t="s">
        <v>82</v>
      </c>
      <c r="I9" s="17" t="s">
        <v>83</v>
      </c>
      <c r="J9" s="61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79">
        <v>2331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9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79">
        <v>2846</v>
      </c>
      <c r="D22" s="32" t="s">
        <v>147</v>
      </c>
      <c r="E22" s="42" t="str">
        <f>+'Access-Set'!F22</f>
        <v>PRESTACAO JURISDICIONAL NA JUSTICA FEDERAL</v>
      </c>
      <c r="F22" s="42" t="s">
        <v>150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9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79">
        <v>9272</v>
      </c>
      <c r="D23" s="79">
        <v>890181</v>
      </c>
      <c r="E23" s="42" t="str">
        <f>+'Access-Set'!F23</f>
        <v>PREVIDENCIA DE INATIVOS E PENSIONISTAS DA UNIAO</v>
      </c>
      <c r="F23" s="42" t="s">
        <v>151</v>
      </c>
      <c r="G23" s="32" t="s">
        <v>152</v>
      </c>
      <c r="H23" s="32">
        <v>156</v>
      </c>
      <c r="I23" s="42" t="s">
        <v>148</v>
      </c>
      <c r="J23" s="32"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9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79">
        <v>9272</v>
      </c>
      <c r="D24" s="79">
        <v>890181</v>
      </c>
      <c r="E24" s="42" t="str">
        <f>+'Access-Set'!F24</f>
        <v>PREVIDENCIA DE INATIVOS E PENSIONISTAS DA UNIAO</v>
      </c>
      <c r="F24" s="42" t="s">
        <v>151</v>
      </c>
      <c r="G24" s="32" t="s">
        <v>152</v>
      </c>
      <c r="H24" s="32">
        <v>169</v>
      </c>
      <c r="I24" s="42" t="s">
        <v>149</v>
      </c>
      <c r="J24" s="32"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62" t="s">
        <v>99</v>
      </c>
      <c r="B25" s="63"/>
      <c r="C25" s="63"/>
      <c r="D25" s="63"/>
      <c r="E25" s="63"/>
      <c r="F25" s="63"/>
      <c r="G25" s="63"/>
      <c r="H25" s="63"/>
      <c r="I25" s="63"/>
      <c r="J25" s="6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</sheetData>
  <mergeCells count="17">
    <mergeCell ref="J8:J9"/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2017-10-20T19:36:26Z</cp:lastPrinted>
  <dcterms:created xsi:type="dcterms:W3CDTF">2011-08-07T11:00:17Z</dcterms:created>
  <dcterms:modified xsi:type="dcterms:W3CDTF">2017-10-20T19:36:47Z</dcterms:modified>
</cp:coreProperties>
</file>