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0" windowWidth="15480" windowHeight="8640" tabRatio="912" activeTab="8"/>
  </bookViews>
  <sheets>
    <sheet name="Jan" sheetId="1" r:id="rId1"/>
    <sheet name="Fev" sheetId="4" r:id="rId2"/>
    <sheet name="Mar" sheetId="11" r:id="rId3"/>
    <sheet name="Abr" sheetId="10" r:id="rId4"/>
    <sheet name="Mai" sheetId="12" r:id="rId5"/>
    <sheet name="Jun" sheetId="13" r:id="rId6"/>
    <sheet name="Jul" sheetId="14" r:id="rId7"/>
    <sheet name="Ago" sheetId="9" r:id="rId8"/>
    <sheet name="Set" sheetId="8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Jan!$A$1:$X$23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Nov!$A$1:$X$26</definedName>
    <definedName name="_xlnm.Print_Area" localSheetId="9">Out!$A$1:$X$26</definedName>
    <definedName name="_xlnm.Print_Area" localSheetId="8">Set!$A$1:$X$27</definedName>
  </definedNames>
  <calcPr calcId="145621" calcMode="manual"/>
</workbook>
</file>

<file path=xl/calcChain.xml><?xml version="1.0" encoding="utf-8"?>
<calcChain xmlns="http://schemas.openxmlformats.org/spreadsheetml/2006/main">
  <c r="B24" i="8" l="1"/>
  <c r="A24" i="8"/>
  <c r="E24" i="8"/>
  <c r="I22" i="8"/>
  <c r="H22" i="8"/>
  <c r="G22" i="8"/>
  <c r="E23" i="8"/>
  <c r="E22" i="8"/>
  <c r="B23" i="8"/>
  <c r="B22" i="8"/>
  <c r="A23" i="8"/>
  <c r="A22" i="8"/>
  <c r="P26" i="20" l="1"/>
  <c r="O26" i="20"/>
  <c r="N26" i="20"/>
  <c r="M26" i="20"/>
  <c r="W24" i="8"/>
  <c r="U24" i="8"/>
  <c r="S24" i="8"/>
  <c r="P24" i="8"/>
  <c r="R24" i="8" s="1"/>
  <c r="X24" i="8" s="1"/>
  <c r="W23" i="8"/>
  <c r="U23" i="8"/>
  <c r="S23" i="8"/>
  <c r="P23" i="8"/>
  <c r="R23" i="8" s="1"/>
  <c r="X23" i="8" s="1"/>
  <c r="W22" i="8"/>
  <c r="U22" i="8"/>
  <c r="S22" i="8"/>
  <c r="R22" i="8"/>
  <c r="X22" i="8" s="1"/>
  <c r="P22" i="8"/>
  <c r="V24" i="8" l="1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31" i="4"/>
  <c r="U31" i="4"/>
  <c r="S31" i="4"/>
  <c r="P31" i="4"/>
  <c r="W27" i="4"/>
  <c r="U27" i="4"/>
  <c r="S27" i="4"/>
  <c r="R27" i="4"/>
  <c r="P21" i="3"/>
  <c r="O21" i="3"/>
  <c r="N21" i="3"/>
  <c r="M21" i="3"/>
  <c r="P27" i="4"/>
  <c r="W20" i="1"/>
  <c r="U20" i="1"/>
  <c r="S20" i="1"/>
  <c r="P20" i="1"/>
  <c r="R20" i="1"/>
  <c r="V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U27" i="1"/>
  <c r="R27" i="1"/>
  <c r="P22" i="2"/>
  <c r="W27" i="1"/>
  <c r="O22" i="2"/>
  <c r="N22" i="2"/>
  <c r="S27" i="1"/>
  <c r="M22" i="2"/>
  <c r="P27" i="1"/>
  <c r="P31" i="5"/>
  <c r="W25" i="5"/>
  <c r="U25" i="5"/>
  <c r="S25" i="5"/>
  <c r="P25" i="5"/>
  <c r="R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/>
  <c r="X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/>
  <c r="X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/>
  <c r="V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/>
  <c r="X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/>
  <c r="X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W26" i="5"/>
  <c r="U11" i="5"/>
  <c r="S11" i="5"/>
  <c r="P11" i="5"/>
  <c r="R11" i="5"/>
  <c r="V11" i="5"/>
  <c r="J11" i="5"/>
  <c r="I11" i="5"/>
  <c r="H11" i="5"/>
  <c r="G11" i="5"/>
  <c r="F11" i="5"/>
  <c r="E11" i="5"/>
  <c r="D11" i="5"/>
  <c r="C11" i="5"/>
  <c r="B11" i="5"/>
  <c r="A11" i="5"/>
  <c r="W10" i="5"/>
  <c r="U10" i="5"/>
  <c r="U26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R18" i="5"/>
  <c r="R16" i="5"/>
  <c r="R12" i="5"/>
  <c r="N10" i="5"/>
  <c r="P24" i="6"/>
  <c r="W23" i="6"/>
  <c r="U23" i="6"/>
  <c r="S23" i="6"/>
  <c r="P23" i="6"/>
  <c r="R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R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/>
  <c r="J11" i="6"/>
  <c r="I11" i="6"/>
  <c r="H11" i="6"/>
  <c r="G11" i="6"/>
  <c r="F11" i="6"/>
  <c r="E11" i="6"/>
  <c r="D11" i="6"/>
  <c r="C11" i="6"/>
  <c r="B11" i="6"/>
  <c r="A11" i="6"/>
  <c r="W10" i="6"/>
  <c r="U10" i="6"/>
  <c r="U24" i="6"/>
  <c r="S10" i="6"/>
  <c r="S24" i="6"/>
  <c r="P10" i="6"/>
  <c r="P29" i="6"/>
  <c r="P31" i="6"/>
  <c r="J10" i="6"/>
  <c r="I10" i="6"/>
  <c r="H10" i="6"/>
  <c r="G10" i="6"/>
  <c r="F10" i="6"/>
  <c r="E10" i="6"/>
  <c r="D10" i="6"/>
  <c r="C10" i="6"/>
  <c r="B10" i="6"/>
  <c r="A10" i="6"/>
  <c r="S29" i="6"/>
  <c r="S31" i="6"/>
  <c r="W24" i="6"/>
  <c r="Q24" i="6"/>
  <c r="R22" i="6"/>
  <c r="X22" i="6"/>
  <c r="R20" i="6"/>
  <c r="X20" i="6"/>
  <c r="R18" i="6"/>
  <c r="X18" i="6"/>
  <c r="R16" i="6"/>
  <c r="X16" i="6"/>
  <c r="R14" i="6"/>
  <c r="X14" i="6"/>
  <c r="R12" i="6"/>
  <c r="X12" i="6"/>
  <c r="W29" i="6"/>
  <c r="W31" i="6"/>
  <c r="R10" i="6"/>
  <c r="N10" i="6"/>
  <c r="W23" i="7"/>
  <c r="U23" i="7"/>
  <c r="S23" i="7"/>
  <c r="P23" i="7"/>
  <c r="R23" i="7"/>
  <c r="X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R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R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R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R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R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R13" i="7"/>
  <c r="X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R11" i="7"/>
  <c r="X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24" i="7"/>
  <c r="R21" i="7"/>
  <c r="R19" i="7"/>
  <c r="X19" i="7"/>
  <c r="R17" i="7"/>
  <c r="X17" i="7"/>
  <c r="X15" i="7"/>
  <c r="R15" i="7"/>
  <c r="T15" i="7"/>
  <c r="R12" i="7"/>
  <c r="W29" i="7"/>
  <c r="W31" i="7"/>
  <c r="S29" i="7"/>
  <c r="S31" i="7"/>
  <c r="N10" i="7"/>
  <c r="W21" i="8"/>
  <c r="U21" i="8"/>
  <c r="S21" i="8"/>
  <c r="P21" i="8"/>
  <c r="J21" i="8"/>
  <c r="I21" i="8"/>
  <c r="H21" i="8"/>
  <c r="G21" i="8"/>
  <c r="F21" i="8"/>
  <c r="E21" i="8"/>
  <c r="D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R13" i="8" s="1"/>
  <c r="X13" i="8" s="1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S25" i="8" s="1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N10" i="8"/>
  <c r="R10" i="8" s="1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20" i="4"/>
  <c r="U20" i="4"/>
  <c r="S20" i="4"/>
  <c r="P20" i="4"/>
  <c r="R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/>
  <c r="V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/>
  <c r="X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S21" i="4"/>
  <c r="P11" i="4"/>
  <c r="R11" i="4"/>
  <c r="X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P21" i="4"/>
  <c r="J10" i="4"/>
  <c r="I10" i="4"/>
  <c r="H10" i="4"/>
  <c r="G10" i="4"/>
  <c r="F10" i="4"/>
  <c r="E10" i="4"/>
  <c r="D10" i="4"/>
  <c r="C10" i="4"/>
  <c r="B10" i="4"/>
  <c r="A10" i="4"/>
  <c r="Q21" i="4"/>
  <c r="R18" i="4"/>
  <c r="R16" i="4"/>
  <c r="X16" i="4"/>
  <c r="N10" i="4"/>
  <c r="R10" i="4"/>
  <c r="W18" i="1"/>
  <c r="W17" i="1"/>
  <c r="W16" i="1"/>
  <c r="W15" i="1"/>
  <c r="W14" i="1"/>
  <c r="W13" i="1"/>
  <c r="W12" i="1"/>
  <c r="W11" i="1"/>
  <c r="W2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/>
  <c r="P17" i="1"/>
  <c r="P16" i="1"/>
  <c r="R16" i="1"/>
  <c r="P15" i="1"/>
  <c r="R15" i="1"/>
  <c r="P14" i="1"/>
  <c r="R14" i="1"/>
  <c r="P13" i="1"/>
  <c r="P12" i="1"/>
  <c r="R12" i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1" i="1"/>
  <c r="R17" i="1"/>
  <c r="X17" i="1"/>
  <c r="R13" i="1"/>
  <c r="V13" i="1"/>
  <c r="R11" i="1"/>
  <c r="N10" i="1"/>
  <c r="X20" i="11"/>
  <c r="T20" i="11"/>
  <c r="V20" i="11"/>
  <c r="R10" i="11"/>
  <c r="T19" i="11"/>
  <c r="X19" i="11"/>
  <c r="P26" i="4"/>
  <c r="X20" i="4"/>
  <c r="T20" i="4"/>
  <c r="V20" i="4"/>
  <c r="W26" i="4"/>
  <c r="W28" i="4"/>
  <c r="S26" i="4"/>
  <c r="S28" i="4"/>
  <c r="U21" i="4"/>
  <c r="W21" i="4"/>
  <c r="X18" i="4"/>
  <c r="V11" i="4"/>
  <c r="T11" i="4"/>
  <c r="X15" i="4"/>
  <c r="V12" i="4"/>
  <c r="V16" i="4"/>
  <c r="V18" i="4"/>
  <c r="U26" i="4"/>
  <c r="U28" i="4"/>
  <c r="T10" i="4"/>
  <c r="T12" i="4"/>
  <c r="T16" i="4"/>
  <c r="T18" i="4"/>
  <c r="R10" i="1"/>
  <c r="X10" i="1"/>
  <c r="T17" i="1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25" i="8"/>
  <c r="T16" i="8"/>
  <c r="T21" i="8"/>
  <c r="V16" i="8"/>
  <c r="V20" i="8"/>
  <c r="V21" i="8"/>
  <c r="P29" i="7"/>
  <c r="P31" i="7"/>
  <c r="U24" i="7"/>
  <c r="V22" i="7"/>
  <c r="T22" i="7"/>
  <c r="X22" i="7"/>
  <c r="V23" i="7"/>
  <c r="T23" i="7"/>
  <c r="T19" i="7"/>
  <c r="T17" i="7"/>
  <c r="R10" i="7"/>
  <c r="X10" i="7"/>
  <c r="V15" i="7"/>
  <c r="V17" i="7"/>
  <c r="V19" i="7"/>
  <c r="V12" i="7"/>
  <c r="X12" i="7"/>
  <c r="T12" i="7"/>
  <c r="V14" i="7"/>
  <c r="X14" i="7"/>
  <c r="T14" i="7"/>
  <c r="V10" i="7"/>
  <c r="V16" i="7"/>
  <c r="X16" i="7"/>
  <c r="T16" i="7"/>
  <c r="X21" i="7"/>
  <c r="T21" i="7"/>
  <c r="V21" i="7"/>
  <c r="V18" i="7"/>
  <c r="X18" i="7"/>
  <c r="T18" i="7"/>
  <c r="V20" i="7"/>
  <c r="X20" i="7"/>
  <c r="T20" i="7"/>
  <c r="V11" i="7"/>
  <c r="V13" i="7"/>
  <c r="S24" i="7"/>
  <c r="W24" i="7"/>
  <c r="P24" i="7"/>
  <c r="U29" i="7"/>
  <c r="U31" i="7"/>
  <c r="T11" i="7"/>
  <c r="T13" i="7"/>
  <c r="T10" i="7"/>
  <c r="R29" i="7"/>
  <c r="R31" i="7"/>
  <c r="R24" i="7"/>
  <c r="V24" i="7"/>
  <c r="T24" i="7"/>
  <c r="X24" i="7"/>
  <c r="V11" i="6"/>
  <c r="X11" i="6"/>
  <c r="T11" i="6"/>
  <c r="V13" i="6"/>
  <c r="X13" i="6"/>
  <c r="T13" i="6"/>
  <c r="V15" i="6"/>
  <c r="X15" i="6"/>
  <c r="T15" i="6"/>
  <c r="V17" i="6"/>
  <c r="X17" i="6"/>
  <c r="T17" i="6"/>
  <c r="V19" i="6"/>
  <c r="X19" i="6"/>
  <c r="T19" i="6"/>
  <c r="V21" i="6"/>
  <c r="X21" i="6"/>
  <c r="T21" i="6"/>
  <c r="V23" i="6"/>
  <c r="X23" i="6"/>
  <c r="T23" i="6"/>
  <c r="R29" i="6"/>
  <c r="R31" i="6"/>
  <c r="V14" i="6"/>
  <c r="V16" i="6"/>
  <c r="V18" i="6"/>
  <c r="V22" i="6"/>
  <c r="U29" i="6"/>
  <c r="U31" i="6"/>
  <c r="V12" i="6"/>
  <c r="V20" i="6"/>
  <c r="T10" i="6"/>
  <c r="X10" i="6"/>
  <c r="T12" i="6"/>
  <c r="T14" i="6"/>
  <c r="T16" i="6"/>
  <c r="T18" i="6"/>
  <c r="T20" i="6"/>
  <c r="T22" i="6"/>
  <c r="V10" i="6"/>
  <c r="R24" i="6"/>
  <c r="V24" i="6"/>
  <c r="X24" i="6"/>
  <c r="T24" i="6"/>
  <c r="W31" i="5"/>
  <c r="W33" i="5"/>
  <c r="V12" i="5"/>
  <c r="V14" i="5"/>
  <c r="S31" i="5"/>
  <c r="S33" i="5"/>
  <c r="V24" i="5"/>
  <c r="X24" i="5"/>
  <c r="T24" i="5"/>
  <c r="X23" i="5"/>
  <c r="T23" i="5"/>
  <c r="V23" i="5"/>
  <c r="X25" i="5"/>
  <c r="T25" i="5"/>
  <c r="V25" i="5"/>
  <c r="R10" i="5"/>
  <c r="T10" i="5"/>
  <c r="V16" i="5"/>
  <c r="V18" i="5"/>
  <c r="U31" i="5"/>
  <c r="U33" i="5"/>
  <c r="T12" i="5"/>
  <c r="T14" i="5"/>
  <c r="T16" i="5"/>
  <c r="T18" i="5"/>
  <c r="X12" i="5"/>
  <c r="X14" i="5"/>
  <c r="X16" i="5"/>
  <c r="X18" i="5"/>
  <c r="P33" i="5"/>
  <c r="P26" i="5"/>
  <c r="T22" i="5"/>
  <c r="V22" i="5"/>
  <c r="X22" i="5"/>
  <c r="X20" i="5"/>
  <c r="T20" i="5"/>
  <c r="V20" i="5"/>
  <c r="R31" i="5"/>
  <c r="R33" i="5"/>
  <c r="R26" i="5"/>
  <c r="V10" i="5"/>
  <c r="V13" i="5"/>
  <c r="V15" i="5"/>
  <c r="V19" i="5"/>
  <c r="V21" i="5"/>
  <c r="T11" i="5"/>
  <c r="X11" i="5"/>
  <c r="T13" i="5"/>
  <c r="T15" i="5"/>
  <c r="T17" i="5"/>
  <c r="X17" i="5"/>
  <c r="T19" i="5"/>
  <c r="T21" i="5"/>
  <c r="S26" i="5"/>
  <c r="X10" i="5"/>
  <c r="V26" i="5"/>
  <c r="X26" i="5"/>
  <c r="T26" i="5"/>
  <c r="U26" i="1"/>
  <c r="U28" i="1"/>
  <c r="S21" i="1"/>
  <c r="X19" i="1"/>
  <c r="T19" i="1"/>
  <c r="V19" i="1"/>
  <c r="T20" i="1"/>
  <c r="X20" i="1"/>
  <c r="V14" i="1"/>
  <c r="X14" i="1"/>
  <c r="T14" i="1"/>
  <c r="X13" i="1"/>
  <c r="V10" i="1"/>
  <c r="T10" i="1"/>
  <c r="P26" i="1"/>
  <c r="P28" i="1"/>
  <c r="S26" i="1"/>
  <c r="S28" i="1"/>
  <c r="W26" i="1"/>
  <c r="V17" i="1"/>
  <c r="X12" i="1"/>
  <c r="V12" i="1"/>
  <c r="T12" i="1"/>
  <c r="V16" i="1"/>
  <c r="T16" i="1"/>
  <c r="X16" i="1"/>
  <c r="X11" i="1"/>
  <c r="P21" i="1"/>
  <c r="U21" i="1"/>
  <c r="T11" i="1"/>
  <c r="T15" i="1"/>
  <c r="R26" i="1"/>
  <c r="R28" i="1"/>
  <c r="X15" i="1"/>
  <c r="V15" i="1"/>
  <c r="R21" i="1"/>
  <c r="T18" i="1"/>
  <c r="V18" i="1"/>
  <c r="X18" i="1"/>
  <c r="W28" i="1"/>
  <c r="T13" i="1"/>
  <c r="V21" i="1"/>
  <c r="X21" i="1"/>
  <c r="T21" i="1"/>
  <c r="P28" i="4"/>
  <c r="V13" i="4"/>
  <c r="X13" i="4"/>
  <c r="T13" i="4"/>
  <c r="R21" i="4"/>
  <c r="R26" i="4"/>
  <c r="R28" i="4"/>
  <c r="T17" i="4"/>
  <c r="V17" i="4"/>
  <c r="X17" i="4"/>
  <c r="T19" i="4"/>
  <c r="V19" i="4"/>
  <c r="X19" i="4"/>
  <c r="V14" i="4"/>
  <c r="T14" i="4"/>
  <c r="X14" i="4"/>
  <c r="X10" i="4"/>
  <c r="V10" i="4"/>
  <c r="T15" i="4"/>
  <c r="V21" i="4"/>
  <c r="X21" i="4"/>
  <c r="T21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T10" i="8" l="1"/>
  <c r="V10" i="8"/>
  <c r="T20" i="8"/>
  <c r="X16" i="8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X12" i="8"/>
  <c r="V12" i="8"/>
  <c r="T12" i="8"/>
  <c r="X18" i="8"/>
  <c r="T18" i="8"/>
  <c r="V18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T25" i="8" l="1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<sst xmlns="http://schemas.openxmlformats.org/spreadsheetml/2006/main" count="2935" uniqueCount="153">
  <si>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</si>
  <si>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</si>
  <si>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</si>
  <si>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</si>
  <si>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</si>
  <si>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</si>
  <si>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</si>
  <si>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</si>
  <si>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</si>
  <si>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</si>
  <si>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</si>
  <si>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</si>
  <si>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</si>
  <si>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</si>
  <si>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</si>
  <si>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</si>
  <si>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</si>
  <si>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</si>
  <si>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</si>
  <si>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</si>
  <si>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</si>
  <si>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</si>
  <si>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</si>
  <si>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</si>
  <si>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</si>
  <si>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</si>
  <si>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</si>
  <si>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</si>
  <si>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</si>
  <si>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</si>
  <si>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</si>
  <si>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</si>
  <si>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</si>
  <si>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</si>
  <si>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</si>
  <si>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</si>
  <si>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</si>
  <si>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</si>
  <si>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</si>
  <si>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</si>
  <si>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</si>
  <si>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</si>
  <si>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</si>
  <si>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</si>
  <si>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</si>
  <si>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</si>
  <si>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</si>
  <si>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</si>
  <si>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</si>
  <si>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</si>
  <si>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</si>
  <si>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</si>
  <si>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</si>
  <si>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</si>
  <si>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</si>
  <si>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</si>
  <si>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</si>
  <si>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</si>
  <si>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</si>
  <si>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</si>
  <si>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</si>
  <si>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</si>
  <si>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</si>
  <si>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</si>
  <si>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</si>
  <si>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</si>
  <si>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</si>
  <si>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</si>
  <si>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</si>
  <si>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</si>
  <si>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</si>
  <si>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</si>
  <si>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</si>
  <si>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</si>
  <si>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</si>
  <si>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</si>
  <si>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</si>
  <si>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</si>
  <si>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</si>
  <si>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</si>
  <si>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</si>
  <si>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</si>
  <si>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</si>
  <si>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</si>
  <si>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</si>
  <si>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</si>
  <si>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</si>
  <si>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</si>
  <si>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</si>
  <si>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</si>
  <si>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</si>
  <si>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</si>
  <si>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</si>
  <si>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</si>
  <si>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</si>
  <si>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</si>
  <si>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</si>
  <si>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</si>
  <si>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</si>
  <si>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</si>
  <si>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</si>
  <si>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</si>
  <si>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</si>
  <si>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</si>
  <si>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</si>
  <si>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</si>
  <si>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</si>
  <si>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</si>
  <si>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</si>
  <si>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</si>
  <si>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</si>
  <si>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</si>
  <si>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</si>
  <si>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</si>
  <si>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</si>
  <si>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</si>
  <si>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</si>
  <si>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</si>
  <si>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</si>
  <si>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</si>
  <si>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</si>
  <si>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OUT/2016</t>
  </si>
  <si>
    <t>Mês Lançamento: NOV/2016</t>
  </si>
  <si>
    <t>Mês Lançamento: DEZ/2016</t>
  </si>
  <si>
    <t>REMUNERACAO DAS DISPONIB. DO TESOURO NACIONAL</t>
  </si>
  <si>
    <t>Mês Lançamento: JAN/2017</t>
  </si>
  <si>
    <t>846</t>
  </si>
  <si>
    <t>Mês Lançamento: FEV/2017</t>
  </si>
  <si>
    <t>Access-Fev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</si>
  <si>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</si>
  <si>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</si>
  <si>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</si>
  <si>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</si>
  <si>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</si>
  <si>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</si>
  <si>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</si>
  <si>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</si>
  <si>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</si>
  <si>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</si>
  <si>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</si>
  <si>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</si>
  <si>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</si>
  <si>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</si>
  <si>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</si>
  <si>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</si>
  <si>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</si>
  <si>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</si>
  <si>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>0569.09HB</t>
  </si>
  <si>
    <t>CONTRIB.PLANO SEGURIDADE SOCIAL SERVIDOR</t>
  </si>
  <si>
    <t>CONTRIB. PATRONAL P/PLANO DE SEGURID.SOC.SERV.</t>
  </si>
  <si>
    <t>CONTRIBUIÇÃO DA UNIÃO DE SUAS AUTARQUIAS E FUNDAÇÕES PARA  O</t>
  </si>
  <si>
    <t>APOSENTADORIAS E PENSÕES SERVIDORES CIVIS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</si>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</sst>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  <xf numFmtId="3" fontId="2" fillId="0" borderId="13" xfId="2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topLeftCell="F1" zoomScale="70" zoomScaleNormal="90" zoomScaleSheetLayoutView="70" workbookViewId="0">
      <selection activeCell="R37" sqref="R37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61615.01</v>
      </c>
      <c r="V10" s="31">
        <f>IF(R10&gt;0,U10/R10,0)</f>
        <v>2.2118893836506528E-2</v>
      </c>
      <c r="W10" s="30">
        <f>+'Access-Jan'!P10</f>
        <v>61615.01</v>
      </c>
      <c r="X10" s="31">
        <f>IF(R10&gt;0,W10/R10,0)</f>
        <v>2.2118893836506528E-2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1706506</v>
      </c>
      <c r="Q11" s="35"/>
      <c r="R11" s="35">
        <f t="shared" ref="R11:R18" si="0">N11-O11+P11+Q11</f>
        <v>1706506</v>
      </c>
      <c r="S11" s="35">
        <f>+'Access-Jan'!N11</f>
        <v>0</v>
      </c>
      <c r="T11" s="36">
        <f t="shared" ref="T11:T21" si="1">IF(R11&gt;0,S11/R11,0)</f>
        <v>0</v>
      </c>
      <c r="U11" s="35">
        <f>+'Access-Jan'!O11</f>
        <v>0</v>
      </c>
      <c r="V11" s="36">
        <f t="shared" ref="V11:V21" si="2">IF(R11&gt;0,U11/R11,0)</f>
        <v>0</v>
      </c>
      <c r="W11" s="35">
        <f>+'Access-Jan'!P11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15987391</v>
      </c>
      <c r="Q12" s="35"/>
      <c r="R12" s="35">
        <f t="shared" si="0"/>
        <v>15987391</v>
      </c>
      <c r="S12" s="35">
        <f>+'Access-Jan'!N12</f>
        <v>8430468.1300000008</v>
      </c>
      <c r="T12" s="36">
        <f t="shared" si="1"/>
        <v>0.52731981909993952</v>
      </c>
      <c r="U12" s="35">
        <f>+'Access-Jan'!O12</f>
        <v>48061.14</v>
      </c>
      <c r="V12" s="36">
        <f t="shared" si="2"/>
        <v>3.0061903158557892E-3</v>
      </c>
      <c r="W12" s="35">
        <f>+'Access-Jan'!P12</f>
        <v>48061.14</v>
      </c>
      <c r="X12" s="36">
        <f t="shared" si="3"/>
        <v>3.0061903158557892E-3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PESSOAL ATIVO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8159678.0599999996</v>
      </c>
      <c r="Q13" s="35"/>
      <c r="R13" s="35">
        <f t="shared" si="0"/>
        <v>8159678.0599999996</v>
      </c>
      <c r="S13" s="35">
        <f>+'Access-Jan'!N13</f>
        <v>8159678.0599999996</v>
      </c>
      <c r="T13" s="36">
        <f t="shared" si="1"/>
        <v>1</v>
      </c>
      <c r="U13" s="35">
        <f>+'Access-Jan'!O13</f>
        <v>8127691</v>
      </c>
      <c r="V13" s="36">
        <f t="shared" si="2"/>
        <v>0.99607986249398672</v>
      </c>
      <c r="W13" s="35">
        <f>+'Access-Jan'!P13</f>
        <v>7975068.1100000003</v>
      </c>
      <c r="X13" s="36">
        <f t="shared" si="3"/>
        <v>0.97737533899713691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2091585</v>
      </c>
      <c r="Q14" s="35"/>
      <c r="R14" s="35">
        <f t="shared" si="0"/>
        <v>2091585</v>
      </c>
      <c r="S14" s="35">
        <f>+'Access-Jan'!N14</f>
        <v>125057.17</v>
      </c>
      <c r="T14" s="36">
        <f t="shared" si="1"/>
        <v>5.9790622900814452E-2</v>
      </c>
      <c r="U14" s="35">
        <f>+'Access-Jan'!O14</f>
        <v>125057.17</v>
      </c>
      <c r="V14" s="36">
        <f t="shared" si="2"/>
        <v>5.9790622900814452E-2</v>
      </c>
      <c r="W14" s="35">
        <f>+'Access-Jan'!P14</f>
        <v>125057.17</v>
      </c>
      <c r="X14" s="36">
        <f t="shared" si="3"/>
        <v>5.9790622900814452E-2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3</v>
      </c>
      <c r="K15" s="33"/>
      <c r="L15" s="33"/>
      <c r="M15" s="33"/>
      <c r="N15" s="33">
        <v>0</v>
      </c>
      <c r="O15" s="33"/>
      <c r="P15" s="35">
        <f>+'Access-Jan'!M15</f>
        <v>2376180</v>
      </c>
      <c r="Q15" s="35"/>
      <c r="R15" s="35">
        <f t="shared" si="0"/>
        <v>2376180</v>
      </c>
      <c r="S15" s="35">
        <f>+'Access-Jan'!N15</f>
        <v>41565.21</v>
      </c>
      <c r="T15" s="36">
        <f t="shared" si="1"/>
        <v>1.7492450066914123E-2</v>
      </c>
      <c r="U15" s="35">
        <f>+'Access-Jan'!O15</f>
        <v>11468.73</v>
      </c>
      <c r="V15" s="36">
        <f t="shared" si="2"/>
        <v>4.8265409186172767E-3</v>
      </c>
      <c r="W15" s="35">
        <f>+'Access-Jan'!P15</f>
        <v>11468.73</v>
      </c>
      <c r="X15" s="36">
        <f t="shared" si="3"/>
        <v>4.8265409186172767E-3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02.331</v>
      </c>
      <c r="D16" s="32" t="str">
        <f>+CONCATENATE('Access-Jan'!E16,".",'Access-Jan'!G16)</f>
        <v>0569.00M1</v>
      </c>
      <c r="E16" s="42" t="str">
        <f>+'Access-Jan'!F16</f>
        <v>PRESTACAO JURISDICIONAL NA JUSTICA FEDERAL</v>
      </c>
      <c r="F16" s="42" t="str">
        <f>+'Access-Jan'!H16</f>
        <v>BENEFICIOS ASSISTENCIAIS DECORRENTES DO AUXILIO-FUNERAL E NA</v>
      </c>
      <c r="G16" s="32" t="str">
        <f>IF('Access-Jan'!I16="1","F","S")</f>
        <v>F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591.32000000000005</v>
      </c>
      <c r="Q16" s="35"/>
      <c r="R16" s="35">
        <f t="shared" si="0"/>
        <v>591.32000000000005</v>
      </c>
      <c r="S16" s="35">
        <f>+'Access-Jan'!N16</f>
        <v>591.32000000000005</v>
      </c>
      <c r="T16" s="36">
        <f t="shared" si="1"/>
        <v>1</v>
      </c>
      <c r="U16" s="35">
        <f>+'Access-Jan'!O16</f>
        <v>591.32000000000005</v>
      </c>
      <c r="V16" s="36">
        <f t="shared" si="2"/>
        <v>1</v>
      </c>
      <c r="W16" s="35">
        <f>+'Access-Jan'!P16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0569.2010</v>
      </c>
      <c r="E17" s="42" t="str">
        <f>+'Access-Jan'!F17</f>
        <v>PRESTACAO JURISDICIONAL NA JUSTICA FEDERAL</v>
      </c>
      <c r="F17" s="42" t="str">
        <f>+'Access-Jan'!H17</f>
        <v>ASSISTENCIA PRE-ESCOLAR AOS DEPENDENTES DOS SERVIDORES CIVIS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578772</v>
      </c>
      <c r="Q17" s="35"/>
      <c r="R17" s="35">
        <f t="shared" si="0"/>
        <v>578772</v>
      </c>
      <c r="S17" s="35">
        <f>+'Access-Jan'!N17</f>
        <v>578772</v>
      </c>
      <c r="T17" s="36">
        <f t="shared" si="1"/>
        <v>1</v>
      </c>
      <c r="U17" s="35">
        <f>+'Access-Jan'!O17</f>
        <v>44037</v>
      </c>
      <c r="V17" s="36">
        <f t="shared" si="2"/>
        <v>7.6086956521739135E-2</v>
      </c>
      <c r="W17" s="35">
        <f>+'Access-Jan'!P17</f>
        <v>44037</v>
      </c>
      <c r="X17" s="36">
        <f t="shared" si="3"/>
        <v>7.6086956521739135E-2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02.331</v>
      </c>
      <c r="D18" s="32" t="str">
        <f>+CONCATENATE('Access-Jan'!E18,".",'Access-Jan'!G18)</f>
        <v>0569.2012</v>
      </c>
      <c r="E18" s="42" t="str">
        <f>+'Access-Jan'!F18</f>
        <v>PRESTACAO JURISDICIONAL NA JUSTICA FEDERAL</v>
      </c>
      <c r="F18" s="42" t="str">
        <f>+'Access-Jan'!H18</f>
        <v>AUXILIO-ALIMENTACAO AOS SERVIDORES CIVIS, EMPREGADOS E MILIT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3</v>
      </c>
      <c r="K18" s="33"/>
      <c r="L18" s="33"/>
      <c r="M18" s="33"/>
      <c r="N18" s="33">
        <v>0</v>
      </c>
      <c r="O18" s="33"/>
      <c r="P18" s="35">
        <f>+'Access-Jan'!M18</f>
        <v>3680976</v>
      </c>
      <c r="Q18" s="35"/>
      <c r="R18" s="35">
        <f t="shared" si="0"/>
        <v>3680976</v>
      </c>
      <c r="S18" s="35">
        <f>+'Access-Jan'!N18</f>
        <v>3680976</v>
      </c>
      <c r="T18" s="36">
        <f t="shared" si="1"/>
        <v>1</v>
      </c>
      <c r="U18" s="35">
        <f>+'Access-Jan'!O18</f>
        <v>299434.96000000002</v>
      </c>
      <c r="V18" s="36">
        <f t="shared" si="2"/>
        <v>8.1346621113530762E-2</v>
      </c>
      <c r="W18" s="35">
        <f>+'Access-Jan'!P18</f>
        <v>299434.96000000002</v>
      </c>
      <c r="X18" s="36">
        <f t="shared" si="3"/>
        <v>8.1346621113530762E-2</v>
      </c>
    </row>
    <row r="19" spans="1:24" ht="26.25" customHeight="1" x14ac:dyDescent="0.2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02.846</v>
      </c>
      <c r="D19" s="32" t="str">
        <f>+CONCATENATE('Access-Jan'!E19,".",'Access-Jan'!G19)</f>
        <v>0569.09HB</v>
      </c>
      <c r="E19" s="42" t="str">
        <f>+'Access-Jan'!F19</f>
        <v>PRESTACAO JURISDICIONAL NA JUSTICA FEDERAL</v>
      </c>
      <c r="F19" s="42" t="str">
        <f>+'Access-Jan'!H19</f>
        <v>CONTRIBUICAO DA UNIAO, DE SUAS AUTARQUIAS E FUNDACOES PARA O</v>
      </c>
      <c r="G19" s="32" t="str">
        <f>IF('Access-Jan'!I19="1","F","S")</f>
        <v>F</v>
      </c>
      <c r="H19" s="32" t="str">
        <f>+'Access-Jan'!J19</f>
        <v>0100</v>
      </c>
      <c r="I19" s="42" t="str">
        <f>+'Access-Jan'!K19</f>
        <v>RECURSOS ORDINARIOS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1005290.56</v>
      </c>
      <c r="Q19" s="35"/>
      <c r="R19" s="35">
        <f>N19-O19+P19+Q19</f>
        <v>1005290.56</v>
      </c>
      <c r="S19" s="35">
        <f>+'Access-Jan'!N19</f>
        <v>1005290.56</v>
      </c>
      <c r="T19" s="36">
        <f>IF(R19&gt;0,S19/R19,0)</f>
        <v>1</v>
      </c>
      <c r="U19" s="35">
        <f>+'Access-Jan'!O19</f>
        <v>1005290.56</v>
      </c>
      <c r="V19" s="36">
        <f>IF(R19&gt;0,U19/R19,0)</f>
        <v>1</v>
      </c>
      <c r="W19" s="35">
        <f>+'Access-Jan'!P19</f>
        <v>1005290.56</v>
      </c>
      <c r="X19" s="36">
        <f>IF(R19&gt;0,W19/R19,0)</f>
        <v>1</v>
      </c>
    </row>
    <row r="20" spans="1:24" ht="26.25" customHeight="1" thickBot="1" x14ac:dyDescent="0.25">
      <c r="A20" s="32" t="str">
        <f>+'Access-Jan'!A20</f>
        <v>12101</v>
      </c>
      <c r="B20" s="42" t="str">
        <f>+'Access-Jan'!B20</f>
        <v>JUSTICA FEDERAL DE PRIMEIRO GRAU</v>
      </c>
      <c r="C20" s="32" t="str">
        <f>+CONCATENATE('Access-Jan'!C20,".",'Access-Jan'!D20)</f>
        <v>09.272</v>
      </c>
      <c r="D20" s="32" t="str">
        <f>+CONCATENATE('Access-Jan'!E20,".",'Access-Jan'!G20)</f>
        <v>0089.0181</v>
      </c>
      <c r="E20" s="42" t="str">
        <f>+'Access-Jan'!F20</f>
        <v>PREVIDENCIA DE INATIVOS E PENSIONISTAS DA UNIAO</v>
      </c>
      <c r="F20" s="42" t="str">
        <f>+'Access-Jan'!H20</f>
        <v>APOSENTADORIAS E PENSOES - SERVIDORES CIVIS</v>
      </c>
      <c r="G20" s="32" t="str">
        <f>IF('Access-Jan'!I20="1","F","S")</f>
        <v>S</v>
      </c>
      <c r="H20" s="32" t="str">
        <f>+'Access-Jan'!J20</f>
        <v>0169</v>
      </c>
      <c r="I20" s="42" t="str">
        <f>+'Access-Jan'!K20</f>
        <v>CONTRIB.PATRONAL P/PLANO DE SEGURID.SOC.SERV.</v>
      </c>
      <c r="J20" s="32" t="str">
        <f>+'Access-Jan'!L20</f>
        <v>1</v>
      </c>
      <c r="K20" s="33"/>
      <c r="L20" s="33"/>
      <c r="M20" s="33"/>
      <c r="N20" s="33">
        <v>0</v>
      </c>
      <c r="O20" s="33"/>
      <c r="P20" s="35">
        <f>+'Access-Jan'!M20</f>
        <v>1208080.96</v>
      </c>
      <c r="Q20" s="35"/>
      <c r="R20" s="35">
        <f>N20-O20+P20+Q20</f>
        <v>1208080.96</v>
      </c>
      <c r="S20" s="35">
        <f>+'Access-Jan'!N20</f>
        <v>1208080.96</v>
      </c>
      <c r="T20" s="36">
        <f>IF(R20&gt;0,S20/R20,0)</f>
        <v>1</v>
      </c>
      <c r="U20" s="35">
        <f>+'Access-Jan'!O20</f>
        <v>1208080.96</v>
      </c>
      <c r="V20" s="36">
        <f>IF(R20&gt;0,U20/R20,0)</f>
        <v>1</v>
      </c>
      <c r="W20" s="35">
        <f>+'Access-Jan'!P20</f>
        <v>1170755.3899999999</v>
      </c>
      <c r="X20" s="36">
        <f>IF(R20&gt;0,W20/R20,0)</f>
        <v>0.96910342002244609</v>
      </c>
    </row>
    <row r="21" spans="1:24" ht="26.25" customHeight="1" thickBot="1" x14ac:dyDescent="0.25">
      <c r="A21" s="62" t="s">
        <v>99</v>
      </c>
      <c r="B21" s="63"/>
      <c r="C21" s="63"/>
      <c r="D21" s="63"/>
      <c r="E21" s="63"/>
      <c r="F21" s="63"/>
      <c r="G21" s="63"/>
      <c r="H21" s="63"/>
      <c r="I21" s="63"/>
      <c r="J21" s="6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39580678.899999999</v>
      </c>
      <c r="Q21" s="38">
        <f>SUM(Q10:Q20)</f>
        <v>0</v>
      </c>
      <c r="R21" s="38">
        <f>SUM(R10:R20)</f>
        <v>39580678.899999999</v>
      </c>
      <c r="S21" s="38">
        <f>SUM(S10:S20)</f>
        <v>26016107.410000004</v>
      </c>
      <c r="T21" s="39">
        <f t="shared" si="1"/>
        <v>0.65729310696588394</v>
      </c>
      <c r="U21" s="38">
        <f>SUM(U10:U20)</f>
        <v>10931327.850000001</v>
      </c>
      <c r="V21" s="39">
        <f t="shared" si="2"/>
        <v>0.27617838182154075</v>
      </c>
      <c r="W21" s="38">
        <f>SUM(W10:W20)</f>
        <v>10741379.390000002</v>
      </c>
      <c r="X21" s="39">
        <f t="shared" si="3"/>
        <v>0.27137936206546481</v>
      </c>
    </row>
    <row r="22" spans="1:24" ht="26.25" customHeight="1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ht="26.25" customHeight="1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39580678.899999999</v>
      </c>
      <c r="Q26" s="41"/>
      <c r="R26" s="41">
        <f>SUM(R10:R20)</f>
        <v>39580678.899999999</v>
      </c>
      <c r="S26" s="41">
        <f>SUM(S10:S20)</f>
        <v>26016107.410000004</v>
      </c>
      <c r="T26" s="41"/>
      <c r="U26" s="41">
        <f>SUM(U10:U20)</f>
        <v>10931327.850000001</v>
      </c>
      <c r="V26" s="41"/>
      <c r="W26" s="41">
        <f>SUM(W10:W20)</f>
        <v>10741379.390000002</v>
      </c>
      <c r="X26" s="41"/>
    </row>
    <row r="27" spans="1:24" x14ac:dyDescent="0.2">
      <c r="N27" s="54" t="s">
        <v>120</v>
      </c>
      <c r="P27" s="41">
        <f>'Access-Jan'!M22</f>
        <v>39580678.899999999</v>
      </c>
      <c r="Q27" s="41"/>
      <c r="R27" s="41">
        <f>'Access-Jan'!M22</f>
        <v>39580678.899999999</v>
      </c>
      <c r="S27" s="41">
        <f>'Access-Jan'!N22</f>
        <v>26016107.410000004</v>
      </c>
      <c r="T27" s="41"/>
      <c r="U27" s="41">
        <f>'Access-Jan'!O22</f>
        <v>10931327.850000001</v>
      </c>
      <c r="V27" s="41"/>
      <c r="W27" s="41">
        <f>'Access-Jan'!P22</f>
        <v>10741379.390000002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" zoomScale="75" zoomScaleNormal="85" zoomScaleSheetLayoutView="75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420314.2</v>
      </c>
      <c r="V10" s="31">
        <f>IF(R10&gt;0,U10/R10,0)</f>
        <v>0.15088669413144901</v>
      </c>
      <c r="W10" s="30">
        <f>+'Access-Fev'!P10</f>
        <v>420228.31</v>
      </c>
      <c r="X10" s="31">
        <f>IF(R10&gt;0,W10/R10,0)</f>
        <v>0.15085586086871614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1706506</v>
      </c>
      <c r="Q11" s="35"/>
      <c r="R11" s="35">
        <f t="shared" ref="R11:R18" si="0">N11-O11+P11+Q11</f>
        <v>1706506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15987391</v>
      </c>
      <c r="Q12" s="35"/>
      <c r="R12" s="35">
        <f t="shared" si="0"/>
        <v>15987391</v>
      </c>
      <c r="S12" s="35">
        <f>+'Access-Fev'!N12</f>
        <v>11215063.529999999</v>
      </c>
      <c r="T12" s="36">
        <f t="shared" si="1"/>
        <v>0.70149429197046598</v>
      </c>
      <c r="U12" s="35">
        <f>+'Access-Fev'!O12</f>
        <v>1323835.8999999999</v>
      </c>
      <c r="V12" s="36">
        <f t="shared" si="2"/>
        <v>8.2804999264733059E-2</v>
      </c>
      <c r="W12" s="35">
        <f>+'Access-Fev'!P12</f>
        <v>1021173.48</v>
      </c>
      <c r="X12" s="36">
        <f t="shared" si="3"/>
        <v>6.3873678951118409E-2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PESSOAL ATIVO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13452023.119999999</v>
      </c>
      <c r="Q13" s="35"/>
      <c r="R13" s="35">
        <f t="shared" si="0"/>
        <v>13452023.119999999</v>
      </c>
      <c r="S13" s="35">
        <f>+'Access-Fev'!N13</f>
        <v>13452023.119999999</v>
      </c>
      <c r="T13" s="36">
        <f t="shared" si="1"/>
        <v>1</v>
      </c>
      <c r="U13" s="35">
        <f>+'Access-Fev'!O13</f>
        <v>13439991.84</v>
      </c>
      <c r="V13" s="36">
        <f t="shared" si="2"/>
        <v>0.9991056155722694</v>
      </c>
      <c r="W13" s="35">
        <f>+'Access-Fev'!P13</f>
        <v>13291137.109999999</v>
      </c>
      <c r="X13" s="36">
        <f t="shared" si="3"/>
        <v>0.98804001386521556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2091585</v>
      </c>
      <c r="Q14" s="35"/>
      <c r="R14" s="35">
        <f t="shared" si="0"/>
        <v>2091585</v>
      </c>
      <c r="S14" s="35">
        <f>+'Access-Fev'!N14</f>
        <v>244278.15</v>
      </c>
      <c r="T14" s="36">
        <f t="shared" si="1"/>
        <v>0.11679092649832543</v>
      </c>
      <c r="U14" s="35">
        <f>+'Access-Fev'!O14</f>
        <v>244278.15</v>
      </c>
      <c r="V14" s="36">
        <f t="shared" si="2"/>
        <v>0.11679092649832543</v>
      </c>
      <c r="W14" s="35">
        <f>+'Access-Fev'!P14</f>
        <v>244278.15</v>
      </c>
      <c r="X14" s="36">
        <f t="shared" si="3"/>
        <v>0.11679092649832543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3</v>
      </c>
      <c r="K15" s="33"/>
      <c r="L15" s="33"/>
      <c r="M15" s="33"/>
      <c r="N15" s="33">
        <v>0</v>
      </c>
      <c r="O15" s="33"/>
      <c r="P15" s="35">
        <f>+'Access-Fev'!M15</f>
        <v>2376180</v>
      </c>
      <c r="Q15" s="35"/>
      <c r="R15" s="35">
        <f t="shared" si="0"/>
        <v>2376180</v>
      </c>
      <c r="S15" s="35">
        <f>+'Access-Fev'!N15</f>
        <v>1290089.97</v>
      </c>
      <c r="T15" s="36">
        <f t="shared" si="1"/>
        <v>0.54292602833118697</v>
      </c>
      <c r="U15" s="35">
        <f>+'Access-Fev'!O15</f>
        <v>170479.57</v>
      </c>
      <c r="V15" s="36">
        <f t="shared" si="2"/>
        <v>7.1745225530052442E-2</v>
      </c>
      <c r="W15" s="35">
        <f>+'Access-Fev'!P15</f>
        <v>170479.57</v>
      </c>
      <c r="X15" s="36">
        <f t="shared" si="3"/>
        <v>7.1745225530052442E-2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02.331</v>
      </c>
      <c r="D16" s="32" t="str">
        <f>+CONCATENATE('Access-Fev'!E16,".",'Access-Fev'!G16)</f>
        <v>0569.00M1</v>
      </c>
      <c r="E16" s="42" t="str">
        <f>+'Access-Fev'!F16</f>
        <v>PRESTACAO JURISDICIONAL NA JUSTICA FEDERAL</v>
      </c>
      <c r="F16" s="42" t="str">
        <f>+'Access-Fev'!H16</f>
        <v>BENEFICIOS ASSISTENCIAIS DECORRENTES DO AUXILIO-FUNERAL E NA</v>
      </c>
      <c r="G16" s="32" t="str">
        <f>IF('Access-Fev'!I16="1","F","S")</f>
        <v>F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591.32000000000005</v>
      </c>
      <c r="Q16" s="35"/>
      <c r="R16" s="35">
        <f t="shared" si="0"/>
        <v>591.32000000000005</v>
      </c>
      <c r="S16" s="35">
        <f>+'Access-Fev'!N16</f>
        <v>591.32000000000005</v>
      </c>
      <c r="T16" s="36">
        <f t="shared" si="1"/>
        <v>1</v>
      </c>
      <c r="U16" s="35">
        <f>+'Access-Fev'!O16</f>
        <v>591.32000000000005</v>
      </c>
      <c r="V16" s="36">
        <f t="shared" si="2"/>
        <v>1</v>
      </c>
      <c r="W16" s="35">
        <f>+'Access-Fev'!P16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0569.2010</v>
      </c>
      <c r="E17" s="42" t="str">
        <f>+'Access-Fev'!F17</f>
        <v>PRESTACAO JURISDICIONAL NA JUSTICA FEDERAL</v>
      </c>
      <c r="F17" s="42" t="str">
        <f>+'Access-Fev'!H17</f>
        <v>ASSISTENCIA PRE-ESCOLAR AOS DEPENDENTES DOS SERVIDORES CIVIS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578772</v>
      </c>
      <c r="Q17" s="35"/>
      <c r="R17" s="35">
        <f t="shared" si="0"/>
        <v>578772</v>
      </c>
      <c r="S17" s="35">
        <f>+'Access-Fev'!N17</f>
        <v>578772</v>
      </c>
      <c r="T17" s="36">
        <f t="shared" si="1"/>
        <v>1</v>
      </c>
      <c r="U17" s="35">
        <f>+'Access-Fev'!O17</f>
        <v>92268</v>
      </c>
      <c r="V17" s="36">
        <f t="shared" si="2"/>
        <v>0.15942028985507245</v>
      </c>
      <c r="W17" s="35">
        <f>+'Access-Fev'!P17</f>
        <v>92268</v>
      </c>
      <c r="X17" s="36">
        <f t="shared" si="3"/>
        <v>0.15942028985507245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02.331</v>
      </c>
      <c r="D18" s="32" t="str">
        <f>+CONCATENATE('Access-Fev'!E18,".",'Access-Fev'!G18)</f>
        <v>0569.2012</v>
      </c>
      <c r="E18" s="42" t="str">
        <f>+'Access-Fev'!F18</f>
        <v>PRESTACAO JURISDICIONAL NA JUSTICA FEDERAL</v>
      </c>
      <c r="F18" s="42" t="str">
        <f>+'Access-Fev'!H18</f>
        <v>AUXILIO-ALIMENTACAO AOS SERVIDORES CIVIS, EMPREGADOS E MILIT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3</v>
      </c>
      <c r="K18" s="33"/>
      <c r="L18" s="33"/>
      <c r="M18" s="33"/>
      <c r="N18" s="33">
        <v>0</v>
      </c>
      <c r="O18" s="33"/>
      <c r="P18" s="35">
        <f>+'Access-Fev'!M18</f>
        <v>3680976</v>
      </c>
      <c r="Q18" s="35"/>
      <c r="R18" s="35">
        <f t="shared" si="0"/>
        <v>3680976</v>
      </c>
      <c r="S18" s="35">
        <f>+'Access-Fev'!N18</f>
        <v>3680976</v>
      </c>
      <c r="T18" s="36">
        <f t="shared" si="1"/>
        <v>1</v>
      </c>
      <c r="U18" s="35">
        <f>+'Access-Fev'!O18</f>
        <v>597383.22</v>
      </c>
      <c r="V18" s="36">
        <f t="shared" si="2"/>
        <v>0.16228935477981926</v>
      </c>
      <c r="W18" s="35">
        <f>+'Access-Fev'!P18</f>
        <v>597383.22</v>
      </c>
      <c r="X18" s="36">
        <f t="shared" si="3"/>
        <v>0.16228935477981926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02.846</v>
      </c>
      <c r="D19" s="32" t="str">
        <f>+CONCATENATE('Access-Fev'!E19,".",'Access-Fev'!G19)</f>
        <v>0569.09HB</v>
      </c>
      <c r="E19" s="42" t="str">
        <f>+'Access-Fev'!F19</f>
        <v>PRESTACAO JURISDICIONAL NA JUSTICA FEDERAL</v>
      </c>
      <c r="F19" s="42" t="str">
        <f>+'Access-Fev'!H19</f>
        <v>CONTRIBUICAO DA UNIAO, DE SUAS AUTARQUIAS E FUNDACOES PARA O</v>
      </c>
      <c r="G19" s="32" t="str">
        <f>IF('Access-Fev'!I19="1","F","S")</f>
        <v>F</v>
      </c>
      <c r="H19" s="32" t="str">
        <f>+'Access-Fev'!J19</f>
        <v>0100</v>
      </c>
      <c r="I19" s="42" t="str">
        <f>+'Access-Fev'!K19</f>
        <v>RECURSOS ORDINARIOS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1941169.32</v>
      </c>
      <c r="Q19" s="35"/>
      <c r="R19" s="35">
        <f>N19-O19+P19+Q19</f>
        <v>1941169.32</v>
      </c>
      <c r="S19" s="35">
        <f>+'Access-Fev'!N19</f>
        <v>1941169.32</v>
      </c>
      <c r="T19" s="36">
        <f>IF(R19&gt;0,S19/R19,0)</f>
        <v>1</v>
      </c>
      <c r="U19" s="35">
        <f>+'Access-Fev'!O19</f>
        <v>1941169.32</v>
      </c>
      <c r="V19" s="36">
        <f>IF(R19&gt;0,U19/R19,0)</f>
        <v>1</v>
      </c>
      <c r="W19" s="35">
        <f>+'Access-Fev'!P19</f>
        <v>1941169.32</v>
      </c>
      <c r="X19" s="36">
        <f>IF(R19&gt;0,W19/R19,0)</f>
        <v>1</v>
      </c>
    </row>
    <row r="20" spans="1:24" ht="26.25" customHeight="1" thickBot="1" x14ac:dyDescent="0.25">
      <c r="A20" s="32" t="str">
        <f>+'Access-Fev'!A20</f>
        <v>12101</v>
      </c>
      <c r="B20" s="42" t="str">
        <f>+'Access-Fev'!B20</f>
        <v>JUSTICA FEDERAL DE PRIMEIRO GRAU</v>
      </c>
      <c r="C20" s="32" t="str">
        <f>+CONCATENATE('Access-Fev'!C20,".",'Access-Fev'!D20)</f>
        <v>09.272</v>
      </c>
      <c r="D20" s="32" t="str">
        <f>+CONCATENATE('Access-Fev'!E20,".",'Access-Fev'!G20)</f>
        <v>0089.0181</v>
      </c>
      <c r="E20" s="42" t="str">
        <f>+'Access-Fev'!F20</f>
        <v>PREVIDENCIA DE INATIVOS E PENSIONISTAS DA UNIAO</v>
      </c>
      <c r="F20" s="42" t="str">
        <f>+'Access-Fev'!H20</f>
        <v>APOSENTADORIAS E PENSOES - SERVIDORES CIVIS</v>
      </c>
      <c r="G20" s="32" t="str">
        <f>IF('Access-Fev'!I20="1","F","S")</f>
        <v>S</v>
      </c>
      <c r="H20" s="32" t="str">
        <f>+'Access-Fev'!J20</f>
        <v>0169</v>
      </c>
      <c r="I20" s="42" t="str">
        <f>+'Access-Fev'!K20</f>
        <v>CONTRIB.PATRONAL P/PLANO DE SEGURID.SOC.SERV.</v>
      </c>
      <c r="J20" s="32" t="str">
        <f>+'Access-Fev'!L20</f>
        <v>1</v>
      </c>
      <c r="K20" s="33"/>
      <c r="L20" s="33"/>
      <c r="M20" s="33"/>
      <c r="N20" s="33">
        <v>0</v>
      </c>
      <c r="O20" s="33"/>
      <c r="P20" s="35">
        <f>+'Access-Fev'!M20</f>
        <v>2027521.7</v>
      </c>
      <c r="Q20" s="35"/>
      <c r="R20" s="35">
        <f>N20-O20+P20+Q20</f>
        <v>2027521.7</v>
      </c>
      <c r="S20" s="35">
        <f>+'Access-Fev'!N20</f>
        <v>2027521.7</v>
      </c>
      <c r="T20" s="36">
        <f>IF(R20&gt;0,S20/R20,0)</f>
        <v>1</v>
      </c>
      <c r="U20" s="35">
        <f>+'Access-Fev'!O20</f>
        <v>2027521.7</v>
      </c>
      <c r="V20" s="36">
        <f>IF(R20&gt;0,U20/R20,0)</f>
        <v>1</v>
      </c>
      <c r="W20" s="35">
        <f>+'Access-Fev'!P20</f>
        <v>1991340.6</v>
      </c>
      <c r="X20" s="36">
        <f>IF(R20&gt;0,W20/R20,0)</f>
        <v>0.98215501220036272</v>
      </c>
    </row>
    <row r="21" spans="1:24" ht="24.75" customHeight="1" thickBot="1" x14ac:dyDescent="0.25">
      <c r="A21" s="62" t="s">
        <v>99</v>
      </c>
      <c r="B21" s="63"/>
      <c r="C21" s="63"/>
      <c r="D21" s="63"/>
      <c r="E21" s="63"/>
      <c r="F21" s="63"/>
      <c r="G21" s="63"/>
      <c r="H21" s="63"/>
      <c r="I21" s="63"/>
      <c r="J21" s="6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46628343.460000001</v>
      </c>
      <c r="Q21" s="38">
        <f>SUM(Q10:Q20)</f>
        <v>0</v>
      </c>
      <c r="R21" s="38">
        <f>SUM(R10:R20)</f>
        <v>46628343.460000001</v>
      </c>
      <c r="S21" s="38">
        <f>SUM(S10:S20)</f>
        <v>37216113.109999999</v>
      </c>
      <c r="T21" s="39">
        <f t="shared" si="1"/>
        <v>0.79814358281729958</v>
      </c>
      <c r="U21" s="38">
        <f>SUM(U10:U20)</f>
        <v>20257833.219999999</v>
      </c>
      <c r="V21" s="39">
        <f t="shared" si="2"/>
        <v>0.4344532041413422</v>
      </c>
      <c r="W21" s="38">
        <f>SUM(W10:W20)</f>
        <v>19770049.080000002</v>
      </c>
      <c r="X21" s="39">
        <f t="shared" si="3"/>
        <v>0.423992096072632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46628343.460000001</v>
      </c>
      <c r="Q26" s="41"/>
      <c r="R26" s="41">
        <f>SUM(R10:R20)</f>
        <v>46628343.460000001</v>
      </c>
      <c r="S26" s="41">
        <f>SUM(S10:S20)</f>
        <v>37216113.109999999</v>
      </c>
      <c r="T26" s="41"/>
      <c r="U26" s="41">
        <f>SUM(U10:U20)</f>
        <v>20257833.219999999</v>
      </c>
      <c r="V26" s="41"/>
      <c r="W26" s="41">
        <f>SUM(W10:W20)</f>
        <v>19770049.080000002</v>
      </c>
      <c r="X26" s="41"/>
    </row>
    <row r="27" spans="1:24" x14ac:dyDescent="0.2">
      <c r="N27" s="54" t="s">
        <v>128</v>
      </c>
      <c r="P27" s="41">
        <f>'Access-Fev'!M21</f>
        <v>46628343.460000001</v>
      </c>
      <c r="Q27" s="41"/>
      <c r="R27" s="41">
        <f>'Access-Fev'!M21</f>
        <v>46628343.460000001</v>
      </c>
      <c r="S27" s="41">
        <f>'Access-Fev'!N21</f>
        <v>37216113.109999999</v>
      </c>
      <c r="T27" s="41"/>
      <c r="U27" s="41">
        <f>'Access-Fev'!O21</f>
        <v>20257833.219999999</v>
      </c>
      <c r="V27" s="41"/>
      <c r="W27" s="41">
        <f>'Access-Fev'!P21</f>
        <v>19770049.080000002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129</v>
      </c>
      <c r="P30" s="41">
        <v>46628343.460000001</v>
      </c>
      <c r="Q30" s="41"/>
      <c r="R30" s="41"/>
      <c r="S30" s="41">
        <v>37216113.109999999</v>
      </c>
      <c r="T30" s="41"/>
      <c r="U30" s="41">
        <v>20257833.219999999</v>
      </c>
      <c r="V30" s="41"/>
      <c r="W30" s="41">
        <v>19770049.079999998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62" t="s">
        <v>99</v>
      </c>
      <c r="B21" s="63"/>
      <c r="C21" s="63"/>
      <c r="D21" s="63"/>
      <c r="E21" s="63"/>
      <c r="F21" s="63"/>
      <c r="G21" s="63"/>
      <c r="H21" s="63"/>
      <c r="I21" s="63"/>
      <c r="J21" s="6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132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129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62" t="s">
        <v>99</v>
      </c>
      <c r="B21" s="63"/>
      <c r="C21" s="63"/>
      <c r="D21" s="63"/>
      <c r="E21" s="63"/>
      <c r="F21" s="63"/>
      <c r="G21" s="63"/>
      <c r="H21" s="63"/>
      <c r="I21" s="63"/>
      <c r="J21" s="6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134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129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O7:O8"/>
    <mergeCell ref="A21:J21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62" t="s">
        <v>99</v>
      </c>
      <c r="B22" s="63"/>
      <c r="C22" s="63"/>
      <c r="D22" s="63"/>
      <c r="E22" s="63"/>
      <c r="F22" s="63"/>
      <c r="G22" s="63"/>
      <c r="H22" s="63"/>
      <c r="I22" s="63"/>
      <c r="J22" s="64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136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129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62" t="s">
        <v>99</v>
      </c>
      <c r="B23" s="63"/>
      <c r="C23" s="63"/>
      <c r="D23" s="63"/>
      <c r="E23" s="63"/>
      <c r="F23" s="63"/>
      <c r="G23" s="63"/>
      <c r="H23" s="63"/>
      <c r="I23" s="63"/>
      <c r="J23" s="6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143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129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62" t="s">
        <v>99</v>
      </c>
      <c r="B23" s="63"/>
      <c r="C23" s="63"/>
      <c r="D23" s="63"/>
      <c r="E23" s="63"/>
      <c r="F23" s="63"/>
      <c r="G23" s="63"/>
      <c r="H23" s="63"/>
      <c r="I23" s="63"/>
      <c r="J23" s="6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140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129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142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I16" zoomScaleNormal="100" zoomScaleSheetLayoutView="100" workbookViewId="0">
      <selection activeCell="R37" sqref="R37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62" t="s">
        <v>99</v>
      </c>
      <c r="B25" s="63"/>
      <c r="C25" s="63"/>
      <c r="D25" s="63"/>
      <c r="E25" s="63"/>
      <c r="F25" s="63"/>
      <c r="G25" s="63"/>
      <c r="H25" s="63"/>
      <c r="I25" s="63"/>
      <c r="J25" s="6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120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129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topLeftCell="C1" zoomScale="70" zoomScaleNormal="100" zoomScaleSheetLayoutView="70" workbookViewId="0">
      <selection activeCell="J24" sqref="J24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79">
        <v>2331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79">
        <v>2846</v>
      </c>
      <c r="D22" s="32" t="s">
        <v>147</v>
      </c>
      <c r="E22" s="42" t="str">
        <f>+'Access-Set'!F22</f>
        <v>PRESTACAO JURISDICIONAL NA JUSTICA FEDERAL</v>
      </c>
      <c r="F22" s="42" t="s">
        <v>150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79">
        <v>9272</v>
      </c>
      <c r="D23" s="79">
        <v>890181</v>
      </c>
      <c r="E23" s="42" t="str">
        <f>+'Access-Set'!F23</f>
        <v>PREVIDENCIA DE INATIVOS E PENSIONISTAS DA UNIAO</v>
      </c>
      <c r="F23" s="42" t="s">
        <v>151</v>
      </c>
      <c r="G23" s="32" t="s">
        <v>152</v>
      </c>
      <c r="H23" s="32">
        <v>156</v>
      </c>
      <c r="I23" s="42" t="s">
        <v>148</v>
      </c>
      <c r="J23" s="32"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79">
        <v>9272</v>
      </c>
      <c r="D24" s="79">
        <v>890181</v>
      </c>
      <c r="E24" s="42" t="str">
        <f>+'Access-Set'!F24</f>
        <v>PREVIDENCIA DE INATIVOS E PENSIONISTAS DA UNIAO</v>
      </c>
      <c r="F24" s="42" t="s">
        <v>151</v>
      </c>
      <c r="G24" s="32" t="s">
        <v>152</v>
      </c>
      <c r="H24" s="32">
        <v>169</v>
      </c>
      <c r="I24" s="42" t="s">
        <v>149</v>
      </c>
      <c r="J24" s="32"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62" t="s">
        <v>99</v>
      </c>
      <c r="B25" s="63"/>
      <c r="C25" s="63"/>
      <c r="D25" s="63"/>
      <c r="E25" s="63"/>
      <c r="F25" s="63"/>
      <c r="G25" s="63"/>
      <c r="H25" s="63"/>
      <c r="I25" s="63"/>
      <c r="J25" s="6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</sheetData>
  <mergeCells count="17"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100" zoomScaleSheetLayoutView="70" workbookViewId="0">
      <selection activeCell="W33" sqref="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42644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4044771</v>
      </c>
      <c r="Q10" s="30"/>
      <c r="R10" s="30">
        <f>N10-O10+P10+Q10</f>
        <v>4044771</v>
      </c>
      <c r="S10" s="30">
        <f>+'Access-Out'!N10</f>
        <v>4044767.51</v>
      </c>
      <c r="T10" s="31">
        <f>IF(R10&gt;0,S10/R10,0)</f>
        <v>0.99999913715757949</v>
      </c>
      <c r="U10" s="30">
        <f>+'Access-Out'!O10</f>
        <v>3684394.61</v>
      </c>
      <c r="V10" s="31">
        <f>IF(R10&gt;0,U10/R10,0)</f>
        <v>0.91090314136449257</v>
      </c>
      <c r="W10" s="30">
        <f>+'Access-Out'!P10</f>
        <v>3684394.61</v>
      </c>
      <c r="X10" s="31">
        <f>IF(R10&gt;0,W10/R10,0)</f>
        <v>0.91090314136449257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390626</v>
      </c>
      <c r="Q11" s="35"/>
      <c r="R11" s="35">
        <f t="shared" ref="R11:R20" si="0">N11-O11+P11+Q11</f>
        <v>390626</v>
      </c>
      <c r="S11" s="35">
        <f>+'Access-Out'!N11</f>
        <v>160141.07</v>
      </c>
      <c r="T11" s="36">
        <f t="shared" ref="T11:T24" si="1">IF(R11&gt;0,S11/R11,0)</f>
        <v>0.4099600897021704</v>
      </c>
      <c r="U11" s="35">
        <f>+'Access-Out'!O11</f>
        <v>34855.410000000003</v>
      </c>
      <c r="V11" s="36">
        <f t="shared" ref="V11:V24" si="2">IF(R11&gt;0,U11/R11,0)</f>
        <v>8.9229621172169801E-2</v>
      </c>
      <c r="W11" s="35">
        <f>+'Access-Out'!P11</f>
        <v>34855.410000000003</v>
      </c>
      <c r="X11" s="36">
        <f t="shared" ref="X11:X24" si="3">IF(R11&gt;0,W11/R11,0)</f>
        <v>8.9229621172169801E-2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13061493</v>
      </c>
      <c r="Q12" s="35"/>
      <c r="R12" s="35">
        <f t="shared" si="0"/>
        <v>13061493</v>
      </c>
      <c r="S12" s="35">
        <f>+'Access-Out'!N12</f>
        <v>13003175.949999999</v>
      </c>
      <c r="T12" s="36">
        <f t="shared" si="1"/>
        <v>0.9955351926460474</v>
      </c>
      <c r="U12" s="35">
        <f>+'Access-Out'!O12</f>
        <v>10382643.49</v>
      </c>
      <c r="V12" s="36">
        <f t="shared" si="2"/>
        <v>0.79490480069927694</v>
      </c>
      <c r="W12" s="35">
        <f>+'Access-Out'!P12</f>
        <v>10376627.890000001</v>
      </c>
      <c r="X12" s="36">
        <f t="shared" si="3"/>
        <v>0.79444424079238118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0181</v>
      </c>
      <c r="I13" s="42" t="str">
        <f>+'Access-Out'!K13</f>
        <v>RECURSOS DE CONVENIOS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1359201</v>
      </c>
      <c r="Q13" s="35"/>
      <c r="R13" s="35">
        <f t="shared" si="0"/>
        <v>1359201</v>
      </c>
      <c r="S13" s="35">
        <f>+'Access-Out'!N13</f>
        <v>1359201</v>
      </c>
      <c r="T13" s="36">
        <f t="shared" si="1"/>
        <v>1</v>
      </c>
      <c r="U13" s="35">
        <f>+'Access-Out'!O13</f>
        <v>931467.96</v>
      </c>
      <c r="V13" s="36">
        <f t="shared" si="2"/>
        <v>0.685305528762854</v>
      </c>
      <c r="W13" s="35">
        <f>+'Access-Out'!P13</f>
        <v>931467.96</v>
      </c>
      <c r="X13" s="36">
        <f t="shared" si="3"/>
        <v>0.685305528762854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02.122</v>
      </c>
      <c r="D14" s="32" t="str">
        <f>+CONCATENATE('Access-Out'!E14,".",'Access-Out'!G14)</f>
        <v>0569.09HB</v>
      </c>
      <c r="E14" s="42" t="str">
        <f>+'Access-Out'!F14</f>
        <v>PRESTACAO JURISDICIONAL NA JUSTICA FEDERAL</v>
      </c>
      <c r="F14" s="42" t="str">
        <f>+'Access-Out'!H14</f>
        <v>CONTRIBUICAO DA UNIAO, DE SUAS AUTARQUIAS E FUNDACOES PARA O</v>
      </c>
      <c r="G14" s="32" t="str">
        <f>IF('Access-Out'!I14="1","F","S")</f>
        <v>F</v>
      </c>
      <c r="H14" s="32" t="str">
        <f>+'Access-Out'!J14</f>
        <v>0100</v>
      </c>
      <c r="I14" s="42" t="str">
        <f>+'Access-Out'!K14</f>
        <v>RECURSOS ORDINARIOS</v>
      </c>
      <c r="J14" s="32" t="str">
        <f>+'Access-Out'!L14</f>
        <v>1</v>
      </c>
      <c r="K14" s="35"/>
      <c r="L14" s="35"/>
      <c r="M14" s="35"/>
      <c r="N14" s="33">
        <v>0</v>
      </c>
      <c r="O14" s="35"/>
      <c r="P14" s="35">
        <f>+'Access-Out'!M14</f>
        <v>8992063.7200000007</v>
      </c>
      <c r="Q14" s="35"/>
      <c r="R14" s="35">
        <f t="shared" si="0"/>
        <v>8992063.7200000007</v>
      </c>
      <c r="S14" s="35">
        <f>+'Access-Out'!N14</f>
        <v>8992063.7200000007</v>
      </c>
      <c r="T14" s="36">
        <f t="shared" si="1"/>
        <v>1</v>
      </c>
      <c r="U14" s="35">
        <f>+'Access-Out'!O14</f>
        <v>8992063.7200000007</v>
      </c>
      <c r="V14" s="36">
        <f t="shared" si="2"/>
        <v>1</v>
      </c>
      <c r="W14" s="35">
        <f>+'Access-Out'!P14</f>
        <v>8992063.7200000007</v>
      </c>
      <c r="X14" s="36">
        <f t="shared" si="3"/>
        <v>1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02.122</v>
      </c>
      <c r="D15" s="32" t="str">
        <f>+CONCATENATE('Access-Out'!E15,".",'Access-Out'!G15)</f>
        <v>0569.20TP</v>
      </c>
      <c r="E15" s="42" t="str">
        <f>+'Access-Out'!F15</f>
        <v>PRESTACAO JURISDICIONAL NA JUSTICA FEDERAL</v>
      </c>
      <c r="F15" s="42" t="str">
        <f>+'Access-Out'!H15</f>
        <v>PESSOAL ATIVO DA UNIAO</v>
      </c>
      <c r="G15" s="32" t="str">
        <f>IF('Access-Out'!I15="1","F","S")</f>
        <v>F</v>
      </c>
      <c r="H15" s="32" t="str">
        <f>+'Access-Out'!J15</f>
        <v>0100</v>
      </c>
      <c r="I15" s="42" t="str">
        <f>+'Access-Out'!K15</f>
        <v>RECURSOS ORDINARIOS</v>
      </c>
      <c r="J15" s="32" t="str">
        <f>+'Access-Out'!L15</f>
        <v>1</v>
      </c>
      <c r="K15" s="33"/>
      <c r="L15" s="33"/>
      <c r="M15" s="33"/>
      <c r="N15" s="33">
        <v>0</v>
      </c>
      <c r="O15" s="33"/>
      <c r="P15" s="35">
        <f>+'Access-Out'!M15</f>
        <v>53670492.799999997</v>
      </c>
      <c r="Q15" s="35"/>
      <c r="R15" s="35">
        <f t="shared" si="0"/>
        <v>53670492.799999997</v>
      </c>
      <c r="S15" s="35">
        <f>+'Access-Out'!N15</f>
        <v>53670492.799999997</v>
      </c>
      <c r="T15" s="36">
        <f t="shared" si="1"/>
        <v>1</v>
      </c>
      <c r="U15" s="35">
        <f>+'Access-Out'!O15</f>
        <v>53666203.100000001</v>
      </c>
      <c r="V15" s="36">
        <f t="shared" si="2"/>
        <v>0.99992007340018318</v>
      </c>
      <c r="W15" s="35">
        <f>+'Access-Out'!P15</f>
        <v>53513261.990000002</v>
      </c>
      <c r="X15" s="36">
        <f t="shared" si="3"/>
        <v>0.99707044221513097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0569.216H</v>
      </c>
      <c r="E16" s="42" t="str">
        <f>+'Access-Out'!F16</f>
        <v>PRESTACAO JURISDICIONAL NA JUSTICA FEDERAL</v>
      </c>
      <c r="F16" s="42" t="str">
        <f>+'Access-Out'!H16</f>
        <v>AJUDA DE CUSTO PARA MORADIA OU AUXILIO-MORADIA A AGENTES PUB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3</v>
      </c>
      <c r="K16" s="35"/>
      <c r="L16" s="35"/>
      <c r="M16" s="35"/>
      <c r="N16" s="33">
        <v>0</v>
      </c>
      <c r="O16" s="35"/>
      <c r="P16" s="35">
        <f>+'Access-Out'!M16</f>
        <v>1673657</v>
      </c>
      <c r="Q16" s="35"/>
      <c r="R16" s="35">
        <f t="shared" si="0"/>
        <v>1673657</v>
      </c>
      <c r="S16" s="35">
        <f>+'Access-Out'!N16</f>
        <v>1673656.74</v>
      </c>
      <c r="T16" s="36">
        <f t="shared" si="1"/>
        <v>0.99999984465156244</v>
      </c>
      <c r="U16" s="35">
        <f>+'Access-Out'!O16</f>
        <v>1260660.42</v>
      </c>
      <c r="V16" s="36">
        <f t="shared" si="2"/>
        <v>0.75323702526861835</v>
      </c>
      <c r="W16" s="35">
        <f>+'Access-Out'!P16</f>
        <v>1260660.42</v>
      </c>
      <c r="X16" s="36">
        <f t="shared" si="3"/>
        <v>0.75323702526861835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02.301</v>
      </c>
      <c r="D17" s="32" t="str">
        <f>+CONCATENATE('Access-Out'!E17,".",'Access-Out'!G17)</f>
        <v>0569.2004</v>
      </c>
      <c r="E17" s="42" t="str">
        <f>+'Access-Out'!F17</f>
        <v>PRESTACAO JURISDICIONAL NA JUSTICA FEDERAL</v>
      </c>
      <c r="F17" s="42" t="str">
        <f>+'Access-Out'!H17</f>
        <v>ASSISTENCIA MEDICA E ODONTOLOGICA AOS SERVIDORES CIVIS, EMPR</v>
      </c>
      <c r="G17" s="32" t="str">
        <f>IF('Access-Out'!I17="1","F","S")</f>
        <v>S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+'Access-Out'!M17</f>
        <v>15000</v>
      </c>
      <c r="Q17" s="35"/>
      <c r="R17" s="35">
        <f t="shared" si="0"/>
        <v>15000</v>
      </c>
      <c r="S17" s="35">
        <f>+'Access-Out'!N17</f>
        <v>6620</v>
      </c>
      <c r="T17" s="36">
        <f t="shared" si="1"/>
        <v>0.44133333333333336</v>
      </c>
      <c r="U17" s="35">
        <f>+'Access-Out'!O17</f>
        <v>6620</v>
      </c>
      <c r="V17" s="36">
        <f t="shared" si="2"/>
        <v>0.44133333333333336</v>
      </c>
      <c r="W17" s="35">
        <f>+'Access-Out'!P17</f>
        <v>6620</v>
      </c>
      <c r="X17" s="36">
        <f t="shared" si="3"/>
        <v>0.44133333333333336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2391076</v>
      </c>
      <c r="Q18" s="35"/>
      <c r="R18" s="35">
        <f t="shared" si="0"/>
        <v>2391076</v>
      </c>
      <c r="S18" s="35">
        <f>+'Access-Out'!N18</f>
        <v>2122322.7400000002</v>
      </c>
      <c r="T18" s="36">
        <f t="shared" si="1"/>
        <v>0.88760154005978908</v>
      </c>
      <c r="U18" s="35">
        <f>+'Access-Out'!O18</f>
        <v>1590270.75</v>
      </c>
      <c r="V18" s="36">
        <f t="shared" si="2"/>
        <v>0.66508582328625276</v>
      </c>
      <c r="W18" s="35">
        <f>+'Access-Out'!P18</f>
        <v>1590270.75</v>
      </c>
      <c r="X18" s="36">
        <f t="shared" si="3"/>
        <v>0.66508582328625276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6578.48</v>
      </c>
      <c r="Q19" s="35"/>
      <c r="R19" s="35">
        <f t="shared" si="0"/>
        <v>6578.48</v>
      </c>
      <c r="S19" s="35">
        <f>+'Access-Out'!N19</f>
        <v>6578.48</v>
      </c>
      <c r="T19" s="36">
        <f t="shared" si="1"/>
        <v>1</v>
      </c>
      <c r="U19" s="35">
        <f>+'Access-Out'!O19</f>
        <v>6578.48</v>
      </c>
      <c r="V19" s="36">
        <f t="shared" si="2"/>
        <v>1</v>
      </c>
      <c r="W19" s="35">
        <f>+'Access-Out'!P19</f>
        <v>6578.48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576384</v>
      </c>
      <c r="Q20" s="35"/>
      <c r="R20" s="35">
        <f t="shared" si="0"/>
        <v>576384</v>
      </c>
      <c r="S20" s="35">
        <f>+'Access-Out'!N20</f>
        <v>576384</v>
      </c>
      <c r="T20" s="36">
        <f t="shared" si="1"/>
        <v>1</v>
      </c>
      <c r="U20" s="35">
        <f>+'Access-Out'!O20</f>
        <v>441342.5</v>
      </c>
      <c r="V20" s="36">
        <f t="shared" si="2"/>
        <v>0.76570914529202749</v>
      </c>
      <c r="W20" s="35">
        <f>+'Access-Out'!P20</f>
        <v>441342.5</v>
      </c>
      <c r="X20" s="36">
        <f t="shared" si="3"/>
        <v>0.76570914529202749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3428575</v>
      </c>
      <c r="Q21" s="35"/>
      <c r="R21" s="35">
        <f>N21-O21+P21+Q21</f>
        <v>3428575</v>
      </c>
      <c r="S21" s="35">
        <f>+'Access-Out'!N21</f>
        <v>3428575</v>
      </c>
      <c r="T21" s="36">
        <f>IF(R21&gt;0,S21/R21,0)</f>
        <v>1</v>
      </c>
      <c r="U21" s="35">
        <f>+'Access-Out'!O21</f>
        <v>2774611.86</v>
      </c>
      <c r="V21" s="36">
        <f>IF(R21&gt;0,U21/R21,0)</f>
        <v>0.80926094951984417</v>
      </c>
      <c r="W21" s="35">
        <f>+'Access-Out'!P21</f>
        <v>2774611.86</v>
      </c>
      <c r="X21" s="36">
        <f>IF(R21&gt;0,W21/R21,0)</f>
        <v>0.80926094951984417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09.272</v>
      </c>
      <c r="D22" s="32" t="str">
        <f>+CONCATENATE('Access-Out'!E22,".",'Access-Out'!G22)</f>
        <v>0089.0181</v>
      </c>
      <c r="E22" s="42" t="str">
        <f>+'Access-Out'!F22</f>
        <v>PREVIDENCIA DE INATIVOS E PENSIONISTAS DA UNIAO</v>
      </c>
      <c r="F22" s="42" t="str">
        <f>+'Access-Out'!H22</f>
        <v>APOSENTADORIAS E PENSOES - SERVIDORES CIVIS</v>
      </c>
      <c r="G22" s="32" t="str">
        <f>IF('Access-Out'!I22="1","F","S")</f>
        <v>S</v>
      </c>
      <c r="H22" s="32" t="str">
        <f>+'Access-Out'!J22</f>
        <v>0156</v>
      </c>
      <c r="I22" s="42" t="str">
        <f>+'Access-Out'!K22</f>
        <v>CONTRIBUICAO PLANO SEGURIDADE SOCIAL SERVIDOR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6771463.5700000003</v>
      </c>
      <c r="Q22" s="35"/>
      <c r="R22" s="35">
        <f>N22-O22+P22+Q22</f>
        <v>6771463.5700000003</v>
      </c>
      <c r="S22" s="35">
        <f>+'Access-Out'!N22</f>
        <v>6771463.5700000003</v>
      </c>
      <c r="T22" s="36">
        <f>IF(R22&gt;0,S22/R22,0)</f>
        <v>1</v>
      </c>
      <c r="U22" s="35">
        <f>+'Access-Out'!O22</f>
        <v>6771463.5700000003</v>
      </c>
      <c r="V22" s="36">
        <f>IF(R22&gt;0,U22/R22,0)</f>
        <v>1</v>
      </c>
      <c r="W22" s="35">
        <f>+'Access-Out'!P22</f>
        <v>6771463.5700000003</v>
      </c>
      <c r="X22" s="36">
        <f>IF(R22&gt;0,W22/R22,0)</f>
        <v>1</v>
      </c>
    </row>
    <row r="23" spans="1:24" ht="30.75" customHeight="1" thickBot="1" x14ac:dyDescent="0.25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0169</v>
      </c>
      <c r="I23" s="42" t="str">
        <f>+'Access-Out'!K23</f>
        <v>CONTRIB.PATRONAL P/PLANO DE SEGURID.SOC.SERV.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757460.51</v>
      </c>
      <c r="Q23" s="35"/>
      <c r="R23" s="35">
        <f>N23-O23+P23+Q23</f>
        <v>757460.51</v>
      </c>
      <c r="S23" s="35">
        <f>+'Access-Out'!N23</f>
        <v>757460.51</v>
      </c>
      <c r="T23" s="36">
        <f>IF(R23&gt;0,S23/R23,0)</f>
        <v>1</v>
      </c>
      <c r="U23" s="35">
        <f>+'Access-Out'!O23</f>
        <v>757460.51</v>
      </c>
      <c r="V23" s="36">
        <f>IF(R23&gt;0,U23/R23,0)</f>
        <v>1</v>
      </c>
      <c r="W23" s="35">
        <f>+'Access-Out'!P23</f>
        <v>721899.53</v>
      </c>
      <c r="X23" s="36">
        <f>IF(R23&gt;0,W23/R23,0)</f>
        <v>0.9530523644064296</v>
      </c>
    </row>
    <row r="24" spans="1:24" ht="30.75" customHeight="1" thickBot="1" x14ac:dyDescent="0.25">
      <c r="A24" s="62" t="s">
        <v>99</v>
      </c>
      <c r="B24" s="63"/>
      <c r="C24" s="63"/>
      <c r="D24" s="63"/>
      <c r="E24" s="63"/>
      <c r="F24" s="63"/>
      <c r="G24" s="63"/>
      <c r="H24" s="63"/>
      <c r="I24" s="63"/>
      <c r="J24" s="64"/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f>SUM(P10:P23)</f>
        <v>97138842.079999998</v>
      </c>
      <c r="Q24" s="38">
        <f>SUM(Q10:Q23)</f>
        <v>0</v>
      </c>
      <c r="R24" s="38">
        <f>SUM(R10:R23)</f>
        <v>97138842.079999998</v>
      </c>
      <c r="S24" s="38">
        <f>SUM(S10:S23)</f>
        <v>96572903.089999989</v>
      </c>
      <c r="T24" s="39">
        <f t="shared" si="1"/>
        <v>0.99417391665494714</v>
      </c>
      <c r="U24" s="38">
        <f>SUM(U10:U23)</f>
        <v>91300636.38000001</v>
      </c>
      <c r="V24" s="39">
        <f t="shared" si="2"/>
        <v>0.93989833958292546</v>
      </c>
      <c r="W24" s="38">
        <f>SUM(W10:W23)</f>
        <v>91106118.690000027</v>
      </c>
      <c r="X24" s="39">
        <f t="shared" si="3"/>
        <v>0.93789586883245279</v>
      </c>
    </row>
    <row r="25" spans="1:24" x14ac:dyDescent="0.2">
      <c r="A25" s="3" t="s">
        <v>100</v>
      </c>
      <c r="B25" s="3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6" spans="1:24" x14ac:dyDescent="0.2">
      <c r="A26" s="3" t="s">
        <v>101</v>
      </c>
      <c r="B26" s="40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9" spans="1:24" x14ac:dyDescent="0.2">
      <c r="N29" t="s">
        <v>15</v>
      </c>
      <c r="P29" s="41">
        <f>SUM(P10:P23)</f>
        <v>97138842.079999998</v>
      </c>
      <c r="Q29" s="41"/>
      <c r="R29" s="41">
        <f>SUM(R10:R23)</f>
        <v>97138842.079999998</v>
      </c>
      <c r="S29" s="41">
        <f>SUM(S10:S23)</f>
        <v>96572903.089999989</v>
      </c>
      <c r="T29" s="41"/>
      <c r="U29" s="41">
        <f>SUM(U10:U23)</f>
        <v>91300636.38000001</v>
      </c>
      <c r="V29" s="41"/>
      <c r="W29" s="41">
        <f>SUM(W10:W23)</f>
        <v>91106118.690000027</v>
      </c>
      <c r="X29" s="41"/>
    </row>
    <row r="30" spans="1:24" x14ac:dyDescent="0.2">
      <c r="N30" t="s">
        <v>120</v>
      </c>
      <c r="P30" s="41">
        <v>-97138842.079999998</v>
      </c>
      <c r="Q30" s="41"/>
      <c r="R30" s="41">
        <v>-97138842.079999998</v>
      </c>
      <c r="S30" s="41">
        <v>-96572903.090000004</v>
      </c>
      <c r="T30" s="41"/>
      <c r="U30" s="41">
        <v>-91300636.379999995</v>
      </c>
      <c r="V30" s="41"/>
      <c r="W30" s="41">
        <v>-91106118.689999998</v>
      </c>
      <c r="X30" s="41"/>
    </row>
    <row r="31" spans="1:24" x14ac:dyDescent="0.2">
      <c r="N31" t="s">
        <v>16</v>
      </c>
      <c r="P31" s="41">
        <f>+P30+P29</f>
        <v>0</v>
      </c>
      <c r="Q31" s="41"/>
      <c r="R31" s="41">
        <f>+R30+R29</f>
        <v>0</v>
      </c>
      <c r="S31" s="41">
        <f>+S30+S29</f>
        <v>0</v>
      </c>
      <c r="T31" s="41"/>
      <c r="U31" s="41">
        <f>+U30+U29</f>
        <v>0</v>
      </c>
      <c r="V31" s="41"/>
      <c r="W31" s="41">
        <f>+W30+W29</f>
        <v>0</v>
      </c>
      <c r="X31" s="41"/>
    </row>
  </sheetData>
  <mergeCells count="17">
    <mergeCell ref="H8:I8"/>
    <mergeCell ref="J8:J9"/>
    <mergeCell ref="A24:J2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zoomScale="70" zoomScaleNormal="100" zoomScaleSheetLayoutView="70" workbookViewId="0">
      <selection activeCell="W33" sqref="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42675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4241928</v>
      </c>
      <c r="Q10" s="30"/>
      <c r="R10" s="30">
        <f>N10-O10+P10+Q10</f>
        <v>4241928</v>
      </c>
      <c r="S10" s="30">
        <f>+'Access-Nov'!N10</f>
        <v>4241924.51</v>
      </c>
      <c r="T10" s="31">
        <f>IF(R10&gt;0,S10/R10,0)</f>
        <v>0.99999917726090581</v>
      </c>
      <c r="U10" s="30">
        <f>+'Access-Nov'!O10</f>
        <v>3968963.14</v>
      </c>
      <c r="V10" s="31">
        <f>IF(R10&gt;0,U10/R10,0)</f>
        <v>0.9356507559769992</v>
      </c>
      <c r="W10" s="30">
        <f>+'Access-Nov'!P10</f>
        <v>3968963.14</v>
      </c>
      <c r="X10" s="31">
        <f>IF(R10&gt;0,W10/R10,0)</f>
        <v>0.9356507559769992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390626</v>
      </c>
      <c r="Q11" s="35"/>
      <c r="R11" s="35">
        <f t="shared" ref="R11:R20" si="0">N11-O11+P11+Q11</f>
        <v>390626</v>
      </c>
      <c r="S11" s="35">
        <f>+'Access-Nov'!N11</f>
        <v>160141.07</v>
      </c>
      <c r="T11" s="36">
        <f t="shared" ref="T11:T24" si="1">IF(R11&gt;0,S11/R11,0)</f>
        <v>0.4099600897021704</v>
      </c>
      <c r="U11" s="35">
        <f>+'Access-Nov'!O11</f>
        <v>34855.410000000003</v>
      </c>
      <c r="V11" s="36">
        <f t="shared" ref="V11:V24" si="2">IF(R11&gt;0,U11/R11,0)</f>
        <v>8.9229621172169801E-2</v>
      </c>
      <c r="W11" s="35">
        <f>+'Access-Nov'!P11</f>
        <v>34855.410000000003</v>
      </c>
      <c r="X11" s="36">
        <f t="shared" ref="X11:X24" si="3">IF(R11&gt;0,W11/R11,0)</f>
        <v>8.9229621172169801E-2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13253376</v>
      </c>
      <c r="Q12" s="35"/>
      <c r="R12" s="35">
        <f t="shared" si="0"/>
        <v>13253376</v>
      </c>
      <c r="S12" s="35">
        <f>+'Access-Nov'!N12</f>
        <v>12818560.050000001</v>
      </c>
      <c r="T12" s="36">
        <f t="shared" si="1"/>
        <v>0.96719206110201661</v>
      </c>
      <c r="U12" s="35">
        <f>+'Access-Nov'!O12</f>
        <v>11293270.25</v>
      </c>
      <c r="V12" s="36">
        <f t="shared" si="2"/>
        <v>0.85210517305175681</v>
      </c>
      <c r="W12" s="35">
        <f>+'Access-Nov'!P12</f>
        <v>11293270.25</v>
      </c>
      <c r="X12" s="36">
        <f t="shared" si="3"/>
        <v>0.85210517305175681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0181</v>
      </c>
      <c r="I13" s="42" t="str">
        <f>+'Access-Nov'!K13</f>
        <v>RECURSOS DE CONVENIOS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2266084</v>
      </c>
      <c r="Q13" s="35"/>
      <c r="R13" s="35">
        <f t="shared" si="0"/>
        <v>2266084</v>
      </c>
      <c r="S13" s="35">
        <f>+'Access-Nov'!N13</f>
        <v>2266084</v>
      </c>
      <c r="T13" s="36">
        <f t="shared" si="1"/>
        <v>1</v>
      </c>
      <c r="U13" s="35">
        <f>+'Access-Nov'!O13</f>
        <v>1133351.1200000001</v>
      </c>
      <c r="V13" s="36">
        <f t="shared" si="2"/>
        <v>0.50013641153637733</v>
      </c>
      <c r="W13" s="35">
        <f>+'Access-Nov'!P13</f>
        <v>1133351.1200000001</v>
      </c>
      <c r="X13" s="36">
        <f t="shared" si="3"/>
        <v>0.50013641153637733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02.122</v>
      </c>
      <c r="D14" s="32" t="str">
        <f>+CONCATENATE('Access-Nov'!E14,".",'Access-Nov'!G14)</f>
        <v>0569.09HB</v>
      </c>
      <c r="E14" s="42" t="str">
        <f>+'Access-Nov'!F14</f>
        <v>PRESTACAO JURISDICIONAL NA JUSTICA FEDERAL</v>
      </c>
      <c r="F14" s="42" t="str">
        <f>+'Access-Nov'!H14</f>
        <v>CONTRIBUICAO DA UNIAO, DE SUAS AUTARQUIAS E FUNDACOES PARA O</v>
      </c>
      <c r="G14" s="32" t="str">
        <f>IF('Access-Nov'!I14="1","F","S")</f>
        <v>F</v>
      </c>
      <c r="H14" s="32" t="str">
        <f>+'Access-Nov'!J14</f>
        <v>0100</v>
      </c>
      <c r="I14" s="42" t="str">
        <f>+'Access-Nov'!K14</f>
        <v>RECURSOS ORDINARIOS</v>
      </c>
      <c r="J14" s="32" t="str">
        <f>+'Access-Nov'!L14</f>
        <v>1</v>
      </c>
      <c r="K14" s="35"/>
      <c r="L14" s="35"/>
      <c r="M14" s="35"/>
      <c r="N14" s="33">
        <v>0</v>
      </c>
      <c r="O14" s="35"/>
      <c r="P14" s="35">
        <f>+'Access-Nov'!M14</f>
        <v>10888040.58</v>
      </c>
      <c r="Q14" s="35"/>
      <c r="R14" s="35">
        <f t="shared" si="0"/>
        <v>10888040.58</v>
      </c>
      <c r="S14" s="35">
        <f>+'Access-Nov'!N14</f>
        <v>10888040.58</v>
      </c>
      <c r="T14" s="36">
        <f t="shared" si="1"/>
        <v>1</v>
      </c>
      <c r="U14" s="35">
        <f>+'Access-Nov'!O14</f>
        <v>10888040.58</v>
      </c>
      <c r="V14" s="36">
        <f t="shared" si="2"/>
        <v>1</v>
      </c>
      <c r="W14" s="35">
        <f>+'Access-Nov'!P14</f>
        <v>10888040.58</v>
      </c>
      <c r="X14" s="36">
        <f t="shared" si="3"/>
        <v>1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02.122</v>
      </c>
      <c r="D15" s="32" t="str">
        <f>+CONCATENATE('Access-Nov'!E15,".",'Access-Nov'!G15)</f>
        <v>0569.20TP</v>
      </c>
      <c r="E15" s="42" t="str">
        <f>+'Access-Nov'!F15</f>
        <v>PRESTACAO JURISDICIONAL NA JUSTICA FEDERAL</v>
      </c>
      <c r="F15" s="42" t="str">
        <f>+'Access-Nov'!H15</f>
        <v>PESSOAL ATIVO DA UNIAO</v>
      </c>
      <c r="G15" s="32" t="str">
        <f>IF('Access-Nov'!I15="1","F","S")</f>
        <v>F</v>
      </c>
      <c r="H15" s="32" t="str">
        <f>+'Access-Nov'!J15</f>
        <v>0100</v>
      </c>
      <c r="I15" s="42" t="str">
        <f>+'Access-Nov'!K15</f>
        <v>RECURSOS ORDINARIOS</v>
      </c>
      <c r="J15" s="32" t="str">
        <f>+'Access-Nov'!L15</f>
        <v>1</v>
      </c>
      <c r="K15" s="33"/>
      <c r="L15" s="33"/>
      <c r="M15" s="33"/>
      <c r="N15" s="33">
        <v>0</v>
      </c>
      <c r="O15" s="33"/>
      <c r="P15" s="35">
        <f>+'Access-Nov'!M15</f>
        <v>61998469.020000003</v>
      </c>
      <c r="Q15" s="35"/>
      <c r="R15" s="35">
        <f t="shared" si="0"/>
        <v>61998469.020000003</v>
      </c>
      <c r="S15" s="35">
        <f>+'Access-Nov'!N15</f>
        <v>61927943.5</v>
      </c>
      <c r="T15" s="36">
        <f t="shared" si="1"/>
        <v>0.99886246352345809</v>
      </c>
      <c r="U15" s="35">
        <f>+'Access-Nov'!O15</f>
        <v>61927186.450000003</v>
      </c>
      <c r="V15" s="36">
        <f t="shared" si="2"/>
        <v>0.99885025273806349</v>
      </c>
      <c r="W15" s="35">
        <f>+'Access-Nov'!P15</f>
        <v>61773890.259999998</v>
      </c>
      <c r="X15" s="36">
        <f t="shared" si="3"/>
        <v>0.9963776724885326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0569.216H</v>
      </c>
      <c r="E16" s="42" t="str">
        <f>+'Access-Nov'!F16</f>
        <v>PRESTACAO JURISDICIONAL NA JUSTICA FEDERAL</v>
      </c>
      <c r="F16" s="42" t="str">
        <f>+'Access-Nov'!H16</f>
        <v>AJUDA DE CUSTO PARA MORADIA OU AUXILIO-MORADIA A AGENTES PUB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3</v>
      </c>
      <c r="K16" s="35"/>
      <c r="L16" s="35"/>
      <c r="M16" s="35"/>
      <c r="N16" s="33">
        <v>0</v>
      </c>
      <c r="O16" s="35"/>
      <c r="P16" s="35">
        <f>+'Access-Nov'!M16</f>
        <v>1673657</v>
      </c>
      <c r="Q16" s="35"/>
      <c r="R16" s="35">
        <f t="shared" si="0"/>
        <v>1673657</v>
      </c>
      <c r="S16" s="35">
        <f>+'Access-Nov'!N16</f>
        <v>1673656.74</v>
      </c>
      <c r="T16" s="36">
        <f t="shared" si="1"/>
        <v>0.99999984465156244</v>
      </c>
      <c r="U16" s="35">
        <f>+'Access-Nov'!O16</f>
        <v>1361550.48</v>
      </c>
      <c r="V16" s="36">
        <f t="shared" si="2"/>
        <v>0.81351822984040334</v>
      </c>
      <c r="W16" s="35">
        <f>+'Access-Nov'!P16</f>
        <v>1361550.48</v>
      </c>
      <c r="X16" s="36">
        <f t="shared" si="3"/>
        <v>0.81351822984040334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02.301</v>
      </c>
      <c r="D17" s="32" t="str">
        <f>+CONCATENATE('Access-Nov'!E17,".",'Access-Nov'!G17)</f>
        <v>0569.2004</v>
      </c>
      <c r="E17" s="42" t="str">
        <f>+'Access-Nov'!F17</f>
        <v>PRESTACAO JURISDICIONAL NA JUSTICA FEDERAL</v>
      </c>
      <c r="F17" s="42" t="str">
        <f>+'Access-Nov'!H17</f>
        <v>ASSISTENCIA MEDICA E ODONTOLOGICA AOS SERVIDORES CIVIS, EMPR</v>
      </c>
      <c r="G17" s="32" t="str">
        <f>IF('Access-Nov'!I17="1","F","S")</f>
        <v>S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+'Access-Nov'!M17</f>
        <v>15000</v>
      </c>
      <c r="Q17" s="35"/>
      <c r="R17" s="35">
        <f t="shared" si="0"/>
        <v>15000</v>
      </c>
      <c r="S17" s="35">
        <f>+'Access-Nov'!N17</f>
        <v>6620</v>
      </c>
      <c r="T17" s="36">
        <f t="shared" si="1"/>
        <v>0.44133333333333336</v>
      </c>
      <c r="U17" s="35">
        <f>+'Access-Nov'!O17</f>
        <v>6620</v>
      </c>
      <c r="V17" s="36">
        <f t="shared" si="2"/>
        <v>0.44133333333333336</v>
      </c>
      <c r="W17" s="35">
        <f>+'Access-Nov'!P17</f>
        <v>6620</v>
      </c>
      <c r="X17" s="36">
        <f t="shared" si="3"/>
        <v>0.44133333333333336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2391076</v>
      </c>
      <c r="Q18" s="35"/>
      <c r="R18" s="35">
        <f t="shared" si="0"/>
        <v>2391076</v>
      </c>
      <c r="S18" s="35">
        <f>+'Access-Nov'!N18</f>
        <v>2152702.12</v>
      </c>
      <c r="T18" s="36">
        <f t="shared" si="1"/>
        <v>0.90030685766575391</v>
      </c>
      <c r="U18" s="35">
        <f>+'Access-Nov'!O18</f>
        <v>1752128.1</v>
      </c>
      <c r="V18" s="36">
        <f t="shared" si="2"/>
        <v>0.73277808819125789</v>
      </c>
      <c r="W18" s="35">
        <f>+'Access-Nov'!P18</f>
        <v>1752128.1</v>
      </c>
      <c r="X18" s="36">
        <f t="shared" si="3"/>
        <v>0.73277808819125789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6578.48</v>
      </c>
      <c r="Q19" s="35"/>
      <c r="R19" s="35">
        <f t="shared" si="0"/>
        <v>6578.48</v>
      </c>
      <c r="S19" s="35">
        <f>+'Access-Nov'!N19</f>
        <v>6578.48</v>
      </c>
      <c r="T19" s="36">
        <f t="shared" si="1"/>
        <v>1</v>
      </c>
      <c r="U19" s="35">
        <f>+'Access-Nov'!O19</f>
        <v>6578.48</v>
      </c>
      <c r="V19" s="36">
        <f t="shared" si="2"/>
        <v>1</v>
      </c>
      <c r="W19" s="35">
        <f>+'Access-Nov'!P19</f>
        <v>6578.48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576384</v>
      </c>
      <c r="Q20" s="35"/>
      <c r="R20" s="35">
        <f t="shared" si="0"/>
        <v>576384</v>
      </c>
      <c r="S20" s="35">
        <f>+'Access-Nov'!N20</f>
        <v>576384</v>
      </c>
      <c r="T20" s="36">
        <f t="shared" si="1"/>
        <v>1</v>
      </c>
      <c r="U20" s="35">
        <f>+'Access-Nov'!O20</f>
        <v>491600.89</v>
      </c>
      <c r="V20" s="36">
        <f t="shared" si="2"/>
        <v>0.8529051639184988</v>
      </c>
      <c r="W20" s="35">
        <f>+'Access-Nov'!P20</f>
        <v>491600.89</v>
      </c>
      <c r="X20" s="36">
        <f t="shared" si="3"/>
        <v>0.8529051639184988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3428575</v>
      </c>
      <c r="Q21" s="35"/>
      <c r="R21" s="35">
        <f>N21-O21+P21+Q21</f>
        <v>3428575</v>
      </c>
      <c r="S21" s="35">
        <f>+'Access-Nov'!N21</f>
        <v>3428575</v>
      </c>
      <c r="T21" s="36">
        <f>IF(R21&gt;0,S21/R21,0)</f>
        <v>1</v>
      </c>
      <c r="U21" s="35">
        <f>+'Access-Nov'!O21</f>
        <v>3070729.59</v>
      </c>
      <c r="V21" s="36">
        <f>IF(R21&gt;0,U21/R21,0)</f>
        <v>0.89562853080361371</v>
      </c>
      <c r="W21" s="35">
        <f>+'Access-Nov'!P21</f>
        <v>3070729.59</v>
      </c>
      <c r="X21" s="36">
        <f>IF(R21&gt;0,W21/R21,0)</f>
        <v>0.89562853080361371</v>
      </c>
    </row>
    <row r="22" spans="1:24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09.272</v>
      </c>
      <c r="D22" s="32" t="str">
        <f>+CONCATENATE('Access-Nov'!E22,".",'Access-Nov'!G22)</f>
        <v>0089.0181</v>
      </c>
      <c r="E22" s="42" t="str">
        <f>+'Access-Nov'!F22</f>
        <v>PREVIDENCIA DE INATIVOS E PENSIONISTAS DA UNIAO</v>
      </c>
      <c r="F22" s="42" t="str">
        <f>+'Access-Nov'!H22</f>
        <v>APOSENTADORIAS E PENSOES - SERVIDORES CIVIS</v>
      </c>
      <c r="G22" s="32" t="str">
        <f>IF('Access-Nov'!I22="1","F","S")</f>
        <v>S</v>
      </c>
      <c r="H22" s="32" t="str">
        <f>+'Access-Nov'!J22</f>
        <v>0156</v>
      </c>
      <c r="I22" s="42" t="str">
        <f>+'Access-Nov'!K22</f>
        <v>CONTRIBUICAO PLANO SEGURIDADE SOCIAL SERVIDOR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6771463.5700000003</v>
      </c>
      <c r="Q22" s="35"/>
      <c r="R22" s="35">
        <f>N22-O22+P22+Q22</f>
        <v>6771463.5700000003</v>
      </c>
      <c r="S22" s="35">
        <f>+'Access-Nov'!N22</f>
        <v>6771463.5700000003</v>
      </c>
      <c r="T22" s="36">
        <f>IF(R22&gt;0,S22/R22,0)</f>
        <v>1</v>
      </c>
      <c r="U22" s="35">
        <f>+'Access-Nov'!O22</f>
        <v>6771463.5700000003</v>
      </c>
      <c r="V22" s="36">
        <f>IF(R22&gt;0,U22/R22,0)</f>
        <v>1</v>
      </c>
      <c r="W22" s="35">
        <f>+'Access-Nov'!P22</f>
        <v>6771463.5700000003</v>
      </c>
      <c r="X22" s="36">
        <f>IF(R22&gt;0,W22/R22,0)</f>
        <v>1</v>
      </c>
    </row>
    <row r="23" spans="1:24" ht="30.75" customHeight="1" thickBot="1" x14ac:dyDescent="0.25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0169</v>
      </c>
      <c r="I23" s="42" t="str">
        <f>+'Access-Nov'!K23</f>
        <v>CONTRIB.PATRONAL P/PLANO DE SEGURID.SOC.SERV.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1982108.18</v>
      </c>
      <c r="Q23" s="35"/>
      <c r="R23" s="35">
        <f>N23-O23+P23+Q23</f>
        <v>1982108.18</v>
      </c>
      <c r="S23" s="35">
        <f>+'Access-Nov'!N23</f>
        <v>1982108.18</v>
      </c>
      <c r="T23" s="36">
        <f>IF(R23&gt;0,S23/R23,0)</f>
        <v>1</v>
      </c>
      <c r="U23" s="35">
        <f>+'Access-Nov'!O23</f>
        <v>1982108.18</v>
      </c>
      <c r="V23" s="36">
        <f>IF(R23&gt;0,U23/R23,0)</f>
        <v>1</v>
      </c>
      <c r="W23" s="35">
        <f>+'Access-Nov'!P23</f>
        <v>1947599.91</v>
      </c>
      <c r="X23" s="36">
        <f>IF(R23&gt;0,W23/R23,0)</f>
        <v>0.98259011776037375</v>
      </c>
    </row>
    <row r="24" spans="1:24" ht="30.75" customHeight="1" thickBot="1" x14ac:dyDescent="0.25">
      <c r="A24" s="62" t="s">
        <v>99</v>
      </c>
      <c r="B24" s="63"/>
      <c r="C24" s="63"/>
      <c r="D24" s="63"/>
      <c r="E24" s="63"/>
      <c r="F24" s="63"/>
      <c r="G24" s="63"/>
      <c r="H24" s="63"/>
      <c r="I24" s="63"/>
      <c r="J24" s="64"/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f>SUM(P10:P23)</f>
        <v>109883365.83000001</v>
      </c>
      <c r="Q24" s="38">
        <f>SUM(Q10:Q23)</f>
        <v>0</v>
      </c>
      <c r="R24" s="38">
        <f>SUM(R10:R23)</f>
        <v>109883365.83000001</v>
      </c>
      <c r="S24" s="38">
        <f>SUM(S10:S23)</f>
        <v>108900781.80000001</v>
      </c>
      <c r="T24" s="39">
        <f t="shared" si="1"/>
        <v>0.99105793654409757</v>
      </c>
      <c r="U24" s="38">
        <f>SUM(U10:U23)</f>
        <v>104688446.24000001</v>
      </c>
      <c r="V24" s="39">
        <f t="shared" si="2"/>
        <v>0.95272333031701051</v>
      </c>
      <c r="W24" s="38">
        <f>SUM(W10:W23)</f>
        <v>104500641.78</v>
      </c>
      <c r="X24" s="39">
        <f t="shared" si="3"/>
        <v>0.95101420484036137</v>
      </c>
    </row>
    <row r="25" spans="1:24" x14ac:dyDescent="0.2">
      <c r="A25" s="3" t="s">
        <v>100</v>
      </c>
      <c r="B25" s="3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6" spans="1:24" x14ac:dyDescent="0.2">
      <c r="A26" s="3" t="s">
        <v>101</v>
      </c>
      <c r="B26" s="40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9" spans="1:24" ht="23.25" customHeight="1" x14ac:dyDescent="0.2">
      <c r="N29" t="s">
        <v>15</v>
      </c>
      <c r="P29" s="41">
        <f>SUM(P10:P23)</f>
        <v>109883365.83000001</v>
      </c>
      <c r="Q29" s="41"/>
      <c r="R29" s="41">
        <f>SUM(R10:R23)</f>
        <v>109883365.83000001</v>
      </c>
      <c r="S29" s="41">
        <f>SUM(S10:S23)</f>
        <v>108900781.80000001</v>
      </c>
      <c r="T29" s="41"/>
      <c r="U29" s="41">
        <f>SUM(U10:U23)</f>
        <v>104688446.24000001</v>
      </c>
      <c r="V29" s="41"/>
      <c r="W29" s="41">
        <f>SUM(W10:W23)</f>
        <v>104500641.78</v>
      </c>
      <c r="X29" s="41"/>
    </row>
    <row r="30" spans="1:24" ht="23.25" customHeight="1" x14ac:dyDescent="0.2">
      <c r="N30" t="s">
        <v>120</v>
      </c>
      <c r="P30" s="41">
        <v>-109883365.83</v>
      </c>
      <c r="Q30" s="41"/>
      <c r="R30" s="41">
        <v>-109883365.83</v>
      </c>
      <c r="S30" s="41">
        <v>-108900781.8</v>
      </c>
      <c r="T30" s="41"/>
      <c r="U30" s="41">
        <v>-104688446.23999999</v>
      </c>
      <c r="V30" s="41"/>
      <c r="W30" s="41">
        <v>-104500641.78</v>
      </c>
      <c r="X30" s="41"/>
    </row>
    <row r="31" spans="1:24" ht="23.25" customHeight="1" x14ac:dyDescent="0.2">
      <c r="N31" t="s">
        <v>16</v>
      </c>
      <c r="P31" s="41">
        <f>+P30+P29</f>
        <v>0</v>
      </c>
      <c r="Q31" s="41"/>
      <c r="R31" s="41">
        <f>+R30+R29</f>
        <v>0</v>
      </c>
      <c r="S31" s="41">
        <f>+S30+S29</f>
        <v>0</v>
      </c>
      <c r="T31" s="41"/>
      <c r="U31" s="41">
        <f>+U30+U29</f>
        <v>0</v>
      </c>
      <c r="V31" s="41"/>
      <c r="W31" s="41">
        <f>+W30+W29</f>
        <v>0</v>
      </c>
      <c r="X31" s="41"/>
    </row>
    <row r="32" spans="1:24" ht="23.25" customHeight="1" x14ac:dyDescent="0.2"/>
  </sheetData>
  <mergeCells count="17">
    <mergeCell ref="J8:J9"/>
    <mergeCell ref="A24:J2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view="pageBreakPreview" topLeftCell="A4" zoomScale="70" zoomScaleNormal="70" zoomScaleSheetLayoutView="70" workbookViewId="0">
      <selection activeCell="W33" sqref="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8" t="s">
        <v>71</v>
      </c>
      <c r="B7" s="69"/>
      <c r="C7" s="69"/>
      <c r="D7" s="69"/>
      <c r="E7" s="69"/>
      <c r="F7" s="69"/>
      <c r="G7" s="69"/>
      <c r="H7" s="69"/>
      <c r="I7" s="69"/>
      <c r="J7" s="70"/>
      <c r="K7" s="65" t="s">
        <v>3</v>
      </c>
      <c r="L7" s="62" t="s">
        <v>72</v>
      </c>
      <c r="M7" s="64"/>
      <c r="N7" s="65" t="s">
        <v>73</v>
      </c>
      <c r="O7" s="65" t="s">
        <v>74</v>
      </c>
      <c r="P7" s="68" t="s">
        <v>75</v>
      </c>
      <c r="Q7" s="70"/>
      <c r="R7" s="65" t="s">
        <v>6</v>
      </c>
      <c r="S7" s="68" t="s">
        <v>76</v>
      </c>
      <c r="T7" s="69"/>
      <c r="U7" s="69"/>
      <c r="V7" s="69"/>
      <c r="W7" s="69"/>
      <c r="X7" s="70"/>
    </row>
    <row r="8" spans="1:24" ht="20.25" customHeight="1" x14ac:dyDescent="0.2">
      <c r="A8" s="71" t="s">
        <v>21</v>
      </c>
      <c r="B8" s="72"/>
      <c r="C8" s="60" t="s">
        <v>77</v>
      </c>
      <c r="D8" s="60" t="s">
        <v>78</v>
      </c>
      <c r="E8" s="73" t="s">
        <v>79</v>
      </c>
      <c r="F8" s="74"/>
      <c r="G8" s="60" t="s">
        <v>0</v>
      </c>
      <c r="H8" s="75" t="s">
        <v>2</v>
      </c>
      <c r="I8" s="76"/>
      <c r="J8" s="60" t="s">
        <v>1</v>
      </c>
      <c r="K8" s="66"/>
      <c r="L8" s="10" t="s">
        <v>80</v>
      </c>
      <c r="M8" s="10" t="s">
        <v>81</v>
      </c>
      <c r="N8" s="66"/>
      <c r="O8" s="66"/>
      <c r="P8" s="12" t="s">
        <v>4</v>
      </c>
      <c r="Q8" s="12" t="s">
        <v>5</v>
      </c>
      <c r="R8" s="6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1"/>
      <c r="D9" s="61"/>
      <c r="E9" s="17" t="s">
        <v>84</v>
      </c>
      <c r="F9" s="17" t="s">
        <v>85</v>
      </c>
      <c r="G9" s="61"/>
      <c r="H9" s="17" t="s">
        <v>82</v>
      </c>
      <c r="I9" s="17" t="s">
        <v>83</v>
      </c>
      <c r="J9" s="6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4241928</v>
      </c>
      <c r="Q10" s="30"/>
      <c r="R10" s="30">
        <f>N10-O10+P10+Q10</f>
        <v>4241928</v>
      </c>
      <c r="S10" s="30">
        <f>+'Access-Dez'!N10</f>
        <v>4241458.51</v>
      </c>
      <c r="T10" s="31">
        <f>IF(R10&gt;0,S10/R10,0)</f>
        <v>0.99988932155378396</v>
      </c>
      <c r="U10" s="30">
        <f>+'Access-Dez'!O10</f>
        <v>4241458.51</v>
      </c>
      <c r="V10" s="31">
        <f>IF(R10&gt;0,U10/R10,0)</f>
        <v>0.99988932155378396</v>
      </c>
      <c r="W10" s="30">
        <f>+'Access-Dez'!P10</f>
        <v>4241458.51</v>
      </c>
      <c r="X10" s="31">
        <f>IF(R10&gt;0,W10/R10,0)</f>
        <v>0.99988932155378396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390626</v>
      </c>
      <c r="Q11" s="35"/>
      <c r="R11" s="35">
        <f t="shared" ref="R11:R20" si="0">N11-O11+P11+Q11</f>
        <v>390626</v>
      </c>
      <c r="S11" s="35">
        <f>+'Access-Dez'!N11</f>
        <v>365666.27</v>
      </c>
      <c r="T11" s="36">
        <f t="shared" ref="T11:T26" si="1">IF(R11&gt;0,S11/R11,0)</f>
        <v>0.9361032547756678</v>
      </c>
      <c r="U11" s="35">
        <f>+'Access-Dez'!O11</f>
        <v>125956.79</v>
      </c>
      <c r="V11" s="36">
        <f t="shared" ref="V11:V26" si="2">IF(R11&gt;0,U11/R11,0)</f>
        <v>0.32244855693169422</v>
      </c>
      <c r="W11" s="35">
        <f>+'Access-Dez'!P11</f>
        <v>125956.79</v>
      </c>
      <c r="X11" s="36">
        <f t="shared" ref="X11:X26" si="3">IF(R11&gt;0,W11/R11,0)</f>
        <v>0.32244855693169422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13901522.699999999</v>
      </c>
      <c r="Q12" s="35"/>
      <c r="R12" s="35">
        <f t="shared" si="0"/>
        <v>13901522.699999999</v>
      </c>
      <c r="S12" s="35">
        <f>+'Access-Dez'!N12</f>
        <v>13559419.880000001</v>
      </c>
      <c r="T12" s="36">
        <f t="shared" si="1"/>
        <v>0.9753909821691692</v>
      </c>
      <c r="U12" s="35">
        <f>+'Access-Dez'!O12</f>
        <v>12843892.619999999</v>
      </c>
      <c r="V12" s="36">
        <f t="shared" si="2"/>
        <v>0.92391983937126543</v>
      </c>
      <c r="W12" s="35">
        <f>+'Access-Dez'!P12</f>
        <v>12843892.619999999</v>
      </c>
      <c r="X12" s="36">
        <f t="shared" si="3"/>
        <v>0.92391983937126543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0181</v>
      </c>
      <c r="I13" s="42" t="str">
        <f>+'Access-Dez'!K13</f>
        <v>RECURSOS DE CONVENIOS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2266084</v>
      </c>
      <c r="Q13" s="35"/>
      <c r="R13" s="35">
        <f t="shared" si="0"/>
        <v>2266084</v>
      </c>
      <c r="S13" s="35">
        <f>+'Access-Dez'!N13</f>
        <v>2266084</v>
      </c>
      <c r="T13" s="36">
        <f t="shared" si="1"/>
        <v>1</v>
      </c>
      <c r="U13" s="35">
        <f>+'Access-Dez'!O13</f>
        <v>2109315.0099999998</v>
      </c>
      <c r="V13" s="36">
        <f t="shared" si="2"/>
        <v>0.93081942681736418</v>
      </c>
      <c r="W13" s="35">
        <f>+'Access-Dez'!P13</f>
        <v>2109315.0099999998</v>
      </c>
      <c r="X13" s="36">
        <f t="shared" si="3"/>
        <v>0.93081942681736418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02.122</v>
      </c>
      <c r="D14" s="32" t="str">
        <f>+CONCATENATE('Access-Dez'!E14,".",'Access-Dez'!G14)</f>
        <v>0569.09HB</v>
      </c>
      <c r="E14" s="42" t="str">
        <f>+'Access-Dez'!F14</f>
        <v>PRESTACAO JURISDICIONAL NA JUSTICA FEDERAL</v>
      </c>
      <c r="F14" s="42" t="str">
        <f>+'Access-Dez'!H14</f>
        <v>CONTRIBUICAO DA UNIAO, DE SUAS AUTARQUIAS E FUNDACOES PARA O</v>
      </c>
      <c r="G14" s="32" t="str">
        <f>IF('Access-Dez'!I14="1","F","S")</f>
        <v>F</v>
      </c>
      <c r="H14" s="32" t="str">
        <f>+'Access-Dez'!J14</f>
        <v>0100</v>
      </c>
      <c r="I14" s="42" t="str">
        <f>+'Access-Dez'!K14</f>
        <v>RECURSOS ORDINARIOS</v>
      </c>
      <c r="J14" s="32" t="str">
        <f>+'Access-Dez'!L14</f>
        <v>1</v>
      </c>
      <c r="K14" s="35"/>
      <c r="L14" s="35"/>
      <c r="M14" s="35"/>
      <c r="N14" s="33">
        <v>0</v>
      </c>
      <c r="O14" s="35"/>
      <c r="P14" s="35">
        <f>+'Access-Dez'!M14</f>
        <v>11829449.98</v>
      </c>
      <c r="Q14" s="35"/>
      <c r="R14" s="35">
        <f t="shared" si="0"/>
        <v>11829449.98</v>
      </c>
      <c r="S14" s="35">
        <f>+'Access-Dez'!N14</f>
        <v>11829449.98</v>
      </c>
      <c r="T14" s="36">
        <f t="shared" si="1"/>
        <v>1</v>
      </c>
      <c r="U14" s="35">
        <f>+'Access-Dez'!O14</f>
        <v>11818766</v>
      </c>
      <c r="V14" s="36">
        <f t="shared" si="2"/>
        <v>0.99909683205744448</v>
      </c>
      <c r="W14" s="35">
        <f>+'Access-Dez'!P14</f>
        <v>11818766</v>
      </c>
      <c r="X14" s="36">
        <f t="shared" si="3"/>
        <v>0.99909683205744448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02.122</v>
      </c>
      <c r="D15" s="32" t="str">
        <f>+CONCATENATE('Access-Dez'!E15,".",'Access-Dez'!G15)</f>
        <v>0569.09HB</v>
      </c>
      <c r="E15" s="42" t="str">
        <f>+'Access-Dez'!F15</f>
        <v>PRESTACAO JURISDICIONAL NA JUSTICA FEDERAL</v>
      </c>
      <c r="F15" s="42" t="str">
        <f>+'Access-Dez'!H15</f>
        <v>CONTRIBUICAO DA UNIAO, DE SUAS AUTARQUIAS E FUNDACOES PARA O</v>
      </c>
      <c r="G15" s="32" t="str">
        <f>IF('Access-Dez'!I15="1","F","S")</f>
        <v>F</v>
      </c>
      <c r="H15" s="32" t="str">
        <f>+'Access-Dez'!J15</f>
        <v>0188</v>
      </c>
      <c r="I15" s="42" t="str">
        <f>+'Access-Dez'!K15</f>
        <v>REMUNERACAO DAS DISPONIB. DO TESOURO NACIONAL</v>
      </c>
      <c r="J15" s="32" t="str">
        <f>+'Access-Dez'!L15</f>
        <v>1</v>
      </c>
      <c r="K15" s="33"/>
      <c r="L15" s="33"/>
      <c r="M15" s="33"/>
      <c r="N15" s="33">
        <v>0</v>
      </c>
      <c r="O15" s="33"/>
      <c r="P15" s="35">
        <f>+'Access-Dez'!M15</f>
        <v>282395.36</v>
      </c>
      <c r="Q15" s="35"/>
      <c r="R15" s="35">
        <f t="shared" si="0"/>
        <v>282395.36</v>
      </c>
      <c r="S15" s="35">
        <f>+'Access-Dez'!N15</f>
        <v>282395.36</v>
      </c>
      <c r="T15" s="36">
        <f t="shared" si="1"/>
        <v>1</v>
      </c>
      <c r="U15" s="35">
        <f>+'Access-Dez'!O15</f>
        <v>282395.36</v>
      </c>
      <c r="V15" s="36">
        <f t="shared" si="2"/>
        <v>1</v>
      </c>
      <c r="W15" s="35">
        <f>+'Access-Dez'!P15</f>
        <v>282395.36</v>
      </c>
      <c r="X15" s="36">
        <f t="shared" si="3"/>
        <v>1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PESSOAL ATIVO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68951916.299999997</v>
      </c>
      <c r="Q16" s="35"/>
      <c r="R16" s="35">
        <f t="shared" si="0"/>
        <v>68951916.299999997</v>
      </c>
      <c r="S16" s="35">
        <f>+'Access-Dez'!N16</f>
        <v>68951159.25</v>
      </c>
      <c r="T16" s="36">
        <f t="shared" si="1"/>
        <v>0.9999890206097144</v>
      </c>
      <c r="U16" s="35">
        <f>+'Access-Dez'!O16</f>
        <v>68459445.269999996</v>
      </c>
      <c r="V16" s="36">
        <f t="shared" si="2"/>
        <v>0.99285776151807981</v>
      </c>
      <c r="W16" s="35">
        <f>+'Access-Dez'!P16</f>
        <v>68305486.939999998</v>
      </c>
      <c r="X16" s="36">
        <f t="shared" si="3"/>
        <v>0.99062492538731661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1673657</v>
      </c>
      <c r="Q17" s="35"/>
      <c r="R17" s="35">
        <f t="shared" si="0"/>
        <v>1673657</v>
      </c>
      <c r="S17" s="35">
        <f>+'Access-Dez'!N17</f>
        <v>1459660.54</v>
      </c>
      <c r="T17" s="36">
        <f t="shared" si="1"/>
        <v>0.87213840111803076</v>
      </c>
      <c r="U17" s="35">
        <f>+'Access-Dez'!O17</f>
        <v>1459660.54</v>
      </c>
      <c r="V17" s="36">
        <f t="shared" si="2"/>
        <v>0.87213840111803076</v>
      </c>
      <c r="W17" s="35">
        <f>+'Access-Dez'!P17</f>
        <v>1459660.54</v>
      </c>
      <c r="X17" s="36">
        <f t="shared" si="3"/>
        <v>0.87213840111803076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4</v>
      </c>
      <c r="K18" s="33"/>
      <c r="L18" s="33"/>
      <c r="M18" s="33"/>
      <c r="N18" s="33">
        <v>0</v>
      </c>
      <c r="O18" s="33"/>
      <c r="P18" s="35">
        <f>+'Access-Dez'!M18</f>
        <v>15000</v>
      </c>
      <c r="Q18" s="35"/>
      <c r="R18" s="35">
        <f t="shared" si="0"/>
        <v>15000</v>
      </c>
      <c r="S18" s="35">
        <f>+'Access-Dez'!N18</f>
        <v>6620</v>
      </c>
      <c r="T18" s="36">
        <f t="shared" si="1"/>
        <v>0.44133333333333336</v>
      </c>
      <c r="U18" s="35">
        <f>+'Access-Dez'!O18</f>
        <v>6620</v>
      </c>
      <c r="V18" s="36">
        <f t="shared" si="2"/>
        <v>0.44133333333333336</v>
      </c>
      <c r="W18" s="35">
        <f>+'Access-Dez'!P18</f>
        <v>6620</v>
      </c>
      <c r="X18" s="36">
        <f t="shared" si="3"/>
        <v>0.44133333333333336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02.301</v>
      </c>
      <c r="D19" s="32" t="str">
        <f>+CONCATENATE('Access-Dez'!E19,".",'Access-Dez'!G19)</f>
        <v>0569.2004</v>
      </c>
      <c r="E19" s="42" t="str">
        <f>+'Access-Dez'!F19</f>
        <v>PRESTACAO JURISDICIONAL NA JUSTICA FEDERAL</v>
      </c>
      <c r="F19" s="42" t="str">
        <f>+'Access-Dez'!H19</f>
        <v>ASSISTENCIA MEDICA E ODONTOLOGICA AOS SERVIDORES CIVIS, EMPR</v>
      </c>
      <c r="G19" s="32" t="str">
        <f>IF('Access-Dez'!I19="1","F","S")</f>
        <v>S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2391076</v>
      </c>
      <c r="Q19" s="35"/>
      <c r="R19" s="35">
        <f t="shared" si="0"/>
        <v>2391076</v>
      </c>
      <c r="S19" s="35">
        <f>+'Access-Dez'!N19</f>
        <v>2390707.63</v>
      </c>
      <c r="T19" s="36">
        <f t="shared" si="1"/>
        <v>0.99984593965227364</v>
      </c>
      <c r="U19" s="35">
        <f>+'Access-Dez'!O19</f>
        <v>2260707.13</v>
      </c>
      <c r="V19" s="36">
        <f t="shared" si="2"/>
        <v>0.94547690244893923</v>
      </c>
      <c r="W19" s="35">
        <f>+'Access-Dez'!P19</f>
        <v>2260707.13</v>
      </c>
      <c r="X19" s="36">
        <f t="shared" si="3"/>
        <v>0.94547690244893923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0569.00M1</v>
      </c>
      <c r="E20" s="42" t="str">
        <f>+'Access-Dez'!F20</f>
        <v>PRESTACAO JURISDICIONAL NA JUSTICA FEDERAL</v>
      </c>
      <c r="F20" s="42" t="str">
        <f>+'Access-Dez'!H20</f>
        <v>BENEFICIOS ASSISTENCIAIS DECORRENTES DO AUXILIO-FUNERAL E NA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7169.8</v>
      </c>
      <c r="Q20" s="35"/>
      <c r="R20" s="35">
        <f t="shared" si="0"/>
        <v>7169.8</v>
      </c>
      <c r="S20" s="35">
        <f>+'Access-Dez'!N20</f>
        <v>7169.8</v>
      </c>
      <c r="T20" s="36">
        <f t="shared" si="1"/>
        <v>1</v>
      </c>
      <c r="U20" s="35">
        <f>+'Access-Dez'!O20</f>
        <v>7169.8</v>
      </c>
      <c r="V20" s="36">
        <f t="shared" si="2"/>
        <v>1</v>
      </c>
      <c r="W20" s="35">
        <f>+'Access-Dez'!P20</f>
        <v>7169.8</v>
      </c>
      <c r="X20" s="36">
        <f t="shared" si="3"/>
        <v>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0569.2010</v>
      </c>
      <c r="E21" s="42" t="str">
        <f>+'Access-Dez'!F21</f>
        <v>PRESTACAO JURISDICIONAL NA JUSTICA FEDERAL</v>
      </c>
      <c r="F21" s="42" t="str">
        <f>+'Access-Dez'!H21</f>
        <v>ASSISTENCIA PRE-ESCOLAR AOS DEPENDENTES DOS SERVIDORES CIVIS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576384</v>
      </c>
      <c r="Q21" s="35"/>
      <c r="R21" s="35">
        <f>N21-O21+P21+Q21</f>
        <v>576384</v>
      </c>
      <c r="S21" s="35">
        <f>+'Access-Dez'!N21</f>
        <v>546370.29</v>
      </c>
      <c r="T21" s="36">
        <f>IF(R21&gt;0,S21/R21,0)</f>
        <v>0.94792757953031315</v>
      </c>
      <c r="U21" s="35">
        <f>+'Access-Dez'!O21</f>
        <v>544972.29</v>
      </c>
      <c r="V21" s="36">
        <f>IF(R21&gt;0,U21/R21,0)</f>
        <v>0.94550211317455035</v>
      </c>
      <c r="W21" s="35">
        <f>+'Access-Dez'!P21</f>
        <v>544972.29</v>
      </c>
      <c r="X21" s="36">
        <f>IF(R21&gt;0,W21/R21,0)</f>
        <v>0.94550211317455035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02.331</v>
      </c>
      <c r="D22" s="32" t="str">
        <f>+CONCATENATE('Access-Dez'!E22,".",'Access-Dez'!G22)</f>
        <v>0569.2012</v>
      </c>
      <c r="E22" s="42" t="str">
        <f>+'Access-Dez'!F22</f>
        <v>PRESTACAO JURISDICIONAL NA JUSTICA FEDERAL</v>
      </c>
      <c r="F22" s="42" t="str">
        <f>+'Access-Dez'!H22</f>
        <v>AUXILIO-ALIMENTACAO AOS SERVIDORES CIVIS, EMPREGADOS E MILIT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3</v>
      </c>
      <c r="K22" s="33"/>
      <c r="L22" s="33"/>
      <c r="M22" s="33"/>
      <c r="N22" s="33">
        <v>0</v>
      </c>
      <c r="O22" s="33"/>
      <c r="P22" s="35">
        <f>+'Access-Dez'!M22</f>
        <v>3428575</v>
      </c>
      <c r="Q22" s="35"/>
      <c r="R22" s="35">
        <f>N22-O22+P22+Q22</f>
        <v>3428575</v>
      </c>
      <c r="S22" s="35">
        <f>+'Access-Dez'!N22</f>
        <v>3361223.44</v>
      </c>
      <c r="T22" s="36">
        <f>IF(R22&gt;0,S22/R22,0)</f>
        <v>0.98035581546269224</v>
      </c>
      <c r="U22" s="35">
        <f>+'Access-Dez'!O22</f>
        <v>3361223.44</v>
      </c>
      <c r="V22" s="36">
        <f>IF(R22&gt;0,U22/R22,0)</f>
        <v>0.98035581546269224</v>
      </c>
      <c r="W22" s="35">
        <f>+'Access-Dez'!P22</f>
        <v>3361223.44</v>
      </c>
      <c r="X22" s="36">
        <f>IF(R22&gt;0,W22/R22,0)</f>
        <v>0.98035581546269224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- SERVIDORES CIVIS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58480.62</v>
      </c>
      <c r="Q23" s="35"/>
      <c r="R23" s="35">
        <f>N23-O23+P23+Q23</f>
        <v>58480.62</v>
      </c>
      <c r="S23" s="35">
        <f>+'Access-Dez'!N23</f>
        <v>58480.62</v>
      </c>
      <c r="T23" s="36">
        <f>IF(R23&gt;0,S23/R23,0)</f>
        <v>1</v>
      </c>
      <c r="U23" s="35">
        <f>+'Access-Dez'!O23</f>
        <v>0</v>
      </c>
      <c r="V23" s="36">
        <f>IF(R23&gt;0,U23/R23,0)</f>
        <v>0</v>
      </c>
      <c r="W23" s="35">
        <f>+'Access-Dez'!P23</f>
        <v>0</v>
      </c>
      <c r="X23" s="36">
        <f>IF(R23&gt;0,W23/R23,0)</f>
        <v>0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- SERVIDORES CIVIS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6771463.5700000003</v>
      </c>
      <c r="Q24" s="35"/>
      <c r="R24" s="35">
        <f>N24-O24+P24+Q24</f>
        <v>6771463.5700000003</v>
      </c>
      <c r="S24" s="35">
        <f>+'Access-Dez'!N24</f>
        <v>6771463.5700000003</v>
      </c>
      <c r="T24" s="36">
        <f>IF(R24&gt;0,S24/R24,0)</f>
        <v>1</v>
      </c>
      <c r="U24" s="35">
        <f>+'Access-Dez'!O24</f>
        <v>6771463.5700000003</v>
      </c>
      <c r="V24" s="36">
        <f>IF(R24&gt;0,U24/R24,0)</f>
        <v>1</v>
      </c>
      <c r="W24" s="35">
        <f>+'Access-Dez'!P24</f>
        <v>6771463.5700000003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- SERVIDORES CIVIS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2754921.29</v>
      </c>
      <c r="Q25" s="35"/>
      <c r="R25" s="35">
        <f>N25-O25+P25+Q25</f>
        <v>2754921.29</v>
      </c>
      <c r="S25" s="35">
        <f>+'Access-Dez'!N25</f>
        <v>2754921.29</v>
      </c>
      <c r="T25" s="36">
        <f>IF(R25&gt;0,S25/R25,0)</f>
        <v>1</v>
      </c>
      <c r="U25" s="35">
        <f>+'Access-Dez'!O25</f>
        <v>2754921.29</v>
      </c>
      <c r="V25" s="36">
        <f>IF(R25&gt;0,U25/R25,0)</f>
        <v>1</v>
      </c>
      <c r="W25" s="35">
        <f>+'Access-Dez'!P25</f>
        <v>2718745.21</v>
      </c>
      <c r="X25" s="36">
        <f>IF(R25&gt;0,W25/R25,0)</f>
        <v>0.98686856131559386</v>
      </c>
    </row>
    <row r="26" spans="1:24" ht="30.75" customHeight="1" thickBot="1" x14ac:dyDescent="0.25">
      <c r="A26" s="62" t="s">
        <v>99</v>
      </c>
      <c r="B26" s="63"/>
      <c r="C26" s="63"/>
      <c r="D26" s="63"/>
      <c r="E26" s="63"/>
      <c r="F26" s="63"/>
      <c r="G26" s="63"/>
      <c r="H26" s="63"/>
      <c r="I26" s="63"/>
      <c r="J26" s="6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119540649.62000002</v>
      </c>
      <c r="Q26" s="38">
        <f>SUM(Q10:Q25)</f>
        <v>0</v>
      </c>
      <c r="R26" s="38">
        <f>SUM(R10:R25)</f>
        <v>119540649.62000002</v>
      </c>
      <c r="S26" s="38">
        <f>SUM(S10:S25)</f>
        <v>118852250.43000002</v>
      </c>
      <c r="T26" s="39">
        <f t="shared" si="1"/>
        <v>0.99424129622694624</v>
      </c>
      <c r="U26" s="38">
        <f>SUM(U10:U25)</f>
        <v>117047967.62000002</v>
      </c>
      <c r="V26" s="39">
        <f t="shared" si="2"/>
        <v>0.979147829563217</v>
      </c>
      <c r="W26" s="38">
        <f>SUM(W10:W25)</f>
        <v>116857833.20999999</v>
      </c>
      <c r="X26" s="39">
        <f t="shared" si="3"/>
        <v>0.9775572876797286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119540649.62000002</v>
      </c>
      <c r="Q31" s="41"/>
      <c r="R31" s="41">
        <f>SUM(R10:R25)</f>
        <v>119540649.62000002</v>
      </c>
      <c r="S31" s="41">
        <f>SUM(S10:S25)</f>
        <v>118852250.43000002</v>
      </c>
      <c r="T31" s="41"/>
      <c r="U31" s="41">
        <f>SUM(U10:U25)</f>
        <v>117047967.62000002</v>
      </c>
      <c r="V31" s="41"/>
      <c r="W31" s="41">
        <f>SUM(W10:W25)</f>
        <v>116857833.20999999</v>
      </c>
      <c r="X31" s="41"/>
    </row>
    <row r="32" spans="1:24" ht="23.25" customHeight="1" x14ac:dyDescent="0.2">
      <c r="N32" t="s">
        <v>120</v>
      </c>
      <c r="P32" s="41">
        <v>-119540649.62</v>
      </c>
      <c r="Q32" s="41"/>
      <c r="R32" s="41">
        <v>-119540649.62</v>
      </c>
      <c r="S32" s="41">
        <v>-118852250.43000001</v>
      </c>
      <c r="T32" s="41"/>
      <c r="U32" s="41">
        <v>-117047967.62</v>
      </c>
      <c r="V32" s="41"/>
      <c r="W32" s="41">
        <v>-116857833.20999999</v>
      </c>
      <c r="X32" s="41"/>
    </row>
    <row r="33" spans="14:24" ht="23.25" customHeight="1" x14ac:dyDescent="0.2">
      <c r="N33" t="s">
        <v>16</v>
      </c>
      <c r="P33" s="41">
        <f>+P32+P31</f>
        <v>0</v>
      </c>
      <c r="Q33" s="41"/>
      <c r="R33" s="41">
        <f>+R32+R31</f>
        <v>0</v>
      </c>
      <c r="S33" s="41">
        <f>+S32+S31</f>
        <v>0</v>
      </c>
      <c r="T33" s="41"/>
      <c r="U33" s="41">
        <f>+U32+U31</f>
        <v>0</v>
      </c>
      <c r="V33" s="41"/>
      <c r="W33" s="41">
        <f>+W32+W31</f>
        <v>0</v>
      </c>
      <c r="X33" s="41"/>
    </row>
    <row r="34" spans="14:24" ht="23.25" customHeight="1" x14ac:dyDescent="0.2"/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77" t="s">
        <v>125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61615.01</v>
      </c>
      <c r="P10" s="1">
        <v>61615.01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8430468.1300000008</v>
      </c>
      <c r="O12" s="1">
        <v>48061.14</v>
      </c>
      <c r="P12" s="1">
        <v>48061.14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8159678.0599999996</v>
      </c>
      <c r="N13" s="1">
        <v>8159678.0599999996</v>
      </c>
      <c r="O13" s="1">
        <v>8127691</v>
      </c>
      <c r="P13" s="1">
        <v>7975068.1100000003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125057.17</v>
      </c>
      <c r="O14" s="1">
        <v>125057.17</v>
      </c>
      <c r="P14" s="1">
        <v>125057.17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41565.21</v>
      </c>
      <c r="O15" s="1">
        <v>11468.73</v>
      </c>
      <c r="P15" s="1">
        <v>11468.73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44037</v>
      </c>
      <c r="P17" s="1">
        <v>44037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299434.96000000002</v>
      </c>
      <c r="P18" s="1">
        <v>299434.96000000002</v>
      </c>
    </row>
    <row r="19" spans="1:16" x14ac:dyDescent="0.2">
      <c r="A19" t="s">
        <v>33</v>
      </c>
      <c r="B19" t="s">
        <v>34</v>
      </c>
      <c r="C19" t="s">
        <v>35</v>
      </c>
      <c r="D19" t="s">
        <v>126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1005290.56</v>
      </c>
      <c r="N19" s="1">
        <v>1005290.56</v>
      </c>
      <c r="O19" s="1">
        <v>1005290.56</v>
      </c>
      <c r="P19" s="1">
        <v>1005290.56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1208080.96</v>
      </c>
      <c r="N20" s="1">
        <v>1208080.96</v>
      </c>
      <c r="O20" s="1">
        <v>1208080.96</v>
      </c>
      <c r="P20" s="1">
        <v>1170755.3899999999</v>
      </c>
    </row>
    <row r="22" spans="1:16" x14ac:dyDescent="0.2">
      <c r="M22" s="52">
        <f>SUM(M10:M21)</f>
        <v>39580678.899999999</v>
      </c>
      <c r="N22" s="52">
        <f>SUM(N10:N21)</f>
        <v>26016107.410000004</v>
      </c>
      <c r="O22" s="52">
        <f>SUM(O10:O21)</f>
        <v>10931327.850000001</v>
      </c>
      <c r="P22" s="52">
        <f>SUM(P10:P21)</f>
        <v>10741379.390000002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W33" sqref="W33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16" x14ac:dyDescent="0.2">
      <c r="A1" t="s">
        <v>111</v>
      </c>
    </row>
    <row r="3" spans="1:16" x14ac:dyDescent="0.2">
      <c r="A3" t="s">
        <v>19</v>
      </c>
    </row>
    <row r="4" spans="1:16" x14ac:dyDescent="0.2">
      <c r="A4" s="77" t="s">
        <v>127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420314.2</v>
      </c>
      <c r="P10" s="1">
        <v>420228.31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11215063.529999999</v>
      </c>
      <c r="O12" s="1">
        <v>1323835.8999999999</v>
      </c>
      <c r="P12" s="1">
        <v>1021173.48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13452023.119999999</v>
      </c>
      <c r="N13" s="1">
        <v>13452023.119999999</v>
      </c>
      <c r="O13" s="1">
        <v>13439991.84</v>
      </c>
      <c r="P13" s="1">
        <v>13291137.109999999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244278.15</v>
      </c>
      <c r="O14" s="1">
        <v>244278.15</v>
      </c>
      <c r="P14" s="1">
        <v>244278.15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1290089.97</v>
      </c>
      <c r="O15" s="1">
        <v>170479.57</v>
      </c>
      <c r="P15" s="1">
        <v>170479.57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92268</v>
      </c>
      <c r="P17" s="1">
        <v>92268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597383.22</v>
      </c>
      <c r="P18" s="1">
        <v>597383.22</v>
      </c>
    </row>
    <row r="19" spans="1:16" x14ac:dyDescent="0.2">
      <c r="A19" t="s">
        <v>33</v>
      </c>
      <c r="B19" t="s">
        <v>34</v>
      </c>
      <c r="C19" t="s">
        <v>35</v>
      </c>
      <c r="D19" t="s">
        <v>126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1941169.32</v>
      </c>
      <c r="N19" s="1">
        <v>1941169.32</v>
      </c>
      <c r="O19" s="1">
        <v>1941169.32</v>
      </c>
      <c r="P19" s="1">
        <v>1941169.32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2027521.7</v>
      </c>
      <c r="N20" s="1">
        <v>2027521.7</v>
      </c>
      <c r="O20" s="1">
        <v>2027521.7</v>
      </c>
      <c r="P20" s="1">
        <v>1991340.6</v>
      </c>
    </row>
    <row r="21" spans="1:16" x14ac:dyDescent="0.2">
      <c r="A21" s="44" t="s">
        <v>99</v>
      </c>
      <c r="B21" s="44"/>
      <c r="C21" s="44" t="s">
        <v>110</v>
      </c>
      <c r="D21" s="44" t="s">
        <v>110</v>
      </c>
      <c r="E21" s="44" t="s">
        <v>110</v>
      </c>
      <c r="F21" s="44"/>
      <c r="G21" s="44" t="s">
        <v>110</v>
      </c>
      <c r="H21" s="44"/>
      <c r="I21" s="44" t="s">
        <v>110</v>
      </c>
      <c r="J21" s="44" t="s">
        <v>110</v>
      </c>
      <c r="K21" s="44" t="s">
        <v>110</v>
      </c>
      <c r="L21" s="44" t="s">
        <v>110</v>
      </c>
      <c r="M21" s="45">
        <f>SUM(M10:M20)</f>
        <v>46628343.460000001</v>
      </c>
      <c r="N21" s="49">
        <f>SUM(N10:N20)</f>
        <v>37216113.109999999</v>
      </c>
      <c r="O21" s="49">
        <f>SUM(O10:O20)</f>
        <v>20257833.219999999</v>
      </c>
      <c r="P21" s="49">
        <f>SUM(P10:P20)</f>
        <v>19770049.080000002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W33" sqref="W33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130</v>
      </c>
    </row>
    <row r="3" spans="1:16" x14ac:dyDescent="0.2">
      <c r="A3" t="s">
        <v>19</v>
      </c>
    </row>
    <row r="4" spans="1:16" x14ac:dyDescent="0.2">
      <c r="A4" s="77" t="s">
        <v>131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126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110</v>
      </c>
      <c r="D21" s="46" t="s">
        <v>110</v>
      </c>
      <c r="E21" s="46" t="s">
        <v>110</v>
      </c>
      <c r="F21" s="46"/>
      <c r="G21" s="46" t="s">
        <v>110</v>
      </c>
      <c r="H21" s="46"/>
      <c r="I21" s="46" t="s">
        <v>110</v>
      </c>
      <c r="J21" s="46" t="s">
        <v>110</v>
      </c>
      <c r="K21" s="46" t="s">
        <v>110</v>
      </c>
      <c r="L21" s="46" t="s">
        <v>110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W33" sqref="W33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78" t="s">
        <v>133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x14ac:dyDescent="0.2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112</v>
      </c>
      <c r="O7" s="56" t="s">
        <v>113</v>
      </c>
      <c r="P7" s="56" t="s">
        <v>114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115</v>
      </c>
      <c r="O8" s="56" t="s">
        <v>116</v>
      </c>
      <c r="P8" s="56" t="s">
        <v>117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118</v>
      </c>
      <c r="N9" s="56" t="s">
        <v>118</v>
      </c>
      <c r="O9" s="56" t="s">
        <v>118</v>
      </c>
      <c r="P9" s="56" t="s">
        <v>118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105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106</v>
      </c>
      <c r="H14" s="56" t="s">
        <v>107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126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108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110</v>
      </c>
      <c r="D21" s="48" t="s">
        <v>110</v>
      </c>
      <c r="E21" s="48" t="s">
        <v>110</v>
      </c>
      <c r="F21" s="48"/>
      <c r="G21" s="48" t="s">
        <v>110</v>
      </c>
      <c r="H21" s="48"/>
      <c r="I21" s="48" t="s">
        <v>110</v>
      </c>
      <c r="J21" s="48" t="s">
        <v>110</v>
      </c>
      <c r="K21" s="48" t="s">
        <v>110</v>
      </c>
      <c r="L21" s="48" t="s">
        <v>110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W33" sqref="W33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130</v>
      </c>
    </row>
    <row r="3" spans="1:16" x14ac:dyDescent="0.2">
      <c r="A3" t="s">
        <v>19</v>
      </c>
    </row>
    <row r="4" spans="1:16" x14ac:dyDescent="0.2">
      <c r="A4" s="77" t="s">
        <v>135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126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104</v>
      </c>
      <c r="K20" t="s">
        <v>109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110</v>
      </c>
      <c r="D22" s="50" t="s">
        <v>110</v>
      </c>
      <c r="E22" s="50" t="s">
        <v>110</v>
      </c>
      <c r="F22" s="50"/>
      <c r="G22" s="50" t="s">
        <v>110</v>
      </c>
      <c r="H22" s="50"/>
      <c r="I22" s="50" t="s">
        <v>110</v>
      </c>
      <c r="J22" s="50" t="s">
        <v>110</v>
      </c>
      <c r="K22" s="50" t="s">
        <v>110</v>
      </c>
      <c r="L22" s="50" t="s">
        <v>110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W33" sqref="W33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130</v>
      </c>
    </row>
    <row r="3" spans="1:16" x14ac:dyDescent="0.2">
      <c r="A3" t="s">
        <v>19</v>
      </c>
    </row>
    <row r="4" spans="1:16" x14ac:dyDescent="0.2">
      <c r="A4" s="77" t="s">
        <v>137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138</v>
      </c>
      <c r="K13" t="s">
        <v>139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126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77" t="s">
        <v>141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138</v>
      </c>
      <c r="K13" t="s">
        <v>139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126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77" t="s">
        <v>144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58"/>
    </row>
    <row r="5" spans="1:17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112</v>
      </c>
      <c r="O7" s="58" t="s">
        <v>113</v>
      </c>
      <c r="P7" s="58" t="s">
        <v>114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115</v>
      </c>
      <c r="O8" s="58" t="s">
        <v>116</v>
      </c>
      <c r="P8" s="58" t="s">
        <v>117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145</v>
      </c>
      <c r="N9" s="58" t="s">
        <v>145</v>
      </c>
      <c r="O9" s="58" t="s">
        <v>145</v>
      </c>
      <c r="P9" s="58" t="s">
        <v>145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138</v>
      </c>
      <c r="K13" s="58" t="s">
        <v>139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119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119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105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106</v>
      </c>
      <c r="H17" s="58" t="s">
        <v>107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126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108</v>
      </c>
      <c r="I23" s="58" t="s">
        <v>51</v>
      </c>
      <c r="J23" s="58" t="s">
        <v>104</v>
      </c>
      <c r="K23" s="58" t="s">
        <v>109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108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W33" sqref="W33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77" t="s">
        <v>146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112</v>
      </c>
      <c r="O7" s="59" t="s">
        <v>113</v>
      </c>
      <c r="P7" s="59" t="s">
        <v>114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115</v>
      </c>
      <c r="O8" s="59" t="s">
        <v>116</v>
      </c>
      <c r="P8" s="59" t="s">
        <v>117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145</v>
      </c>
      <c r="N9" s="59" t="s">
        <v>145</v>
      </c>
      <c r="O9" s="59" t="s">
        <v>145</v>
      </c>
      <c r="P9" s="59" t="s">
        <v>145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138</v>
      </c>
      <c r="K13" s="59" t="s">
        <v>139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119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119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105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106</v>
      </c>
      <c r="H17" s="59" t="s">
        <v>107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126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108</v>
      </c>
      <c r="I23" s="59" t="s">
        <v>51</v>
      </c>
      <c r="J23" s="59" t="s">
        <v>104</v>
      </c>
      <c r="K23" s="59" t="s">
        <v>109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108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77" t="s">
        <v>121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4044771</v>
      </c>
      <c r="N10" s="1">
        <v>4044767.51</v>
      </c>
      <c r="O10" s="1">
        <v>3684394.61</v>
      </c>
      <c r="P10" s="1">
        <v>3684394.61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160141.07</v>
      </c>
      <c r="O11" s="1">
        <v>34855.410000000003</v>
      </c>
      <c r="P11" s="1">
        <v>34855.410000000003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13061493</v>
      </c>
      <c r="N12" s="1">
        <v>13003175.949999999</v>
      </c>
      <c r="O12" s="1">
        <v>10382643.49</v>
      </c>
      <c r="P12" s="1">
        <v>10376627.890000001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1359201</v>
      </c>
      <c r="N13" s="1">
        <v>1359201</v>
      </c>
      <c r="O13" s="1">
        <v>931467.96</v>
      </c>
      <c r="P13" s="1">
        <v>931467.96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8992063.7200000007</v>
      </c>
      <c r="N14" s="1">
        <v>8992063.7200000007</v>
      </c>
      <c r="O14" s="1">
        <v>8992063.7200000007</v>
      </c>
      <c r="P14" s="1">
        <v>8992063.7200000007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105</v>
      </c>
      <c r="I15" t="s">
        <v>11</v>
      </c>
      <c r="J15" t="s">
        <v>18</v>
      </c>
      <c r="K15" t="s">
        <v>41</v>
      </c>
      <c r="L15" t="s">
        <v>11</v>
      </c>
      <c r="M15" s="1">
        <v>53670492.799999997</v>
      </c>
      <c r="N15" s="1">
        <v>53670492.799999997</v>
      </c>
      <c r="O15" s="1">
        <v>53666203.100000001</v>
      </c>
      <c r="P15" s="1">
        <v>53513261.990000002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106</v>
      </c>
      <c r="H16" t="s">
        <v>107</v>
      </c>
      <c r="I16" t="s">
        <v>11</v>
      </c>
      <c r="J16" t="s">
        <v>18</v>
      </c>
      <c r="K16" t="s">
        <v>41</v>
      </c>
      <c r="L16" t="s">
        <v>14</v>
      </c>
      <c r="M16" s="1">
        <v>1673657</v>
      </c>
      <c r="N16" s="1">
        <v>1673656.74</v>
      </c>
      <c r="O16" s="1">
        <v>1260660.42</v>
      </c>
      <c r="P16" s="1">
        <v>1260660.42</v>
      </c>
    </row>
    <row r="17" spans="1:16" x14ac:dyDescent="0.2">
      <c r="A17" t="s">
        <v>33</v>
      </c>
      <c r="B17" t="s">
        <v>34</v>
      </c>
      <c r="C17" t="s">
        <v>35</v>
      </c>
      <c r="D17" t="s">
        <v>48</v>
      </c>
      <c r="E17" t="s">
        <v>37</v>
      </c>
      <c r="F17" t="s">
        <v>38</v>
      </c>
      <c r="G17" t="s">
        <v>49</v>
      </c>
      <c r="H17" t="s">
        <v>50</v>
      </c>
      <c r="I17" t="s">
        <v>51</v>
      </c>
      <c r="J17" t="s">
        <v>18</v>
      </c>
      <c r="K17" t="s">
        <v>41</v>
      </c>
      <c r="L17" t="s">
        <v>13</v>
      </c>
      <c r="M17" s="1">
        <v>15000</v>
      </c>
      <c r="N17" s="1">
        <v>6620</v>
      </c>
      <c r="O17" s="1">
        <v>6620</v>
      </c>
      <c r="P17" s="1">
        <v>6620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14</v>
      </c>
      <c r="M18" s="1">
        <v>2391076</v>
      </c>
      <c r="N18" s="1">
        <v>2122322.7400000002</v>
      </c>
      <c r="O18" s="1">
        <v>1590270.75</v>
      </c>
      <c r="P18" s="1">
        <v>1590270.75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53</v>
      </c>
      <c r="H19" t="s">
        <v>54</v>
      </c>
      <c r="I19" t="s">
        <v>11</v>
      </c>
      <c r="J19" t="s">
        <v>18</v>
      </c>
      <c r="K19" t="s">
        <v>41</v>
      </c>
      <c r="L19" t="s">
        <v>14</v>
      </c>
      <c r="M19" s="1">
        <v>6578.48</v>
      </c>
      <c r="N19" s="1">
        <v>6578.48</v>
      </c>
      <c r="O19" s="1">
        <v>6578.48</v>
      </c>
      <c r="P19" s="1">
        <v>6578.48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55</v>
      </c>
      <c r="H20" t="s">
        <v>56</v>
      </c>
      <c r="I20" t="s">
        <v>11</v>
      </c>
      <c r="J20" t="s">
        <v>18</v>
      </c>
      <c r="K20" t="s">
        <v>41</v>
      </c>
      <c r="L20" t="s">
        <v>14</v>
      </c>
      <c r="M20" s="1">
        <v>576384</v>
      </c>
      <c r="N20" s="1">
        <v>576384</v>
      </c>
      <c r="O20" s="1">
        <v>441342.5</v>
      </c>
      <c r="P20" s="1">
        <v>441342.5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57</v>
      </c>
      <c r="H21" t="s">
        <v>58</v>
      </c>
      <c r="I21" t="s">
        <v>11</v>
      </c>
      <c r="J21" t="s">
        <v>18</v>
      </c>
      <c r="K21" t="s">
        <v>41</v>
      </c>
      <c r="L21" t="s">
        <v>14</v>
      </c>
      <c r="M21" s="1">
        <v>3428575</v>
      </c>
      <c r="N21" s="1">
        <v>3428575</v>
      </c>
      <c r="O21" s="1">
        <v>2774611.86</v>
      </c>
      <c r="P21" s="1">
        <v>2774611.86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104</v>
      </c>
      <c r="K22" t="s">
        <v>109</v>
      </c>
      <c r="L22" t="s">
        <v>11</v>
      </c>
      <c r="M22" s="1">
        <v>6771463.5700000003</v>
      </c>
      <c r="N22" s="1">
        <v>6771463.5700000003</v>
      </c>
      <c r="O22" s="1">
        <v>6771463.5700000003</v>
      </c>
      <c r="P22" s="1">
        <v>6771463.5700000003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17</v>
      </c>
      <c r="K23" t="s">
        <v>64</v>
      </c>
      <c r="L23" t="s">
        <v>11</v>
      </c>
      <c r="M23" s="1">
        <v>757460.51</v>
      </c>
      <c r="N23" s="1">
        <v>757460.51</v>
      </c>
      <c r="O23" s="1">
        <v>757460.51</v>
      </c>
      <c r="P23" s="1">
        <v>721899.53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workbookViewId="0">
      <selection activeCell="W33" sqref="W33"/>
    </sheetView>
  </sheetViews>
  <sheetFormatPr defaultRowHeight="12.75" x14ac:dyDescent="0.2"/>
  <cols>
    <col min="13" max="16" width="15.28515625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77" t="s">
        <v>122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4241928</v>
      </c>
      <c r="N10" s="1">
        <v>4241924.51</v>
      </c>
      <c r="O10" s="1">
        <v>3968963.14</v>
      </c>
      <c r="P10" s="1">
        <v>3968963.14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160141.07</v>
      </c>
      <c r="O11" s="1">
        <v>34855.410000000003</v>
      </c>
      <c r="P11" s="1">
        <v>34855.410000000003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13253376</v>
      </c>
      <c r="N12" s="1">
        <v>12818560.050000001</v>
      </c>
      <c r="O12" s="1">
        <v>11293270.25</v>
      </c>
      <c r="P12" s="1">
        <v>11293270.25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2266084</v>
      </c>
      <c r="N13" s="1">
        <v>2266084</v>
      </c>
      <c r="O13" s="1">
        <v>1133351.1200000001</v>
      </c>
      <c r="P13" s="1">
        <v>1133351.1200000001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10888040.58</v>
      </c>
      <c r="N14" s="1">
        <v>10888040.58</v>
      </c>
      <c r="O14" s="1">
        <v>10888040.58</v>
      </c>
      <c r="P14" s="1">
        <v>10888040.58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105</v>
      </c>
      <c r="I15" t="s">
        <v>11</v>
      </c>
      <c r="J15" t="s">
        <v>18</v>
      </c>
      <c r="K15" t="s">
        <v>41</v>
      </c>
      <c r="L15" t="s">
        <v>11</v>
      </c>
      <c r="M15" s="1">
        <v>61998469.020000003</v>
      </c>
      <c r="N15" s="1">
        <v>61927943.5</v>
      </c>
      <c r="O15" s="1">
        <v>61927186.450000003</v>
      </c>
      <c r="P15" s="1">
        <v>61773890.259999998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106</v>
      </c>
      <c r="H16" t="s">
        <v>107</v>
      </c>
      <c r="I16" t="s">
        <v>11</v>
      </c>
      <c r="J16" t="s">
        <v>18</v>
      </c>
      <c r="K16" t="s">
        <v>41</v>
      </c>
      <c r="L16" t="s">
        <v>14</v>
      </c>
      <c r="M16" s="1">
        <v>1673657</v>
      </c>
      <c r="N16" s="1">
        <v>1673656.74</v>
      </c>
      <c r="O16" s="1">
        <v>1361550.48</v>
      </c>
      <c r="P16" s="1">
        <v>1361550.48</v>
      </c>
    </row>
    <row r="17" spans="1:16" x14ac:dyDescent="0.2">
      <c r="A17" t="s">
        <v>33</v>
      </c>
      <c r="B17" t="s">
        <v>34</v>
      </c>
      <c r="C17" t="s">
        <v>35</v>
      </c>
      <c r="D17" t="s">
        <v>48</v>
      </c>
      <c r="E17" t="s">
        <v>37</v>
      </c>
      <c r="F17" t="s">
        <v>38</v>
      </c>
      <c r="G17" t="s">
        <v>49</v>
      </c>
      <c r="H17" t="s">
        <v>50</v>
      </c>
      <c r="I17" t="s">
        <v>51</v>
      </c>
      <c r="J17" t="s">
        <v>18</v>
      </c>
      <c r="K17" t="s">
        <v>41</v>
      </c>
      <c r="L17" t="s">
        <v>13</v>
      </c>
      <c r="M17" s="1">
        <v>15000</v>
      </c>
      <c r="N17" s="1">
        <v>6620</v>
      </c>
      <c r="O17" s="1">
        <v>6620</v>
      </c>
      <c r="P17" s="1">
        <v>6620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14</v>
      </c>
      <c r="M18" s="1">
        <v>2391076</v>
      </c>
      <c r="N18" s="1">
        <v>2152702.12</v>
      </c>
      <c r="O18" s="1">
        <v>1752128.1</v>
      </c>
      <c r="P18" s="1">
        <v>1752128.1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53</v>
      </c>
      <c r="H19" t="s">
        <v>54</v>
      </c>
      <c r="I19" t="s">
        <v>11</v>
      </c>
      <c r="J19" t="s">
        <v>18</v>
      </c>
      <c r="K19" t="s">
        <v>41</v>
      </c>
      <c r="L19" t="s">
        <v>14</v>
      </c>
      <c r="M19" s="1">
        <v>6578.48</v>
      </c>
      <c r="N19" s="1">
        <v>6578.48</v>
      </c>
      <c r="O19" s="1">
        <v>6578.48</v>
      </c>
      <c r="P19" s="1">
        <v>6578.48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55</v>
      </c>
      <c r="H20" t="s">
        <v>56</v>
      </c>
      <c r="I20" t="s">
        <v>11</v>
      </c>
      <c r="J20" t="s">
        <v>18</v>
      </c>
      <c r="K20" t="s">
        <v>41</v>
      </c>
      <c r="L20" t="s">
        <v>14</v>
      </c>
      <c r="M20" s="1">
        <v>576384</v>
      </c>
      <c r="N20" s="1">
        <v>576384</v>
      </c>
      <c r="O20" s="1">
        <v>491600.89</v>
      </c>
      <c r="P20" s="1">
        <v>491600.89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57</v>
      </c>
      <c r="H21" t="s">
        <v>58</v>
      </c>
      <c r="I21" t="s">
        <v>11</v>
      </c>
      <c r="J21" t="s">
        <v>18</v>
      </c>
      <c r="K21" t="s">
        <v>41</v>
      </c>
      <c r="L21" t="s">
        <v>14</v>
      </c>
      <c r="M21" s="1">
        <v>3428575</v>
      </c>
      <c r="N21" s="1">
        <v>3428575</v>
      </c>
      <c r="O21" s="1">
        <v>3070729.59</v>
      </c>
      <c r="P21" s="1">
        <v>3070729.59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104</v>
      </c>
      <c r="K22" t="s">
        <v>109</v>
      </c>
      <c r="L22" t="s">
        <v>11</v>
      </c>
      <c r="M22" s="1">
        <v>6771463.5700000003</v>
      </c>
      <c r="N22" s="1">
        <v>6771463.5700000003</v>
      </c>
      <c r="O22" s="1">
        <v>6771463.5700000003</v>
      </c>
      <c r="P22" s="1">
        <v>6771463.5700000003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17</v>
      </c>
      <c r="K23" t="s">
        <v>64</v>
      </c>
      <c r="L23" t="s">
        <v>11</v>
      </c>
      <c r="M23" s="1">
        <v>1982108.18</v>
      </c>
      <c r="N23" s="1">
        <v>1982108.18</v>
      </c>
      <c r="O23" s="1">
        <v>1982108.18</v>
      </c>
      <c r="P23" s="1">
        <v>1947599.91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0" zoomScaleNormal="7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77" t="s">
        <v>123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2">
      <c r="A5" s="77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4241928</v>
      </c>
      <c r="N10" s="1">
        <v>4241458.51</v>
      </c>
      <c r="O10" s="1">
        <v>4241458.51</v>
      </c>
      <c r="P10" s="1">
        <v>4241458.51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365666.27</v>
      </c>
      <c r="O11" s="1">
        <v>125956.79</v>
      </c>
      <c r="P11" s="1">
        <v>125956.79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13901522.699999999</v>
      </c>
      <c r="N12" s="1">
        <v>13559419.880000001</v>
      </c>
      <c r="O12" s="1">
        <v>12843892.619999999</v>
      </c>
      <c r="P12" s="1">
        <v>12843892.619999999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2266084</v>
      </c>
      <c r="N13" s="1">
        <v>2266084</v>
      </c>
      <c r="O13" s="1">
        <v>2109315.0099999998</v>
      </c>
      <c r="P13" s="1">
        <v>2109315.0099999998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11829449.98</v>
      </c>
      <c r="N14" s="1">
        <v>11829449.98</v>
      </c>
      <c r="O14" s="1">
        <v>11818766</v>
      </c>
      <c r="P14" s="1">
        <v>11818766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45</v>
      </c>
      <c r="H15" t="s">
        <v>46</v>
      </c>
      <c r="I15" t="s">
        <v>11</v>
      </c>
      <c r="J15" t="s">
        <v>103</v>
      </c>
      <c r="K15" t="s">
        <v>124</v>
      </c>
      <c r="L15" t="s">
        <v>11</v>
      </c>
      <c r="M15" s="1">
        <v>282395.36</v>
      </c>
      <c r="N15" s="1">
        <v>282395.36</v>
      </c>
      <c r="O15" s="1">
        <v>282395.36</v>
      </c>
      <c r="P15" s="1">
        <v>282395.36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105</v>
      </c>
      <c r="I16" t="s">
        <v>11</v>
      </c>
      <c r="J16" t="s">
        <v>18</v>
      </c>
      <c r="K16" t="s">
        <v>41</v>
      </c>
      <c r="L16" t="s">
        <v>11</v>
      </c>
      <c r="M16" s="1">
        <v>68951916.299999997</v>
      </c>
      <c r="N16" s="1">
        <v>68951159.25</v>
      </c>
      <c r="O16" s="1">
        <v>68459445.269999996</v>
      </c>
      <c r="P16" s="1">
        <v>68305486.939999998</v>
      </c>
    </row>
    <row r="17" spans="1:16" x14ac:dyDescent="0.2">
      <c r="A17" t="s">
        <v>33</v>
      </c>
      <c r="B17" t="s">
        <v>34</v>
      </c>
      <c r="C17" t="s">
        <v>35</v>
      </c>
      <c r="D17" t="s">
        <v>44</v>
      </c>
      <c r="E17" t="s">
        <v>37</v>
      </c>
      <c r="F17" t="s">
        <v>38</v>
      </c>
      <c r="G17" t="s">
        <v>106</v>
      </c>
      <c r="H17" t="s">
        <v>107</v>
      </c>
      <c r="I17" t="s">
        <v>11</v>
      </c>
      <c r="J17" t="s">
        <v>18</v>
      </c>
      <c r="K17" t="s">
        <v>41</v>
      </c>
      <c r="L17" t="s">
        <v>14</v>
      </c>
      <c r="M17" s="1">
        <v>1673657</v>
      </c>
      <c r="N17" s="1">
        <v>1459660.54</v>
      </c>
      <c r="O17" s="1">
        <v>1459660.54</v>
      </c>
      <c r="P17" s="1">
        <v>1459660.54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13</v>
      </c>
      <c r="M18" s="1">
        <v>15000</v>
      </c>
      <c r="N18" s="1">
        <v>6620</v>
      </c>
      <c r="O18" s="1">
        <v>6620</v>
      </c>
      <c r="P18" s="1">
        <v>6620</v>
      </c>
    </row>
    <row r="19" spans="1:16" x14ac:dyDescent="0.2">
      <c r="A19" t="s">
        <v>33</v>
      </c>
      <c r="B19" t="s">
        <v>34</v>
      </c>
      <c r="C19" t="s">
        <v>35</v>
      </c>
      <c r="D19" t="s">
        <v>48</v>
      </c>
      <c r="E19" t="s">
        <v>37</v>
      </c>
      <c r="F19" t="s">
        <v>38</v>
      </c>
      <c r="G19" t="s">
        <v>49</v>
      </c>
      <c r="H19" t="s">
        <v>50</v>
      </c>
      <c r="I19" t="s">
        <v>51</v>
      </c>
      <c r="J19" t="s">
        <v>18</v>
      </c>
      <c r="K19" t="s">
        <v>41</v>
      </c>
      <c r="L19" t="s">
        <v>14</v>
      </c>
      <c r="M19" s="1">
        <v>2391076</v>
      </c>
      <c r="N19" s="1">
        <v>2390707.63</v>
      </c>
      <c r="O19" s="1">
        <v>2260707.13</v>
      </c>
      <c r="P19" s="1">
        <v>2260707.13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53</v>
      </c>
      <c r="H20" t="s">
        <v>54</v>
      </c>
      <c r="I20" t="s">
        <v>11</v>
      </c>
      <c r="J20" t="s">
        <v>18</v>
      </c>
      <c r="K20" t="s">
        <v>41</v>
      </c>
      <c r="L20" t="s">
        <v>14</v>
      </c>
      <c r="M20" s="1">
        <v>7169.8</v>
      </c>
      <c r="N20" s="1">
        <v>7169.8</v>
      </c>
      <c r="O20" s="1">
        <v>7169.8</v>
      </c>
      <c r="P20" s="1">
        <v>7169.8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18</v>
      </c>
      <c r="K21" t="s">
        <v>41</v>
      </c>
      <c r="L21" t="s">
        <v>14</v>
      </c>
      <c r="M21" s="1">
        <v>576384</v>
      </c>
      <c r="N21" s="1">
        <v>546370.29</v>
      </c>
      <c r="O21" s="1">
        <v>544972.29</v>
      </c>
      <c r="P21" s="1">
        <v>544972.29</v>
      </c>
    </row>
    <row r="22" spans="1:16" x14ac:dyDescent="0.2">
      <c r="A22" t="s">
        <v>33</v>
      </c>
      <c r="B22" t="s">
        <v>34</v>
      </c>
      <c r="C22" t="s">
        <v>35</v>
      </c>
      <c r="D22" t="s">
        <v>52</v>
      </c>
      <c r="E22" t="s">
        <v>37</v>
      </c>
      <c r="F22" t="s">
        <v>38</v>
      </c>
      <c r="G22" t="s">
        <v>57</v>
      </c>
      <c r="H22" t="s">
        <v>58</v>
      </c>
      <c r="I22" t="s">
        <v>11</v>
      </c>
      <c r="J22" t="s">
        <v>18</v>
      </c>
      <c r="K22" t="s">
        <v>41</v>
      </c>
      <c r="L22" t="s">
        <v>14</v>
      </c>
      <c r="M22" s="1">
        <v>3428575</v>
      </c>
      <c r="N22" s="1">
        <v>3361223.44</v>
      </c>
      <c r="O22" s="1">
        <v>3361223.44</v>
      </c>
      <c r="P22" s="1">
        <v>3361223.44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18</v>
      </c>
      <c r="K23" t="s">
        <v>41</v>
      </c>
      <c r="L23" t="s">
        <v>11</v>
      </c>
      <c r="M23" s="1">
        <v>58480.62</v>
      </c>
      <c r="N23" s="1">
        <v>58480.62</v>
      </c>
      <c r="O23" s="1">
        <v>0</v>
      </c>
    </row>
    <row r="24" spans="1:16" x14ac:dyDescent="0.2">
      <c r="A24" t="s">
        <v>33</v>
      </c>
      <c r="B24" t="s">
        <v>34</v>
      </c>
      <c r="C24" t="s">
        <v>59</v>
      </c>
      <c r="D24" t="s">
        <v>60</v>
      </c>
      <c r="E24" t="s">
        <v>61</v>
      </c>
      <c r="F24" t="s">
        <v>62</v>
      </c>
      <c r="G24" t="s">
        <v>63</v>
      </c>
      <c r="H24" t="s">
        <v>108</v>
      </c>
      <c r="I24" t="s">
        <v>51</v>
      </c>
      <c r="J24" t="s">
        <v>104</v>
      </c>
      <c r="K24" t="s">
        <v>109</v>
      </c>
      <c r="L24" t="s">
        <v>11</v>
      </c>
      <c r="M24" s="1">
        <v>6771463.5700000003</v>
      </c>
      <c r="N24" s="1">
        <v>6771463.5700000003</v>
      </c>
      <c r="O24" s="1">
        <v>6771463.5700000003</v>
      </c>
      <c r="P24" s="1">
        <v>6771463.5700000003</v>
      </c>
    </row>
    <row r="25" spans="1:16" x14ac:dyDescent="0.2">
      <c r="A25" t="s">
        <v>33</v>
      </c>
      <c r="B25" t="s">
        <v>34</v>
      </c>
      <c r="C25" t="s">
        <v>59</v>
      </c>
      <c r="D25" t="s">
        <v>60</v>
      </c>
      <c r="E25" t="s">
        <v>61</v>
      </c>
      <c r="F25" t="s">
        <v>62</v>
      </c>
      <c r="G25" t="s">
        <v>63</v>
      </c>
      <c r="H25" t="s">
        <v>108</v>
      </c>
      <c r="I25" t="s">
        <v>51</v>
      </c>
      <c r="J25" t="s">
        <v>17</v>
      </c>
      <c r="K25" t="s">
        <v>64</v>
      </c>
      <c r="L25" t="s">
        <v>11</v>
      </c>
      <c r="M25" s="1">
        <v>2754921.29</v>
      </c>
      <c r="N25" s="1">
        <v>2754921.29</v>
      </c>
      <c r="O25" s="1">
        <v>2754921.29</v>
      </c>
      <c r="P25" s="1">
        <v>2718745.21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2017-10-20T19:36:26Z</cp:lastPrinted>
  <dcterms:created xsi:type="dcterms:W3CDTF">2011-08-07T11:00:17Z</dcterms:created>
  <dcterms:modified xsi:type="dcterms:W3CDTF">2017-10-20T19:36:47Z</dcterms:modified>
</cp:coreProperties>
</file>