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0" yWindow="0" windowWidth="15480" windowHeight="8640" tabRatio="912"/>
  </bookViews>
  <sheets>
    <sheet name="Jan" sheetId="1" r:id="rId1"/>
    <sheet name="Fev" sheetId="4" state="hidden" r:id="rId2"/>
    <sheet name="Mar" sheetId="11" state="hidden" r:id="rId3"/>
    <sheet name="Abr" sheetId="10" state="hidden" r:id="rId4"/>
    <sheet name="Mai" sheetId="12" state="hidden" r:id="rId5"/>
    <sheet name="Jun" sheetId="13" state="hidden" r:id="rId6"/>
    <sheet name="Jul" sheetId="14" state="hidden" r:id="rId7"/>
    <sheet name="Ago" sheetId="9" state="hidden" r:id="rId8"/>
    <sheet name="Set" sheetId="8" state="hidden" r:id="rId9"/>
    <sheet name="Out" sheetId="7" state="hidden" r:id="rId10"/>
    <sheet name="Nov" sheetId="6" state="hidden" r:id="rId11"/>
    <sheet name="Dez" sheetId="5" state="hidden" r:id="rId12"/>
    <sheet name="Access-Jan" sheetId="2" state="hidden" r:id="rId13"/>
    <sheet name="Access-Fev" sheetId="3" state="hidden" r:id="rId14"/>
    <sheet name="Access-Mar" sheetId="17" state="hidden" r:id="rId15"/>
    <sheet name="Access-Abr" sheetId="23" state="hidden" r:id="rId16"/>
    <sheet name="Access-Mai" sheetId="24" state="hidden" r:id="rId17"/>
    <sheet name="Access-Jun" sheetId="25" state="hidden" r:id="rId18"/>
    <sheet name="Access-Jul" sheetId="26" state="hidden" r:id="rId19"/>
    <sheet name="Access-Ago" sheetId="19" state="hidden" r:id="rId20"/>
    <sheet name="Access-Set" sheetId="20" state="hidden" r:id="rId21"/>
    <sheet name="Access-Out" sheetId="21" state="hidden" r:id="rId22"/>
    <sheet name="Access-Nov" sheetId="22" state="hidden" r:id="rId23"/>
    <sheet name="Access-Dez" sheetId="18" state="hidden" r:id="rId24"/>
    <sheet name="plan" sheetId="27" state="hidden" r:id="rId25"/>
    <sheet name="Plan1" sheetId="28" state="hidden" r:id="rId26"/>
  </sheets>
  <definedNames>
    <definedName name="_xlnm.Print_Area" localSheetId="3">Abr!$A$1:$X$24</definedName>
    <definedName name="_xlnm.Print_Area" localSheetId="7">Ago!$A$1:$X$27</definedName>
    <definedName name="_xlnm.Print_Area" localSheetId="11">Dez!$A$1:$X$28</definedName>
    <definedName name="_xlnm.Print_Area" localSheetId="1">Fev!$A$1:$X$23</definedName>
    <definedName name="_xlnm.Print_Area" localSheetId="0">Jan!$A$1:$X$22</definedName>
    <definedName name="_xlnm.Print_Area" localSheetId="6">Jul!$A$1:$X$25</definedName>
    <definedName name="_xlnm.Print_Area" localSheetId="5">Jun!$A$1:$X$26</definedName>
    <definedName name="_xlnm.Print_Area" localSheetId="4">Mai!$A$1:$X$24</definedName>
    <definedName name="_xlnm.Print_Area" localSheetId="2">Mar!$A$1:$X$23</definedName>
    <definedName name="_xlnm.Print_Area" localSheetId="10">Nov!$A$1:$X$28</definedName>
    <definedName name="_xlnm.Print_Area" localSheetId="9">Out!$A$1:$X$26</definedName>
    <definedName name="_xlnm.Print_Area" localSheetId="8">Set!$A$1:$X$27</definedName>
  </definedNames>
  <calcPr calcId="144525"/>
</workbook>
</file>

<file path=xl/calcChain.xml><?xml version="1.0" encoding="utf-8"?>
<calcChain xmlns="http://schemas.openxmlformats.org/spreadsheetml/2006/main">
  <c r="P21" i="2" l="1"/>
  <c r="O21" i="2"/>
  <c r="N21" i="2"/>
  <c r="M21" i="2"/>
  <c r="W37" i="5" l="1"/>
  <c r="U37" i="5"/>
  <c r="S37" i="5"/>
  <c r="P37" i="5"/>
  <c r="W32" i="5" l="1"/>
  <c r="U32" i="5"/>
  <c r="W33" i="5"/>
  <c r="U33" i="5"/>
  <c r="S33" i="5"/>
  <c r="R33" i="5"/>
  <c r="R32" i="5"/>
  <c r="O27" i="18"/>
  <c r="N27" i="18"/>
  <c r="S32" i="5"/>
  <c r="P33" i="5"/>
  <c r="P27" i="18"/>
  <c r="M27" i="18"/>
  <c r="P32" i="5"/>
  <c r="W37" i="6" l="1"/>
  <c r="U37" i="6"/>
  <c r="S37" i="6"/>
  <c r="P37" i="6"/>
  <c r="W33" i="6"/>
  <c r="U33" i="6"/>
  <c r="S33" i="6"/>
  <c r="R33" i="6"/>
  <c r="P33" i="6"/>
  <c r="W32" i="6"/>
  <c r="U32" i="6"/>
  <c r="S32" i="6"/>
  <c r="R32" i="6"/>
  <c r="P32" i="6"/>
  <c r="P27" i="22"/>
  <c r="O27" i="22"/>
  <c r="N27" i="22"/>
  <c r="W25" i="6"/>
  <c r="U25" i="6"/>
  <c r="S25" i="6"/>
  <c r="R25" i="6"/>
  <c r="X25" i="6" s="1"/>
  <c r="P25" i="6"/>
  <c r="J25" i="6"/>
  <c r="I25" i="6"/>
  <c r="H25" i="6"/>
  <c r="G25" i="6"/>
  <c r="F25" i="6"/>
  <c r="E25" i="6"/>
  <c r="D25" i="6"/>
  <c r="C25" i="6"/>
  <c r="B25" i="6"/>
  <c r="A25" i="6"/>
  <c r="W24" i="6"/>
  <c r="U24" i="6"/>
  <c r="S24" i="6"/>
  <c r="R24" i="6"/>
  <c r="V24" i="6" s="1"/>
  <c r="P24" i="6"/>
  <c r="J24" i="6"/>
  <c r="I24" i="6"/>
  <c r="H24" i="6"/>
  <c r="G24" i="6"/>
  <c r="F24" i="6"/>
  <c r="E24" i="6"/>
  <c r="D24" i="6"/>
  <c r="C24" i="6"/>
  <c r="B24" i="6"/>
  <c r="A24" i="6"/>
  <c r="W23" i="6"/>
  <c r="U23" i="6"/>
  <c r="S23" i="6"/>
  <c r="R23" i="6"/>
  <c r="X23" i="6" s="1"/>
  <c r="P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R22" i="6"/>
  <c r="X22" i="6" s="1"/>
  <c r="P22" i="6"/>
  <c r="J22" i="6"/>
  <c r="I22" i="6"/>
  <c r="H22" i="6"/>
  <c r="G22" i="6"/>
  <c r="F22" i="6"/>
  <c r="E22" i="6"/>
  <c r="D22" i="6"/>
  <c r="C22" i="6"/>
  <c r="B22" i="6"/>
  <c r="A22" i="6"/>
  <c r="M27" i="22"/>
  <c r="V25" i="6" l="1"/>
  <c r="T25" i="6"/>
  <c r="T24" i="6"/>
  <c r="X24" i="6"/>
  <c r="V23" i="6"/>
  <c r="T23" i="6"/>
  <c r="V22" i="6"/>
  <c r="T22" i="6"/>
  <c r="P26" i="21"/>
  <c r="O26" i="21"/>
  <c r="N26" i="21"/>
  <c r="M26" i="21"/>
  <c r="W31" i="7"/>
  <c r="W33" i="7" s="1"/>
  <c r="U31" i="7"/>
  <c r="U33" i="7" s="1"/>
  <c r="S31" i="7"/>
  <c r="S33" i="7" s="1"/>
  <c r="P31" i="7"/>
  <c r="P33" i="7" s="1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R15" i="7" s="1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W30" i="7" s="1"/>
  <c r="U11" i="7"/>
  <c r="S11" i="7"/>
  <c r="P11" i="7"/>
  <c r="R11" i="7" s="1"/>
  <c r="J11" i="7"/>
  <c r="I11" i="7"/>
  <c r="H11" i="7"/>
  <c r="G11" i="7"/>
  <c r="F11" i="7"/>
  <c r="E11" i="7"/>
  <c r="D11" i="7"/>
  <c r="C11" i="7"/>
  <c r="B11" i="7"/>
  <c r="A11" i="7"/>
  <c r="W10" i="7"/>
  <c r="U10" i="7"/>
  <c r="U25" i="7" s="1"/>
  <c r="S10" i="7"/>
  <c r="S30" i="7" s="1"/>
  <c r="P10" i="7"/>
  <c r="J10" i="7"/>
  <c r="I10" i="7"/>
  <c r="H10" i="7"/>
  <c r="G10" i="7"/>
  <c r="F10" i="7"/>
  <c r="E10" i="7"/>
  <c r="D10" i="7"/>
  <c r="C10" i="7"/>
  <c r="B10" i="7"/>
  <c r="A10" i="7"/>
  <c r="Q25" i="7"/>
  <c r="R24" i="7"/>
  <c r="R23" i="7"/>
  <c r="R22" i="7"/>
  <c r="R21" i="7"/>
  <c r="R20" i="7"/>
  <c r="R19" i="7"/>
  <c r="R18" i="7"/>
  <c r="R17" i="7"/>
  <c r="R16" i="7"/>
  <c r="R14" i="7"/>
  <c r="R13" i="7"/>
  <c r="R12" i="7"/>
  <c r="N10" i="7"/>
  <c r="P30" i="7" l="1"/>
  <c r="X11" i="7"/>
  <c r="T11" i="7"/>
  <c r="V11" i="7"/>
  <c r="X13" i="7"/>
  <c r="T13" i="7"/>
  <c r="V13" i="7"/>
  <c r="X15" i="7"/>
  <c r="T15" i="7"/>
  <c r="V15" i="7"/>
  <c r="X17" i="7"/>
  <c r="T17" i="7"/>
  <c r="V17" i="7"/>
  <c r="X19" i="7"/>
  <c r="T19" i="7"/>
  <c r="V19" i="7"/>
  <c r="X21" i="7"/>
  <c r="T21" i="7"/>
  <c r="V21" i="7"/>
  <c r="X23" i="7"/>
  <c r="T23" i="7"/>
  <c r="V23" i="7"/>
  <c r="V12" i="7"/>
  <c r="X12" i="7"/>
  <c r="T12" i="7"/>
  <c r="V14" i="7"/>
  <c r="X14" i="7"/>
  <c r="T14" i="7"/>
  <c r="V16" i="7"/>
  <c r="X16" i="7"/>
  <c r="T16" i="7"/>
  <c r="V18" i="7"/>
  <c r="X18" i="7"/>
  <c r="T18" i="7"/>
  <c r="V20" i="7"/>
  <c r="X20" i="7"/>
  <c r="T20" i="7"/>
  <c r="V22" i="7"/>
  <c r="X22" i="7"/>
  <c r="T22" i="7"/>
  <c r="V24" i="7"/>
  <c r="X24" i="7"/>
  <c r="T24" i="7"/>
  <c r="S25" i="7"/>
  <c r="W25" i="7"/>
  <c r="R31" i="7"/>
  <c r="P25" i="7"/>
  <c r="U30" i="7"/>
  <c r="R10" i="7"/>
  <c r="J24" i="8"/>
  <c r="I24" i="8"/>
  <c r="H24" i="8"/>
  <c r="G24" i="8"/>
  <c r="F24" i="8"/>
  <c r="E24" i="8"/>
  <c r="D24" i="8"/>
  <c r="C24" i="8"/>
  <c r="B24" i="8"/>
  <c r="A24" i="8"/>
  <c r="J23" i="8"/>
  <c r="I23" i="8"/>
  <c r="H23" i="8"/>
  <c r="G23" i="8"/>
  <c r="F23" i="8"/>
  <c r="E23" i="8"/>
  <c r="D23" i="8"/>
  <c r="C23" i="8"/>
  <c r="B23" i="8"/>
  <c r="A23" i="8"/>
  <c r="J22" i="8"/>
  <c r="I22" i="8"/>
  <c r="H22" i="8"/>
  <c r="G22" i="8"/>
  <c r="F22" i="8"/>
  <c r="E22" i="8"/>
  <c r="D22" i="8"/>
  <c r="C22" i="8"/>
  <c r="B22" i="8"/>
  <c r="A22" i="8"/>
  <c r="R30" i="7" l="1"/>
  <c r="R25" i="7"/>
  <c r="V10" i="7"/>
  <c r="X10" i="7"/>
  <c r="T10" i="7"/>
  <c r="W31" i="8"/>
  <c r="W32" i="8" s="1"/>
  <c r="U31" i="8"/>
  <c r="U32" i="8" s="1"/>
  <c r="S31" i="8"/>
  <c r="S32" i="8" s="1"/>
  <c r="R31" i="8"/>
  <c r="R32" i="8" s="1"/>
  <c r="R30" i="8"/>
  <c r="V32" i="8"/>
  <c r="T32" i="8"/>
  <c r="P32" i="8"/>
  <c r="P31" i="8"/>
  <c r="P26" i="20"/>
  <c r="O26" i="20"/>
  <c r="N26" i="20"/>
  <c r="M26" i="20"/>
  <c r="W24" i="8"/>
  <c r="U24" i="8"/>
  <c r="S24" i="8"/>
  <c r="R24" i="8"/>
  <c r="X24" i="8" s="1"/>
  <c r="P24" i="8"/>
  <c r="W23" i="8"/>
  <c r="U23" i="8"/>
  <c r="S23" i="8"/>
  <c r="R23" i="8"/>
  <c r="X23" i="8" s="1"/>
  <c r="P23" i="8"/>
  <c r="W22" i="8"/>
  <c r="U22" i="8"/>
  <c r="S22" i="8"/>
  <c r="R22" i="8"/>
  <c r="X22" i="8" s="1"/>
  <c r="P22" i="8"/>
  <c r="V25" i="7" l="1"/>
  <c r="X25" i="7"/>
  <c r="T25" i="7"/>
  <c r="V24" i="8"/>
  <c r="T24" i="8"/>
  <c r="V23" i="8"/>
  <c r="T23" i="8"/>
  <c r="V22" i="8"/>
  <c r="T22" i="8"/>
  <c r="W33" i="9"/>
  <c r="U33" i="9"/>
  <c r="S33" i="9"/>
  <c r="P33" i="9"/>
  <c r="W31" i="9"/>
  <c r="U31" i="9"/>
  <c r="S31" i="9"/>
  <c r="R31" i="9"/>
  <c r="P31" i="9"/>
  <c r="W24" i="9"/>
  <c r="U24" i="9"/>
  <c r="S24" i="9"/>
  <c r="R24" i="9"/>
  <c r="V24" i="9" s="1"/>
  <c r="P24" i="9"/>
  <c r="J24" i="9"/>
  <c r="I24" i="9"/>
  <c r="H24" i="9"/>
  <c r="G24" i="9"/>
  <c r="F24" i="9"/>
  <c r="E24" i="9"/>
  <c r="D24" i="9"/>
  <c r="C24" i="9"/>
  <c r="B24" i="9"/>
  <c r="A24" i="9"/>
  <c r="W23" i="9"/>
  <c r="U23" i="9"/>
  <c r="S23" i="9"/>
  <c r="P23" i="9"/>
  <c r="R23" i="9" s="1"/>
  <c r="J23" i="9"/>
  <c r="I23" i="9"/>
  <c r="H23" i="9"/>
  <c r="G23" i="9"/>
  <c r="F23" i="9"/>
  <c r="E23" i="9"/>
  <c r="D23" i="9"/>
  <c r="C23" i="9"/>
  <c r="B23" i="9"/>
  <c r="A23" i="9"/>
  <c r="W22" i="9"/>
  <c r="U22" i="9"/>
  <c r="S22" i="9"/>
  <c r="R22" i="9"/>
  <c r="X22" i="9" s="1"/>
  <c r="P22" i="9"/>
  <c r="J22" i="9"/>
  <c r="I22" i="9"/>
  <c r="H22" i="9"/>
  <c r="G22" i="9"/>
  <c r="F22" i="9"/>
  <c r="E22" i="9"/>
  <c r="D22" i="9"/>
  <c r="C22" i="9"/>
  <c r="B22" i="9"/>
  <c r="A22" i="9"/>
  <c r="P26" i="19"/>
  <c r="O26" i="19"/>
  <c r="N26" i="19"/>
  <c r="M26" i="19"/>
  <c r="V23" i="9" l="1"/>
  <c r="X23" i="9"/>
  <c r="T23" i="9"/>
  <c r="V22" i="9"/>
  <c r="T22" i="9"/>
  <c r="T24" i="9"/>
  <c r="X24" i="9"/>
  <c r="W29" i="13"/>
  <c r="U29" i="13"/>
  <c r="U30" i="13"/>
  <c r="S29" i="13"/>
  <c r="R29" i="13"/>
  <c r="P29" i="13"/>
  <c r="P30" i="13"/>
  <c r="W32" i="14"/>
  <c r="U32" i="14"/>
  <c r="U33" i="14"/>
  <c r="S32" i="14"/>
  <c r="S33" i="14"/>
  <c r="P32" i="14"/>
  <c r="P33" i="14"/>
  <c r="W29" i="14"/>
  <c r="W30" i="14"/>
  <c r="U29" i="14"/>
  <c r="S29" i="14"/>
  <c r="R29" i="14"/>
  <c r="P29" i="14"/>
  <c r="W22" i="14"/>
  <c r="U22" i="14"/>
  <c r="S22" i="14"/>
  <c r="P22" i="14"/>
  <c r="J22" i="14"/>
  <c r="I22" i="14"/>
  <c r="H22" i="14"/>
  <c r="G22" i="14"/>
  <c r="F22" i="14"/>
  <c r="E22" i="14"/>
  <c r="D22" i="14"/>
  <c r="C22" i="14"/>
  <c r="B22" i="14"/>
  <c r="A22" i="14"/>
  <c r="W21" i="14"/>
  <c r="U21" i="14"/>
  <c r="S21" i="14"/>
  <c r="P21" i="14"/>
  <c r="J21" i="14"/>
  <c r="I21" i="14"/>
  <c r="H21" i="14"/>
  <c r="G21" i="14"/>
  <c r="F21" i="14"/>
  <c r="E21" i="14"/>
  <c r="D21" i="14"/>
  <c r="C21" i="14"/>
  <c r="B21" i="14"/>
  <c r="A21" i="14"/>
  <c r="W20" i="14"/>
  <c r="U20" i="14"/>
  <c r="S20" i="14"/>
  <c r="P20" i="14"/>
  <c r="J20" i="14"/>
  <c r="I20" i="14"/>
  <c r="H20" i="14"/>
  <c r="G20" i="14"/>
  <c r="F20" i="14"/>
  <c r="E20" i="14"/>
  <c r="D20" i="14"/>
  <c r="C20" i="14"/>
  <c r="B20" i="14"/>
  <c r="A20" i="14"/>
  <c r="W19" i="14"/>
  <c r="U19" i="14"/>
  <c r="S19" i="14"/>
  <c r="P19" i="14"/>
  <c r="J19" i="14"/>
  <c r="I19" i="14"/>
  <c r="H19" i="14"/>
  <c r="G19" i="14"/>
  <c r="F19" i="14"/>
  <c r="E19" i="14"/>
  <c r="D19" i="14"/>
  <c r="C19" i="14"/>
  <c r="B19" i="14"/>
  <c r="A19" i="14"/>
  <c r="W18" i="14"/>
  <c r="U18" i="14"/>
  <c r="S18" i="14"/>
  <c r="P18" i="14"/>
  <c r="J18" i="14"/>
  <c r="I18" i="14"/>
  <c r="H18" i="14"/>
  <c r="G18" i="14"/>
  <c r="F18" i="14"/>
  <c r="E18" i="14"/>
  <c r="D18" i="14"/>
  <c r="C18" i="14"/>
  <c r="B18" i="14"/>
  <c r="A18" i="14"/>
  <c r="W17" i="14"/>
  <c r="U17" i="14"/>
  <c r="S17" i="14"/>
  <c r="P17" i="14"/>
  <c r="J17" i="14"/>
  <c r="I17" i="14"/>
  <c r="H17" i="14"/>
  <c r="G17" i="14"/>
  <c r="F17" i="14"/>
  <c r="E17" i="14"/>
  <c r="D17" i="14"/>
  <c r="C17" i="14"/>
  <c r="B17" i="14"/>
  <c r="A17" i="14"/>
  <c r="W16" i="14"/>
  <c r="U16" i="14"/>
  <c r="S16" i="14"/>
  <c r="P16" i="14"/>
  <c r="J16" i="14"/>
  <c r="I16" i="14"/>
  <c r="H16" i="14"/>
  <c r="G16" i="14"/>
  <c r="F16" i="14"/>
  <c r="E16" i="14"/>
  <c r="D16" i="14"/>
  <c r="C16" i="14"/>
  <c r="B16" i="14"/>
  <c r="A16" i="14"/>
  <c r="W15" i="14"/>
  <c r="U15" i="14"/>
  <c r="S15" i="14"/>
  <c r="P15" i="14"/>
  <c r="J15" i="14"/>
  <c r="I15" i="14"/>
  <c r="H15" i="14"/>
  <c r="G15" i="14"/>
  <c r="F15" i="14"/>
  <c r="E15" i="14"/>
  <c r="D15" i="14"/>
  <c r="C15" i="14"/>
  <c r="B15" i="14"/>
  <c r="A15" i="14"/>
  <c r="W14" i="14"/>
  <c r="U14" i="14"/>
  <c r="S14" i="14"/>
  <c r="P14" i="14"/>
  <c r="J14" i="14"/>
  <c r="I14" i="14"/>
  <c r="H14" i="14"/>
  <c r="G14" i="14"/>
  <c r="F14" i="14"/>
  <c r="E14" i="14"/>
  <c r="D14" i="14"/>
  <c r="C14" i="14"/>
  <c r="B14" i="14"/>
  <c r="A14" i="14"/>
  <c r="W13" i="14"/>
  <c r="U13" i="14"/>
  <c r="S13" i="14"/>
  <c r="P13" i="14"/>
  <c r="J13" i="14"/>
  <c r="I13" i="14"/>
  <c r="H13" i="14"/>
  <c r="G13" i="14"/>
  <c r="F13" i="14"/>
  <c r="E13" i="14"/>
  <c r="D13" i="14"/>
  <c r="C13" i="14"/>
  <c r="B13" i="14"/>
  <c r="A13" i="14"/>
  <c r="W12" i="14"/>
  <c r="U12" i="14"/>
  <c r="S12" i="14"/>
  <c r="P12" i="14"/>
  <c r="J12" i="14"/>
  <c r="I12" i="14"/>
  <c r="H12" i="14"/>
  <c r="G12" i="14"/>
  <c r="F12" i="14"/>
  <c r="E12" i="14"/>
  <c r="D12" i="14"/>
  <c r="C12" i="14"/>
  <c r="B12" i="14"/>
  <c r="A12" i="14"/>
  <c r="W11" i="14"/>
  <c r="W28" i="14"/>
  <c r="U11" i="14"/>
  <c r="S11" i="14"/>
  <c r="P11" i="14"/>
  <c r="J11" i="14"/>
  <c r="I11" i="14"/>
  <c r="H11" i="14"/>
  <c r="G11" i="14"/>
  <c r="F11" i="14"/>
  <c r="E11" i="14"/>
  <c r="D11" i="14"/>
  <c r="C11" i="14"/>
  <c r="B11" i="14"/>
  <c r="A11" i="14"/>
  <c r="W10" i="14"/>
  <c r="U10" i="14"/>
  <c r="U23" i="14"/>
  <c r="S10" i="14"/>
  <c r="P10" i="14"/>
  <c r="P28" i="14"/>
  <c r="P30" i="14"/>
  <c r="J10" i="14"/>
  <c r="I10" i="14"/>
  <c r="H10" i="14"/>
  <c r="G10" i="14"/>
  <c r="F10" i="14"/>
  <c r="E10" i="14"/>
  <c r="D10" i="14"/>
  <c r="C10" i="14"/>
  <c r="B10" i="14"/>
  <c r="A10" i="14"/>
  <c r="U28" i="14"/>
  <c r="U30" i="14"/>
  <c r="S28" i="14"/>
  <c r="S30" i="14"/>
  <c r="W23" i="14"/>
  <c r="W33" i="14"/>
  <c r="S23" i="14"/>
  <c r="Q23" i="14"/>
  <c r="P23" i="14"/>
  <c r="R22" i="14"/>
  <c r="T22" i="14"/>
  <c r="R21" i="14"/>
  <c r="T21" i="14"/>
  <c r="R20" i="14"/>
  <c r="T20" i="14"/>
  <c r="R19" i="14"/>
  <c r="T19" i="14"/>
  <c r="R18" i="14"/>
  <c r="T18" i="14"/>
  <c r="R17" i="14"/>
  <c r="T17" i="14"/>
  <c r="R16" i="14"/>
  <c r="T16" i="14"/>
  <c r="R15" i="14"/>
  <c r="T15" i="14"/>
  <c r="R14" i="14"/>
  <c r="T14" i="14"/>
  <c r="R13" i="14"/>
  <c r="T13" i="14"/>
  <c r="R12" i="14"/>
  <c r="T12" i="14"/>
  <c r="R11" i="14"/>
  <c r="T11" i="14"/>
  <c r="R10" i="14"/>
  <c r="T10" i="14"/>
  <c r="N10" i="14"/>
  <c r="W22" i="13"/>
  <c r="U22" i="13"/>
  <c r="S22" i="13"/>
  <c r="R22" i="13"/>
  <c r="V22" i="13"/>
  <c r="P22" i="13"/>
  <c r="J22" i="13"/>
  <c r="I22" i="13"/>
  <c r="H22" i="13"/>
  <c r="G22" i="13"/>
  <c r="F22" i="13"/>
  <c r="E22" i="13"/>
  <c r="D22" i="13"/>
  <c r="C22" i="13"/>
  <c r="B22" i="13"/>
  <c r="A22" i="13"/>
  <c r="X21" i="13"/>
  <c r="W21" i="13"/>
  <c r="U21" i="13"/>
  <c r="T21" i="13"/>
  <c r="S21" i="13"/>
  <c r="R21" i="13"/>
  <c r="V21" i="13"/>
  <c r="P21" i="13"/>
  <c r="J21" i="13"/>
  <c r="I21" i="13"/>
  <c r="H21" i="13"/>
  <c r="G21" i="13"/>
  <c r="F21" i="13"/>
  <c r="E21" i="13"/>
  <c r="D21" i="13"/>
  <c r="C21" i="13"/>
  <c r="B21" i="13"/>
  <c r="A21" i="13"/>
  <c r="W20" i="13"/>
  <c r="U20" i="13"/>
  <c r="S20" i="13"/>
  <c r="P20" i="13"/>
  <c r="J20" i="13"/>
  <c r="I20" i="13"/>
  <c r="H20" i="13"/>
  <c r="G20" i="13"/>
  <c r="F20" i="13"/>
  <c r="E20" i="13"/>
  <c r="D20" i="13"/>
  <c r="C20" i="13"/>
  <c r="B20" i="13"/>
  <c r="A20" i="13"/>
  <c r="W19" i="13"/>
  <c r="U19" i="13"/>
  <c r="S19" i="13"/>
  <c r="P19" i="13"/>
  <c r="J19" i="13"/>
  <c r="I19" i="13"/>
  <c r="H19" i="13"/>
  <c r="G19" i="13"/>
  <c r="F19" i="13"/>
  <c r="E19" i="13"/>
  <c r="D19" i="13"/>
  <c r="C19" i="13"/>
  <c r="B19" i="13"/>
  <c r="A19" i="13"/>
  <c r="W18" i="13"/>
  <c r="U18" i="13"/>
  <c r="S18" i="13"/>
  <c r="P18" i="13"/>
  <c r="J18" i="13"/>
  <c r="I18" i="13"/>
  <c r="H18" i="13"/>
  <c r="G18" i="13"/>
  <c r="F18" i="13"/>
  <c r="E18" i="13"/>
  <c r="D18" i="13"/>
  <c r="C18" i="13"/>
  <c r="B18" i="13"/>
  <c r="A18" i="13"/>
  <c r="W17" i="13"/>
  <c r="U17" i="13"/>
  <c r="S17" i="13"/>
  <c r="P17" i="13"/>
  <c r="J17" i="13"/>
  <c r="I17" i="13"/>
  <c r="H17" i="13"/>
  <c r="G17" i="13"/>
  <c r="F17" i="13"/>
  <c r="E17" i="13"/>
  <c r="D17" i="13"/>
  <c r="C17" i="13"/>
  <c r="B17" i="13"/>
  <c r="A17" i="13"/>
  <c r="W16" i="13"/>
  <c r="U16" i="13"/>
  <c r="S16" i="13"/>
  <c r="P16" i="13"/>
  <c r="J16" i="13"/>
  <c r="I16" i="13"/>
  <c r="H16" i="13"/>
  <c r="G16" i="13"/>
  <c r="F16" i="13"/>
  <c r="E16" i="13"/>
  <c r="D16" i="13"/>
  <c r="C16" i="13"/>
  <c r="B16" i="13"/>
  <c r="A16" i="13"/>
  <c r="W15" i="13"/>
  <c r="U15" i="13"/>
  <c r="S15" i="13"/>
  <c r="P15" i="13"/>
  <c r="J15" i="13"/>
  <c r="I15" i="13"/>
  <c r="H15" i="13"/>
  <c r="G15" i="13"/>
  <c r="F15" i="13"/>
  <c r="E15" i="13"/>
  <c r="D15" i="13"/>
  <c r="C15" i="13"/>
  <c r="B15" i="13"/>
  <c r="A15" i="13"/>
  <c r="W14" i="13"/>
  <c r="U14" i="13"/>
  <c r="S14" i="13"/>
  <c r="P14" i="13"/>
  <c r="J14" i="13"/>
  <c r="I14" i="13"/>
  <c r="H14" i="13"/>
  <c r="G14" i="13"/>
  <c r="F14" i="13"/>
  <c r="E14" i="13"/>
  <c r="D14" i="13"/>
  <c r="C14" i="13"/>
  <c r="B14" i="13"/>
  <c r="A14" i="13"/>
  <c r="W13" i="13"/>
  <c r="U13" i="13"/>
  <c r="S13" i="13"/>
  <c r="P13" i="13"/>
  <c r="J13" i="13"/>
  <c r="I13" i="13"/>
  <c r="H13" i="13"/>
  <c r="G13" i="13"/>
  <c r="F13" i="13"/>
  <c r="E13" i="13"/>
  <c r="D13" i="13"/>
  <c r="C13" i="13"/>
  <c r="B13" i="13"/>
  <c r="A13" i="13"/>
  <c r="W12" i="13"/>
  <c r="U12" i="13"/>
  <c r="S12" i="13"/>
  <c r="P12" i="13"/>
  <c r="R12" i="13"/>
  <c r="J12" i="13"/>
  <c r="I12" i="13"/>
  <c r="H12" i="13"/>
  <c r="G12" i="13"/>
  <c r="F12" i="13"/>
  <c r="E12" i="13"/>
  <c r="D12" i="13"/>
  <c r="C12" i="13"/>
  <c r="B12" i="13"/>
  <c r="A12" i="13"/>
  <c r="W11" i="13"/>
  <c r="U11" i="13"/>
  <c r="U28" i="13"/>
  <c r="S11" i="13"/>
  <c r="P11" i="13"/>
  <c r="J11" i="13"/>
  <c r="I11" i="13"/>
  <c r="H11" i="13"/>
  <c r="G11" i="13"/>
  <c r="F11" i="13"/>
  <c r="E11" i="13"/>
  <c r="D11" i="13"/>
  <c r="C11" i="13"/>
  <c r="B11" i="13"/>
  <c r="A11" i="13"/>
  <c r="W10" i="13"/>
  <c r="U10" i="13"/>
  <c r="S10" i="13"/>
  <c r="P10" i="13"/>
  <c r="P23" i="13"/>
  <c r="P33" i="13"/>
  <c r="J10" i="13"/>
  <c r="I10" i="13"/>
  <c r="H10" i="13"/>
  <c r="G10" i="13"/>
  <c r="F10" i="13"/>
  <c r="E10" i="13"/>
  <c r="D10" i="13"/>
  <c r="C10" i="13"/>
  <c r="B10" i="13"/>
  <c r="A10" i="13"/>
  <c r="W28" i="13"/>
  <c r="W30" i="13"/>
  <c r="S28" i="13"/>
  <c r="S30" i="13"/>
  <c r="P28" i="13"/>
  <c r="W23" i="13"/>
  <c r="W33" i="13"/>
  <c r="U23" i="13"/>
  <c r="U33" i="13"/>
  <c r="S23" i="13"/>
  <c r="S33" i="13"/>
  <c r="Q23" i="13"/>
  <c r="X20" i="13"/>
  <c r="V20" i="13"/>
  <c r="T20" i="13"/>
  <c r="R20" i="13"/>
  <c r="X19" i="13"/>
  <c r="V19" i="13"/>
  <c r="T19" i="13"/>
  <c r="R19" i="13"/>
  <c r="X18" i="13"/>
  <c r="V18" i="13"/>
  <c r="T18" i="13"/>
  <c r="R18" i="13"/>
  <c r="X17" i="13"/>
  <c r="V17" i="13"/>
  <c r="T17" i="13"/>
  <c r="R17" i="13"/>
  <c r="X16" i="13"/>
  <c r="V16" i="13"/>
  <c r="T16" i="13"/>
  <c r="R16" i="13"/>
  <c r="X15" i="13"/>
  <c r="V15" i="13"/>
  <c r="T15" i="13"/>
  <c r="R15" i="13"/>
  <c r="X14" i="13"/>
  <c r="V14" i="13"/>
  <c r="T14" i="13"/>
  <c r="R14" i="13"/>
  <c r="X13" i="13"/>
  <c r="V13" i="13"/>
  <c r="T13" i="13"/>
  <c r="R13" i="13"/>
  <c r="X11" i="13"/>
  <c r="V11" i="13"/>
  <c r="T11" i="13"/>
  <c r="R11" i="13"/>
  <c r="N10" i="13"/>
  <c r="R10" i="13"/>
  <c r="P23" i="25"/>
  <c r="O23" i="25"/>
  <c r="N23" i="25"/>
  <c r="M23" i="25"/>
  <c r="W28" i="12"/>
  <c r="U28" i="12"/>
  <c r="S28" i="12"/>
  <c r="R28" i="12"/>
  <c r="W27" i="12"/>
  <c r="U27" i="12"/>
  <c r="S27" i="12"/>
  <c r="R27" i="12"/>
  <c r="P27" i="12"/>
  <c r="P28" i="12"/>
  <c r="W32" i="12"/>
  <c r="U32" i="12"/>
  <c r="S32" i="12"/>
  <c r="P32" i="12"/>
  <c r="R29" i="12"/>
  <c r="S29" i="12"/>
  <c r="P29" i="12"/>
  <c r="P22" i="24"/>
  <c r="O22" i="24"/>
  <c r="N22" i="24"/>
  <c r="M22" i="24"/>
  <c r="W20" i="10"/>
  <c r="U20" i="10"/>
  <c r="S20" i="10"/>
  <c r="P20" i="10"/>
  <c r="J20" i="10"/>
  <c r="I20" i="10"/>
  <c r="H20" i="10"/>
  <c r="G20" i="10"/>
  <c r="F20" i="10"/>
  <c r="E20" i="10"/>
  <c r="D20" i="10"/>
  <c r="C20" i="10"/>
  <c r="B20" i="10"/>
  <c r="A20" i="10"/>
  <c r="W19" i="10"/>
  <c r="U19" i="10"/>
  <c r="S19" i="10"/>
  <c r="P19" i="10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J10" i="10"/>
  <c r="I10" i="10"/>
  <c r="H10" i="10"/>
  <c r="G10" i="10"/>
  <c r="F10" i="10"/>
  <c r="E10" i="10"/>
  <c r="D10" i="10"/>
  <c r="C10" i="10"/>
  <c r="B10" i="10"/>
  <c r="A10" i="10"/>
  <c r="P21" i="10"/>
  <c r="P21" i="23"/>
  <c r="O21" i="23"/>
  <c r="N21" i="23"/>
  <c r="M21" i="23"/>
  <c r="P27" i="10"/>
  <c r="W27" i="10"/>
  <c r="U27" i="10"/>
  <c r="S27" i="10"/>
  <c r="R27" i="10"/>
  <c r="Q21" i="10"/>
  <c r="R20" i="10"/>
  <c r="X20" i="10"/>
  <c r="R19" i="10"/>
  <c r="R18" i="10"/>
  <c r="X18" i="10"/>
  <c r="R17" i="10"/>
  <c r="R16" i="10"/>
  <c r="X16" i="10"/>
  <c r="R15" i="10"/>
  <c r="R14" i="10"/>
  <c r="X14" i="10"/>
  <c r="R13" i="10"/>
  <c r="R12" i="10"/>
  <c r="X12" i="10"/>
  <c r="U21" i="10"/>
  <c r="U31" i="10"/>
  <c r="R11" i="10"/>
  <c r="W21" i="10"/>
  <c r="W31" i="10"/>
  <c r="U26" i="10"/>
  <c r="S26" i="10"/>
  <c r="S28" i="10"/>
  <c r="R10" i="10"/>
  <c r="X10" i="10"/>
  <c r="N10" i="10"/>
  <c r="W27" i="11"/>
  <c r="U27" i="11"/>
  <c r="S27" i="11"/>
  <c r="R27" i="11"/>
  <c r="P27" i="11"/>
  <c r="W31" i="11"/>
  <c r="U31" i="11"/>
  <c r="S31" i="11"/>
  <c r="P31" i="11"/>
  <c r="W26" i="11"/>
  <c r="W28" i="11"/>
  <c r="U26" i="11"/>
  <c r="U28" i="11"/>
  <c r="S26" i="11"/>
  <c r="R26" i="11"/>
  <c r="R28" i="11"/>
  <c r="P26" i="11"/>
  <c r="P28" i="11"/>
  <c r="P21" i="11"/>
  <c r="P21" i="17"/>
  <c r="O21" i="17"/>
  <c r="N21" i="17"/>
  <c r="M21" i="17"/>
  <c r="W31" i="4"/>
  <c r="U31" i="4"/>
  <c r="S31" i="4"/>
  <c r="P31" i="4"/>
  <c r="W27" i="4"/>
  <c r="U27" i="4"/>
  <c r="S27" i="4"/>
  <c r="R27" i="4"/>
  <c r="P21" i="3"/>
  <c r="O21" i="3"/>
  <c r="N21" i="3"/>
  <c r="M21" i="3"/>
  <c r="P27" i="4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25" i="5"/>
  <c r="U25" i="5"/>
  <c r="S25" i="5"/>
  <c r="P25" i="5"/>
  <c r="R25" i="5" s="1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R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R23" i="5" s="1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R21" i="5" s="1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R20" i="5" s="1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R19" i="5" s="1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R17" i="5" s="1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R15" i="5" s="1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R14" i="5" s="1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R13" i="5" s="1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R12" i="5" s="1"/>
  <c r="J12" i="5"/>
  <c r="I12" i="5"/>
  <c r="H12" i="5"/>
  <c r="G12" i="5"/>
  <c r="F12" i="5"/>
  <c r="E12" i="5"/>
  <c r="D12" i="5"/>
  <c r="C12" i="5"/>
  <c r="B12" i="5"/>
  <c r="A12" i="5"/>
  <c r="W11" i="5"/>
  <c r="U11" i="5"/>
  <c r="S11" i="5"/>
  <c r="P11" i="5"/>
  <c r="R11" i="5" s="1"/>
  <c r="J11" i="5"/>
  <c r="I11" i="5"/>
  <c r="H11" i="5"/>
  <c r="G11" i="5"/>
  <c r="F11" i="5"/>
  <c r="E11" i="5"/>
  <c r="D11" i="5"/>
  <c r="C11" i="5"/>
  <c r="B11" i="5"/>
  <c r="A11" i="5"/>
  <c r="W10" i="5"/>
  <c r="W26" i="5" s="1"/>
  <c r="U10" i="5"/>
  <c r="S10" i="5"/>
  <c r="P10" i="5"/>
  <c r="J10" i="5"/>
  <c r="I10" i="5"/>
  <c r="H10" i="5"/>
  <c r="G10" i="5"/>
  <c r="F10" i="5"/>
  <c r="E10" i="5"/>
  <c r="D10" i="5"/>
  <c r="C10" i="5"/>
  <c r="B10" i="5"/>
  <c r="A10" i="5"/>
  <c r="Q26" i="5"/>
  <c r="R22" i="5"/>
  <c r="X22" i="5" s="1"/>
  <c r="R18" i="5"/>
  <c r="R16" i="5"/>
  <c r="N10" i="5"/>
  <c r="W21" i="6"/>
  <c r="U21" i="6"/>
  <c r="S21" i="6"/>
  <c r="P21" i="6"/>
  <c r="R21" i="6" s="1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R19" i="6" s="1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R17" i="6" s="1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R15" i="6" s="1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R13" i="6" s="1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R12" i="6" s="1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R11" i="6" s="1"/>
  <c r="J11" i="6"/>
  <c r="I11" i="6"/>
  <c r="H11" i="6"/>
  <c r="G11" i="6"/>
  <c r="F11" i="6"/>
  <c r="E11" i="6"/>
  <c r="D11" i="6"/>
  <c r="C11" i="6"/>
  <c r="B11" i="6"/>
  <c r="A11" i="6"/>
  <c r="W10" i="6"/>
  <c r="W31" i="6" s="1"/>
  <c r="U10" i="6"/>
  <c r="U26" i="6" s="1"/>
  <c r="S10" i="6"/>
  <c r="P10" i="6"/>
  <c r="P26" i="6" s="1"/>
  <c r="J10" i="6"/>
  <c r="I10" i="6"/>
  <c r="H10" i="6"/>
  <c r="G10" i="6"/>
  <c r="F10" i="6"/>
  <c r="E10" i="6"/>
  <c r="D10" i="6"/>
  <c r="C10" i="6"/>
  <c r="B10" i="6"/>
  <c r="A10" i="6"/>
  <c r="S31" i="6"/>
  <c r="Q26" i="6"/>
  <c r="R20" i="6"/>
  <c r="X20" i="6" s="1"/>
  <c r="R18" i="6"/>
  <c r="X18" i="6" s="1"/>
  <c r="R16" i="6"/>
  <c r="R14" i="6"/>
  <c r="R10" i="6"/>
  <c r="X10" i="6" s="1"/>
  <c r="N10" i="6"/>
  <c r="W21" i="8"/>
  <c r="U21" i="8"/>
  <c r="S21" i="8"/>
  <c r="P21" i="8"/>
  <c r="J21" i="8"/>
  <c r="I21" i="8"/>
  <c r="H21" i="8"/>
  <c r="G21" i="8"/>
  <c r="F21" i="8"/>
  <c r="E21" i="8"/>
  <c r="D21" i="8"/>
  <c r="C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R18" i="8" s="1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R17" i="8" s="1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R15" i="8" s="1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R14" i="8" s="1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R12" i="8" s="1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R11" i="8" s="1"/>
  <c r="J11" i="8"/>
  <c r="I11" i="8"/>
  <c r="H11" i="8"/>
  <c r="G11" i="8"/>
  <c r="F11" i="8"/>
  <c r="E11" i="8"/>
  <c r="D11" i="8"/>
  <c r="C11" i="8"/>
  <c r="B11" i="8"/>
  <c r="A11" i="8"/>
  <c r="W10" i="8"/>
  <c r="W25" i="8" s="1"/>
  <c r="U10" i="8"/>
  <c r="U25" i="8" s="1"/>
  <c r="S10" i="8"/>
  <c r="P10" i="8"/>
  <c r="J10" i="8"/>
  <c r="I10" i="8"/>
  <c r="H10" i="8"/>
  <c r="G10" i="8"/>
  <c r="F10" i="8"/>
  <c r="E10" i="8"/>
  <c r="D10" i="8"/>
  <c r="C10" i="8"/>
  <c r="B10" i="8"/>
  <c r="A10" i="8"/>
  <c r="Q25" i="8"/>
  <c r="R21" i="8"/>
  <c r="X21" i="8" s="1"/>
  <c r="R20" i="8"/>
  <c r="X20" i="8" s="1"/>
  <c r="R19" i="8"/>
  <c r="X19" i="8" s="1"/>
  <c r="R16" i="8"/>
  <c r="X16" i="8" s="1"/>
  <c r="R13" i="8"/>
  <c r="X13" i="8" s="1"/>
  <c r="N10" i="8"/>
  <c r="W21" i="9"/>
  <c r="U21" i="9"/>
  <c r="S21" i="9"/>
  <c r="P21" i="9"/>
  <c r="J21" i="9"/>
  <c r="I21" i="9"/>
  <c r="H21" i="9"/>
  <c r="G21" i="9"/>
  <c r="F21" i="9"/>
  <c r="E21" i="9"/>
  <c r="D21" i="9"/>
  <c r="C21" i="9"/>
  <c r="B21" i="9"/>
  <c r="A21" i="9"/>
  <c r="W20" i="9"/>
  <c r="U20" i="9"/>
  <c r="S20" i="9"/>
  <c r="P20" i="9"/>
  <c r="R20" i="9" s="1"/>
  <c r="J20" i="9"/>
  <c r="I20" i="9"/>
  <c r="H20" i="9"/>
  <c r="G20" i="9"/>
  <c r="F20" i="9"/>
  <c r="E20" i="9"/>
  <c r="D20" i="9"/>
  <c r="C20" i="9"/>
  <c r="B20" i="9"/>
  <c r="A20" i="9"/>
  <c r="W19" i="9"/>
  <c r="U19" i="9"/>
  <c r="S19" i="9"/>
  <c r="P19" i="9"/>
  <c r="J19" i="9"/>
  <c r="I19" i="9"/>
  <c r="H19" i="9"/>
  <c r="G19" i="9"/>
  <c r="F19" i="9"/>
  <c r="E19" i="9"/>
  <c r="D19" i="9"/>
  <c r="C19" i="9"/>
  <c r="B19" i="9"/>
  <c r="A19" i="9"/>
  <c r="W18" i="9"/>
  <c r="U18" i="9"/>
  <c r="S18" i="9"/>
  <c r="P18" i="9"/>
  <c r="J18" i="9"/>
  <c r="I18" i="9"/>
  <c r="H18" i="9"/>
  <c r="G18" i="9"/>
  <c r="F18" i="9"/>
  <c r="E18" i="9"/>
  <c r="D18" i="9"/>
  <c r="C18" i="9"/>
  <c r="B18" i="9"/>
  <c r="A18" i="9"/>
  <c r="W17" i="9"/>
  <c r="U17" i="9"/>
  <c r="S17" i="9"/>
  <c r="P17" i="9"/>
  <c r="J17" i="9"/>
  <c r="I17" i="9"/>
  <c r="H17" i="9"/>
  <c r="G17" i="9"/>
  <c r="F17" i="9"/>
  <c r="E17" i="9"/>
  <c r="D17" i="9"/>
  <c r="C17" i="9"/>
  <c r="B17" i="9"/>
  <c r="A17" i="9"/>
  <c r="W16" i="9"/>
  <c r="U16" i="9"/>
  <c r="S16" i="9"/>
  <c r="P16" i="9"/>
  <c r="R16" i="9" s="1"/>
  <c r="J16" i="9"/>
  <c r="I16" i="9"/>
  <c r="H16" i="9"/>
  <c r="G16" i="9"/>
  <c r="F16" i="9"/>
  <c r="E16" i="9"/>
  <c r="D16" i="9"/>
  <c r="C16" i="9"/>
  <c r="B16" i="9"/>
  <c r="A16" i="9"/>
  <c r="W15" i="9"/>
  <c r="U15" i="9"/>
  <c r="S15" i="9"/>
  <c r="P15" i="9"/>
  <c r="J15" i="9"/>
  <c r="I15" i="9"/>
  <c r="H15" i="9"/>
  <c r="G15" i="9"/>
  <c r="F15" i="9"/>
  <c r="E15" i="9"/>
  <c r="D15" i="9"/>
  <c r="C15" i="9"/>
  <c r="B15" i="9"/>
  <c r="A15" i="9"/>
  <c r="W14" i="9"/>
  <c r="U14" i="9"/>
  <c r="S14" i="9"/>
  <c r="P14" i="9"/>
  <c r="J14" i="9"/>
  <c r="I14" i="9"/>
  <c r="H14" i="9"/>
  <c r="G14" i="9"/>
  <c r="F14" i="9"/>
  <c r="E14" i="9"/>
  <c r="D14" i="9"/>
  <c r="C14" i="9"/>
  <c r="B14" i="9"/>
  <c r="A14" i="9"/>
  <c r="W13" i="9"/>
  <c r="U13" i="9"/>
  <c r="S13" i="9"/>
  <c r="P13" i="9"/>
  <c r="J13" i="9"/>
  <c r="I13" i="9"/>
  <c r="H13" i="9"/>
  <c r="G13" i="9"/>
  <c r="F13" i="9"/>
  <c r="E13" i="9"/>
  <c r="D13" i="9"/>
  <c r="C13" i="9"/>
  <c r="B13" i="9"/>
  <c r="A13" i="9"/>
  <c r="W12" i="9"/>
  <c r="U12" i="9"/>
  <c r="S12" i="9"/>
  <c r="P12" i="9"/>
  <c r="R12" i="9" s="1"/>
  <c r="J12" i="9"/>
  <c r="I12" i="9"/>
  <c r="H12" i="9"/>
  <c r="G12" i="9"/>
  <c r="F12" i="9"/>
  <c r="E12" i="9"/>
  <c r="D12" i="9"/>
  <c r="C12" i="9"/>
  <c r="B12" i="9"/>
  <c r="A12" i="9"/>
  <c r="W11" i="9"/>
  <c r="U11" i="9"/>
  <c r="S11" i="9"/>
  <c r="P11" i="9"/>
  <c r="R11" i="9" s="1"/>
  <c r="J11" i="9"/>
  <c r="I11" i="9"/>
  <c r="H11" i="9"/>
  <c r="G11" i="9"/>
  <c r="F11" i="9"/>
  <c r="E11" i="9"/>
  <c r="D11" i="9"/>
  <c r="C11" i="9"/>
  <c r="B11" i="9"/>
  <c r="A11" i="9"/>
  <c r="W10" i="9"/>
  <c r="U10" i="9"/>
  <c r="S10" i="9"/>
  <c r="P10" i="9"/>
  <c r="J10" i="9"/>
  <c r="I10" i="9"/>
  <c r="H10" i="9"/>
  <c r="G10" i="9"/>
  <c r="F10" i="9"/>
  <c r="E10" i="9"/>
  <c r="D10" i="9"/>
  <c r="C10" i="9"/>
  <c r="B10" i="9"/>
  <c r="A10" i="9"/>
  <c r="Q25" i="9"/>
  <c r="R21" i="9"/>
  <c r="R19" i="9"/>
  <c r="R18" i="9"/>
  <c r="R17" i="9"/>
  <c r="R15" i="9"/>
  <c r="R14" i="9"/>
  <c r="R13" i="9"/>
  <c r="W30" i="9"/>
  <c r="S30" i="9"/>
  <c r="N10" i="9"/>
  <c r="P23" i="26"/>
  <c r="O23" i="26"/>
  <c r="N23" i="26"/>
  <c r="M23" i="26"/>
  <c r="A21" i="12"/>
  <c r="B21" i="12"/>
  <c r="C21" i="12"/>
  <c r="D21" i="12"/>
  <c r="E21" i="12"/>
  <c r="F21" i="12"/>
  <c r="G21" i="12"/>
  <c r="H21" i="12"/>
  <c r="I21" i="12"/>
  <c r="J21" i="12"/>
  <c r="P21" i="12"/>
  <c r="R21" i="12"/>
  <c r="S21" i="12"/>
  <c r="U21" i="12"/>
  <c r="W21" i="12"/>
  <c r="W20" i="12"/>
  <c r="U20" i="12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R19" i="12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R18" i="12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R17" i="12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J16" i="12"/>
  <c r="I16" i="12"/>
  <c r="H16" i="12"/>
  <c r="G16" i="12"/>
  <c r="F16" i="12"/>
  <c r="E16" i="12"/>
  <c r="D16" i="12"/>
  <c r="C16" i="12"/>
  <c r="B16" i="12"/>
  <c r="A16" i="12"/>
  <c r="W15" i="12"/>
  <c r="U15" i="12"/>
  <c r="S15" i="12"/>
  <c r="P15" i="12"/>
  <c r="R15" i="12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R14" i="12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R13" i="12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R11" i="12"/>
  <c r="J11" i="12"/>
  <c r="I11" i="12"/>
  <c r="H11" i="12"/>
  <c r="G11" i="12"/>
  <c r="F11" i="12"/>
  <c r="E11" i="12"/>
  <c r="D11" i="12"/>
  <c r="C11" i="12"/>
  <c r="B11" i="12"/>
  <c r="A11" i="12"/>
  <c r="W10" i="12"/>
  <c r="U10" i="12"/>
  <c r="S10" i="12"/>
  <c r="P10" i="12"/>
  <c r="P22" i="12"/>
  <c r="J10" i="12"/>
  <c r="I10" i="12"/>
  <c r="H10" i="12"/>
  <c r="G10" i="12"/>
  <c r="F10" i="12"/>
  <c r="E10" i="12"/>
  <c r="D10" i="12"/>
  <c r="C10" i="12"/>
  <c r="B10" i="12"/>
  <c r="A10" i="12"/>
  <c r="Q22" i="12"/>
  <c r="R20" i="12"/>
  <c r="T20" i="12"/>
  <c r="R16" i="12"/>
  <c r="X16" i="12"/>
  <c r="R12" i="12"/>
  <c r="V12" i="12"/>
  <c r="N10" i="12"/>
  <c r="W20" i="11"/>
  <c r="U20" i="11"/>
  <c r="S20" i="11"/>
  <c r="P20" i="11"/>
  <c r="R20" i="11"/>
  <c r="J20" i="11"/>
  <c r="I20" i="11"/>
  <c r="H20" i="11"/>
  <c r="G20" i="11"/>
  <c r="F20" i="11"/>
  <c r="E20" i="11"/>
  <c r="D20" i="11"/>
  <c r="C20" i="11"/>
  <c r="B20" i="11"/>
  <c r="A20" i="11"/>
  <c r="W19" i="11"/>
  <c r="U19" i="11"/>
  <c r="V19" i="11"/>
  <c r="S19" i="11"/>
  <c r="P19" i="11"/>
  <c r="R19" i="1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R18" i="1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R17" i="1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R16" i="11"/>
  <c r="X16" i="11"/>
  <c r="J16" i="11"/>
  <c r="I16" i="11"/>
  <c r="H16" i="11"/>
  <c r="G16" i="11"/>
  <c r="F16" i="11"/>
  <c r="E16" i="11"/>
  <c r="D16" i="11"/>
  <c r="C16" i="11"/>
  <c r="B16" i="11"/>
  <c r="A16" i="11"/>
  <c r="W15" i="11"/>
  <c r="U15" i="11"/>
  <c r="S15" i="11"/>
  <c r="P15" i="11"/>
  <c r="R15" i="1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R14" i="1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R13" i="1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R12" i="1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/>
  <c r="J11" i="11"/>
  <c r="I11" i="11"/>
  <c r="H11" i="11"/>
  <c r="G11" i="11"/>
  <c r="F11" i="11"/>
  <c r="E11" i="11"/>
  <c r="D11" i="11"/>
  <c r="C11" i="11"/>
  <c r="B11" i="11"/>
  <c r="A11" i="11"/>
  <c r="W10" i="11"/>
  <c r="U10" i="11"/>
  <c r="S10" i="11"/>
  <c r="P10" i="11"/>
  <c r="J10" i="11"/>
  <c r="I10" i="11"/>
  <c r="H10" i="11"/>
  <c r="G10" i="11"/>
  <c r="F10" i="11"/>
  <c r="E10" i="11"/>
  <c r="D10" i="11"/>
  <c r="C10" i="11"/>
  <c r="B10" i="11"/>
  <c r="A10" i="11"/>
  <c r="Q21" i="11"/>
  <c r="N10" i="11"/>
  <c r="W20" i="4"/>
  <c r="U20" i="4"/>
  <c r="S20" i="4"/>
  <c r="P20" i="4"/>
  <c r="R20" i="4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R19" i="4"/>
  <c r="J19" i="4"/>
  <c r="I19" i="4"/>
  <c r="H19" i="4"/>
  <c r="G19" i="4"/>
  <c r="F19" i="4"/>
  <c r="E19" i="4"/>
  <c r="D19" i="4"/>
  <c r="C19" i="4"/>
  <c r="B19" i="4"/>
  <c r="A19" i="4"/>
  <c r="W18" i="4"/>
  <c r="U18" i="4"/>
  <c r="S18" i="4"/>
  <c r="P18" i="4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R17" i="4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R15" i="4"/>
  <c r="V15" i="4"/>
  <c r="J15" i="4"/>
  <c r="I15" i="4"/>
  <c r="H15" i="4"/>
  <c r="G15" i="4"/>
  <c r="F15" i="4"/>
  <c r="E15" i="4"/>
  <c r="D15" i="4"/>
  <c r="C15" i="4"/>
  <c r="B15" i="4"/>
  <c r="A15" i="4"/>
  <c r="W14" i="4"/>
  <c r="U14" i="4"/>
  <c r="S14" i="4"/>
  <c r="P14" i="4"/>
  <c r="R14" i="4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R13" i="4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R12" i="4"/>
  <c r="X12" i="4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S21" i="4"/>
  <c r="P11" i="4"/>
  <c r="R11" i="4"/>
  <c r="X11" i="4"/>
  <c r="J11" i="4"/>
  <c r="I11" i="4"/>
  <c r="H11" i="4"/>
  <c r="G11" i="4"/>
  <c r="F11" i="4"/>
  <c r="E11" i="4"/>
  <c r="D11" i="4"/>
  <c r="C11" i="4"/>
  <c r="B11" i="4"/>
  <c r="A11" i="4"/>
  <c r="W10" i="4"/>
  <c r="U10" i="4"/>
  <c r="S10" i="4"/>
  <c r="P10" i="4"/>
  <c r="P21" i="4"/>
  <c r="J10" i="4"/>
  <c r="I10" i="4"/>
  <c r="H10" i="4"/>
  <c r="G10" i="4"/>
  <c r="F10" i="4"/>
  <c r="E10" i="4"/>
  <c r="D10" i="4"/>
  <c r="C10" i="4"/>
  <c r="B10" i="4"/>
  <c r="A10" i="4"/>
  <c r="Q21" i="4"/>
  <c r="R18" i="4"/>
  <c r="R16" i="4"/>
  <c r="X16" i="4"/>
  <c r="N10" i="4"/>
  <c r="R10" i="4"/>
  <c r="W18" i="1"/>
  <c r="W17" i="1"/>
  <c r="W16" i="1"/>
  <c r="W15" i="1"/>
  <c r="W14" i="1"/>
  <c r="W13" i="1"/>
  <c r="X13" i="1" s="1"/>
  <c r="W12" i="1"/>
  <c r="W11" i="1"/>
  <c r="W10" i="1"/>
  <c r="U18" i="1"/>
  <c r="U17" i="1"/>
  <c r="U16" i="1"/>
  <c r="U15" i="1"/>
  <c r="U14" i="1"/>
  <c r="U13" i="1"/>
  <c r="U12" i="1"/>
  <c r="U11" i="1"/>
  <c r="U10" i="1"/>
  <c r="S18" i="1"/>
  <c r="S17" i="1"/>
  <c r="S16" i="1"/>
  <c r="S15" i="1"/>
  <c r="S14" i="1"/>
  <c r="S13" i="1"/>
  <c r="S12" i="1"/>
  <c r="S11" i="1"/>
  <c r="S10" i="1"/>
  <c r="P18" i="1"/>
  <c r="R18" i="1" s="1"/>
  <c r="P17" i="1"/>
  <c r="P16" i="1"/>
  <c r="R16" i="1" s="1"/>
  <c r="P15" i="1"/>
  <c r="R15" i="1" s="1"/>
  <c r="P14" i="1"/>
  <c r="R14" i="1" s="1"/>
  <c r="P13" i="1"/>
  <c r="P12" i="1"/>
  <c r="R12" i="1" s="1"/>
  <c r="X12" i="1" s="1"/>
  <c r="P11" i="1"/>
  <c r="P10" i="1"/>
  <c r="J18" i="1"/>
  <c r="J17" i="1"/>
  <c r="J16" i="1"/>
  <c r="J15" i="1"/>
  <c r="J14" i="1"/>
  <c r="J13" i="1"/>
  <c r="J12" i="1"/>
  <c r="J11" i="1"/>
  <c r="J10" i="1"/>
  <c r="I18" i="1"/>
  <c r="I17" i="1"/>
  <c r="I16" i="1"/>
  <c r="I15" i="1"/>
  <c r="I14" i="1"/>
  <c r="I13" i="1"/>
  <c r="I12" i="1"/>
  <c r="I11" i="1"/>
  <c r="I10" i="1"/>
  <c r="H18" i="1"/>
  <c r="H17" i="1"/>
  <c r="H16" i="1"/>
  <c r="H15" i="1"/>
  <c r="H14" i="1"/>
  <c r="H13" i="1"/>
  <c r="H12" i="1"/>
  <c r="H11" i="1"/>
  <c r="H10" i="1"/>
  <c r="G18" i="1"/>
  <c r="G17" i="1"/>
  <c r="G16" i="1"/>
  <c r="G15" i="1"/>
  <c r="G14" i="1"/>
  <c r="G13" i="1"/>
  <c r="G12" i="1"/>
  <c r="G11" i="1"/>
  <c r="G10" i="1"/>
  <c r="F18" i="1"/>
  <c r="F17" i="1"/>
  <c r="F16" i="1"/>
  <c r="F15" i="1"/>
  <c r="F14" i="1"/>
  <c r="F13" i="1"/>
  <c r="F12" i="1"/>
  <c r="F11" i="1"/>
  <c r="F10" i="1"/>
  <c r="E18" i="1"/>
  <c r="E17" i="1"/>
  <c r="E16" i="1"/>
  <c r="E15" i="1"/>
  <c r="E14" i="1"/>
  <c r="E13" i="1"/>
  <c r="E12" i="1"/>
  <c r="E11" i="1"/>
  <c r="E10" i="1"/>
  <c r="D18" i="1"/>
  <c r="D17" i="1"/>
  <c r="D16" i="1"/>
  <c r="D15" i="1"/>
  <c r="D14" i="1"/>
  <c r="D13" i="1"/>
  <c r="D12" i="1"/>
  <c r="D11" i="1"/>
  <c r="D10" i="1"/>
  <c r="C18" i="1"/>
  <c r="C17" i="1"/>
  <c r="C16" i="1"/>
  <c r="C15" i="1"/>
  <c r="C14" i="1"/>
  <c r="C13" i="1"/>
  <c r="C12" i="1"/>
  <c r="C11" i="1"/>
  <c r="C10" i="1"/>
  <c r="B18" i="1"/>
  <c r="B17" i="1"/>
  <c r="B16" i="1"/>
  <c r="B15" i="1"/>
  <c r="B14" i="1"/>
  <c r="B13" i="1"/>
  <c r="B12" i="1"/>
  <c r="B11" i="1"/>
  <c r="B10" i="1"/>
  <c r="A18" i="1"/>
  <c r="A17" i="1"/>
  <c r="A16" i="1"/>
  <c r="A15" i="1"/>
  <c r="A14" i="1"/>
  <c r="A13" i="1"/>
  <c r="A12" i="1"/>
  <c r="A11" i="1"/>
  <c r="A10" i="1"/>
  <c r="Q20" i="1"/>
  <c r="R17" i="1"/>
  <c r="R13" i="1"/>
  <c r="V13" i="1" s="1"/>
  <c r="R11" i="1"/>
  <c r="X11" i="1" s="1"/>
  <c r="N10" i="1"/>
  <c r="R10" i="1" s="1"/>
  <c r="X10" i="1" s="1"/>
  <c r="X20" i="11"/>
  <c r="T20" i="11"/>
  <c r="V20" i="11"/>
  <c r="R10" i="11"/>
  <c r="T19" i="11"/>
  <c r="X19" i="11"/>
  <c r="P26" i="4"/>
  <c r="X20" i="4"/>
  <c r="T20" i="4"/>
  <c r="V20" i="4"/>
  <c r="W26" i="4"/>
  <c r="W28" i="4"/>
  <c r="S26" i="4"/>
  <c r="S28" i="4"/>
  <c r="U21" i="4"/>
  <c r="W21" i="4"/>
  <c r="X18" i="4"/>
  <c r="V11" i="4"/>
  <c r="T11" i="4"/>
  <c r="X15" i="4"/>
  <c r="V12" i="4"/>
  <c r="V16" i="4"/>
  <c r="V18" i="4"/>
  <c r="U26" i="4"/>
  <c r="U28" i="4"/>
  <c r="T10" i="4"/>
  <c r="T12" i="4"/>
  <c r="T16" i="4"/>
  <c r="T18" i="4"/>
  <c r="V11" i="1"/>
  <c r="T10" i="11"/>
  <c r="X12" i="12"/>
  <c r="X20" i="12"/>
  <c r="V20" i="12"/>
  <c r="T12" i="12"/>
  <c r="S22" i="12"/>
  <c r="W22" i="12"/>
  <c r="U22" i="12"/>
  <c r="V18" i="12"/>
  <c r="X18" i="12"/>
  <c r="T18" i="12"/>
  <c r="X15" i="12"/>
  <c r="T15" i="12"/>
  <c r="V15" i="12"/>
  <c r="V19" i="12"/>
  <c r="X19" i="12"/>
  <c r="T19" i="12"/>
  <c r="T11" i="12"/>
  <c r="X11" i="12"/>
  <c r="V11" i="12"/>
  <c r="V16" i="12"/>
  <c r="T16" i="12"/>
  <c r="X13" i="9"/>
  <c r="T13" i="9"/>
  <c r="V13" i="9"/>
  <c r="X15" i="9"/>
  <c r="T15" i="9"/>
  <c r="V15" i="9"/>
  <c r="X17" i="9"/>
  <c r="T17" i="9"/>
  <c r="V17" i="9"/>
  <c r="X19" i="9"/>
  <c r="T19" i="9"/>
  <c r="V19" i="9"/>
  <c r="X21" i="9"/>
  <c r="T21" i="9"/>
  <c r="V21" i="9"/>
  <c r="V14" i="9"/>
  <c r="X14" i="9"/>
  <c r="T14" i="9"/>
  <c r="V18" i="9"/>
  <c r="X18" i="9"/>
  <c r="T18" i="9"/>
  <c r="S25" i="9"/>
  <c r="W25" i="9"/>
  <c r="P25" i="9"/>
  <c r="U30" i="9"/>
  <c r="R10" i="9"/>
  <c r="V10" i="9" s="1"/>
  <c r="P30" i="8"/>
  <c r="S25" i="8"/>
  <c r="W30" i="8"/>
  <c r="R10" i="8"/>
  <c r="T10" i="8" s="1"/>
  <c r="P25" i="8"/>
  <c r="T16" i="8"/>
  <c r="T20" i="8"/>
  <c r="T21" i="8"/>
  <c r="V16" i="8"/>
  <c r="V20" i="8"/>
  <c r="V21" i="8"/>
  <c r="V10" i="8"/>
  <c r="V16" i="6"/>
  <c r="T16" i="6"/>
  <c r="T20" i="6"/>
  <c r="W31" i="5"/>
  <c r="S31" i="5"/>
  <c r="V24" i="5"/>
  <c r="X24" i="5"/>
  <c r="T24" i="5"/>
  <c r="R10" i="5"/>
  <c r="T10" i="5" s="1"/>
  <c r="V16" i="5"/>
  <c r="V18" i="5"/>
  <c r="U31" i="5"/>
  <c r="T16" i="5"/>
  <c r="T18" i="5"/>
  <c r="X16" i="5"/>
  <c r="X18" i="5"/>
  <c r="T22" i="5"/>
  <c r="V22" i="5"/>
  <c r="V10" i="5"/>
  <c r="S26" i="5"/>
  <c r="V17" i="1"/>
  <c r="P28" i="4"/>
  <c r="V13" i="4"/>
  <c r="X13" i="4"/>
  <c r="T13" i="4"/>
  <c r="R21" i="4"/>
  <c r="R26" i="4"/>
  <c r="R28" i="4"/>
  <c r="T17" i="4"/>
  <c r="V17" i="4"/>
  <c r="X17" i="4"/>
  <c r="T19" i="4"/>
  <c r="V19" i="4"/>
  <c r="X19" i="4"/>
  <c r="V14" i="4"/>
  <c r="T14" i="4"/>
  <c r="X14" i="4"/>
  <c r="X10" i="4"/>
  <c r="V10" i="4"/>
  <c r="T15" i="4"/>
  <c r="V21" i="4"/>
  <c r="X21" i="4"/>
  <c r="T21" i="4"/>
  <c r="S28" i="11"/>
  <c r="X15" i="11"/>
  <c r="T15" i="11"/>
  <c r="T14" i="11"/>
  <c r="X14" i="11"/>
  <c r="X17" i="11"/>
  <c r="V14" i="11"/>
  <c r="V15" i="11"/>
  <c r="T18" i="11"/>
  <c r="V18" i="11"/>
  <c r="X18" i="11"/>
  <c r="S21" i="11"/>
  <c r="X10" i="11"/>
  <c r="T16" i="11"/>
  <c r="U21" i="11"/>
  <c r="T11" i="11"/>
  <c r="X11" i="11"/>
  <c r="V11" i="11"/>
  <c r="X13" i="11"/>
  <c r="V13" i="11"/>
  <c r="T13" i="11"/>
  <c r="V12" i="11"/>
  <c r="T12" i="11"/>
  <c r="X12" i="11"/>
  <c r="V17" i="11"/>
  <c r="V10" i="11"/>
  <c r="V16" i="11"/>
  <c r="W21" i="11"/>
  <c r="R21" i="11"/>
  <c r="T17" i="11"/>
  <c r="T21" i="11"/>
  <c r="V21" i="11"/>
  <c r="X21" i="11"/>
  <c r="P31" i="10"/>
  <c r="U28" i="10"/>
  <c r="V13" i="10"/>
  <c r="X13" i="10"/>
  <c r="T13" i="10"/>
  <c r="V15" i="10"/>
  <c r="X15" i="10"/>
  <c r="T15" i="10"/>
  <c r="V17" i="10"/>
  <c r="X17" i="10"/>
  <c r="T17" i="10"/>
  <c r="V11" i="10"/>
  <c r="X11" i="10"/>
  <c r="T11" i="10"/>
  <c r="V19" i="10"/>
  <c r="X19" i="10"/>
  <c r="T19" i="10"/>
  <c r="V10" i="10"/>
  <c r="V12" i="10"/>
  <c r="V14" i="10"/>
  <c r="V16" i="10"/>
  <c r="V18" i="10"/>
  <c r="V20" i="10"/>
  <c r="P26" i="10"/>
  <c r="P28" i="10"/>
  <c r="W26" i="10"/>
  <c r="W28" i="10"/>
  <c r="R21" i="10"/>
  <c r="R26" i="10"/>
  <c r="R28" i="10"/>
  <c r="T10" i="10"/>
  <c r="T12" i="10"/>
  <c r="T14" i="10"/>
  <c r="T16" i="10"/>
  <c r="T18" i="10"/>
  <c r="T20" i="10"/>
  <c r="S21" i="10"/>
  <c r="S31" i="10"/>
  <c r="V21" i="10"/>
  <c r="X21" i="10"/>
  <c r="T21" i="10"/>
  <c r="W29" i="12"/>
  <c r="U29" i="12"/>
  <c r="T13" i="12"/>
  <c r="X13" i="12"/>
  <c r="V13" i="12"/>
  <c r="V17" i="12"/>
  <c r="T17" i="12"/>
  <c r="X17" i="12"/>
  <c r="T21" i="12"/>
  <c r="X21" i="12"/>
  <c r="V21" i="12"/>
  <c r="V14" i="12"/>
  <c r="T14" i="12"/>
  <c r="X14" i="12"/>
  <c r="R10" i="12"/>
  <c r="X10" i="12"/>
  <c r="T10" i="12"/>
  <c r="V10" i="12"/>
  <c r="R22" i="12"/>
  <c r="X22" i="12"/>
  <c r="V22" i="12"/>
  <c r="T22" i="12"/>
  <c r="X12" i="13"/>
  <c r="V12" i="13"/>
  <c r="T12" i="13"/>
  <c r="X10" i="13"/>
  <c r="R28" i="13"/>
  <c r="R30" i="13"/>
  <c r="R23" i="13"/>
  <c r="V10" i="13"/>
  <c r="T10" i="13"/>
  <c r="T22" i="13"/>
  <c r="X22" i="13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R23" i="14"/>
  <c r="R28" i="14"/>
  <c r="R30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3"/>
  <c r="T23" i="13"/>
  <c r="V23" i="13"/>
  <c r="X23" i="14"/>
  <c r="T23" i="14"/>
  <c r="V23" i="14"/>
  <c r="X17" i="1" l="1"/>
  <c r="V10" i="1"/>
  <c r="X18" i="1"/>
  <c r="V18" i="1"/>
  <c r="T18" i="1"/>
  <c r="P20" i="1"/>
  <c r="T11" i="1"/>
  <c r="W20" i="1"/>
  <c r="X15" i="1"/>
  <c r="T15" i="1"/>
  <c r="V15" i="1"/>
  <c r="T16" i="1"/>
  <c r="X16" i="1"/>
  <c r="V16" i="1"/>
  <c r="T19" i="1"/>
  <c r="V19" i="1"/>
  <c r="X19" i="1"/>
  <c r="V14" i="1"/>
  <c r="X14" i="1"/>
  <c r="R20" i="1"/>
  <c r="T14" i="1"/>
  <c r="T12" i="1"/>
  <c r="S20" i="1"/>
  <c r="T17" i="1"/>
  <c r="V12" i="1"/>
  <c r="T10" i="1"/>
  <c r="T13" i="1"/>
  <c r="U20" i="1"/>
  <c r="T11" i="5"/>
  <c r="X11" i="5"/>
  <c r="X21" i="5"/>
  <c r="V21" i="5"/>
  <c r="T21" i="5"/>
  <c r="X20" i="5"/>
  <c r="T20" i="5"/>
  <c r="V20" i="5"/>
  <c r="X14" i="5"/>
  <c r="T14" i="5"/>
  <c r="V14" i="5"/>
  <c r="X23" i="5"/>
  <c r="T23" i="5"/>
  <c r="V23" i="5"/>
  <c r="V15" i="5"/>
  <c r="T15" i="5"/>
  <c r="X15" i="5"/>
  <c r="V17" i="5"/>
  <c r="T17" i="5"/>
  <c r="X17" i="5"/>
  <c r="X19" i="5"/>
  <c r="T19" i="5"/>
  <c r="V19" i="5"/>
  <c r="P26" i="5"/>
  <c r="U26" i="5"/>
  <c r="V11" i="5"/>
  <c r="R31" i="5"/>
  <c r="T12" i="5"/>
  <c r="X12" i="5"/>
  <c r="R26" i="5"/>
  <c r="V12" i="5"/>
  <c r="T25" i="5"/>
  <c r="X25" i="5"/>
  <c r="V25" i="5"/>
  <c r="V13" i="5"/>
  <c r="X13" i="5"/>
  <c r="T13" i="5"/>
  <c r="P31" i="5"/>
  <c r="X10" i="5"/>
  <c r="V20" i="6"/>
  <c r="T17" i="6"/>
  <c r="V17" i="6"/>
  <c r="X17" i="6"/>
  <c r="V10" i="6"/>
  <c r="S26" i="6"/>
  <c r="U31" i="6"/>
  <c r="X14" i="6"/>
  <c r="W26" i="6"/>
  <c r="T18" i="6"/>
  <c r="V18" i="6"/>
  <c r="X16" i="6"/>
  <c r="P31" i="6"/>
  <c r="V19" i="6"/>
  <c r="X19" i="6"/>
  <c r="T19" i="6"/>
  <c r="T21" i="6"/>
  <c r="X21" i="6"/>
  <c r="V21" i="6"/>
  <c r="V12" i="6"/>
  <c r="T12" i="6"/>
  <c r="X12" i="6"/>
  <c r="X11" i="6"/>
  <c r="R31" i="6"/>
  <c r="V11" i="6"/>
  <c r="R26" i="6"/>
  <c r="T11" i="6"/>
  <c r="T13" i="6"/>
  <c r="X13" i="6"/>
  <c r="V13" i="6"/>
  <c r="V15" i="6"/>
  <c r="X15" i="6"/>
  <c r="T15" i="6"/>
  <c r="T10" i="6"/>
  <c r="V14" i="6"/>
  <c r="T14" i="6"/>
  <c r="X15" i="8"/>
  <c r="T15" i="8"/>
  <c r="V15" i="8"/>
  <c r="X11" i="8"/>
  <c r="T11" i="8"/>
  <c r="V11" i="8"/>
  <c r="X17" i="8"/>
  <c r="T17" i="8"/>
  <c r="V17" i="8"/>
  <c r="V19" i="8"/>
  <c r="V13" i="8"/>
  <c r="T19" i="8"/>
  <c r="T13" i="8"/>
  <c r="X10" i="8"/>
  <c r="U30" i="8"/>
  <c r="X12" i="8"/>
  <c r="V12" i="8"/>
  <c r="T12" i="8"/>
  <c r="X18" i="8"/>
  <c r="T18" i="8"/>
  <c r="V18" i="8"/>
  <c r="S30" i="8"/>
  <c r="R25" i="8"/>
  <c r="X14" i="8"/>
  <c r="V14" i="8"/>
  <c r="T14" i="8"/>
  <c r="X20" i="9"/>
  <c r="T20" i="9"/>
  <c r="V20" i="9"/>
  <c r="V12" i="9"/>
  <c r="X12" i="9"/>
  <c r="T12" i="9"/>
  <c r="T11" i="9"/>
  <c r="V11" i="9"/>
  <c r="X11" i="9"/>
  <c r="X10" i="9"/>
  <c r="P30" i="9"/>
  <c r="U25" i="9"/>
  <c r="V16" i="9"/>
  <c r="X16" i="9"/>
  <c r="T16" i="9"/>
  <c r="R25" i="9"/>
  <c r="R30" i="9"/>
  <c r="T10" i="9"/>
  <c r="V20" i="1" l="1"/>
  <c r="X20" i="1"/>
  <c r="T20" i="1"/>
  <c r="T26" i="5"/>
  <c r="X26" i="5"/>
  <c r="V26" i="5"/>
  <c r="V26" i="6"/>
  <c r="X26" i="6"/>
  <c r="T26" i="6"/>
  <c r="T25" i="8"/>
  <c r="V25" i="8"/>
  <c r="X25" i="8"/>
  <c r="X25" i="9"/>
  <c r="T25" i="9"/>
  <c r="V25" i="9"/>
</calcChain>
</file>

<file path=xl/sharedStrings.xml><?xml version="1.0" encoding="utf-8"?>
<sst xmlns="http://schemas.openxmlformats.org/spreadsheetml/2006/main" count="3090" uniqueCount="168">
  <si>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</si>
  <si>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</si>
  <si>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</si>
  <si>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</si>
  <si>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</si>
  <si>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</si>
  <si>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</si>
  <si>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</si>
  <si>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</si>
  <si>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</si>
  <si>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</si>
  <si>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</si>
  <si>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</si>
  <si>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4</t>
  </si>
  <si>
    <t>3</t>
  </si>
  <si>
    <t>Soma total</t>
  </si>
  <si>
    <t>Diferença</t>
  </si>
  <si>
    <t>0169</t>
  </si>
  <si>
    <t>0100</t>
  </si>
  <si>
    <t>Páginas:</t>
  </si>
  <si>
    <t>UG Executora: 090015:JUSTICA FEDERAL DE PRIMEIRO GRAU - MS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</si>
  <si>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</si>
  <si>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</si>
  <si>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</si>
  <si>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</si>
  <si>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</si>
  <si>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</si>
  <si>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</si>
  <si>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</si>
  <si>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</si>
  <si>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</si>
  <si>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</si>
  <si>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</si>
  <si>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</si>
  <si>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</si>
  <si>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</si>
  <si>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</si>
  <si>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</si>
  <si>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</si>
  <si>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</si>
  <si>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</si>
  <si>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</si>
  <si>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</si>
  <si>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</si>
  <si>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122</t>
  </si>
  <si>
    <t>09HB</t>
  </si>
  <si>
    <t>CONTRIBUICAO DA UNIAO, DE SUAS AUTARQUIAS E FUNDACOES PARA O</t>
  </si>
  <si>
    <t>20TP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</si>
  <si>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</si>
  <si>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</si>
  <si>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</si>
  <si>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</si>
  <si>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</si>
  <si>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</si>
  <si>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</si>
  <si>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</si>
  <si>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</si>
  <si>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</si>
  <si>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</si>
  <si>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</si>
  <si>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</si>
  <si>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</si>
  <si>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</si>
  <si>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</si>
  <si>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</si>
  <si>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</si>
  <si>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</si>
  <si>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</si>
  <si>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</si>
  <si>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</si>
  <si>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</si>
  <si>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</si>
  <si>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</si>
  <si>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</si>
  <si>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</si>
  <si>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</si>
  <si>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</si>
  <si>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</si>
  <si>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</si>
  <si>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</si>
  <si>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</si>
  <si>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</si>
  <si>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</si>
  <si>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</si>
  <si>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</si>
  <si>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</si>
  <si>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</si>
  <si>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</si>
  <si>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</si>
  <si>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</si>
  <si>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</si>
  <si>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</si>
  <si>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</si>
  <si>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</si>
  <si>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</si>
  <si>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</si>
  <si>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</si>
  <si>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</si>
  <si>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</si>
  <si>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</si>
  <si>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</si>
  <si>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</si>
  <si>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090015 - SEÇÃO JUDICIÁRIA DE MATO GROSSO DO SUL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</si>
  <si>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</si>
  <si>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</si>
  <si>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</si>
  <si>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</si>
  <si>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</si>
  <si>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</si>
  <si>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/>
  </si>
  <si>
    <t>DACO_ANEXOII_NOVO_FORMATO_UG_090015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</si>
  <si>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</si>
  <si>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</si>
  <si>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</si>
  <si>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</si>
  <si>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</si>
  <si>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</si>
  <si>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</si>
  <si>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RECURSOS DE CONVENIOS</t>
  </si>
  <si>
    <t>Tes. Gerencial</t>
  </si>
  <si>
    <t>846</t>
  </si>
  <si>
    <t>Mês Lançamento: FEV/2017</t>
  </si>
  <si>
    <t>Access-Fev</t>
  </si>
  <si>
    <t>Conor</t>
  </si>
  <si>
    <t>DACO_ANEXOII_NOVO_FORMATO_UG_090015_17</t>
  </si>
  <si>
    <t>Mês Lançamento: MAR/2017</t>
  </si>
  <si>
    <t>Access-Mar</t>
  </si>
  <si>
    <t>Mês Lançamento: ABR/2017</t>
  </si>
  <si>
    <t>Access-Abr</t>
  </si>
  <si>
    <t>Mês Lançamento: MAI/2017</t>
  </si>
  <si>
    <t>Access-Mai</t>
  </si>
  <si>
    <t>Mês Lançamento: JUN/2017</t>
  </si>
  <si>
    <t>0127</t>
  </si>
  <si>
    <t>CUSTAS E EMOLUMENTOS - PODER JUDICIARIO</t>
  </si>
  <si>
    <t>Access-Jul</t>
  </si>
  <si>
    <t>Mês Lançamento: JUL/2017</t>
  </si>
  <si>
    <t xml:space="preserve">                  </t>
  </si>
  <si>
    <t>Access-Jun</t>
  </si>
  <si>
    <t>Mês Lançamento: AGO/2017</t>
  </si>
  <si>
    <t>Saldo (Moeda Origem Item Informação)</t>
  </si>
  <si>
    <t>Mês Lançamento: SET/2017</t>
  </si>
  <si>
    <t xml:space="preserve">CONOR </t>
  </si>
  <si>
    <t>UG Executora: 090017:JUSTICA FEDERAL DE PRIMEIRO GRAU - SP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</si>
  <si>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</si>
  <si>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</si>
  <si>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</si>
  <si>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</si>
  <si>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</si>
  <si>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</si>
  <si>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</si>
  <si>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</si>
  <si>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</si>
  <si>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</si>
  <si>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</si>
  <si>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</si>
  <si>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15NX</t>
  </si>
  <si>
    <t>REFORMA DO FORUM FEDERAL DE SANTOS - SP</t>
  </si>
  <si>
    <t>COMUNICACAO E DIVULGACAO INSTITUCIONAL</t>
  </si>
  <si>
    <t>AUXILIO-TRANSPORTE AOS SERVIDORES CIVIS, EMPREGADOS E MILITA</t>
  </si>
  <si>
    <t>POut</t>
  </si>
  <si>
    <t>Mês Lançamento: OUT/2017</t>
  </si>
  <si>
    <t>Mês Lançamento: NOV/2017</t>
  </si>
  <si>
    <t>Mês Lançamento: DEZ/2017</t>
  </si>
  <si>
    <t>ATIVOS CIVIS DA UNIAO</t>
  </si>
  <si>
    <t>APOSENTADORIAS E PENSOES CIVIS DA UNIAO</t>
  </si>
  <si>
    <t>Mês Lançamento: JAN/2018</t>
  </si>
  <si>
    <t>212B</t>
  </si>
  <si>
    <t>BENEFICIOS OBRIGATORIOS AOS SERVIDORES CIVIS, EMPREGADOS,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</si>
</sst>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0">
    <xf numFmtId="0" fontId="0" fillId="0" borderId="0" xfId="0"/>
    <xf numFmtId="164" fontId="0" fillId="0" borderId="0" xfId="0" applyNumberFormat="1" applyAlignme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0" fontId="7" fillId="0" borderId="0" xfId="0" applyFont="1" applyAlignment="1"/>
    <xf numFmtId="0" fontId="2" fillId="0" borderId="0" xfId="0" applyFont="1"/>
    <xf numFmtId="166" fontId="2" fillId="0" borderId="0" xfId="0" applyNumberFormat="1" applyFont="1" applyAlignment="1">
      <alignment horizontal="left"/>
    </xf>
    <xf numFmtId="166" fontId="2" fillId="0" borderId="0" xfId="0" applyNumberFormat="1" applyFont="1"/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65" fontId="4" fillId="0" borderId="2" xfId="6" applyNumberFormat="1" applyFont="1" applyFill="1" applyBorder="1" applyAlignment="1">
      <alignment horizontal="center" vertical="center" wrapText="1"/>
    </xf>
    <xf numFmtId="165" fontId="4" fillId="0" borderId="4" xfId="6" applyNumberFormat="1" applyFont="1" applyFill="1" applyBorder="1" applyAlignment="1">
      <alignment horizontal="center" vertical="center" wrapText="1"/>
    </xf>
    <xf numFmtId="167" fontId="4" fillId="0" borderId="4" xfId="7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165" fontId="4" fillId="0" borderId="9" xfId="6" applyNumberFormat="1" applyFont="1" applyFill="1" applyBorder="1" applyAlignment="1">
      <alignment horizontal="center" vertical="center" wrapText="1"/>
    </xf>
    <xf numFmtId="167" fontId="4" fillId="0" borderId="8" xfId="7" applyNumberFormat="1" applyFont="1" applyFill="1" applyBorder="1" applyAlignment="1">
      <alignment horizontal="center" vertical="center" wrapText="1"/>
    </xf>
    <xf numFmtId="0" fontId="2" fillId="0" borderId="10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1" xfId="2" applyNumberFormat="1" applyFont="1" applyFill="1" applyBorder="1" applyAlignment="1">
      <alignment vertical="center" wrapText="1"/>
    </xf>
    <xf numFmtId="0" fontId="2" fillId="0" borderId="10" xfId="2" applyNumberFormat="1" applyFont="1" applyFill="1" applyBorder="1" applyAlignment="1">
      <alignment vertical="center" wrapText="1"/>
    </xf>
    <xf numFmtId="167" fontId="4" fillId="0" borderId="10" xfId="7" applyNumberFormat="1" applyFont="1" applyBorder="1" applyAlignment="1">
      <alignment horizontal="right" vertical="center"/>
    </xf>
    <xf numFmtId="167" fontId="4" fillId="0" borderId="1" xfId="7" applyNumberFormat="1" applyFont="1" applyBorder="1" applyAlignment="1">
      <alignment horizontal="right" vertical="center"/>
    </xf>
    <xf numFmtId="167" fontId="4" fillId="0" borderId="12" xfId="7" applyNumberFormat="1" applyFont="1" applyBorder="1" applyAlignment="1">
      <alignment horizontal="right" vertical="center"/>
    </xf>
    <xf numFmtId="167" fontId="2" fillId="0" borderId="1" xfId="7" applyNumberFormat="1" applyFont="1" applyBorder="1" applyAlignment="1">
      <alignment horizontal="right" vertical="center"/>
    </xf>
    <xf numFmtId="165" fontId="2" fillId="0" borderId="1" xfId="6" applyNumberFormat="1" applyFont="1" applyBorder="1" applyAlignment="1">
      <alignment horizontal="right" vertical="center"/>
    </xf>
    <xf numFmtId="0" fontId="2" fillId="0" borderId="13" xfId="2" applyNumberFormat="1" applyFont="1" applyFill="1" applyBorder="1" applyAlignment="1">
      <alignment horizontal="center" vertical="center" wrapText="1"/>
    </xf>
    <xf numFmtId="167" fontId="4" fillId="0" borderId="13" xfId="7" applyNumberFormat="1" applyFont="1" applyBorder="1" applyAlignment="1">
      <alignment horizontal="right" vertical="center"/>
    </xf>
    <xf numFmtId="167" fontId="4" fillId="0" borderId="14" xfId="7" applyNumberFormat="1" applyFont="1" applyBorder="1" applyAlignment="1">
      <alignment horizontal="right" vertical="center"/>
    </xf>
    <xf numFmtId="167" fontId="2" fillId="0" borderId="13" xfId="7" applyNumberFormat="1" applyFont="1" applyBorder="1" applyAlignment="1">
      <alignment horizontal="right" vertical="center"/>
    </xf>
    <xf numFmtId="165" fontId="2" fillId="0" borderId="13" xfId="6" applyNumberFormat="1" applyFont="1" applyBorder="1" applyAlignment="1">
      <alignment horizontal="right" vertical="center"/>
    </xf>
    <xf numFmtId="167" fontId="4" fillId="0" borderId="15" xfId="7" applyNumberFormat="1" applyFont="1" applyFill="1" applyBorder="1" applyAlignment="1">
      <alignment horizontal="center" vertical="center" wrapText="1"/>
    </xf>
    <xf numFmtId="167" fontId="2" fillId="0" borderId="15" xfId="7" applyNumberFormat="1" applyFont="1" applyFill="1" applyBorder="1" applyAlignment="1">
      <alignment horizontal="right" vertical="center" wrapText="1"/>
    </xf>
    <xf numFmtId="165" fontId="2" fillId="0" borderId="15" xfId="6" applyNumberFormat="1" applyFont="1" applyBorder="1" applyAlignment="1">
      <alignment horizontal="right" vertical="center"/>
    </xf>
    <xf numFmtId="0" fontId="7" fillId="0" borderId="0" xfId="0" applyFont="1" applyBorder="1"/>
    <xf numFmtId="40" fontId="0" fillId="0" borderId="0" xfId="0" applyNumberFormat="1"/>
    <xf numFmtId="0" fontId="2" fillId="0" borderId="13" xfId="2" applyNumberFormat="1" applyFont="1" applyFill="1" applyBorder="1" applyAlignment="1">
      <alignment horizontal="left" vertical="center" wrapText="1"/>
    </xf>
    <xf numFmtId="0" fontId="2" fillId="0" borderId="14" xfId="2" applyNumberFormat="1" applyFont="1" applyFill="1" applyBorder="1" applyAlignment="1">
      <alignment horizontal="left" vertical="center" wrapText="1"/>
    </xf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1"/>
    <xf numFmtId="164" fontId="6" fillId="0" borderId="0" xfId="1" applyNumberFormat="1" applyAlignment="1"/>
    <xf numFmtId="164" fontId="0" fillId="0" borderId="0" xfId="0" applyNumberFormat="1"/>
    <xf numFmtId="164" fontId="6" fillId="0" borderId="0" xfId="1" applyNumberFormat="1" applyAlignment="1"/>
    <xf numFmtId="0" fontId="1" fillId="0" borderId="0" xfId="0" applyFont="1"/>
    <xf numFmtId="0" fontId="6" fillId="0" borderId="0" xfId="3"/>
    <xf numFmtId="0" fontId="6" fillId="0" borderId="0" xfId="4"/>
    <xf numFmtId="164" fontId="6" fillId="0" borderId="0" xfId="4" applyNumberFormat="1" applyAlignment="1"/>
    <xf numFmtId="0" fontId="0" fillId="0" borderId="0" xfId="0"/>
    <xf numFmtId="0" fontId="0" fillId="0" borderId="0" xfId="0"/>
    <xf numFmtId="43" fontId="0" fillId="0" borderId="0" xfId="8" applyFont="1"/>
    <xf numFmtId="43" fontId="0" fillId="0" borderId="0" xfId="0" applyNumberFormat="1"/>
    <xf numFmtId="4" fontId="0" fillId="0" borderId="0" xfId="0" applyNumberFormat="1"/>
    <xf numFmtId="0" fontId="4" fillId="0" borderId="5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2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0" fillId="0" borderId="0" xfId="0"/>
    <xf numFmtId="0" fontId="6" fillId="0" borderId="0" xfId="4"/>
  </cellXfs>
  <cellStyles count="9">
    <cellStyle name="Normal" xfId="0" builtinId="0"/>
    <cellStyle name="Normal 2" xfId="1"/>
    <cellStyle name="Normal 2 8" xfId="2"/>
    <cellStyle name="Normal 3" xfId="3"/>
    <cellStyle name="Normal 4" xfId="4"/>
    <cellStyle name="Porcentagem 11" xfId="5"/>
    <cellStyle name="Porcentagem 2" xfId="6"/>
    <cellStyle name="Vírgula" xfId="8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showGridLines="0" tabSelected="1" view="pageBreakPreview" topLeftCell="G1" zoomScaleNormal="90" zoomScaleSheetLayoutView="100" workbookViewId="0">
      <selection activeCell="O19" sqref="O19"/>
    </sheetView>
  </sheetViews>
  <sheetFormatPr defaultRowHeight="12.75" x14ac:dyDescent="0.2"/>
  <cols>
    <col min="1" max="1" width="17.140625" customWidth="1"/>
    <col min="2" max="2" width="34.85546875" customWidth="1"/>
    <col min="3" max="3" width="12.28515625" customWidth="1"/>
    <col min="4" max="4" width="18.42578125" customWidth="1"/>
    <col min="5" max="5" width="50" customWidth="1"/>
    <col min="6" max="6" width="65.5703125" customWidth="1"/>
    <col min="7" max="7" width="8.140625" customWidth="1"/>
    <col min="9" max="9" width="29.28515625" customWidth="1"/>
    <col min="10" max="10" width="6.28515625" customWidth="1"/>
    <col min="11" max="11" width="9.71093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43101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8" t="s">
        <v>70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9" t="s">
        <v>71</v>
      </c>
      <c r="B7" s="80"/>
      <c r="C7" s="80"/>
      <c r="D7" s="80"/>
      <c r="E7" s="80"/>
      <c r="F7" s="80"/>
      <c r="G7" s="80"/>
      <c r="H7" s="80"/>
      <c r="I7" s="80"/>
      <c r="J7" s="81"/>
      <c r="K7" s="76" t="s">
        <v>3</v>
      </c>
      <c r="L7" s="73" t="s">
        <v>72</v>
      </c>
      <c r="M7" s="75"/>
      <c r="N7" s="76" t="s">
        <v>73</v>
      </c>
      <c r="O7" s="76" t="s">
        <v>74</v>
      </c>
      <c r="P7" s="79" t="s">
        <v>75</v>
      </c>
      <c r="Q7" s="81"/>
      <c r="R7" s="76" t="s">
        <v>6</v>
      </c>
      <c r="S7" s="79" t="s">
        <v>76</v>
      </c>
      <c r="T7" s="80"/>
      <c r="U7" s="80"/>
      <c r="V7" s="80"/>
      <c r="W7" s="80"/>
      <c r="X7" s="81"/>
    </row>
    <row r="8" spans="1:24" ht="20.25" customHeight="1" x14ac:dyDescent="0.2">
      <c r="A8" s="82" t="s">
        <v>21</v>
      </c>
      <c r="B8" s="83"/>
      <c r="C8" s="71" t="s">
        <v>77</v>
      </c>
      <c r="D8" s="71" t="s">
        <v>78</v>
      </c>
      <c r="E8" s="84" t="s">
        <v>79</v>
      </c>
      <c r="F8" s="85"/>
      <c r="G8" s="71" t="s">
        <v>0</v>
      </c>
      <c r="H8" s="86" t="s">
        <v>2</v>
      </c>
      <c r="I8" s="87"/>
      <c r="J8" s="71" t="s">
        <v>1</v>
      </c>
      <c r="K8" s="77"/>
      <c r="L8" s="10" t="s">
        <v>80</v>
      </c>
      <c r="M8" s="10" t="s">
        <v>81</v>
      </c>
      <c r="N8" s="77"/>
      <c r="O8" s="77"/>
      <c r="P8" s="12" t="s">
        <v>4</v>
      </c>
      <c r="Q8" s="12" t="s">
        <v>5</v>
      </c>
      <c r="R8" s="77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2"/>
      <c r="D9" s="72"/>
      <c r="E9" s="17" t="s">
        <v>84</v>
      </c>
      <c r="F9" s="17" t="s">
        <v>85</v>
      </c>
      <c r="G9" s="72"/>
      <c r="H9" s="17" t="s">
        <v>82</v>
      </c>
      <c r="I9" s="17" t="s">
        <v>83</v>
      </c>
      <c r="J9" s="72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+CONCATENATE('Access-Jan'!C10,".",'Access-Jan'!D10)</f>
        <v>02.061</v>
      </c>
      <c r="D10" s="23" t="str">
        <f>+CONCATENATE('Access-Jan'!E10,".",'Access-Jan'!G10)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+'Access-Jan'!M10</f>
        <v>2785628</v>
      </c>
      <c r="Q10" s="30"/>
      <c r="R10" s="30">
        <f>N10-O10+P10+Q10</f>
        <v>2785628</v>
      </c>
      <c r="S10" s="30">
        <f>+'Access-Jan'!N10</f>
        <v>2785628</v>
      </c>
      <c r="T10" s="31">
        <f>IF(R10&gt;0,S10/R10,0)</f>
        <v>1</v>
      </c>
      <c r="U10" s="30">
        <f>+'Access-Jan'!O10</f>
        <v>157046.41</v>
      </c>
      <c r="V10" s="31">
        <f>IF(R10&gt;0,U10/R10,0)</f>
        <v>5.6377380612199476E-2</v>
      </c>
      <c r="W10" s="30">
        <f>+'Access-Jan'!P10</f>
        <v>157046.41</v>
      </c>
      <c r="X10" s="31">
        <f>IF(R10&gt;0,W10/R10,0)</f>
        <v>5.6377380612199476E-2</v>
      </c>
    </row>
    <row r="11" spans="1:24" ht="26.25" customHeight="1" x14ac:dyDescent="0.2">
      <c r="A11" s="32" t="str">
        <f>+'Access-Jan'!A11</f>
        <v>12101</v>
      </c>
      <c r="B11" s="42" t="str">
        <f>+'Access-Jan'!B11</f>
        <v>JUSTICA FEDERAL DE PRIMEIRO GRAU</v>
      </c>
      <c r="C11" s="32" t="str">
        <f>+CONCATENATE('Access-Jan'!C11,".",'Access-Jan'!D11)</f>
        <v>02.061</v>
      </c>
      <c r="D11" s="32" t="str">
        <f>+CONCATENATE('Access-Jan'!E11,".",'Access-Jan'!G11)</f>
        <v>0569.4257</v>
      </c>
      <c r="E11" s="42" t="str">
        <f>+'Access-Jan'!F11</f>
        <v>PRESTACAO JURISDICIONAL NA JUSTICA FEDERAL</v>
      </c>
      <c r="F11" s="43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2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+'Access-Jan'!M11</f>
        <v>448040</v>
      </c>
      <c r="Q11" s="35"/>
      <c r="R11" s="35">
        <f t="shared" ref="R11:R18" si="0">N11-O11+P11+Q11</f>
        <v>448040</v>
      </c>
      <c r="S11" s="35">
        <f>+'Access-Jan'!N11</f>
        <v>0</v>
      </c>
      <c r="T11" s="36">
        <f t="shared" ref="T11:T20" si="1">IF(R11&gt;0,S11/R11,0)</f>
        <v>0</v>
      </c>
      <c r="U11" s="35">
        <f>+'Access-Jan'!O11</f>
        <v>0</v>
      </c>
      <c r="V11" s="36">
        <f t="shared" ref="V11:V20" si="2">IF(R11&gt;0,U11/R11,0)</f>
        <v>0</v>
      </c>
      <c r="W11" s="35">
        <f>+'Access-Jan'!P11</f>
        <v>0</v>
      </c>
      <c r="X11" s="36">
        <f t="shared" ref="X11:X20" si="3">IF(R11&gt;0,W11/R11,0)</f>
        <v>0</v>
      </c>
    </row>
    <row r="12" spans="1:24" ht="26.25" customHeight="1" x14ac:dyDescent="0.2">
      <c r="A12" s="32" t="str">
        <f>+'Access-Jan'!A12</f>
        <v>12101</v>
      </c>
      <c r="B12" s="42" t="str">
        <f>+'Access-Jan'!B12</f>
        <v>JUSTICA FEDERAL DE PRIMEIRO GRAU</v>
      </c>
      <c r="C12" s="32" t="str">
        <f>+CONCATENATE('Access-Jan'!C12,".",'Access-Jan'!D12)</f>
        <v>02.061</v>
      </c>
      <c r="D12" s="32" t="str">
        <f>+CONCATENATE('Access-Jan'!E12,".",'Access-Jan'!G12)</f>
        <v>0569.4257</v>
      </c>
      <c r="E12" s="42" t="str">
        <f>+'Access-Jan'!F12</f>
        <v>PRESTACAO JURISDICIONAL NA JUSTICA FEDERAL</v>
      </c>
      <c r="F12" s="42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2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+'Access-Jan'!M12</f>
        <v>15876939.25</v>
      </c>
      <c r="Q12" s="35"/>
      <c r="R12" s="35">
        <f t="shared" si="0"/>
        <v>15876939.25</v>
      </c>
      <c r="S12" s="35">
        <f>+'Access-Jan'!N12</f>
        <v>3302718.39</v>
      </c>
      <c r="T12" s="36">
        <f t="shared" si="1"/>
        <v>0.20801984173366414</v>
      </c>
      <c r="U12" s="35">
        <f>+'Access-Jan'!O12</f>
        <v>79586.97</v>
      </c>
      <c r="V12" s="36">
        <f t="shared" si="2"/>
        <v>5.0127400972451285E-3</v>
      </c>
      <c r="W12" s="35">
        <f>+'Access-Jan'!P12</f>
        <v>79586.97</v>
      </c>
      <c r="X12" s="36">
        <f t="shared" si="3"/>
        <v>5.0127400972451285E-3</v>
      </c>
    </row>
    <row r="13" spans="1:24" ht="26.25" customHeight="1" x14ac:dyDescent="0.2">
      <c r="A13" s="32" t="str">
        <f>+'Access-Jan'!A13</f>
        <v>12101</v>
      </c>
      <c r="B13" s="42" t="str">
        <f>+'Access-Jan'!B13</f>
        <v>JUSTICA FEDERAL DE PRIMEIRO GRAU</v>
      </c>
      <c r="C13" s="32" t="str">
        <f>+CONCATENATE('Access-Jan'!C13,".",'Access-Jan'!D13)</f>
        <v>02.122</v>
      </c>
      <c r="D13" s="32" t="str">
        <f>+CONCATENATE('Access-Jan'!E13,".",'Access-Jan'!G13)</f>
        <v>0569.20TP</v>
      </c>
      <c r="E13" s="42" t="str">
        <f>+'Access-Jan'!F13</f>
        <v>PRESTACAO JURISDICIONAL NA JUSTICA FEDERAL</v>
      </c>
      <c r="F13" s="42" t="str">
        <f>+'Access-Jan'!H13</f>
        <v>ATIVOS CIVIS DA UNIAO</v>
      </c>
      <c r="G13" s="32" t="str">
        <f>IF('Access-Jan'!I13="1","F","S")</f>
        <v>F</v>
      </c>
      <c r="H13" s="32" t="str">
        <f>+'Access-Jan'!J13</f>
        <v>0100</v>
      </c>
      <c r="I13" s="42" t="str">
        <f>+'Access-Jan'!K13</f>
        <v>RECURSOS ORDINARIOS</v>
      </c>
      <c r="J13" s="32" t="str">
        <f>+'Access-Jan'!L13</f>
        <v>1</v>
      </c>
      <c r="K13" s="35"/>
      <c r="L13" s="35"/>
      <c r="M13" s="35"/>
      <c r="N13" s="33">
        <v>0</v>
      </c>
      <c r="O13" s="35"/>
      <c r="P13" s="35">
        <f>+'Access-Jan'!M13</f>
        <v>8335908.3300000001</v>
      </c>
      <c r="Q13" s="35"/>
      <c r="R13" s="35">
        <f t="shared" si="0"/>
        <v>8335908.3300000001</v>
      </c>
      <c r="S13" s="35">
        <f>+'Access-Jan'!N13</f>
        <v>8335908.3300000001</v>
      </c>
      <c r="T13" s="36">
        <f t="shared" si="1"/>
        <v>1</v>
      </c>
      <c r="U13" s="35">
        <f>+'Access-Jan'!O13</f>
        <v>8335908.3300000001</v>
      </c>
      <c r="V13" s="36">
        <f t="shared" si="2"/>
        <v>1</v>
      </c>
      <c r="W13" s="35">
        <f>+'Access-Jan'!P13</f>
        <v>8166388.0099999998</v>
      </c>
      <c r="X13" s="36">
        <f t="shared" si="3"/>
        <v>0.97966384546361729</v>
      </c>
    </row>
    <row r="14" spans="1:24" ht="26.25" customHeight="1" x14ac:dyDescent="0.2">
      <c r="A14" s="32" t="str">
        <f>+'Access-Jan'!A14</f>
        <v>12101</v>
      </c>
      <c r="B14" s="42" t="str">
        <f>+'Access-Jan'!B14</f>
        <v>JUSTICA FEDERAL DE PRIMEIRO GRAU</v>
      </c>
      <c r="C14" s="32" t="str">
        <f>+CONCATENATE('Access-Jan'!C14,".",'Access-Jan'!D14)</f>
        <v>02.122</v>
      </c>
      <c r="D14" s="32" t="str">
        <f>+CONCATENATE('Access-Jan'!E14,".",'Access-Jan'!G14)</f>
        <v>0569.216H</v>
      </c>
      <c r="E14" s="42" t="str">
        <f>+'Access-Jan'!F14</f>
        <v>PRESTACAO JURISDICIONAL NA JUSTICA FEDERAL</v>
      </c>
      <c r="F14" s="42" t="str">
        <f>+'Access-Jan'!H14</f>
        <v>AJUDA DE CUSTO PARA MORADIA OU AUXILIO-MORADIA A AGENTES PUB</v>
      </c>
      <c r="G14" s="32" t="str">
        <f>IF('Access-Jan'!I14="1","F","S")</f>
        <v>F</v>
      </c>
      <c r="H14" s="32" t="str">
        <f>+'Access-Jan'!J14</f>
        <v>0100</v>
      </c>
      <c r="I14" s="42" t="str">
        <f>+'Access-Jan'!K14</f>
        <v>RECURSOS ORDINARIOS</v>
      </c>
      <c r="J14" s="32" t="str">
        <f>+'Access-Jan'!L14</f>
        <v>3</v>
      </c>
      <c r="K14" s="35"/>
      <c r="L14" s="35"/>
      <c r="M14" s="35"/>
      <c r="N14" s="33">
        <v>0</v>
      </c>
      <c r="O14" s="35"/>
      <c r="P14" s="35">
        <f>+'Access-Jan'!M14</f>
        <v>1977600</v>
      </c>
      <c r="Q14" s="35"/>
      <c r="R14" s="35">
        <f t="shared" si="0"/>
        <v>1977600</v>
      </c>
      <c r="S14" s="35">
        <f>+'Access-Jan'!N14</f>
        <v>93829.35</v>
      </c>
      <c r="T14" s="36">
        <f t="shared" si="1"/>
        <v>4.7446070995145632E-2</v>
      </c>
      <c r="U14" s="35">
        <f>+'Access-Jan'!O14</f>
        <v>93829.35</v>
      </c>
      <c r="V14" s="36">
        <f t="shared" si="2"/>
        <v>4.7446070995145632E-2</v>
      </c>
      <c r="W14" s="35">
        <f>+'Access-Jan'!P14</f>
        <v>93829.35</v>
      </c>
      <c r="X14" s="36">
        <f t="shared" si="3"/>
        <v>4.7446070995145632E-2</v>
      </c>
    </row>
    <row r="15" spans="1:24" ht="26.25" customHeight="1" x14ac:dyDescent="0.2">
      <c r="A15" s="32" t="str">
        <f>+'Access-Jan'!A15</f>
        <v>12101</v>
      </c>
      <c r="B15" s="42" t="str">
        <f>+'Access-Jan'!B15</f>
        <v>JUSTICA FEDERAL DE PRIMEIRO GRAU</v>
      </c>
      <c r="C15" s="32" t="str">
        <f>+CONCATENATE('Access-Jan'!C15,".",'Access-Jan'!D15)</f>
        <v>02.301</v>
      </c>
      <c r="D15" s="32" t="str">
        <f>+CONCATENATE('Access-Jan'!E15,".",'Access-Jan'!G15)</f>
        <v>0569.2004</v>
      </c>
      <c r="E15" s="42" t="str">
        <f>+'Access-Jan'!F15</f>
        <v>PRESTACAO JURISDICIONAL NA JUSTICA FEDERAL</v>
      </c>
      <c r="F15" s="42" t="str">
        <f>+'Access-Jan'!H15</f>
        <v>ASSISTENCIA MEDICA E ODONTOLOGICA AOS SERVIDORES CIVIS, EMPR</v>
      </c>
      <c r="G15" s="32" t="str">
        <f>IF('Access-Jan'!I15="1","F","S")</f>
        <v>S</v>
      </c>
      <c r="H15" s="32" t="str">
        <f>+'Access-Jan'!J15</f>
        <v>0100</v>
      </c>
      <c r="I15" s="42" t="str">
        <f>+'Access-Jan'!K15</f>
        <v>RECURSOS ORDINARIOS</v>
      </c>
      <c r="J15" s="32" t="str">
        <f>+'Access-Jan'!L15</f>
        <v>4</v>
      </c>
      <c r="K15" s="33"/>
      <c r="L15" s="33"/>
      <c r="M15" s="33"/>
      <c r="N15" s="33">
        <v>0</v>
      </c>
      <c r="O15" s="33"/>
      <c r="P15" s="35">
        <f>+'Access-Jan'!M15</f>
        <v>50000</v>
      </c>
      <c r="Q15" s="35"/>
      <c r="R15" s="35">
        <f t="shared" si="0"/>
        <v>50000</v>
      </c>
      <c r="S15" s="35">
        <f>+'Access-Jan'!N15</f>
        <v>0</v>
      </c>
      <c r="T15" s="36">
        <f t="shared" si="1"/>
        <v>0</v>
      </c>
      <c r="U15" s="35">
        <f>+'Access-Jan'!O15</f>
        <v>0</v>
      </c>
      <c r="V15" s="36">
        <f t="shared" si="2"/>
        <v>0</v>
      </c>
      <c r="W15" s="35">
        <f>+'Access-Jan'!P15</f>
        <v>0</v>
      </c>
      <c r="X15" s="36">
        <f t="shared" si="3"/>
        <v>0</v>
      </c>
    </row>
    <row r="16" spans="1:24" ht="26.25" customHeight="1" x14ac:dyDescent="0.2">
      <c r="A16" s="32" t="str">
        <f>+'Access-Jan'!A16</f>
        <v>12101</v>
      </c>
      <c r="B16" s="42" t="str">
        <f>+'Access-Jan'!B16</f>
        <v>JUSTICA FEDERAL DE PRIMEIRO GRAU</v>
      </c>
      <c r="C16" s="32" t="str">
        <f>+CONCATENATE('Access-Jan'!C16,".",'Access-Jan'!D16)</f>
        <v>02.301</v>
      </c>
      <c r="D16" s="32" t="str">
        <f>+CONCATENATE('Access-Jan'!E16,".",'Access-Jan'!G16)</f>
        <v>0569.2004</v>
      </c>
      <c r="E16" s="42" t="str">
        <f>+'Access-Jan'!F16</f>
        <v>PRESTACAO JURISDICIONAL NA JUSTICA FEDERAL</v>
      </c>
      <c r="F16" s="42" t="str">
        <f>+'Access-Jan'!H16</f>
        <v>ASSISTENCIA MEDICA E ODONTOLOGICA AOS SERVIDORES CIVIS, EMPR</v>
      </c>
      <c r="G16" s="32" t="str">
        <f>IF('Access-Jan'!I16="1","F","S")</f>
        <v>S</v>
      </c>
      <c r="H16" s="32" t="str">
        <f>+'Access-Jan'!J16</f>
        <v>0100</v>
      </c>
      <c r="I16" s="42" t="str">
        <f>+'Access-Jan'!K16</f>
        <v>RECURSOS ORDINARIOS</v>
      </c>
      <c r="J16" s="32" t="str">
        <f>+'Access-Jan'!L16</f>
        <v>3</v>
      </c>
      <c r="K16" s="35"/>
      <c r="L16" s="35"/>
      <c r="M16" s="35"/>
      <c r="N16" s="33">
        <v>0</v>
      </c>
      <c r="O16" s="35"/>
      <c r="P16" s="35">
        <f>+'Access-Jan'!M16</f>
        <v>2555800</v>
      </c>
      <c r="Q16" s="35"/>
      <c r="R16" s="35">
        <f t="shared" si="0"/>
        <v>2555800</v>
      </c>
      <c r="S16" s="35">
        <f>+'Access-Jan'!N16</f>
        <v>42997.43</v>
      </c>
      <c r="T16" s="36">
        <f t="shared" si="1"/>
        <v>1.6823472102668442E-2</v>
      </c>
      <c r="U16" s="35">
        <f>+'Access-Jan'!O16</f>
        <v>10290.39</v>
      </c>
      <c r="V16" s="36">
        <f t="shared" si="2"/>
        <v>4.0262892245089598E-3</v>
      </c>
      <c r="W16" s="35">
        <f>+'Access-Jan'!P16</f>
        <v>10290.39</v>
      </c>
      <c r="X16" s="36">
        <f t="shared" si="3"/>
        <v>4.0262892245089598E-3</v>
      </c>
    </row>
    <row r="17" spans="1:24" ht="26.25" customHeight="1" x14ac:dyDescent="0.2">
      <c r="A17" s="32" t="str">
        <f>+'Access-Jan'!A17</f>
        <v>12101</v>
      </c>
      <c r="B17" s="42" t="str">
        <f>+'Access-Jan'!B17</f>
        <v>JUSTICA FEDERAL DE PRIMEIRO GRAU</v>
      </c>
      <c r="C17" s="32" t="str">
        <f>+CONCATENATE('Access-Jan'!C17,".",'Access-Jan'!D17)</f>
        <v>02.331</v>
      </c>
      <c r="D17" s="32" t="str">
        <f>+CONCATENATE('Access-Jan'!E17,".",'Access-Jan'!G17)</f>
        <v>0569.212B</v>
      </c>
      <c r="E17" s="42" t="str">
        <f>+'Access-Jan'!F17</f>
        <v>PRESTACAO JURISDICIONAL NA JUSTICA FEDERAL</v>
      </c>
      <c r="F17" s="42" t="str">
        <f>+'Access-Jan'!H17</f>
        <v>BENEFICIOS OBRIGATORIOS AOS SERVIDORES CIVIS, EMPREGADOS, MI</v>
      </c>
      <c r="G17" s="32" t="str">
        <f>IF('Access-Jan'!I17="1","F","S")</f>
        <v>F</v>
      </c>
      <c r="H17" s="32" t="str">
        <f>+'Access-Jan'!J17</f>
        <v>0100</v>
      </c>
      <c r="I17" s="42" t="str">
        <f>+'Access-Jan'!K17</f>
        <v>RECURSOS ORDINARIOS</v>
      </c>
      <c r="J17" s="32" t="str">
        <f>+'Access-Jan'!L17</f>
        <v>3</v>
      </c>
      <c r="K17" s="35"/>
      <c r="L17" s="35"/>
      <c r="M17" s="35"/>
      <c r="N17" s="33">
        <v>0</v>
      </c>
      <c r="O17" s="35"/>
      <c r="P17" s="35">
        <f>+'Access-Jan'!M17</f>
        <v>4102848</v>
      </c>
      <c r="Q17" s="35"/>
      <c r="R17" s="35">
        <f t="shared" si="0"/>
        <v>4102848</v>
      </c>
      <c r="S17" s="35">
        <f>+'Access-Jan'!N17</f>
        <v>4102848</v>
      </c>
      <c r="T17" s="36">
        <f t="shared" si="1"/>
        <v>1</v>
      </c>
      <c r="U17" s="35">
        <f>+'Access-Jan'!O17</f>
        <v>336328.01</v>
      </c>
      <c r="V17" s="36">
        <f t="shared" si="2"/>
        <v>8.197427981733664E-2</v>
      </c>
      <c r="W17" s="35">
        <f>+'Access-Jan'!P17</f>
        <v>336328.01</v>
      </c>
      <c r="X17" s="36">
        <f t="shared" si="3"/>
        <v>8.197427981733664E-2</v>
      </c>
    </row>
    <row r="18" spans="1:24" ht="26.25" customHeight="1" x14ac:dyDescent="0.2">
      <c r="A18" s="32" t="str">
        <f>+'Access-Jan'!A18</f>
        <v>12101</v>
      </c>
      <c r="B18" s="42" t="str">
        <f>+'Access-Jan'!B18</f>
        <v>JUSTICA FEDERAL DE PRIMEIRO GRAU</v>
      </c>
      <c r="C18" s="32" t="str">
        <f>+CONCATENATE('Access-Jan'!C18,".",'Access-Jan'!D18)</f>
        <v>02.846</v>
      </c>
      <c r="D18" s="32" t="str">
        <f>+CONCATENATE('Access-Jan'!E18,".",'Access-Jan'!G18)</f>
        <v>0569.09HB</v>
      </c>
      <c r="E18" s="42" t="str">
        <f>+'Access-Jan'!F18</f>
        <v>PRESTACAO JURISDICIONAL NA JUSTICA FEDERAL</v>
      </c>
      <c r="F18" s="42" t="str">
        <f>+'Access-Jan'!H18</f>
        <v>CONTRIBUICAO DA UNIAO, DE SUAS AUTARQUIAS E FUNDACOES PARA O</v>
      </c>
      <c r="G18" s="32" t="str">
        <f>IF('Access-Jan'!I18="1","F","S")</f>
        <v>F</v>
      </c>
      <c r="H18" s="32" t="str">
        <f>+'Access-Jan'!J18</f>
        <v>0100</v>
      </c>
      <c r="I18" s="42" t="str">
        <f>+'Access-Jan'!K18</f>
        <v>RECURSOS ORDINARIOS</v>
      </c>
      <c r="J18" s="32" t="str">
        <f>+'Access-Jan'!L18</f>
        <v>1</v>
      </c>
      <c r="K18" s="33"/>
      <c r="L18" s="33"/>
      <c r="M18" s="33"/>
      <c r="N18" s="33">
        <v>0</v>
      </c>
      <c r="O18" s="33"/>
      <c r="P18" s="35">
        <f>+'Access-Jan'!M18</f>
        <v>1040465.44</v>
      </c>
      <c r="Q18" s="35"/>
      <c r="R18" s="35">
        <f t="shared" si="0"/>
        <v>1040465.44</v>
      </c>
      <c r="S18" s="35">
        <f>+'Access-Jan'!N18</f>
        <v>1040465.44</v>
      </c>
      <c r="T18" s="36">
        <f t="shared" si="1"/>
        <v>1</v>
      </c>
      <c r="U18" s="35">
        <f>+'Access-Jan'!O18</f>
        <v>1040465.44</v>
      </c>
      <c r="V18" s="36">
        <f t="shared" si="2"/>
        <v>1</v>
      </c>
      <c r="W18" s="35">
        <f>+'Access-Jan'!P18</f>
        <v>1040465.44</v>
      </c>
      <c r="X18" s="36">
        <f t="shared" si="3"/>
        <v>1</v>
      </c>
    </row>
    <row r="19" spans="1:24" ht="26.25" customHeight="1" thickBot="1" x14ac:dyDescent="0.25">
      <c r="A19" s="32" t="str">
        <f>+'Access-Jan'!A19</f>
        <v>12101</v>
      </c>
      <c r="B19" s="42" t="str">
        <f>+'Access-Jan'!B19</f>
        <v>JUSTICA FEDERAL DE PRIMEIRO GRAU</v>
      </c>
      <c r="C19" s="32" t="str">
        <f>+CONCATENATE('Access-Jan'!C19,".",'Access-Jan'!D19)</f>
        <v>09.272</v>
      </c>
      <c r="D19" s="32" t="str">
        <f>+CONCATENATE('Access-Jan'!E19,".",'Access-Jan'!G19)</f>
        <v>0089.0181</v>
      </c>
      <c r="E19" s="42" t="str">
        <f>+'Access-Jan'!F19</f>
        <v>PREVIDENCIA DE INATIVOS E PENSIONISTAS DA UNIAO</v>
      </c>
      <c r="F19" s="42" t="str">
        <f>+'Access-Jan'!H19</f>
        <v>APOSENTADORIAS E PENSOES CIVIS DA UNIAO</v>
      </c>
      <c r="G19" s="32" t="str">
        <f>IF('Access-Jan'!I19="1","F","S")</f>
        <v>S</v>
      </c>
      <c r="H19" s="32" t="str">
        <f>+'Access-Jan'!J19</f>
        <v>0169</v>
      </c>
      <c r="I19" s="42" t="str">
        <f>+'Access-Jan'!K19</f>
        <v>CONTRIB.PATRONAL P/PLANO DE SEGURID.SOC.SERV.</v>
      </c>
      <c r="J19" s="32" t="str">
        <f>+'Access-Jan'!L19</f>
        <v>1</v>
      </c>
      <c r="K19" s="33"/>
      <c r="L19" s="33"/>
      <c r="M19" s="33"/>
      <c r="N19" s="33">
        <v>0</v>
      </c>
      <c r="O19" s="33"/>
      <c r="P19" s="35">
        <f>+'Access-Jan'!M19</f>
        <v>1343260.75</v>
      </c>
      <c r="Q19" s="35"/>
      <c r="R19" s="35">
        <f>N19-O19+P19+Q19</f>
        <v>1343260.75</v>
      </c>
      <c r="S19" s="35">
        <f>+'Access-Jan'!N19</f>
        <v>1343260.75</v>
      </c>
      <c r="T19" s="36">
        <f>IF(R19&gt;0,S19/R19,0)</f>
        <v>1</v>
      </c>
      <c r="U19" s="35">
        <f>+'Access-Jan'!O19</f>
        <v>1343260.75</v>
      </c>
      <c r="V19" s="36">
        <f>IF(R19&gt;0,U19/R19,0)</f>
        <v>1</v>
      </c>
      <c r="W19" s="35">
        <f>+'Access-Jan'!P19</f>
        <v>1300854.67</v>
      </c>
      <c r="X19" s="36">
        <f>IF(R19&gt;0,W19/R19,0)</f>
        <v>0.96843049273940296</v>
      </c>
    </row>
    <row r="20" spans="1:24" ht="26.25" customHeight="1" thickBot="1" x14ac:dyDescent="0.25">
      <c r="A20" s="73" t="s">
        <v>99</v>
      </c>
      <c r="B20" s="74"/>
      <c r="C20" s="74"/>
      <c r="D20" s="74"/>
      <c r="E20" s="74"/>
      <c r="F20" s="74"/>
      <c r="G20" s="74"/>
      <c r="H20" s="74"/>
      <c r="I20" s="74"/>
      <c r="J20" s="75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f>SUM(P10:P19)</f>
        <v>38516489.769999996</v>
      </c>
      <c r="Q20" s="38">
        <f>SUM(Q10:Q19)</f>
        <v>0</v>
      </c>
      <c r="R20" s="38">
        <f>SUM(R10:R19)</f>
        <v>38516489.769999996</v>
      </c>
      <c r="S20" s="38">
        <f>SUM(S10:S19)</f>
        <v>21047655.690000001</v>
      </c>
      <c r="T20" s="39">
        <f t="shared" si="1"/>
        <v>0.54645830437003506</v>
      </c>
      <c r="U20" s="38">
        <f>SUM(U10:U19)</f>
        <v>11396715.65</v>
      </c>
      <c r="V20" s="39">
        <f t="shared" si="2"/>
        <v>0.29589185613889346</v>
      </c>
      <c r="W20" s="38">
        <f>SUM(W10:W19)</f>
        <v>11184789.25</v>
      </c>
      <c r="X20" s="39">
        <f t="shared" si="3"/>
        <v>0.2903896309551991</v>
      </c>
    </row>
    <row r="21" spans="1:24" ht="26.25" customHeight="1" x14ac:dyDescent="0.2">
      <c r="A21" s="3" t="s">
        <v>100</v>
      </c>
      <c r="B21" s="3"/>
      <c r="C21" s="3"/>
      <c r="D21" s="3"/>
      <c r="E21" s="3"/>
      <c r="F21" s="3"/>
      <c r="G21" s="3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5"/>
      <c r="V21" s="3"/>
      <c r="W21" s="5"/>
      <c r="X21" s="3"/>
    </row>
    <row r="22" spans="1:24" ht="26.25" customHeight="1" x14ac:dyDescent="0.2">
      <c r="A22" s="3" t="s">
        <v>101</v>
      </c>
      <c r="B22" s="40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5" spans="1:24" x14ac:dyDescent="0.2">
      <c r="P25" s="41"/>
      <c r="Q25" s="41"/>
      <c r="R25" s="41"/>
      <c r="S25" s="41"/>
      <c r="T25" s="41"/>
      <c r="U25" s="41"/>
      <c r="V25" s="41"/>
      <c r="W25" s="41"/>
      <c r="X25" s="41"/>
    </row>
    <row r="26" spans="1:24" x14ac:dyDescent="0.2">
      <c r="N26" s="54"/>
      <c r="P26" s="41"/>
      <c r="Q26" s="41"/>
      <c r="R26" s="41"/>
      <c r="S26" s="41"/>
      <c r="T26" s="41"/>
      <c r="U26" s="41"/>
      <c r="V26" s="41"/>
      <c r="W26" s="41"/>
      <c r="X26" s="41"/>
    </row>
    <row r="27" spans="1:24" x14ac:dyDescent="0.2">
      <c r="P27" s="41"/>
      <c r="Q27" s="41"/>
      <c r="R27" s="41"/>
      <c r="S27" s="41"/>
      <c r="T27" s="41"/>
      <c r="U27" s="41"/>
      <c r="V27" s="41"/>
      <c r="W27" s="41"/>
      <c r="X27" s="41"/>
    </row>
  </sheetData>
  <mergeCells count="17">
    <mergeCell ref="H8:I8"/>
    <mergeCell ref="J8:J9"/>
    <mergeCell ref="A20:J20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F19" zoomScale="70" zoomScaleNormal="100" zoomScaleSheetLayoutView="70" workbookViewId="0">
      <selection activeCell="A26" sqref="A26:J26"/>
    </sheetView>
  </sheetViews>
  <sheetFormatPr defaultRowHeight="12.75" x14ac:dyDescent="0.2"/>
  <cols>
    <col min="1" max="1" width="15.85546875" style="66" customWidth="1"/>
    <col min="2" max="2" width="36.140625" style="66" customWidth="1"/>
    <col min="3" max="3" width="12.28515625" style="66" customWidth="1"/>
    <col min="4" max="4" width="18.42578125" style="66" customWidth="1"/>
    <col min="5" max="5" width="48.85546875" style="66" customWidth="1"/>
    <col min="6" max="6" width="66.42578125" style="66" customWidth="1"/>
    <col min="7" max="7" width="8.28515625" style="66" customWidth="1"/>
    <col min="8" max="8" width="9.140625" style="66"/>
    <col min="9" max="9" width="33.140625" style="66" customWidth="1"/>
    <col min="10" max="10" width="6.28515625" style="66" customWidth="1"/>
    <col min="11" max="11" width="9.85546875" style="66" customWidth="1"/>
    <col min="12" max="12" width="14" style="66" customWidth="1"/>
    <col min="13" max="15" width="14.140625" style="66" customWidth="1"/>
    <col min="16" max="16" width="14" style="66" customWidth="1"/>
    <col min="17" max="17" width="11.42578125" style="66" customWidth="1"/>
    <col min="18" max="19" width="14" style="66" customWidth="1"/>
    <col min="20" max="20" width="12" style="66" customWidth="1"/>
    <col min="21" max="21" width="14" style="66" customWidth="1"/>
    <col min="22" max="22" width="9.140625" style="66"/>
    <col min="23" max="23" width="14" style="66" customWidth="1"/>
    <col min="24" max="16384" width="9.140625" style="66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8" t="s">
        <v>70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9" t="s">
        <v>71</v>
      </c>
      <c r="B7" s="80"/>
      <c r="C7" s="80"/>
      <c r="D7" s="80"/>
      <c r="E7" s="80"/>
      <c r="F7" s="80"/>
      <c r="G7" s="80"/>
      <c r="H7" s="80"/>
      <c r="I7" s="80"/>
      <c r="J7" s="81"/>
      <c r="K7" s="76" t="s">
        <v>3</v>
      </c>
      <c r="L7" s="73" t="s">
        <v>72</v>
      </c>
      <c r="M7" s="75"/>
      <c r="N7" s="76" t="s">
        <v>73</v>
      </c>
      <c r="O7" s="76" t="s">
        <v>74</v>
      </c>
      <c r="P7" s="79" t="s">
        <v>75</v>
      </c>
      <c r="Q7" s="81"/>
      <c r="R7" s="76" t="s">
        <v>6</v>
      </c>
      <c r="S7" s="79" t="s">
        <v>76</v>
      </c>
      <c r="T7" s="80"/>
      <c r="U7" s="80"/>
      <c r="V7" s="80"/>
      <c r="W7" s="80"/>
      <c r="X7" s="81"/>
    </row>
    <row r="8" spans="1:24" ht="20.25" customHeight="1" x14ac:dyDescent="0.2">
      <c r="A8" s="82" t="s">
        <v>21</v>
      </c>
      <c r="B8" s="83"/>
      <c r="C8" s="71" t="s">
        <v>77</v>
      </c>
      <c r="D8" s="71" t="s">
        <v>78</v>
      </c>
      <c r="E8" s="84" t="s">
        <v>79</v>
      </c>
      <c r="F8" s="85"/>
      <c r="G8" s="71" t="s">
        <v>0</v>
      </c>
      <c r="H8" s="86" t="s">
        <v>2</v>
      </c>
      <c r="I8" s="87"/>
      <c r="J8" s="71" t="s">
        <v>1</v>
      </c>
      <c r="K8" s="77"/>
      <c r="L8" s="64" t="s">
        <v>80</v>
      </c>
      <c r="M8" s="64" t="s">
        <v>81</v>
      </c>
      <c r="N8" s="77"/>
      <c r="O8" s="77"/>
      <c r="P8" s="12" t="s">
        <v>4</v>
      </c>
      <c r="Q8" s="12" t="s">
        <v>5</v>
      </c>
      <c r="R8" s="77"/>
      <c r="S8" s="65" t="s">
        <v>7</v>
      </c>
      <c r="T8" s="13" t="s">
        <v>8</v>
      </c>
      <c r="U8" s="65" t="s">
        <v>9</v>
      </c>
      <c r="V8" s="14" t="s">
        <v>8</v>
      </c>
      <c r="W8" s="15" t="s">
        <v>159</v>
      </c>
      <c r="X8" s="14" t="s">
        <v>8</v>
      </c>
    </row>
    <row r="9" spans="1:24" ht="20.25" customHeight="1" thickBot="1" x14ac:dyDescent="0.25">
      <c r="A9" s="63" t="s">
        <v>82</v>
      </c>
      <c r="B9" s="63" t="s">
        <v>83</v>
      </c>
      <c r="C9" s="72"/>
      <c r="D9" s="72"/>
      <c r="E9" s="17" t="s">
        <v>84</v>
      </c>
      <c r="F9" s="17" t="s">
        <v>85</v>
      </c>
      <c r="G9" s="72"/>
      <c r="H9" s="17" t="s">
        <v>82</v>
      </c>
      <c r="I9" s="17" t="s">
        <v>83</v>
      </c>
      <c r="J9" s="72"/>
      <c r="K9" s="63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63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+CONCATENATE('Access-Out'!C10,".",'Access-Out'!D10)</f>
        <v>02.061</v>
      </c>
      <c r="D10" s="23" t="str">
        <f>+CONCATENATE('Access-Out'!E10,".",'Access-Out'!G10)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+'Access-Out'!M10</f>
        <v>3180086</v>
      </c>
      <c r="Q10" s="30"/>
      <c r="R10" s="30">
        <f>N10-O10+P10+Q10</f>
        <v>3180086</v>
      </c>
      <c r="S10" s="30">
        <f>+'Access-Out'!N10</f>
        <v>3180086</v>
      </c>
      <c r="T10" s="31">
        <f>IF(R10&gt;0,S10/R10,0)</f>
        <v>1</v>
      </c>
      <c r="U10" s="30">
        <f>+'Access-Out'!O10</f>
        <v>3118774.55</v>
      </c>
      <c r="V10" s="31">
        <f>IF(R10&gt;0,U10/R10,0)</f>
        <v>0.98072019121495446</v>
      </c>
      <c r="W10" s="30">
        <f>+'Access-Out'!P10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+'Access-Out'!A11</f>
        <v>12101</v>
      </c>
      <c r="B11" s="42" t="str">
        <f>+'Access-Out'!B11</f>
        <v>JUSTICA FEDERAL DE PRIMEIRO GRAU</v>
      </c>
      <c r="C11" s="32" t="str">
        <f>+CONCATENATE('Access-Out'!C11,".",'Access-Out'!D11)</f>
        <v>02.061</v>
      </c>
      <c r="D11" s="32" t="str">
        <f>+CONCATENATE('Access-Out'!E11,".",'Access-Out'!G11)</f>
        <v>0569.4257</v>
      </c>
      <c r="E11" s="42" t="str">
        <f>+'Access-Out'!F11</f>
        <v>PRESTACAO JURISDICIONAL NA JUSTICA FEDERAL</v>
      </c>
      <c r="F11" s="43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2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+'Access-Out'!M11</f>
        <v>2365506</v>
      </c>
      <c r="Q11" s="35"/>
      <c r="R11" s="35">
        <f t="shared" ref="R11:R20" si="0">N11-O11+P11+Q11</f>
        <v>2365506</v>
      </c>
      <c r="S11" s="35">
        <f>+'Access-Out'!N11</f>
        <v>381850.2</v>
      </c>
      <c r="T11" s="36">
        <f t="shared" ref="T11:T25" si="1">IF(R11&gt;0,S11/R11,0)</f>
        <v>0.1614243210543537</v>
      </c>
      <c r="U11" s="35">
        <f>+'Access-Out'!O11</f>
        <v>76051</v>
      </c>
      <c r="V11" s="36">
        <f t="shared" ref="V11:V25" si="2">IF(R11&gt;0,U11/R11,0)</f>
        <v>3.2149992432908649E-2</v>
      </c>
      <c r="W11" s="35">
        <f>+'Access-Out'!P11</f>
        <v>76051</v>
      </c>
      <c r="X11" s="36">
        <f t="shared" ref="X11:X25" si="3">IF(R11&gt;0,W11/R11,0)</f>
        <v>3.2149992432908649E-2</v>
      </c>
    </row>
    <row r="12" spans="1:24" ht="30.75" customHeight="1" x14ac:dyDescent="0.2">
      <c r="A12" s="32" t="str">
        <f>+'Access-Out'!A12</f>
        <v>12101</v>
      </c>
      <c r="B12" s="42" t="str">
        <f>+'Access-Out'!B12</f>
        <v>JUSTICA FEDERAL DE PRIMEIRO GRAU</v>
      </c>
      <c r="C12" s="32" t="str">
        <f>+CONCATENATE('Access-Out'!C12,".",'Access-Out'!D12)</f>
        <v>02.061</v>
      </c>
      <c r="D12" s="32" t="str">
        <f>+CONCATENATE('Access-Out'!E12,".",'Access-Out'!G12)</f>
        <v>0569.4257</v>
      </c>
      <c r="E12" s="42" t="str">
        <f>+'Access-Out'!F12</f>
        <v>PRESTACAO JURISDICIONAL NA JUSTICA FEDERAL</v>
      </c>
      <c r="F12" s="42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2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+'Access-Out'!M12</f>
        <v>16476170</v>
      </c>
      <c r="Q12" s="35"/>
      <c r="R12" s="35">
        <f t="shared" si="0"/>
        <v>16476170</v>
      </c>
      <c r="S12" s="35">
        <f>+'Access-Out'!N12</f>
        <v>15600153.59</v>
      </c>
      <c r="T12" s="36">
        <f t="shared" si="1"/>
        <v>0.94683130788283931</v>
      </c>
      <c r="U12" s="35">
        <f>+'Access-Out'!O12</f>
        <v>11656210.35</v>
      </c>
      <c r="V12" s="36">
        <f t="shared" si="2"/>
        <v>0.70745873282443672</v>
      </c>
      <c r="W12" s="35">
        <f>+'Access-Out'!P12</f>
        <v>11649698.82</v>
      </c>
      <c r="X12" s="36">
        <f t="shared" si="3"/>
        <v>0.70706352386507298</v>
      </c>
    </row>
    <row r="13" spans="1:24" ht="30.75" customHeight="1" x14ac:dyDescent="0.2">
      <c r="A13" s="32" t="str">
        <f>+'Access-Out'!A13</f>
        <v>12101</v>
      </c>
      <c r="B13" s="42" t="str">
        <f>+'Access-Out'!B13</f>
        <v>JUSTICA FEDERAL DE PRIMEIRO GRAU</v>
      </c>
      <c r="C13" s="32" t="str">
        <f>+CONCATENATE('Access-Out'!C13,".",'Access-Out'!D13)</f>
        <v>02.061</v>
      </c>
      <c r="D13" s="32" t="str">
        <f>+CONCATENATE('Access-Out'!E13,".",'Access-Out'!G13)</f>
        <v>0569.4257</v>
      </c>
      <c r="E13" s="42" t="str">
        <f>+'Access-Out'!F13</f>
        <v>PRESTACAO JURISDICIONAL NA JUSTICA FEDERAL</v>
      </c>
      <c r="F13" s="42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2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+'Access-Out'!M13</f>
        <v>320997</v>
      </c>
      <c r="Q13" s="35"/>
      <c r="R13" s="35">
        <f t="shared" si="0"/>
        <v>320997</v>
      </c>
      <c r="S13" s="35">
        <f>+'Access-Out'!N13</f>
        <v>222412.67</v>
      </c>
      <c r="T13" s="36">
        <f t="shared" si="1"/>
        <v>0.69288083689255664</v>
      </c>
      <c r="U13" s="35">
        <f>+'Access-Out'!O13</f>
        <v>83226.53</v>
      </c>
      <c r="V13" s="36">
        <f t="shared" si="2"/>
        <v>0.25927510225952266</v>
      </c>
      <c r="W13" s="35">
        <f>+'Access-Out'!P13</f>
        <v>83226.53</v>
      </c>
      <c r="X13" s="36">
        <f t="shared" si="3"/>
        <v>0.25927510225952266</v>
      </c>
    </row>
    <row r="14" spans="1:24" ht="30.75" customHeight="1" x14ac:dyDescent="0.2">
      <c r="A14" s="32" t="str">
        <f>+'Access-Out'!A14</f>
        <v>12101</v>
      </c>
      <c r="B14" s="42" t="str">
        <f>+'Access-Out'!B14</f>
        <v>JUSTICA FEDERAL DE PRIMEIRO GRAU</v>
      </c>
      <c r="C14" s="32" t="str">
        <f>+CONCATENATE('Access-Out'!C14,".",'Access-Out'!D14)</f>
        <v>02.061</v>
      </c>
      <c r="D14" s="32" t="str">
        <f>+CONCATENATE('Access-Out'!E14,".",'Access-Out'!G14)</f>
        <v>0569.4257</v>
      </c>
      <c r="E14" s="42" t="str">
        <f>+'Access-Out'!F14</f>
        <v>PRESTACAO JURISDICIONAL NA JUSTICA FEDERAL</v>
      </c>
      <c r="F14" s="42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2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+'Access-Out'!M14</f>
        <v>220000</v>
      </c>
      <c r="Q14" s="35"/>
      <c r="R14" s="35">
        <f t="shared" si="0"/>
        <v>220000</v>
      </c>
      <c r="S14" s="35">
        <f>+'Access-Out'!N14</f>
        <v>220000</v>
      </c>
      <c r="T14" s="36">
        <f t="shared" si="1"/>
        <v>1</v>
      </c>
      <c r="U14" s="35">
        <f>+'Access-Out'!O14</f>
        <v>0</v>
      </c>
      <c r="V14" s="36">
        <f t="shared" si="2"/>
        <v>0</v>
      </c>
      <c r="W14" s="35">
        <f>+'Access-Out'!P14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2" t="str">
        <f>+'Access-Out'!B15</f>
        <v>JUSTICA FEDERAL DE PRIMEIRO GRAU</v>
      </c>
      <c r="C15" s="32" t="str">
        <f>+CONCATENATE('Access-Out'!C15,".",'Access-Out'!D15)</f>
        <v>02.061</v>
      </c>
      <c r="D15" s="32" t="str">
        <f>+CONCATENATE('Access-Out'!E15,".",'Access-Out'!G15)</f>
        <v>0569.4257</v>
      </c>
      <c r="E15" s="42" t="str">
        <f>+'Access-Out'!F15</f>
        <v>PRESTACAO JURISDICIONAL NA JUSTICA FEDERAL</v>
      </c>
      <c r="F15" s="42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2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+'Access-Out'!M15</f>
        <v>52399</v>
      </c>
      <c r="Q15" s="35"/>
      <c r="R15" s="35">
        <f t="shared" si="0"/>
        <v>52399</v>
      </c>
      <c r="S15" s="35">
        <f>+'Access-Out'!N15</f>
        <v>52238</v>
      </c>
      <c r="T15" s="36">
        <f t="shared" si="1"/>
        <v>0.99692742227905118</v>
      </c>
      <c r="U15" s="35">
        <f>+'Access-Out'!O15</f>
        <v>0</v>
      </c>
      <c r="V15" s="36">
        <f t="shared" si="2"/>
        <v>0</v>
      </c>
      <c r="W15" s="35">
        <f>+'Access-Out'!P15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2" t="str">
        <f>+'Access-Out'!B16</f>
        <v>JUSTICA FEDERAL DE PRIMEIRO GRAU</v>
      </c>
      <c r="C16" s="32" t="str">
        <f>+CONCATENATE('Access-Out'!C16,".",'Access-Out'!D16)</f>
        <v>02.122</v>
      </c>
      <c r="D16" s="32" t="str">
        <f>+CONCATENATE('Access-Out'!E16,".",'Access-Out'!G16)</f>
        <v>0569.20TP</v>
      </c>
      <c r="E16" s="42" t="str">
        <f>+'Access-Out'!F16</f>
        <v>PRESTACAO JURISDICIONAL NA JUSTICA FEDERAL</v>
      </c>
      <c r="F16" s="42" t="str">
        <f>+'Access-Out'!H16</f>
        <v>PESSOAL ATIVO DA UNIAO</v>
      </c>
      <c r="G16" s="32" t="str">
        <f>IF('Access-Out'!I16="1","F","S")</f>
        <v>F</v>
      </c>
      <c r="H16" s="32" t="str">
        <f>+'Access-Out'!J16</f>
        <v>0100</v>
      </c>
      <c r="I16" s="42" t="str">
        <f>+'Access-Out'!K16</f>
        <v>RECURSOS ORDINARIOS</v>
      </c>
      <c r="J16" s="32" t="str">
        <f>+'Access-Out'!L16</f>
        <v>1</v>
      </c>
      <c r="K16" s="35"/>
      <c r="L16" s="35"/>
      <c r="M16" s="35"/>
      <c r="N16" s="33">
        <v>0</v>
      </c>
      <c r="O16" s="35"/>
      <c r="P16" s="35">
        <f>+'Access-Out'!M16</f>
        <v>57489538.729999997</v>
      </c>
      <c r="Q16" s="35"/>
      <c r="R16" s="35">
        <f t="shared" si="0"/>
        <v>57489538.729999997</v>
      </c>
      <c r="S16" s="35">
        <f>+'Access-Out'!N16</f>
        <v>57472869.890000001</v>
      </c>
      <c r="T16" s="36">
        <f t="shared" si="1"/>
        <v>0.99971005437914051</v>
      </c>
      <c r="U16" s="35">
        <f>+'Access-Out'!O16</f>
        <v>57467361.640000001</v>
      </c>
      <c r="V16" s="36">
        <f t="shared" si="2"/>
        <v>0.99961424129520071</v>
      </c>
      <c r="W16" s="35">
        <f>+'Access-Out'!P16</f>
        <v>57292880.280000001</v>
      </c>
      <c r="X16" s="36">
        <f t="shared" si="3"/>
        <v>0.99657923068536691</v>
      </c>
    </row>
    <row r="17" spans="1:24" ht="30.75" customHeight="1" x14ac:dyDescent="0.2">
      <c r="A17" s="32" t="str">
        <f>+'Access-Out'!A17</f>
        <v>12101</v>
      </c>
      <c r="B17" s="42" t="str">
        <f>+'Access-Out'!B17</f>
        <v>JUSTICA FEDERAL DE PRIMEIRO GRAU</v>
      </c>
      <c r="C17" s="32" t="str">
        <f>+CONCATENATE('Access-Out'!C17,".",'Access-Out'!D17)</f>
        <v>02.122</v>
      </c>
      <c r="D17" s="32" t="str">
        <f>+CONCATENATE('Access-Out'!E17,".",'Access-Out'!G17)</f>
        <v>0569.216H</v>
      </c>
      <c r="E17" s="42" t="str">
        <f>+'Access-Out'!F17</f>
        <v>PRESTACAO JURISDICIONAL NA JUSTICA FEDERAL</v>
      </c>
      <c r="F17" s="42" t="str">
        <f>+'Access-Out'!H17</f>
        <v>AJUDA DE CUSTO PARA MORADIA OU AUXILIO-MORADIA A AGENTES PUB</v>
      </c>
      <c r="G17" s="32" t="str">
        <f>IF('Access-Out'!I17="1","F","S")</f>
        <v>F</v>
      </c>
      <c r="H17" s="32" t="str">
        <f>+'Access-Out'!J17</f>
        <v>0100</v>
      </c>
      <c r="I17" s="42" t="str">
        <f>+'Access-Out'!K17</f>
        <v>RECURSOS ORDINARIOS</v>
      </c>
      <c r="J17" s="32" t="str">
        <f>+'Access-Out'!L17</f>
        <v>3</v>
      </c>
      <c r="K17" s="35"/>
      <c r="L17" s="35"/>
      <c r="M17" s="35"/>
      <c r="N17" s="33">
        <v>0</v>
      </c>
      <c r="O17" s="35"/>
      <c r="P17" s="35">
        <f>+'Access-Out'!M17</f>
        <v>2091585</v>
      </c>
      <c r="Q17" s="35"/>
      <c r="R17" s="35">
        <f t="shared" si="0"/>
        <v>2091585</v>
      </c>
      <c r="S17" s="35">
        <f>+'Access-Out'!N17</f>
        <v>1269585.51</v>
      </c>
      <c r="T17" s="36">
        <f t="shared" si="1"/>
        <v>0.6069968516699058</v>
      </c>
      <c r="U17" s="35">
        <f>+'Access-Out'!O17</f>
        <v>1269585.51</v>
      </c>
      <c r="V17" s="36">
        <f t="shared" si="2"/>
        <v>0.6069968516699058</v>
      </c>
      <c r="W17" s="35">
        <f>+'Access-Out'!P17</f>
        <v>1269585.51</v>
      </c>
      <c r="X17" s="36">
        <f t="shared" si="3"/>
        <v>0.6069968516699058</v>
      </c>
    </row>
    <row r="18" spans="1:24" ht="30.75" customHeight="1" x14ac:dyDescent="0.2">
      <c r="A18" s="32" t="str">
        <f>+'Access-Out'!A18</f>
        <v>12101</v>
      </c>
      <c r="B18" s="42" t="str">
        <f>+'Access-Out'!B18</f>
        <v>JUSTICA FEDERAL DE PRIMEIRO GRAU</v>
      </c>
      <c r="C18" s="32" t="str">
        <f>+CONCATENATE('Access-Out'!C18,".",'Access-Out'!D18)</f>
        <v>02.301</v>
      </c>
      <c r="D18" s="32" t="str">
        <f>+CONCATENATE('Access-Out'!E18,".",'Access-Out'!G18)</f>
        <v>0569.2004</v>
      </c>
      <c r="E18" s="42" t="str">
        <f>+'Access-Out'!F18</f>
        <v>PRESTACAO JURISDICIONAL NA JUSTICA FEDERAL</v>
      </c>
      <c r="F18" s="42" t="str">
        <f>+'Access-Out'!H18</f>
        <v>ASSISTENCIA MEDICA E ODONTOLOGICA AOS SERVIDORES CIVIS, EMPR</v>
      </c>
      <c r="G18" s="32" t="str">
        <f>IF('Access-Out'!I18="1","F","S")</f>
        <v>S</v>
      </c>
      <c r="H18" s="32" t="str">
        <f>+'Access-Out'!J18</f>
        <v>0100</v>
      </c>
      <c r="I18" s="42" t="str">
        <f>+'Access-Out'!K18</f>
        <v>RECURSOS ORDINARIOS</v>
      </c>
      <c r="J18" s="32" t="str">
        <f>+'Access-Out'!L18</f>
        <v>3</v>
      </c>
      <c r="K18" s="33"/>
      <c r="L18" s="33"/>
      <c r="M18" s="33"/>
      <c r="N18" s="33">
        <v>0</v>
      </c>
      <c r="O18" s="33"/>
      <c r="P18" s="35">
        <f>+'Access-Out'!M18</f>
        <v>2376180</v>
      </c>
      <c r="Q18" s="35"/>
      <c r="R18" s="35">
        <f t="shared" si="0"/>
        <v>2376180</v>
      </c>
      <c r="S18" s="35">
        <f>+'Access-Out'!N18</f>
        <v>1785824.65</v>
      </c>
      <c r="T18" s="36">
        <f t="shared" si="1"/>
        <v>0.75155276536289339</v>
      </c>
      <c r="U18" s="35">
        <f>+'Access-Out'!O18</f>
        <v>1370720.51</v>
      </c>
      <c r="V18" s="36">
        <f t="shared" si="2"/>
        <v>0.57685887011926706</v>
      </c>
      <c r="W18" s="35">
        <f>+'Access-Out'!P18</f>
        <v>1370720.51</v>
      </c>
      <c r="X18" s="36">
        <f t="shared" si="3"/>
        <v>0.57685887011926706</v>
      </c>
    </row>
    <row r="19" spans="1:24" ht="30.75" customHeight="1" x14ac:dyDescent="0.2">
      <c r="A19" s="32" t="str">
        <f>+'Access-Out'!A19</f>
        <v>12101</v>
      </c>
      <c r="B19" s="42" t="str">
        <f>+'Access-Out'!B19</f>
        <v>JUSTICA FEDERAL DE PRIMEIRO GRAU</v>
      </c>
      <c r="C19" s="32" t="str">
        <f>+CONCATENATE('Access-Out'!C19,".",'Access-Out'!D19)</f>
        <v>02.331</v>
      </c>
      <c r="D19" s="32" t="str">
        <f>+CONCATENATE('Access-Out'!E19,".",'Access-Out'!G19)</f>
        <v>0569.00M1</v>
      </c>
      <c r="E19" s="42" t="str">
        <f>+'Access-Out'!F19</f>
        <v>PRESTACAO JURISDICIONAL NA JUSTICA FEDERAL</v>
      </c>
      <c r="F19" s="42" t="str">
        <f>+'Access-Out'!H19</f>
        <v>BENEFICIOS ASSISTENCIAIS DECORRENTES DO AUXILIO-FUNERAL E NA</v>
      </c>
      <c r="G19" s="32" t="str">
        <f>IF('Access-Out'!I19="1","F","S")</f>
        <v>F</v>
      </c>
      <c r="H19" s="32" t="str">
        <f>+'Access-Out'!J19</f>
        <v>0100</v>
      </c>
      <c r="I19" s="42" t="str">
        <f>+'Access-Out'!K19</f>
        <v>RECURSOS ORDINARIOS</v>
      </c>
      <c r="J19" s="32" t="str">
        <f>+'Access-Out'!L19</f>
        <v>3</v>
      </c>
      <c r="K19" s="33"/>
      <c r="L19" s="33"/>
      <c r="M19" s="33"/>
      <c r="N19" s="33">
        <v>0</v>
      </c>
      <c r="O19" s="33"/>
      <c r="P19" s="35">
        <f>+'Access-Out'!M19</f>
        <v>22394.79</v>
      </c>
      <c r="Q19" s="35"/>
      <c r="R19" s="35">
        <f t="shared" si="0"/>
        <v>22394.79</v>
      </c>
      <c r="S19" s="35">
        <f>+'Access-Out'!N19</f>
        <v>22394.79</v>
      </c>
      <c r="T19" s="36">
        <f t="shared" si="1"/>
        <v>1</v>
      </c>
      <c r="U19" s="35">
        <f>+'Access-Out'!O19</f>
        <v>22394.79</v>
      </c>
      <c r="V19" s="36">
        <f t="shared" si="2"/>
        <v>1</v>
      </c>
      <c r="W19" s="35">
        <f>+'Access-Out'!P19</f>
        <v>22394.79</v>
      </c>
      <c r="X19" s="36">
        <f t="shared" si="3"/>
        <v>1</v>
      </c>
    </row>
    <row r="20" spans="1:24" ht="30.75" customHeight="1" x14ac:dyDescent="0.2">
      <c r="A20" s="32" t="str">
        <f>+'Access-Out'!A20</f>
        <v>12101</v>
      </c>
      <c r="B20" s="42" t="str">
        <f>+'Access-Out'!B20</f>
        <v>JUSTICA FEDERAL DE PRIMEIRO GRAU</v>
      </c>
      <c r="C20" s="32" t="str">
        <f>+CONCATENATE('Access-Out'!C20,".",'Access-Out'!D20)</f>
        <v>02.331</v>
      </c>
      <c r="D20" s="32" t="str">
        <f>+CONCATENATE('Access-Out'!E20,".",'Access-Out'!G20)</f>
        <v>0569.2010</v>
      </c>
      <c r="E20" s="42" t="str">
        <f>+'Access-Out'!F20</f>
        <v>PRESTACAO JURISDICIONAL NA JUSTICA FEDERAL</v>
      </c>
      <c r="F20" s="42" t="str">
        <f>+'Access-Out'!H20</f>
        <v>ASSISTENCIA PRE-ESCOLAR AOS DEPENDENTES DOS SERVIDORES CIVIS</v>
      </c>
      <c r="G20" s="32" t="str">
        <f>IF('Access-Out'!I20="1","F","S")</f>
        <v>F</v>
      </c>
      <c r="H20" s="32" t="str">
        <f>+'Access-Out'!J20</f>
        <v>0100</v>
      </c>
      <c r="I20" s="42" t="str">
        <f>+'Access-Out'!K20</f>
        <v>RECURSOS ORDINARIOS</v>
      </c>
      <c r="J20" s="32" t="str">
        <f>+'Access-Out'!L20</f>
        <v>3</v>
      </c>
      <c r="K20" s="33"/>
      <c r="L20" s="33"/>
      <c r="M20" s="33"/>
      <c r="N20" s="33">
        <v>0</v>
      </c>
      <c r="O20" s="33"/>
      <c r="P20" s="35">
        <f>+'Access-Out'!M20</f>
        <v>603772</v>
      </c>
      <c r="Q20" s="35"/>
      <c r="R20" s="35">
        <f t="shared" si="0"/>
        <v>603772</v>
      </c>
      <c r="S20" s="35">
        <f>+'Access-Out'!N20</f>
        <v>603772</v>
      </c>
      <c r="T20" s="36">
        <f t="shared" si="1"/>
        <v>1</v>
      </c>
      <c r="U20" s="35">
        <f>+'Access-Out'!O20</f>
        <v>496290</v>
      </c>
      <c r="V20" s="36">
        <f t="shared" si="2"/>
        <v>0.82198247020398429</v>
      </c>
      <c r="W20" s="35">
        <f>+'Access-Out'!P20</f>
        <v>496290</v>
      </c>
      <c r="X20" s="36">
        <f t="shared" si="3"/>
        <v>0.82198247020398429</v>
      </c>
    </row>
    <row r="21" spans="1:24" ht="30.75" customHeight="1" x14ac:dyDescent="0.2">
      <c r="A21" s="32" t="str">
        <f>+'Access-Out'!A21</f>
        <v>12101</v>
      </c>
      <c r="B21" s="42" t="str">
        <f>+'Access-Out'!B21</f>
        <v>JUSTICA FEDERAL DE PRIMEIRO GRAU</v>
      </c>
      <c r="C21" s="32" t="str">
        <f>+CONCATENATE('Access-Out'!C21,".",'Access-Out'!D21)</f>
        <v>02.331</v>
      </c>
      <c r="D21" s="32" t="str">
        <f>+CONCATENATE('Access-Out'!E21,".",'Access-Out'!G21)</f>
        <v>0569.2012</v>
      </c>
      <c r="E21" s="42" t="str">
        <f>+'Access-Out'!F21</f>
        <v>PRESTACAO JURISDICIONAL NA JUSTICA FEDERAL</v>
      </c>
      <c r="F21" s="42" t="str">
        <f>+'Access-Out'!H21</f>
        <v>AUXILIO-ALIMENTACAO AOS SERVIDORES CIVIS, EMPREGADOS E MILIT</v>
      </c>
      <c r="G21" s="32" t="str">
        <f>IF('Access-Out'!I21="1","F","S")</f>
        <v>F</v>
      </c>
      <c r="H21" s="32" t="str">
        <f>+'Access-Out'!J21</f>
        <v>0100</v>
      </c>
      <c r="I21" s="42" t="str">
        <f>+'Access-Out'!K21</f>
        <v>RECURSOS ORDINARIOS</v>
      </c>
      <c r="J21" s="32" t="str">
        <f>+'Access-Out'!L21</f>
        <v>3</v>
      </c>
      <c r="K21" s="33"/>
      <c r="L21" s="33"/>
      <c r="M21" s="33"/>
      <c r="N21" s="33">
        <v>0</v>
      </c>
      <c r="O21" s="33"/>
      <c r="P21" s="35">
        <f>+'Access-Out'!M21</f>
        <v>3680976</v>
      </c>
      <c r="Q21" s="35"/>
      <c r="R21" s="35">
        <f>N21-O21+P21+Q21</f>
        <v>3680976</v>
      </c>
      <c r="S21" s="35">
        <f>+'Access-Out'!N21</f>
        <v>3680976</v>
      </c>
      <c r="T21" s="36">
        <f>IF(R21&gt;0,S21/R21,0)</f>
        <v>1</v>
      </c>
      <c r="U21" s="35">
        <f>+'Access-Out'!O21</f>
        <v>3002620.34</v>
      </c>
      <c r="V21" s="36">
        <f>IF(R21&gt;0,U21/R21,0)</f>
        <v>0.81571309891724364</v>
      </c>
      <c r="W21" s="35">
        <f>+'Access-Out'!P21</f>
        <v>2986018.77</v>
      </c>
      <c r="X21" s="36">
        <f>IF(R21&gt;0,W21/R21,0)</f>
        <v>0.81120299887855829</v>
      </c>
    </row>
    <row r="22" spans="1:24" ht="30.75" customHeight="1" x14ac:dyDescent="0.2">
      <c r="A22" s="32" t="str">
        <f>+'Access-Out'!A22</f>
        <v>12101</v>
      </c>
      <c r="B22" s="42" t="str">
        <f>+'Access-Out'!B22</f>
        <v>JUSTICA FEDERAL DE PRIMEIRO GRAU</v>
      </c>
      <c r="C22" s="32" t="str">
        <f>+CONCATENATE('Access-Out'!C22,".",'Access-Out'!D22)</f>
        <v>02.846</v>
      </c>
      <c r="D22" s="32" t="str">
        <f>+CONCATENATE('Access-Out'!E22,".",'Access-Out'!G22)</f>
        <v>0569.09HB</v>
      </c>
      <c r="E22" s="42" t="str">
        <f>+'Access-Out'!F22</f>
        <v>PRESTACAO JURISDICIONAL NA JUSTICA FEDERAL</v>
      </c>
      <c r="F22" s="42" t="str">
        <f>+'Access-Out'!H22</f>
        <v>CONTRIBUICAO DA UNIAO, DE SUAS AUTARQUIAS E FUNDACOES PARA O</v>
      </c>
      <c r="G22" s="32" t="str">
        <f>IF('Access-Out'!I22="1","F","S")</f>
        <v>F</v>
      </c>
      <c r="H22" s="32" t="str">
        <f>+'Access-Out'!J22</f>
        <v>0100</v>
      </c>
      <c r="I22" s="42" t="str">
        <f>+'Access-Out'!K22</f>
        <v>RECURSOS ORDINARIOS</v>
      </c>
      <c r="J22" s="32" t="str">
        <f>+'Access-Out'!L22</f>
        <v>1</v>
      </c>
      <c r="K22" s="33"/>
      <c r="L22" s="33"/>
      <c r="M22" s="33"/>
      <c r="N22" s="33">
        <v>0</v>
      </c>
      <c r="O22" s="33"/>
      <c r="P22" s="35">
        <f>+'Access-Out'!M22</f>
        <v>9847619.2799999993</v>
      </c>
      <c r="Q22" s="35"/>
      <c r="R22" s="35">
        <f t="shared" ref="R22:R24" si="4">N22-O22+P22+Q22</f>
        <v>9847619.2799999993</v>
      </c>
      <c r="S22" s="35">
        <f>+'Access-Out'!N22</f>
        <v>9847619.2799999993</v>
      </c>
      <c r="T22" s="36">
        <f t="shared" ref="T22:T24" si="5">IF(R22&gt;0,S22/R22,0)</f>
        <v>1</v>
      </c>
      <c r="U22" s="35">
        <f>+'Access-Out'!O22</f>
        <v>9846407.4600000009</v>
      </c>
      <c r="V22" s="36">
        <f t="shared" ref="V22:V24" si="6">IF(R22&gt;0,U22/R22,0)</f>
        <v>0.99987694284623085</v>
      </c>
      <c r="W22" s="35">
        <f>+'Access-Out'!P22</f>
        <v>9846407.4600000009</v>
      </c>
      <c r="X22" s="36">
        <f t="shared" ref="X22:X24" si="7">IF(R22&gt;0,W22/R22,0)</f>
        <v>0.99987694284623085</v>
      </c>
    </row>
    <row r="23" spans="1:24" ht="30.75" customHeight="1" x14ac:dyDescent="0.2">
      <c r="A23" s="32" t="str">
        <f>+'Access-Out'!A23</f>
        <v>12101</v>
      </c>
      <c r="B23" s="42" t="str">
        <f>+'Access-Out'!B23</f>
        <v>JUSTICA FEDERAL DE PRIMEIRO GRAU</v>
      </c>
      <c r="C23" s="32" t="str">
        <f>+CONCATENATE('Access-Out'!C23,".",'Access-Out'!D23)</f>
        <v>09.272</v>
      </c>
      <c r="D23" s="32" t="str">
        <f>+CONCATENATE('Access-Out'!E23,".",'Access-Out'!G23)</f>
        <v>0089.0181</v>
      </c>
      <c r="E23" s="42" t="str">
        <f>+'Access-Out'!F23</f>
        <v>PREVIDENCIA DE INATIVOS E PENSIONISTAS DA UNIAO</v>
      </c>
      <c r="F23" s="42" t="str">
        <f>+'Access-Out'!H23</f>
        <v>APOSENTADORIAS E PENSOES - SERVIDORES CIVIS</v>
      </c>
      <c r="G23" s="32" t="str">
        <f>IF('Access-Out'!I23="1","F","S")</f>
        <v>S</v>
      </c>
      <c r="H23" s="32" t="str">
        <f>+'Access-Out'!J23</f>
        <v>0156</v>
      </c>
      <c r="I23" s="42" t="str">
        <f>+'Access-Out'!K23</f>
        <v>CONTRIBUICAO PLANO SEGURIDADE SOCIAL SERVIDOR</v>
      </c>
      <c r="J23" s="32" t="str">
        <f>+'Access-Out'!L23</f>
        <v>1</v>
      </c>
      <c r="K23" s="33"/>
      <c r="L23" s="33"/>
      <c r="M23" s="33"/>
      <c r="N23" s="33">
        <v>0</v>
      </c>
      <c r="O23" s="33"/>
      <c r="P23" s="35">
        <f>+'Access-Out'!M23</f>
        <v>5360383.18</v>
      </c>
      <c r="Q23" s="35"/>
      <c r="R23" s="35">
        <f t="shared" si="4"/>
        <v>5360383.18</v>
      </c>
      <c r="S23" s="35">
        <f>+'Access-Out'!N23</f>
        <v>5360383.18</v>
      </c>
      <c r="T23" s="36">
        <f t="shared" si="5"/>
        <v>1</v>
      </c>
      <c r="U23" s="35">
        <f>+'Access-Out'!O23</f>
        <v>5360383.18</v>
      </c>
      <c r="V23" s="36">
        <f t="shared" si="6"/>
        <v>1</v>
      </c>
      <c r="W23" s="35">
        <f>+'Access-Out'!P23</f>
        <v>5320458</v>
      </c>
      <c r="X23" s="36">
        <f t="shared" si="7"/>
        <v>0.99255180485063765</v>
      </c>
    </row>
    <row r="24" spans="1:24" ht="30.75" customHeight="1" thickBot="1" x14ac:dyDescent="0.25">
      <c r="A24" s="32" t="str">
        <f>+'Access-Out'!A24</f>
        <v>12101</v>
      </c>
      <c r="B24" s="42" t="str">
        <f>+'Access-Out'!B24</f>
        <v>JUSTICA FEDERAL DE PRIMEIRO GRAU</v>
      </c>
      <c r="C24" s="32" t="str">
        <f>+CONCATENATE('Access-Out'!C24,".",'Access-Out'!D24)</f>
        <v>09.272</v>
      </c>
      <c r="D24" s="32" t="str">
        <f>+CONCATENATE('Access-Out'!E24,".",'Access-Out'!G24)</f>
        <v>0089.0181</v>
      </c>
      <c r="E24" s="42" t="str">
        <f>+'Access-Out'!F24</f>
        <v>PREVIDENCIA DE INATIVOS E PENSIONISTAS DA UNIAO</v>
      </c>
      <c r="F24" s="42" t="str">
        <f>+'Access-Out'!H24</f>
        <v>APOSENTADORIAS E PENSOES - SERVIDORES CIVIS</v>
      </c>
      <c r="G24" s="32" t="str">
        <f>IF('Access-Out'!I24="1","F","S")</f>
        <v>S</v>
      </c>
      <c r="H24" s="32" t="str">
        <f>+'Access-Out'!J24</f>
        <v>0169</v>
      </c>
      <c r="I24" s="42" t="str">
        <f>+'Access-Out'!K24</f>
        <v>CONTRIB.PATRONAL P/PLANO DE SEGURID.SOC.SERV.</v>
      </c>
      <c r="J24" s="32" t="str">
        <f>+'Access-Out'!L24</f>
        <v>1</v>
      </c>
      <c r="K24" s="33"/>
      <c r="L24" s="33"/>
      <c r="M24" s="33"/>
      <c r="N24" s="33">
        <v>0</v>
      </c>
      <c r="O24" s="33"/>
      <c r="P24" s="35">
        <f>+'Access-Out'!M24</f>
        <v>3677103.71</v>
      </c>
      <c r="Q24" s="35"/>
      <c r="R24" s="35">
        <f t="shared" si="4"/>
        <v>3677103.71</v>
      </c>
      <c r="S24" s="35">
        <f>+'Access-Out'!N24</f>
        <v>3677103.71</v>
      </c>
      <c r="T24" s="36">
        <f t="shared" si="5"/>
        <v>1</v>
      </c>
      <c r="U24" s="35">
        <f>+'Access-Out'!O24</f>
        <v>3677103.71</v>
      </c>
      <c r="V24" s="36">
        <f t="shared" si="6"/>
        <v>1</v>
      </c>
      <c r="W24" s="35">
        <f>+'Access-Out'!P24</f>
        <v>3677103.71</v>
      </c>
      <c r="X24" s="36">
        <f t="shared" si="7"/>
        <v>1</v>
      </c>
    </row>
    <row r="25" spans="1:24" ht="30.75" customHeight="1" thickBot="1" x14ac:dyDescent="0.25">
      <c r="A25" s="73" t="s">
        <v>99</v>
      </c>
      <c r="B25" s="74"/>
      <c r="C25" s="74"/>
      <c r="D25" s="74"/>
      <c r="E25" s="74"/>
      <c r="F25" s="74"/>
      <c r="G25" s="74"/>
      <c r="H25" s="74"/>
      <c r="I25" s="74"/>
      <c r="J25" s="75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107764710.68999998</v>
      </c>
      <c r="Q25" s="38">
        <f>SUM(Q10:Q24)</f>
        <v>0</v>
      </c>
      <c r="R25" s="38">
        <f>SUM(R10:R24)</f>
        <v>107764710.68999998</v>
      </c>
      <c r="S25" s="38">
        <f>SUM(S10:S24)</f>
        <v>103377269.47000001</v>
      </c>
      <c r="T25" s="39">
        <f t="shared" si="1"/>
        <v>0.9592868463905494</v>
      </c>
      <c r="U25" s="38">
        <f>SUM(U10:U24)</f>
        <v>97447129.570000008</v>
      </c>
      <c r="V25" s="39">
        <f t="shared" si="2"/>
        <v>0.90425825807040006</v>
      </c>
      <c r="W25" s="38">
        <f>SUM(W10:W24)</f>
        <v>97209524.040000007</v>
      </c>
      <c r="X25" s="39">
        <f t="shared" si="3"/>
        <v>0.9020534033598121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s="66" t="s">
        <v>15</v>
      </c>
      <c r="P30" s="41">
        <f>SUM(P10:P24)</f>
        <v>107764710.68999998</v>
      </c>
      <c r="Q30" s="41"/>
      <c r="R30" s="41">
        <f>SUM(R10:R24)</f>
        <v>107764710.68999998</v>
      </c>
      <c r="S30" s="41">
        <f>SUM(S10:S24)</f>
        <v>103377269.47000001</v>
      </c>
      <c r="T30" s="41"/>
      <c r="U30" s="41">
        <f>SUM(U10:U24)</f>
        <v>97447129.570000008</v>
      </c>
      <c r="V30" s="41"/>
      <c r="W30" s="41">
        <f>SUM(W10:W24)</f>
        <v>97209524.040000007</v>
      </c>
      <c r="X30" s="41"/>
    </row>
    <row r="31" spans="1:24" x14ac:dyDescent="0.2">
      <c r="N31" s="66" t="s">
        <v>119</v>
      </c>
      <c r="P31" s="41">
        <f>'Access-Out'!M26</f>
        <v>107764710.68999998</v>
      </c>
      <c r="Q31" s="41"/>
      <c r="R31" s="41">
        <f>P31</f>
        <v>107764710.68999998</v>
      </c>
      <c r="S31" s="41">
        <f>'Access-Out'!N26</f>
        <v>103377269.47000001</v>
      </c>
      <c r="T31" s="41"/>
      <c r="U31" s="41">
        <f>'Access-Out'!O26</f>
        <v>97447129.570000008</v>
      </c>
      <c r="V31" s="41"/>
      <c r="W31" s="41">
        <f>'Access-Out'!P26</f>
        <v>97209524.040000007</v>
      </c>
      <c r="X31" s="41"/>
    </row>
    <row r="32" spans="1:24" x14ac:dyDescent="0.2">
      <c r="N32" s="54" t="s">
        <v>123</v>
      </c>
      <c r="P32" s="41">
        <v>107764710.69</v>
      </c>
      <c r="Q32" s="41"/>
      <c r="R32" s="41"/>
      <c r="S32" s="41">
        <v>103377269.47</v>
      </c>
      <c r="T32" s="41"/>
      <c r="U32" s="41">
        <v>97447129.569999993</v>
      </c>
      <c r="V32" s="41"/>
      <c r="W32" s="41">
        <v>97209524.040000007</v>
      </c>
      <c r="X32" s="41"/>
    </row>
    <row r="33" spans="14:23" x14ac:dyDescent="0.2">
      <c r="N33" s="54" t="s">
        <v>16</v>
      </c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O7:O8"/>
    <mergeCell ref="A25:J25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view="pageBreakPreview" topLeftCell="F16" zoomScale="70" zoomScaleNormal="10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43040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8" t="s">
        <v>70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9" t="s">
        <v>71</v>
      </c>
      <c r="B7" s="80"/>
      <c r="C7" s="80"/>
      <c r="D7" s="80"/>
      <c r="E7" s="80"/>
      <c r="F7" s="80"/>
      <c r="G7" s="80"/>
      <c r="H7" s="80"/>
      <c r="I7" s="80"/>
      <c r="J7" s="81"/>
      <c r="K7" s="76" t="s">
        <v>3</v>
      </c>
      <c r="L7" s="73" t="s">
        <v>72</v>
      </c>
      <c r="M7" s="75"/>
      <c r="N7" s="76" t="s">
        <v>73</v>
      </c>
      <c r="O7" s="76" t="s">
        <v>74</v>
      </c>
      <c r="P7" s="79" t="s">
        <v>75</v>
      </c>
      <c r="Q7" s="81"/>
      <c r="R7" s="76" t="s">
        <v>6</v>
      </c>
      <c r="S7" s="79" t="s">
        <v>76</v>
      </c>
      <c r="T7" s="80"/>
      <c r="U7" s="80"/>
      <c r="V7" s="80"/>
      <c r="W7" s="80"/>
      <c r="X7" s="81"/>
    </row>
    <row r="8" spans="1:24" ht="20.25" customHeight="1" x14ac:dyDescent="0.2">
      <c r="A8" s="82" t="s">
        <v>21</v>
      </c>
      <c r="B8" s="83"/>
      <c r="C8" s="71" t="s">
        <v>77</v>
      </c>
      <c r="D8" s="71" t="s">
        <v>78</v>
      </c>
      <c r="E8" s="84" t="s">
        <v>79</v>
      </c>
      <c r="F8" s="85"/>
      <c r="G8" s="71" t="s">
        <v>0</v>
      </c>
      <c r="H8" s="86" t="s">
        <v>2</v>
      </c>
      <c r="I8" s="87"/>
      <c r="J8" s="71" t="s">
        <v>1</v>
      </c>
      <c r="K8" s="77"/>
      <c r="L8" s="10" t="s">
        <v>80</v>
      </c>
      <c r="M8" s="10" t="s">
        <v>81</v>
      </c>
      <c r="N8" s="77"/>
      <c r="O8" s="77"/>
      <c r="P8" s="12" t="s">
        <v>4</v>
      </c>
      <c r="Q8" s="12" t="s">
        <v>5</v>
      </c>
      <c r="R8" s="77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2"/>
      <c r="D9" s="72"/>
      <c r="E9" s="17" t="s">
        <v>84</v>
      </c>
      <c r="F9" s="17" t="s">
        <v>85</v>
      </c>
      <c r="G9" s="72"/>
      <c r="H9" s="17" t="s">
        <v>82</v>
      </c>
      <c r="I9" s="17" t="s">
        <v>83</v>
      </c>
      <c r="J9" s="72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+CONCATENATE('Access-Nov'!C10,".",'Access-Nov'!D10)</f>
        <v>02.061</v>
      </c>
      <c r="D10" s="23" t="str">
        <f>+CONCATENATE('Access-Nov'!E10,".",'Access-Nov'!G10)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+'Access-Nov'!M10</f>
        <v>3180086</v>
      </c>
      <c r="Q10" s="30"/>
      <c r="R10" s="30">
        <f>N10-O10+P10+Q10</f>
        <v>3180086</v>
      </c>
      <c r="S10" s="30">
        <f>+'Access-Nov'!N10</f>
        <v>3180086</v>
      </c>
      <c r="T10" s="31">
        <f>IF(R10&gt;0,S10/R10,0)</f>
        <v>1</v>
      </c>
      <c r="U10" s="30">
        <f>+'Access-Nov'!O10</f>
        <v>3118774.55</v>
      </c>
      <c r="V10" s="31">
        <f>IF(R10&gt;0,U10/R10,0)</f>
        <v>0.98072019121495446</v>
      </c>
      <c r="W10" s="30">
        <f>+'Access-Nov'!P10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+'Access-Nov'!A11</f>
        <v>12101</v>
      </c>
      <c r="B11" s="42" t="str">
        <f>+'Access-Nov'!B11</f>
        <v>JUSTICA FEDERAL DE PRIMEIRO GRAU</v>
      </c>
      <c r="C11" s="32" t="str">
        <f>+CONCATENATE('Access-Nov'!C11,".",'Access-Nov'!D11)</f>
        <v>02.061</v>
      </c>
      <c r="D11" s="32" t="str">
        <f>+CONCATENATE('Access-Nov'!E11,".",'Access-Nov'!G11)</f>
        <v>0569.4257</v>
      </c>
      <c r="E11" s="42" t="str">
        <f>+'Access-Nov'!F11</f>
        <v>PRESTACAO JURISDICIONAL NA JUSTICA FEDERAL</v>
      </c>
      <c r="F11" s="43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2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+'Access-Nov'!M11</f>
        <v>2365506</v>
      </c>
      <c r="Q11" s="35"/>
      <c r="R11" s="35">
        <f t="shared" ref="R11:R20" si="0">N11-O11+P11+Q11</f>
        <v>2365506</v>
      </c>
      <c r="S11" s="35">
        <f>+'Access-Nov'!N11</f>
        <v>1196946.02</v>
      </c>
      <c r="T11" s="36">
        <f t="shared" ref="T11:T26" si="1">IF(R11&gt;0,S11/R11,0)</f>
        <v>0.50599999323611944</v>
      </c>
      <c r="U11" s="35">
        <f>+'Access-Nov'!O11</f>
        <v>111915.47</v>
      </c>
      <c r="V11" s="36">
        <f t="shared" ref="V11:V26" si="2">IF(R11&gt;0,U11/R11,0)</f>
        <v>4.7311429351690505E-2</v>
      </c>
      <c r="W11" s="35">
        <f>+'Access-Nov'!P11</f>
        <v>111915.47</v>
      </c>
      <c r="X11" s="36">
        <f t="shared" ref="X11:X26" si="3">IF(R11&gt;0,W11/R11,0)</f>
        <v>4.7311429351690505E-2</v>
      </c>
    </row>
    <row r="12" spans="1:24" ht="30.75" customHeight="1" x14ac:dyDescent="0.2">
      <c r="A12" s="32" t="str">
        <f>+'Access-Nov'!A12</f>
        <v>12101</v>
      </c>
      <c r="B12" s="42" t="str">
        <f>+'Access-Nov'!B12</f>
        <v>JUSTICA FEDERAL DE PRIMEIRO GRAU</v>
      </c>
      <c r="C12" s="32" t="str">
        <f>+CONCATENATE('Access-Nov'!C12,".",'Access-Nov'!D12)</f>
        <v>02.061</v>
      </c>
      <c r="D12" s="32" t="str">
        <f>+CONCATENATE('Access-Nov'!E12,".",'Access-Nov'!G12)</f>
        <v>0569.4257</v>
      </c>
      <c r="E12" s="42" t="str">
        <f>+'Access-Nov'!F12</f>
        <v>PRESTACAO JURISDICIONAL NA JUSTICA FEDERAL</v>
      </c>
      <c r="F12" s="42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2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+'Access-Nov'!M12</f>
        <v>16476170</v>
      </c>
      <c r="Q12" s="35"/>
      <c r="R12" s="35">
        <f t="shared" si="0"/>
        <v>16476170</v>
      </c>
      <c r="S12" s="35">
        <f>+'Access-Nov'!N12</f>
        <v>15766298.869999999</v>
      </c>
      <c r="T12" s="36">
        <f t="shared" si="1"/>
        <v>0.95691528249587121</v>
      </c>
      <c r="U12" s="35">
        <f>+'Access-Nov'!O12</f>
        <v>12928451.5</v>
      </c>
      <c r="V12" s="36">
        <f t="shared" si="2"/>
        <v>0.78467577719822024</v>
      </c>
      <c r="W12" s="35">
        <f>+'Access-Nov'!P12</f>
        <v>12921953.699999999</v>
      </c>
      <c r="X12" s="36">
        <f t="shared" si="3"/>
        <v>0.7842814015635915</v>
      </c>
    </row>
    <row r="13" spans="1:24" ht="30.75" customHeight="1" x14ac:dyDescent="0.2">
      <c r="A13" s="32" t="str">
        <f>+'Access-Nov'!A13</f>
        <v>12101</v>
      </c>
      <c r="B13" s="42" t="str">
        <f>+'Access-Nov'!B13</f>
        <v>JUSTICA FEDERAL DE PRIMEIRO GRAU</v>
      </c>
      <c r="C13" s="32" t="str">
        <f>+CONCATENATE('Access-Nov'!C13,".",'Access-Nov'!D13)</f>
        <v>02.061</v>
      </c>
      <c r="D13" s="32" t="str">
        <f>+CONCATENATE('Access-Nov'!E13,".",'Access-Nov'!G13)</f>
        <v>0569.4257</v>
      </c>
      <c r="E13" s="42" t="str">
        <f>+'Access-Nov'!F13</f>
        <v>PRESTACAO JURISDICIONAL NA JUSTICA FEDERAL</v>
      </c>
      <c r="F13" s="42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2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+'Access-Nov'!M13</f>
        <v>320997</v>
      </c>
      <c r="Q13" s="35"/>
      <c r="R13" s="35">
        <f t="shared" si="0"/>
        <v>320997</v>
      </c>
      <c r="S13" s="35">
        <f>+'Access-Nov'!N13</f>
        <v>311026.67</v>
      </c>
      <c r="T13" s="36">
        <f t="shared" si="1"/>
        <v>0.9689394916463393</v>
      </c>
      <c r="U13" s="35">
        <f>+'Access-Nov'!O13</f>
        <v>142349.46</v>
      </c>
      <c r="V13" s="36">
        <f t="shared" si="2"/>
        <v>0.44346040617202026</v>
      </c>
      <c r="W13" s="35">
        <f>+'Access-Nov'!P13</f>
        <v>142349.46</v>
      </c>
      <c r="X13" s="36">
        <f t="shared" si="3"/>
        <v>0.44346040617202026</v>
      </c>
    </row>
    <row r="14" spans="1:24" ht="30.75" customHeight="1" x14ac:dyDescent="0.2">
      <c r="A14" s="32" t="str">
        <f>+'Access-Nov'!A14</f>
        <v>12101</v>
      </c>
      <c r="B14" s="42" t="str">
        <f>+'Access-Nov'!B14</f>
        <v>JUSTICA FEDERAL DE PRIMEIRO GRAU</v>
      </c>
      <c r="C14" s="32" t="str">
        <f>+CONCATENATE('Access-Nov'!C14,".",'Access-Nov'!D14)</f>
        <v>02.061</v>
      </c>
      <c r="D14" s="32" t="str">
        <f>+CONCATENATE('Access-Nov'!E14,".",'Access-Nov'!G14)</f>
        <v>0569.4257</v>
      </c>
      <c r="E14" s="42" t="str">
        <f>+'Access-Nov'!F14</f>
        <v>PRESTACAO JURISDICIONAL NA JUSTICA FEDERAL</v>
      </c>
      <c r="F14" s="42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2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+'Access-Nov'!M14</f>
        <v>220000</v>
      </c>
      <c r="Q14" s="35"/>
      <c r="R14" s="35">
        <f t="shared" si="0"/>
        <v>220000</v>
      </c>
      <c r="S14" s="35">
        <f>+'Access-Nov'!N14</f>
        <v>220000</v>
      </c>
      <c r="T14" s="36">
        <f t="shared" si="1"/>
        <v>1</v>
      </c>
      <c r="U14" s="35">
        <f>+'Access-Nov'!O14</f>
        <v>0</v>
      </c>
      <c r="V14" s="36">
        <f t="shared" si="2"/>
        <v>0</v>
      </c>
      <c r="W14" s="35">
        <f>+'Access-Nov'!P14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2" t="str">
        <f>+'Access-Nov'!B15</f>
        <v>JUSTICA FEDERAL DE PRIMEIRO GRAU</v>
      </c>
      <c r="C15" s="32" t="str">
        <f>+CONCATENATE('Access-Nov'!C15,".",'Access-Nov'!D15)</f>
        <v>02.061</v>
      </c>
      <c r="D15" s="32" t="str">
        <f>+CONCATENATE('Access-Nov'!E15,".",'Access-Nov'!G15)</f>
        <v>0569.4257</v>
      </c>
      <c r="E15" s="42" t="str">
        <f>+'Access-Nov'!F15</f>
        <v>PRESTACAO JURISDICIONAL NA JUSTICA FEDERAL</v>
      </c>
      <c r="F15" s="42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2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+'Access-Nov'!M15</f>
        <v>52399</v>
      </c>
      <c r="Q15" s="35"/>
      <c r="R15" s="35">
        <f t="shared" si="0"/>
        <v>52399</v>
      </c>
      <c r="S15" s="35">
        <f>+'Access-Nov'!N15</f>
        <v>52238</v>
      </c>
      <c r="T15" s="36">
        <f t="shared" si="1"/>
        <v>0.99692742227905118</v>
      </c>
      <c r="U15" s="35">
        <f>+'Access-Nov'!O15</f>
        <v>0</v>
      </c>
      <c r="V15" s="36">
        <f t="shared" si="2"/>
        <v>0</v>
      </c>
      <c r="W15" s="35">
        <f>+'Access-Nov'!P15</f>
        <v>0</v>
      </c>
      <c r="X15" s="36">
        <f t="shared" si="3"/>
        <v>0</v>
      </c>
    </row>
    <row r="16" spans="1:24" ht="30.75" customHeight="1" x14ac:dyDescent="0.2">
      <c r="A16" s="32" t="str">
        <f>+'Access-Nov'!A16</f>
        <v>12101</v>
      </c>
      <c r="B16" s="42" t="str">
        <f>+'Access-Nov'!B16</f>
        <v>JUSTICA FEDERAL DE PRIMEIRO GRAU</v>
      </c>
      <c r="C16" s="32" t="str">
        <f>+CONCATENATE('Access-Nov'!C16,".",'Access-Nov'!D16)</f>
        <v>02.122</v>
      </c>
      <c r="D16" s="32" t="str">
        <f>+CONCATENATE('Access-Nov'!E16,".",'Access-Nov'!G16)</f>
        <v>0569.20TP</v>
      </c>
      <c r="E16" s="42" t="str">
        <f>+'Access-Nov'!F16</f>
        <v>PRESTACAO JURISDICIONAL NA JUSTICA FEDERAL</v>
      </c>
      <c r="F16" s="42" t="str">
        <f>+'Access-Nov'!H16</f>
        <v>PESSOAL ATIVO DA UNIAO</v>
      </c>
      <c r="G16" s="32" t="str">
        <f>IF('Access-Nov'!I16="1","F","S")</f>
        <v>F</v>
      </c>
      <c r="H16" s="32" t="str">
        <f>+'Access-Nov'!J16</f>
        <v>0100</v>
      </c>
      <c r="I16" s="42" t="str">
        <f>+'Access-Nov'!K16</f>
        <v>RECURSOS ORDINARIOS</v>
      </c>
      <c r="J16" s="32" t="str">
        <f>+'Access-Nov'!L16</f>
        <v>1</v>
      </c>
      <c r="K16" s="35"/>
      <c r="L16" s="35"/>
      <c r="M16" s="35"/>
      <c r="N16" s="33">
        <v>0</v>
      </c>
      <c r="O16" s="35"/>
      <c r="P16" s="35">
        <f>+'Access-Nov'!M16</f>
        <v>66298319.740000002</v>
      </c>
      <c r="Q16" s="35"/>
      <c r="R16" s="35">
        <f t="shared" si="0"/>
        <v>66298319.740000002</v>
      </c>
      <c r="S16" s="35">
        <f>+'Access-Nov'!N16</f>
        <v>66227488.399999999</v>
      </c>
      <c r="T16" s="36">
        <f t="shared" si="1"/>
        <v>0.99893162692089665</v>
      </c>
      <c r="U16" s="35">
        <f>+'Access-Nov'!O16</f>
        <v>66210564.670000002</v>
      </c>
      <c r="V16" s="36">
        <f t="shared" si="2"/>
        <v>0.99867636057227172</v>
      </c>
      <c r="W16" s="35">
        <f>+'Access-Nov'!P16</f>
        <v>66039029.299999997</v>
      </c>
      <c r="X16" s="36">
        <f t="shared" si="3"/>
        <v>0.99608903451826747</v>
      </c>
    </row>
    <row r="17" spans="1:24" ht="30.75" customHeight="1" x14ac:dyDescent="0.2">
      <c r="A17" s="32" t="str">
        <f>+'Access-Nov'!A17</f>
        <v>12101</v>
      </c>
      <c r="B17" s="42" t="str">
        <f>+'Access-Nov'!B17</f>
        <v>JUSTICA FEDERAL DE PRIMEIRO GRAU</v>
      </c>
      <c r="C17" s="32" t="str">
        <f>+CONCATENATE('Access-Nov'!C17,".",'Access-Nov'!D17)</f>
        <v>02.122</v>
      </c>
      <c r="D17" s="32" t="str">
        <f>+CONCATENATE('Access-Nov'!E17,".",'Access-Nov'!G17)</f>
        <v>0569.216H</v>
      </c>
      <c r="E17" s="42" t="str">
        <f>+'Access-Nov'!F17</f>
        <v>PRESTACAO JURISDICIONAL NA JUSTICA FEDERAL</v>
      </c>
      <c r="F17" s="42" t="str">
        <f>+'Access-Nov'!H17</f>
        <v>AJUDA DE CUSTO PARA MORADIA OU AUXILIO-MORADIA A AGENTES PUB</v>
      </c>
      <c r="G17" s="32" t="str">
        <f>IF('Access-Nov'!I17="1","F","S")</f>
        <v>F</v>
      </c>
      <c r="H17" s="32" t="str">
        <f>+'Access-Nov'!J17</f>
        <v>0100</v>
      </c>
      <c r="I17" s="42" t="str">
        <f>+'Access-Nov'!K17</f>
        <v>RECURSOS ORDINARIOS</v>
      </c>
      <c r="J17" s="32" t="str">
        <f>+'Access-Nov'!L17</f>
        <v>3</v>
      </c>
      <c r="K17" s="35"/>
      <c r="L17" s="35"/>
      <c r="M17" s="35"/>
      <c r="N17" s="33">
        <v>0</v>
      </c>
      <c r="O17" s="35"/>
      <c r="P17" s="35">
        <f>+'Access-Nov'!M17</f>
        <v>2091585</v>
      </c>
      <c r="Q17" s="35"/>
      <c r="R17" s="35">
        <f t="shared" si="0"/>
        <v>2091585</v>
      </c>
      <c r="S17" s="35">
        <f>+'Access-Nov'!N17</f>
        <v>1394194.49</v>
      </c>
      <c r="T17" s="36">
        <f t="shared" si="1"/>
        <v>0.66657319210072741</v>
      </c>
      <c r="U17" s="35">
        <f>+'Access-Nov'!O17</f>
        <v>1385730.87</v>
      </c>
      <c r="V17" s="36">
        <f t="shared" si="2"/>
        <v>0.66252668191825825</v>
      </c>
      <c r="W17" s="35">
        <f>+'Access-Nov'!P17</f>
        <v>1385730.87</v>
      </c>
      <c r="X17" s="36">
        <f t="shared" si="3"/>
        <v>0.66252668191825825</v>
      </c>
    </row>
    <row r="18" spans="1:24" ht="30.75" customHeight="1" x14ac:dyDescent="0.2">
      <c r="A18" s="32" t="str">
        <f>+'Access-Nov'!A18</f>
        <v>12101</v>
      </c>
      <c r="B18" s="42" t="str">
        <f>+'Access-Nov'!B18</f>
        <v>JUSTICA FEDERAL DE PRIMEIRO GRAU</v>
      </c>
      <c r="C18" s="32" t="str">
        <f>+CONCATENATE('Access-Nov'!C18,".",'Access-Nov'!D18)</f>
        <v>02.301</v>
      </c>
      <c r="D18" s="32" t="str">
        <f>+CONCATENATE('Access-Nov'!E18,".",'Access-Nov'!G18)</f>
        <v>0569.2004</v>
      </c>
      <c r="E18" s="42" t="str">
        <f>+'Access-Nov'!F18</f>
        <v>PRESTACAO JURISDICIONAL NA JUSTICA FEDERAL</v>
      </c>
      <c r="F18" s="42" t="str">
        <f>+'Access-Nov'!H18</f>
        <v>ASSISTENCIA MEDICA E ODONTOLOGICA AOS SERVIDORES CIVIS, EMPR</v>
      </c>
      <c r="G18" s="32" t="str">
        <f>IF('Access-Nov'!I18="1","F","S")</f>
        <v>S</v>
      </c>
      <c r="H18" s="32" t="str">
        <f>+'Access-Nov'!J18</f>
        <v>0100</v>
      </c>
      <c r="I18" s="42" t="str">
        <f>+'Access-Nov'!K18</f>
        <v>RECURSOS ORDINARIOS</v>
      </c>
      <c r="J18" s="32" t="str">
        <f>+'Access-Nov'!L18</f>
        <v>3</v>
      </c>
      <c r="K18" s="33"/>
      <c r="L18" s="33"/>
      <c r="M18" s="33"/>
      <c r="N18" s="33">
        <v>0</v>
      </c>
      <c r="O18" s="33"/>
      <c r="P18" s="35">
        <f>+'Access-Nov'!M18</f>
        <v>2376180</v>
      </c>
      <c r="Q18" s="35"/>
      <c r="R18" s="35">
        <f t="shared" si="0"/>
        <v>2376180</v>
      </c>
      <c r="S18" s="35">
        <f>+'Access-Nov'!N18</f>
        <v>1796545.04</v>
      </c>
      <c r="T18" s="36">
        <f t="shared" si="1"/>
        <v>0.75606437222769318</v>
      </c>
      <c r="U18" s="35">
        <f>+'Access-Nov'!O18</f>
        <v>1507771.82</v>
      </c>
      <c r="V18" s="36">
        <f t="shared" si="2"/>
        <v>0.63453602841535572</v>
      </c>
      <c r="W18" s="35">
        <f>+'Access-Nov'!P18</f>
        <v>1507771.82</v>
      </c>
      <c r="X18" s="36">
        <f t="shared" si="3"/>
        <v>0.63453602841535572</v>
      </c>
    </row>
    <row r="19" spans="1:24" ht="30.75" customHeight="1" x14ac:dyDescent="0.2">
      <c r="A19" s="32" t="str">
        <f>+'Access-Nov'!A19</f>
        <v>12101</v>
      </c>
      <c r="B19" s="42" t="str">
        <f>+'Access-Nov'!B19</f>
        <v>JUSTICA FEDERAL DE PRIMEIRO GRAU</v>
      </c>
      <c r="C19" s="32" t="str">
        <f>+CONCATENATE('Access-Nov'!C19,".",'Access-Nov'!D19)</f>
        <v>02.331</v>
      </c>
      <c r="D19" s="32" t="str">
        <f>+CONCATENATE('Access-Nov'!E19,".",'Access-Nov'!G19)</f>
        <v>0569.00M1</v>
      </c>
      <c r="E19" s="42" t="str">
        <f>+'Access-Nov'!F19</f>
        <v>PRESTACAO JURISDICIONAL NA JUSTICA FEDERAL</v>
      </c>
      <c r="F19" s="42" t="str">
        <f>+'Access-Nov'!H19</f>
        <v>BENEFICIOS ASSISTENCIAIS DECORRENTES DO AUXILIO-FUNERAL E NA</v>
      </c>
      <c r="G19" s="32" t="str">
        <f>IF('Access-Nov'!I19="1","F","S")</f>
        <v>F</v>
      </c>
      <c r="H19" s="32" t="str">
        <f>+'Access-Nov'!J19</f>
        <v>0100</v>
      </c>
      <c r="I19" s="42" t="str">
        <f>+'Access-Nov'!K19</f>
        <v>RECURSOS ORDINARIOS</v>
      </c>
      <c r="J19" s="32" t="str">
        <f>+'Access-Nov'!L19</f>
        <v>3</v>
      </c>
      <c r="K19" s="33"/>
      <c r="L19" s="33"/>
      <c r="M19" s="33"/>
      <c r="N19" s="33">
        <v>0</v>
      </c>
      <c r="O19" s="33"/>
      <c r="P19" s="35">
        <f>+'Access-Nov'!M19</f>
        <v>23054.04</v>
      </c>
      <c r="Q19" s="35"/>
      <c r="R19" s="35">
        <f t="shared" si="0"/>
        <v>23054.04</v>
      </c>
      <c r="S19" s="35">
        <f>+'Access-Nov'!N19</f>
        <v>23054.04</v>
      </c>
      <c r="T19" s="36">
        <f t="shared" si="1"/>
        <v>1</v>
      </c>
      <c r="U19" s="35">
        <f>+'Access-Nov'!O19</f>
        <v>23054.04</v>
      </c>
      <c r="V19" s="36">
        <f t="shared" si="2"/>
        <v>1</v>
      </c>
      <c r="W19" s="35">
        <f>+'Access-Nov'!P19</f>
        <v>23054.04</v>
      </c>
      <c r="X19" s="36">
        <f t="shared" si="3"/>
        <v>1</v>
      </c>
    </row>
    <row r="20" spans="1:24" ht="30.75" customHeight="1" x14ac:dyDescent="0.2">
      <c r="A20" s="32" t="str">
        <f>+'Access-Nov'!A20</f>
        <v>12101</v>
      </c>
      <c r="B20" s="42" t="str">
        <f>+'Access-Nov'!B20</f>
        <v>JUSTICA FEDERAL DE PRIMEIRO GRAU</v>
      </c>
      <c r="C20" s="32" t="str">
        <f>+CONCATENATE('Access-Nov'!C20,".",'Access-Nov'!D20)</f>
        <v>02.331</v>
      </c>
      <c r="D20" s="32" t="str">
        <f>+CONCATENATE('Access-Nov'!E20,".",'Access-Nov'!G20)</f>
        <v>0569.2010</v>
      </c>
      <c r="E20" s="42" t="str">
        <f>+'Access-Nov'!F20</f>
        <v>PRESTACAO JURISDICIONAL NA JUSTICA FEDERAL</v>
      </c>
      <c r="F20" s="42" t="str">
        <f>+'Access-Nov'!H20</f>
        <v>ASSISTENCIA PRE-ESCOLAR AOS DEPENDENTES DOS SERVIDORES CIVIS</v>
      </c>
      <c r="G20" s="32" t="str">
        <f>IF('Access-Nov'!I20="1","F","S")</f>
        <v>F</v>
      </c>
      <c r="H20" s="32" t="str">
        <f>+'Access-Nov'!J20</f>
        <v>0100</v>
      </c>
      <c r="I20" s="42" t="str">
        <f>+'Access-Nov'!K20</f>
        <v>RECURSOS ORDINARIOS</v>
      </c>
      <c r="J20" s="32" t="str">
        <f>+'Access-Nov'!L20</f>
        <v>3</v>
      </c>
      <c r="K20" s="33"/>
      <c r="L20" s="33"/>
      <c r="M20" s="33"/>
      <c r="N20" s="33">
        <v>0</v>
      </c>
      <c r="O20" s="33"/>
      <c r="P20" s="35">
        <f>+'Access-Nov'!M20</f>
        <v>603772</v>
      </c>
      <c r="Q20" s="35"/>
      <c r="R20" s="35">
        <f t="shared" si="0"/>
        <v>603772</v>
      </c>
      <c r="S20" s="35">
        <f>+'Access-Nov'!N20</f>
        <v>603772</v>
      </c>
      <c r="T20" s="36">
        <f t="shared" si="1"/>
        <v>1</v>
      </c>
      <c r="U20" s="35">
        <f>+'Access-Nov'!O20</f>
        <v>551511</v>
      </c>
      <c r="V20" s="36">
        <f t="shared" si="2"/>
        <v>0.91344249153654034</v>
      </c>
      <c r="W20" s="35">
        <f>+'Access-Nov'!P20</f>
        <v>551511</v>
      </c>
      <c r="X20" s="36">
        <f t="shared" si="3"/>
        <v>0.91344249153654034</v>
      </c>
    </row>
    <row r="21" spans="1:24" ht="30.75" customHeight="1" x14ac:dyDescent="0.2">
      <c r="A21" s="32" t="str">
        <f>+'Access-Nov'!A21</f>
        <v>12101</v>
      </c>
      <c r="B21" s="42" t="str">
        <f>+'Access-Nov'!B21</f>
        <v>JUSTICA FEDERAL DE PRIMEIRO GRAU</v>
      </c>
      <c r="C21" s="32" t="str">
        <f>+CONCATENATE('Access-Nov'!C21,".",'Access-Nov'!D21)</f>
        <v>02.331</v>
      </c>
      <c r="D21" s="32" t="str">
        <f>+CONCATENATE('Access-Nov'!E21,".",'Access-Nov'!G21)</f>
        <v>0569.2012</v>
      </c>
      <c r="E21" s="42" t="str">
        <f>+'Access-Nov'!F21</f>
        <v>PRESTACAO JURISDICIONAL NA JUSTICA FEDERAL</v>
      </c>
      <c r="F21" s="42" t="str">
        <f>+'Access-Nov'!H21</f>
        <v>AUXILIO-ALIMENTACAO AOS SERVIDORES CIVIS, EMPREGADOS E MILIT</v>
      </c>
      <c r="G21" s="32" t="str">
        <f>IF('Access-Nov'!I21="1","F","S")</f>
        <v>F</v>
      </c>
      <c r="H21" s="32" t="str">
        <f>+'Access-Nov'!J21</f>
        <v>0100</v>
      </c>
      <c r="I21" s="42" t="str">
        <f>+'Access-Nov'!K21</f>
        <v>RECURSOS ORDINARIOS</v>
      </c>
      <c r="J21" s="32" t="str">
        <f>+'Access-Nov'!L21</f>
        <v>3</v>
      </c>
      <c r="K21" s="33"/>
      <c r="L21" s="33"/>
      <c r="M21" s="33"/>
      <c r="N21" s="33">
        <v>0</v>
      </c>
      <c r="O21" s="33"/>
      <c r="P21" s="35">
        <f>+'Access-Nov'!M21</f>
        <v>3680976</v>
      </c>
      <c r="Q21" s="35"/>
      <c r="R21" s="35">
        <f>N21-O21+P21+Q21</f>
        <v>3680976</v>
      </c>
      <c r="S21" s="35">
        <f>+'Access-Nov'!N21</f>
        <v>3680976</v>
      </c>
      <c r="T21" s="36">
        <f>IF(R21&gt;0,S21/R21,0)</f>
        <v>1</v>
      </c>
      <c r="U21" s="35">
        <f>+'Access-Nov'!O21</f>
        <v>3296586.97</v>
      </c>
      <c r="V21" s="36">
        <f>IF(R21&gt;0,U21/R21,0)</f>
        <v>0.89557415478938196</v>
      </c>
      <c r="W21" s="35">
        <f>+'Access-Nov'!P21</f>
        <v>3279985.4</v>
      </c>
      <c r="X21" s="36">
        <f>IF(R21&gt;0,W21/R21,0)</f>
        <v>0.8910640547506965</v>
      </c>
    </row>
    <row r="22" spans="1:24" s="67" customFormat="1" ht="30.75" customHeight="1" x14ac:dyDescent="0.2">
      <c r="A22" s="32" t="str">
        <f>+'Access-Nov'!A22</f>
        <v>12101</v>
      </c>
      <c r="B22" s="42" t="str">
        <f>+'Access-Nov'!B22</f>
        <v>JUSTICA FEDERAL DE PRIMEIRO GRAU</v>
      </c>
      <c r="C22" s="32" t="str">
        <f>+CONCATENATE('Access-Nov'!C22,".",'Access-Nov'!D22)</f>
        <v>02.846</v>
      </c>
      <c r="D22" s="32" t="str">
        <f>+CONCATENATE('Access-Nov'!E22,".",'Access-Nov'!G22)</f>
        <v>0569.09HB</v>
      </c>
      <c r="E22" s="42" t="str">
        <f>+'Access-Nov'!F22</f>
        <v>PRESTACAO JURISDICIONAL NA JUSTICA FEDERAL</v>
      </c>
      <c r="F22" s="42" t="str">
        <f>+'Access-Nov'!H22</f>
        <v>CONTRIBUICAO DA UNIAO, DE SUAS AUTARQUIAS E FUNDACOES PARA O</v>
      </c>
      <c r="G22" s="32" t="str">
        <f>IF('Access-Nov'!I22="1","F","S")</f>
        <v>F</v>
      </c>
      <c r="H22" s="32" t="str">
        <f>+'Access-Nov'!J22</f>
        <v>0100</v>
      </c>
      <c r="I22" s="42" t="str">
        <f>+'Access-Nov'!K22</f>
        <v>RECURSOS ORDINARIOS</v>
      </c>
      <c r="J22" s="32" t="str">
        <f>+'Access-Nov'!L22</f>
        <v>1</v>
      </c>
      <c r="K22" s="33"/>
      <c r="L22" s="33"/>
      <c r="M22" s="33"/>
      <c r="N22" s="33">
        <v>0</v>
      </c>
      <c r="O22" s="33"/>
      <c r="P22" s="35">
        <f>+'Access-Nov'!M22</f>
        <v>11907002.140000001</v>
      </c>
      <c r="Q22" s="35"/>
      <c r="R22" s="35">
        <f>N22-O22+P22+Q22</f>
        <v>11907002.140000001</v>
      </c>
      <c r="S22" s="35">
        <f>+'Access-Nov'!N22</f>
        <v>11907002.140000001</v>
      </c>
      <c r="T22" s="36">
        <f>IF(R22&gt;0,S22/R22,0)</f>
        <v>1</v>
      </c>
      <c r="U22" s="35">
        <f>+'Access-Nov'!O22</f>
        <v>11905790.32</v>
      </c>
      <c r="V22" s="36">
        <f>IF(R22&gt;0,U22/R22,0)</f>
        <v>0.99989822627175573</v>
      </c>
      <c r="W22" s="35">
        <f>+'Access-Nov'!P22</f>
        <v>11905790.32</v>
      </c>
      <c r="X22" s="36">
        <f>IF(R22&gt;0,W22/R22,0)</f>
        <v>0.99989822627175573</v>
      </c>
    </row>
    <row r="23" spans="1:24" s="67" customFormat="1" ht="30.75" customHeight="1" x14ac:dyDescent="0.2">
      <c r="A23" s="32" t="str">
        <f>+'Access-Nov'!A23</f>
        <v>12101</v>
      </c>
      <c r="B23" s="42" t="str">
        <f>+'Access-Nov'!B23</f>
        <v>JUSTICA FEDERAL DE PRIMEIRO GRAU</v>
      </c>
      <c r="C23" s="32" t="str">
        <f>+CONCATENATE('Access-Nov'!C23,".",'Access-Nov'!D23)</f>
        <v>09.272</v>
      </c>
      <c r="D23" s="32" t="str">
        <f>+CONCATENATE('Access-Nov'!E23,".",'Access-Nov'!G23)</f>
        <v>0089.0181</v>
      </c>
      <c r="E23" s="42" t="str">
        <f>+'Access-Nov'!F23</f>
        <v>PREVIDENCIA DE INATIVOS E PENSIONISTAS DA UNIAO</v>
      </c>
      <c r="F23" s="42" t="str">
        <f>+'Access-Nov'!H23</f>
        <v>APOSENTADORIAS E PENSOES - SERVIDORES CIVIS</v>
      </c>
      <c r="G23" s="32" t="str">
        <f>IF('Access-Nov'!I23="1","F","S")</f>
        <v>S</v>
      </c>
      <c r="H23" s="32" t="str">
        <f>+'Access-Nov'!J23</f>
        <v>0100</v>
      </c>
      <c r="I23" s="42" t="str">
        <f>+'Access-Nov'!K23</f>
        <v>RECURSOS ORDINARIOS</v>
      </c>
      <c r="J23" s="32" t="str">
        <f>+'Access-Nov'!L23</f>
        <v>1</v>
      </c>
      <c r="K23" s="33"/>
      <c r="L23" s="33"/>
      <c r="M23" s="33"/>
      <c r="N23" s="33">
        <v>0</v>
      </c>
      <c r="O23" s="33"/>
      <c r="P23" s="35">
        <f>+'Access-Nov'!M23</f>
        <v>1424568.86</v>
      </c>
      <c r="Q23" s="35"/>
      <c r="R23" s="35">
        <f>N23-O23+P23+Q23</f>
        <v>1424568.86</v>
      </c>
      <c r="S23" s="35">
        <f>+'Access-Nov'!N23</f>
        <v>1424568.86</v>
      </c>
      <c r="T23" s="36">
        <f>IF(R23&gt;0,S23/R23,0)</f>
        <v>1</v>
      </c>
      <c r="U23" s="35">
        <f>+'Access-Nov'!O23</f>
        <v>1424568.86</v>
      </c>
      <c r="V23" s="36">
        <f>IF(R23&gt;0,U23/R23,0)</f>
        <v>1</v>
      </c>
      <c r="W23" s="35">
        <f>+'Access-Nov'!P23</f>
        <v>1384056.62</v>
      </c>
      <c r="X23" s="36">
        <f>IF(R23&gt;0,W23/R23,0)</f>
        <v>0.97156175377861342</v>
      </c>
    </row>
    <row r="24" spans="1:24" s="67" customFormat="1" ht="30.75" customHeight="1" x14ac:dyDescent="0.2">
      <c r="A24" s="32" t="str">
        <f>+'Access-Nov'!A24</f>
        <v>12101</v>
      </c>
      <c r="B24" s="42" t="str">
        <f>+'Access-Nov'!B24</f>
        <v>JUSTICA FEDERAL DE PRIMEIRO GRAU</v>
      </c>
      <c r="C24" s="32" t="str">
        <f>+CONCATENATE('Access-Nov'!C24,".",'Access-Nov'!D24)</f>
        <v>09.272</v>
      </c>
      <c r="D24" s="32" t="str">
        <f>+CONCATENATE('Access-Nov'!E24,".",'Access-Nov'!G24)</f>
        <v>0089.0181</v>
      </c>
      <c r="E24" s="42" t="str">
        <f>+'Access-Nov'!F24</f>
        <v>PREVIDENCIA DE INATIVOS E PENSIONISTAS DA UNIAO</v>
      </c>
      <c r="F24" s="42" t="str">
        <f>+'Access-Nov'!H24</f>
        <v>APOSENTADORIAS E PENSOES - SERVIDORES CIVIS</v>
      </c>
      <c r="G24" s="32" t="str">
        <f>IF('Access-Nov'!I24="1","F","S")</f>
        <v>S</v>
      </c>
      <c r="H24" s="32" t="str">
        <f>+'Access-Nov'!J24</f>
        <v>0156</v>
      </c>
      <c r="I24" s="42" t="str">
        <f>+'Access-Nov'!K24</f>
        <v>CONTRIBUICAO PLANO SEGURIDADE SOCIAL SERVIDOR</v>
      </c>
      <c r="J24" s="32" t="str">
        <f>+'Access-Nov'!L24</f>
        <v>1</v>
      </c>
      <c r="K24" s="33"/>
      <c r="L24" s="33"/>
      <c r="M24" s="33"/>
      <c r="N24" s="33">
        <v>0</v>
      </c>
      <c r="O24" s="33"/>
      <c r="P24" s="35">
        <f>+'Access-Nov'!M24</f>
        <v>5360383.18</v>
      </c>
      <c r="Q24" s="35"/>
      <c r="R24" s="35">
        <f>N24-O24+P24+Q24</f>
        <v>5360383.18</v>
      </c>
      <c r="S24" s="35">
        <f>+'Access-Nov'!N24</f>
        <v>5360383.18</v>
      </c>
      <c r="T24" s="36">
        <f>IF(R24&gt;0,S24/R24,0)</f>
        <v>1</v>
      </c>
      <c r="U24" s="35">
        <f>+'Access-Nov'!O24</f>
        <v>5360383.18</v>
      </c>
      <c r="V24" s="36">
        <f>IF(R24&gt;0,U24/R24,0)</f>
        <v>1</v>
      </c>
      <c r="W24" s="35">
        <f>+'Access-Nov'!P24</f>
        <v>5360383.18</v>
      </c>
      <c r="X24" s="36">
        <f>IF(R24&gt;0,W24/R24,0)</f>
        <v>1</v>
      </c>
    </row>
    <row r="25" spans="1:24" s="67" customFormat="1" ht="30.75" customHeight="1" thickBot="1" x14ac:dyDescent="0.25">
      <c r="A25" s="32" t="str">
        <f>+'Access-Nov'!A25</f>
        <v>12101</v>
      </c>
      <c r="B25" s="42" t="str">
        <f>+'Access-Nov'!B25</f>
        <v>JUSTICA FEDERAL DE PRIMEIRO GRAU</v>
      </c>
      <c r="C25" s="32" t="str">
        <f>+CONCATENATE('Access-Nov'!C25,".",'Access-Nov'!D25)</f>
        <v>09.272</v>
      </c>
      <c r="D25" s="32" t="str">
        <f>+CONCATENATE('Access-Nov'!E25,".",'Access-Nov'!G25)</f>
        <v>0089.0181</v>
      </c>
      <c r="E25" s="42" t="str">
        <f>+'Access-Nov'!F25</f>
        <v>PREVIDENCIA DE INATIVOS E PENSIONISTAS DA UNIAO</v>
      </c>
      <c r="F25" s="42" t="str">
        <f>+'Access-Nov'!H25</f>
        <v>APOSENTADORIAS E PENSOES - SERVIDORES CIVIS</v>
      </c>
      <c r="G25" s="32" t="str">
        <f>IF('Access-Nov'!I25="1","F","S")</f>
        <v>S</v>
      </c>
      <c r="H25" s="32" t="str">
        <f>+'Access-Nov'!J25</f>
        <v>0169</v>
      </c>
      <c r="I25" s="42" t="str">
        <f>+'Access-Nov'!K25</f>
        <v>CONTRIB.PATRONAL P/PLANO DE SEGURID.SOC.SERV.</v>
      </c>
      <c r="J25" s="32" t="str">
        <f>+'Access-Nov'!L25</f>
        <v>1</v>
      </c>
      <c r="K25" s="33"/>
      <c r="L25" s="33"/>
      <c r="M25" s="33"/>
      <c r="N25" s="33">
        <v>0</v>
      </c>
      <c r="O25" s="33"/>
      <c r="P25" s="35">
        <f>+'Access-Nov'!M25</f>
        <v>3677103.71</v>
      </c>
      <c r="Q25" s="35"/>
      <c r="R25" s="35">
        <f>N25-O25+P25+Q25</f>
        <v>3677103.71</v>
      </c>
      <c r="S25" s="35">
        <f>+'Access-Nov'!N25</f>
        <v>3677103.71</v>
      </c>
      <c r="T25" s="36">
        <f>IF(R25&gt;0,S25/R25,0)</f>
        <v>1</v>
      </c>
      <c r="U25" s="35">
        <f>+'Access-Nov'!O25</f>
        <v>3677103.71</v>
      </c>
      <c r="V25" s="36">
        <f>IF(R25&gt;0,U25/R25,0)</f>
        <v>1</v>
      </c>
      <c r="W25" s="35">
        <f>+'Access-Nov'!P25</f>
        <v>3677103.71</v>
      </c>
      <c r="X25" s="36">
        <f>IF(R25&gt;0,W25/R25,0)</f>
        <v>1</v>
      </c>
    </row>
    <row r="26" spans="1:24" ht="30.75" customHeight="1" thickBot="1" x14ac:dyDescent="0.25">
      <c r="A26" s="73" t="s">
        <v>99</v>
      </c>
      <c r="B26" s="74"/>
      <c r="C26" s="74"/>
      <c r="D26" s="74"/>
      <c r="E26" s="74"/>
      <c r="F26" s="74"/>
      <c r="G26" s="74"/>
      <c r="H26" s="74"/>
      <c r="I26" s="74"/>
      <c r="J26" s="75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120058102.67</v>
      </c>
      <c r="Q26" s="38">
        <f>SUM(Q10:Q25)</f>
        <v>0</v>
      </c>
      <c r="R26" s="38">
        <f>SUM(R10:R25)</f>
        <v>120058102.67</v>
      </c>
      <c r="S26" s="38">
        <f>SUM(S10:S25)</f>
        <v>116821683.42</v>
      </c>
      <c r="T26" s="39">
        <f t="shared" si="1"/>
        <v>0.9730428919162929</v>
      </c>
      <c r="U26" s="38">
        <f>SUM(U10:U25)</f>
        <v>111644556.42</v>
      </c>
      <c r="V26" s="39">
        <f t="shared" si="2"/>
        <v>0.92992104603613424</v>
      </c>
      <c r="W26" s="38">
        <f>SUM(W10:W25)</f>
        <v>111409323.55000003</v>
      </c>
      <c r="X26" s="39">
        <f t="shared" si="3"/>
        <v>0.92796172080302974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N31" t="s">
        <v>15</v>
      </c>
      <c r="P31" s="41">
        <f>SUM(P10:P25)</f>
        <v>120058102.67</v>
      </c>
      <c r="Q31" s="41"/>
      <c r="R31" s="41">
        <f>SUM(R10:R25)</f>
        <v>120058102.67</v>
      </c>
      <c r="S31" s="41">
        <f>SUM(S10:S25)</f>
        <v>116821683.42</v>
      </c>
      <c r="T31" s="41"/>
      <c r="U31" s="41">
        <f>SUM(U10:U25)</f>
        <v>111644556.42</v>
      </c>
      <c r="V31" s="41"/>
      <c r="W31" s="41">
        <f>SUM(W10:W25)</f>
        <v>111409323.55000003</v>
      </c>
      <c r="X31" s="41"/>
    </row>
    <row r="32" spans="1:24" ht="23.25" customHeight="1" x14ac:dyDescent="0.2">
      <c r="N32" t="s">
        <v>119</v>
      </c>
      <c r="P32" s="41">
        <f>'Access-Nov'!M27</f>
        <v>120058102.67</v>
      </c>
      <c r="Q32" s="41"/>
      <c r="R32" s="41">
        <f>'Access-Nov'!M27</f>
        <v>120058102.67</v>
      </c>
      <c r="S32" s="41">
        <f>'Access-Nov'!N27</f>
        <v>116821683.42</v>
      </c>
      <c r="T32" s="41"/>
      <c r="U32" s="41">
        <f>'Access-Nov'!O27</f>
        <v>111644556.42</v>
      </c>
      <c r="V32" s="41"/>
      <c r="W32" s="41">
        <f>'Access-Nov'!P27</f>
        <v>111409323.55000003</v>
      </c>
      <c r="X32" s="41"/>
    </row>
    <row r="33" spans="14:24" ht="23.25" customHeight="1" x14ac:dyDescent="0.2">
      <c r="N33" t="s">
        <v>16</v>
      </c>
      <c r="P33" s="41">
        <f>P31-P32</f>
        <v>0</v>
      </c>
      <c r="Q33" s="41"/>
      <c r="R33" s="41">
        <f>R31-R32</f>
        <v>0</v>
      </c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  <c r="X33" s="41"/>
    </row>
    <row r="34" spans="14:24" ht="23.25" customHeight="1" x14ac:dyDescent="0.2"/>
    <row r="36" spans="14:24" x14ac:dyDescent="0.2">
      <c r="N36" s="54" t="s">
        <v>123</v>
      </c>
      <c r="O36" s="67"/>
      <c r="P36" s="41">
        <v>120058102.67</v>
      </c>
      <c r="Q36" s="41"/>
      <c r="R36" s="41"/>
      <c r="S36" s="41">
        <v>116821683.42</v>
      </c>
      <c r="T36" s="41"/>
      <c r="U36" s="41">
        <v>111644556.42</v>
      </c>
      <c r="V36" s="41"/>
      <c r="W36" s="41">
        <v>111409323.55</v>
      </c>
    </row>
    <row r="37" spans="14:24" x14ac:dyDescent="0.2">
      <c r="N37" s="54" t="s">
        <v>16</v>
      </c>
      <c r="O37" s="67"/>
      <c r="P37" s="41">
        <f>P26-P36</f>
        <v>0</v>
      </c>
      <c r="Q37" s="41"/>
      <c r="R37" s="41"/>
      <c r="S37" s="41">
        <f>S26-S36</f>
        <v>0</v>
      </c>
      <c r="T37" s="41"/>
      <c r="U37" s="41">
        <f>U26-U36</f>
        <v>0</v>
      </c>
      <c r="V37" s="41"/>
      <c r="W37" s="41">
        <f>W26-W36</f>
        <v>0</v>
      </c>
    </row>
    <row r="38" spans="14:24" x14ac:dyDescent="0.2">
      <c r="P38" s="61"/>
    </row>
  </sheetData>
  <mergeCells count="17">
    <mergeCell ref="J8:J9"/>
    <mergeCell ref="A26:J26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view="pageBreakPreview" topLeftCell="F7" zoomScale="70" zoomScaleNormal="7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14062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43070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8" t="s">
        <v>70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9" t="s">
        <v>71</v>
      </c>
      <c r="B7" s="80"/>
      <c r="C7" s="80"/>
      <c r="D7" s="80"/>
      <c r="E7" s="80"/>
      <c r="F7" s="80"/>
      <c r="G7" s="80"/>
      <c r="H7" s="80"/>
      <c r="I7" s="80"/>
      <c r="J7" s="81"/>
      <c r="K7" s="76" t="s">
        <v>3</v>
      </c>
      <c r="L7" s="73" t="s">
        <v>72</v>
      </c>
      <c r="M7" s="75"/>
      <c r="N7" s="76" t="s">
        <v>73</v>
      </c>
      <c r="O7" s="76" t="s">
        <v>74</v>
      </c>
      <c r="P7" s="79" t="s">
        <v>75</v>
      </c>
      <c r="Q7" s="81"/>
      <c r="R7" s="76" t="s">
        <v>6</v>
      </c>
      <c r="S7" s="79" t="s">
        <v>76</v>
      </c>
      <c r="T7" s="80"/>
      <c r="U7" s="80"/>
      <c r="V7" s="80"/>
      <c r="W7" s="80"/>
      <c r="X7" s="81"/>
    </row>
    <row r="8" spans="1:24" ht="20.25" customHeight="1" x14ac:dyDescent="0.2">
      <c r="A8" s="82" t="s">
        <v>21</v>
      </c>
      <c r="B8" s="83"/>
      <c r="C8" s="71" t="s">
        <v>77</v>
      </c>
      <c r="D8" s="71" t="s">
        <v>78</v>
      </c>
      <c r="E8" s="84" t="s">
        <v>79</v>
      </c>
      <c r="F8" s="85"/>
      <c r="G8" s="71" t="s">
        <v>0</v>
      </c>
      <c r="H8" s="86" t="s">
        <v>2</v>
      </c>
      <c r="I8" s="87"/>
      <c r="J8" s="71" t="s">
        <v>1</v>
      </c>
      <c r="K8" s="77"/>
      <c r="L8" s="10" t="s">
        <v>80</v>
      </c>
      <c r="M8" s="10" t="s">
        <v>81</v>
      </c>
      <c r="N8" s="77"/>
      <c r="O8" s="77"/>
      <c r="P8" s="12" t="s">
        <v>4</v>
      </c>
      <c r="Q8" s="12" t="s">
        <v>5</v>
      </c>
      <c r="R8" s="77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2"/>
      <c r="D9" s="72"/>
      <c r="E9" s="17" t="s">
        <v>84</v>
      </c>
      <c r="F9" s="17" t="s">
        <v>85</v>
      </c>
      <c r="G9" s="72"/>
      <c r="H9" s="17" t="s">
        <v>82</v>
      </c>
      <c r="I9" s="17" t="s">
        <v>83</v>
      </c>
      <c r="J9" s="72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+CONCATENATE('Access-Dez'!C10,".",'Access-Dez'!D10)</f>
        <v>02.061</v>
      </c>
      <c r="D10" s="23" t="str">
        <f>+CONCATENATE('Access-Dez'!E10,".",'Access-Dez'!G10)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+'Access-Dez'!M10</f>
        <v>4680086</v>
      </c>
      <c r="Q10" s="30"/>
      <c r="R10" s="30">
        <f>N10-O10+P10+Q10</f>
        <v>4680086</v>
      </c>
      <c r="S10" s="30">
        <f>+'Access-Dez'!N10</f>
        <v>4680086</v>
      </c>
      <c r="T10" s="31">
        <f>IF(R10&gt;0,S10/R10,0)</f>
        <v>1</v>
      </c>
      <c r="U10" s="30">
        <f>+'Access-Dez'!O10</f>
        <v>4645839.99</v>
      </c>
      <c r="V10" s="31">
        <f>IF(R10&gt;0,U10/R10,0)</f>
        <v>0.99268261096056787</v>
      </c>
      <c r="W10" s="30">
        <f>+'Access-Dez'!P10</f>
        <v>4645754.0999999996</v>
      </c>
      <c r="X10" s="31">
        <f>IF(R10&gt;0,W10/R10,0)</f>
        <v>0.99266425873370701</v>
      </c>
    </row>
    <row r="11" spans="1:24" ht="30.75" customHeight="1" x14ac:dyDescent="0.2">
      <c r="A11" s="32" t="str">
        <f>+'Access-Dez'!A11</f>
        <v>12101</v>
      </c>
      <c r="B11" s="42" t="str">
        <f>+'Access-Dez'!B11</f>
        <v>JUSTICA FEDERAL DE PRIMEIRO GRAU</v>
      </c>
      <c r="C11" s="32" t="str">
        <f>+CONCATENATE('Access-Dez'!C11,".",'Access-Dez'!D11)</f>
        <v>02.061</v>
      </c>
      <c r="D11" s="32" t="str">
        <f>+CONCATENATE('Access-Dez'!E11,".",'Access-Dez'!G11)</f>
        <v>0569.4257</v>
      </c>
      <c r="E11" s="42" t="str">
        <f>+'Access-Dez'!F11</f>
        <v>PRESTACAO JURISDICIONAL NA JUSTICA FEDERAL</v>
      </c>
      <c r="F11" s="43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2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+'Access-Dez'!M11</f>
        <v>3095506</v>
      </c>
      <c r="Q11" s="35"/>
      <c r="R11" s="35">
        <f t="shared" ref="R11:R20" si="0">N11-O11+P11+Q11</f>
        <v>3095506</v>
      </c>
      <c r="S11" s="35">
        <f>+'Access-Dez'!N11</f>
        <v>2173960.2999999998</v>
      </c>
      <c r="T11" s="36">
        <f t="shared" ref="T11:T26" si="1">IF(R11&gt;0,S11/R11,0)</f>
        <v>0.70229561822848985</v>
      </c>
      <c r="U11" s="35">
        <f>+'Access-Dez'!O11</f>
        <v>362655.86</v>
      </c>
      <c r="V11" s="36">
        <f t="shared" ref="V11:V26" si="2">IF(R11&gt;0,U11/R11,0)</f>
        <v>0.11715559911691335</v>
      </c>
      <c r="W11" s="35">
        <f>+'Access-Dez'!P11</f>
        <v>362655.86</v>
      </c>
      <c r="X11" s="36">
        <f t="shared" ref="X11:X26" si="3">IF(R11&gt;0,W11/R11,0)</f>
        <v>0.11715559911691335</v>
      </c>
    </row>
    <row r="12" spans="1:24" ht="30.75" customHeight="1" x14ac:dyDescent="0.2">
      <c r="A12" s="32" t="str">
        <f>+'Access-Dez'!A12</f>
        <v>12101</v>
      </c>
      <c r="B12" s="42" t="str">
        <f>+'Access-Dez'!B12</f>
        <v>JUSTICA FEDERAL DE PRIMEIRO GRAU</v>
      </c>
      <c r="C12" s="32" t="str">
        <f>+CONCATENATE('Access-Dez'!C12,".",'Access-Dez'!D12)</f>
        <v>02.061</v>
      </c>
      <c r="D12" s="32" t="str">
        <f>+CONCATENATE('Access-Dez'!E12,".",'Access-Dez'!G12)</f>
        <v>0569.4257</v>
      </c>
      <c r="E12" s="42" t="str">
        <f>+'Access-Dez'!F12</f>
        <v>PRESTACAO JURISDICIONAL NA JUSTICA FEDERAL</v>
      </c>
      <c r="F12" s="42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2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+'Access-Dez'!M12</f>
        <v>16596413</v>
      </c>
      <c r="Q12" s="35"/>
      <c r="R12" s="35">
        <f t="shared" si="0"/>
        <v>16596413</v>
      </c>
      <c r="S12" s="35">
        <f>+'Access-Dez'!N12</f>
        <v>16144898.25</v>
      </c>
      <c r="T12" s="36">
        <f t="shared" si="1"/>
        <v>0.9727944375691302</v>
      </c>
      <c r="U12" s="35">
        <f>+'Access-Dez'!O12</f>
        <v>14807880.689999999</v>
      </c>
      <c r="V12" s="36">
        <f t="shared" si="2"/>
        <v>0.89223380317180578</v>
      </c>
      <c r="W12" s="35">
        <f>+'Access-Dez'!P12</f>
        <v>14801382.890000001</v>
      </c>
      <c r="X12" s="36">
        <f t="shared" si="3"/>
        <v>0.89184228483588601</v>
      </c>
    </row>
    <row r="13" spans="1:24" ht="30.75" customHeight="1" x14ac:dyDescent="0.2">
      <c r="A13" s="32" t="str">
        <f>+'Access-Dez'!A13</f>
        <v>12101</v>
      </c>
      <c r="B13" s="42" t="str">
        <f>+'Access-Dez'!B13</f>
        <v>JUSTICA FEDERAL DE PRIMEIRO GRAU</v>
      </c>
      <c r="C13" s="32" t="str">
        <f>+CONCATENATE('Access-Dez'!C13,".",'Access-Dez'!D13)</f>
        <v>02.061</v>
      </c>
      <c r="D13" s="32" t="str">
        <f>+CONCATENATE('Access-Dez'!E13,".",'Access-Dez'!G13)</f>
        <v>0569.4257</v>
      </c>
      <c r="E13" s="42" t="str">
        <f>+'Access-Dez'!F13</f>
        <v>PRESTACAO JURISDICIONAL NA JUSTICA FEDERAL</v>
      </c>
      <c r="F13" s="42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2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+'Access-Dez'!M13</f>
        <v>320997</v>
      </c>
      <c r="Q13" s="35"/>
      <c r="R13" s="35">
        <f t="shared" si="0"/>
        <v>320997</v>
      </c>
      <c r="S13" s="35">
        <f>+'Access-Dez'!N13</f>
        <v>311026.67</v>
      </c>
      <c r="T13" s="36">
        <f t="shared" si="1"/>
        <v>0.9689394916463393</v>
      </c>
      <c r="U13" s="35">
        <f>+'Access-Dez'!O13</f>
        <v>299123.94</v>
      </c>
      <c r="V13" s="36">
        <f t="shared" si="2"/>
        <v>0.93185898933634892</v>
      </c>
      <c r="W13" s="35">
        <f>+'Access-Dez'!P13</f>
        <v>299123.94</v>
      </c>
      <c r="X13" s="36">
        <f t="shared" si="3"/>
        <v>0.93185898933634892</v>
      </c>
    </row>
    <row r="14" spans="1:24" ht="30.75" customHeight="1" x14ac:dyDescent="0.2">
      <c r="A14" s="32" t="str">
        <f>+'Access-Dez'!A14</f>
        <v>12101</v>
      </c>
      <c r="B14" s="42" t="str">
        <f>+'Access-Dez'!B14</f>
        <v>JUSTICA FEDERAL DE PRIMEIRO GRAU</v>
      </c>
      <c r="C14" s="32" t="str">
        <f>+CONCATENATE('Access-Dez'!C14,".",'Access-Dez'!D14)</f>
        <v>02.061</v>
      </c>
      <c r="D14" s="32" t="str">
        <f>+CONCATENATE('Access-Dez'!E14,".",'Access-Dez'!G14)</f>
        <v>0569.4257</v>
      </c>
      <c r="E14" s="42" t="str">
        <f>+'Access-Dez'!F14</f>
        <v>PRESTACAO JURISDICIONAL NA JUSTICA FEDERAL</v>
      </c>
      <c r="F14" s="42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2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+'Access-Dez'!M14</f>
        <v>220000</v>
      </c>
      <c r="Q14" s="35"/>
      <c r="R14" s="35">
        <f t="shared" si="0"/>
        <v>220000</v>
      </c>
      <c r="S14" s="35">
        <f>+'Access-Dez'!N14</f>
        <v>220000</v>
      </c>
      <c r="T14" s="36">
        <f t="shared" si="1"/>
        <v>1</v>
      </c>
      <c r="U14" s="35">
        <f>+'Access-Dez'!O14</f>
        <v>0</v>
      </c>
      <c r="V14" s="36">
        <f t="shared" si="2"/>
        <v>0</v>
      </c>
      <c r="W14" s="35">
        <f>+'Access-Dez'!P14</f>
        <v>0</v>
      </c>
      <c r="X14" s="36">
        <f t="shared" si="3"/>
        <v>0</v>
      </c>
    </row>
    <row r="15" spans="1:24" ht="30.75" customHeight="1" x14ac:dyDescent="0.2">
      <c r="A15" s="32" t="str">
        <f>+'Access-Dez'!A15</f>
        <v>12101</v>
      </c>
      <c r="B15" s="42" t="str">
        <f>+'Access-Dez'!B15</f>
        <v>JUSTICA FEDERAL DE PRIMEIRO GRAU</v>
      </c>
      <c r="C15" s="32" t="str">
        <f>+CONCATENATE('Access-Dez'!C15,".",'Access-Dez'!D15)</f>
        <v>02.061</v>
      </c>
      <c r="D15" s="32" t="str">
        <f>+CONCATENATE('Access-Dez'!E15,".",'Access-Dez'!G15)</f>
        <v>0569.4257</v>
      </c>
      <c r="E15" s="42" t="str">
        <f>+'Access-Dez'!F15</f>
        <v>PRESTACAO JURISDICIONAL NA JUSTICA FEDERAL</v>
      </c>
      <c r="F15" s="42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2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+'Access-Dez'!M15</f>
        <v>52399</v>
      </c>
      <c r="Q15" s="35"/>
      <c r="R15" s="35">
        <f t="shared" si="0"/>
        <v>52399</v>
      </c>
      <c r="S15" s="35">
        <f>+'Access-Dez'!N15</f>
        <v>52238</v>
      </c>
      <c r="T15" s="36">
        <f t="shared" si="1"/>
        <v>0.99692742227905118</v>
      </c>
      <c r="U15" s="35">
        <f>+'Access-Dez'!O15</f>
        <v>0</v>
      </c>
      <c r="V15" s="36">
        <f t="shared" si="2"/>
        <v>0</v>
      </c>
      <c r="W15" s="35">
        <f>+'Access-Dez'!P15</f>
        <v>0</v>
      </c>
      <c r="X15" s="36">
        <f t="shared" si="3"/>
        <v>0</v>
      </c>
    </row>
    <row r="16" spans="1:24" ht="30.75" customHeight="1" x14ac:dyDescent="0.2">
      <c r="A16" s="32" t="str">
        <f>+'Access-Dez'!A16</f>
        <v>12101</v>
      </c>
      <c r="B16" s="42" t="str">
        <f>+'Access-Dez'!B16</f>
        <v>JUSTICA FEDERAL DE PRIMEIRO GRAU</v>
      </c>
      <c r="C16" s="32" t="str">
        <f>+CONCATENATE('Access-Dez'!C16,".",'Access-Dez'!D16)</f>
        <v>02.122</v>
      </c>
      <c r="D16" s="32" t="str">
        <f>+CONCATENATE('Access-Dez'!E16,".",'Access-Dez'!G16)</f>
        <v>0569.20TP</v>
      </c>
      <c r="E16" s="42" t="str">
        <f>+'Access-Dez'!F16</f>
        <v>PRESTACAO JURISDICIONAL NA JUSTICA FEDERAL</v>
      </c>
      <c r="F16" s="42" t="str">
        <f>+'Access-Dez'!H16</f>
        <v>ATIVOS CIVIS DA UNIAO</v>
      </c>
      <c r="G16" s="32" t="str">
        <f>IF('Access-Dez'!I16="1","F","S")</f>
        <v>F</v>
      </c>
      <c r="H16" s="32" t="str">
        <f>+'Access-Dez'!J16</f>
        <v>0100</v>
      </c>
      <c r="I16" s="42" t="str">
        <f>+'Access-Dez'!K16</f>
        <v>RECURSOS ORDINARIOS</v>
      </c>
      <c r="J16" s="32" t="str">
        <f>+'Access-Dez'!L16</f>
        <v>1</v>
      </c>
      <c r="K16" s="35"/>
      <c r="L16" s="35"/>
      <c r="M16" s="35"/>
      <c r="N16" s="33">
        <v>0</v>
      </c>
      <c r="O16" s="35"/>
      <c r="P16" s="35">
        <f>+'Access-Dez'!M16</f>
        <v>72648040.359999999</v>
      </c>
      <c r="Q16" s="35"/>
      <c r="R16" s="35">
        <f t="shared" si="0"/>
        <v>72648040.359999999</v>
      </c>
      <c r="S16" s="35">
        <f>+'Access-Dez'!N16</f>
        <v>72648039.5</v>
      </c>
      <c r="T16" s="36">
        <f t="shared" si="1"/>
        <v>0.99999998816210323</v>
      </c>
      <c r="U16" s="35">
        <f>+'Access-Dez'!O16</f>
        <v>72260207.489999995</v>
      </c>
      <c r="V16" s="36">
        <f t="shared" si="2"/>
        <v>0.99466148201550741</v>
      </c>
      <c r="W16" s="35">
        <f>+'Access-Dez'!P16</f>
        <v>72087877.200000003</v>
      </c>
      <c r="X16" s="36">
        <f t="shared" si="3"/>
        <v>0.99228935622730963</v>
      </c>
    </row>
    <row r="17" spans="1:24" ht="30.75" customHeight="1" x14ac:dyDescent="0.2">
      <c r="A17" s="32" t="str">
        <f>+'Access-Dez'!A17</f>
        <v>12101</v>
      </c>
      <c r="B17" s="42" t="str">
        <f>+'Access-Dez'!B17</f>
        <v>JUSTICA FEDERAL DE PRIMEIRO GRAU</v>
      </c>
      <c r="C17" s="32" t="str">
        <f>+CONCATENATE('Access-Dez'!C17,".",'Access-Dez'!D17)</f>
        <v>02.122</v>
      </c>
      <c r="D17" s="32" t="str">
        <f>+CONCATENATE('Access-Dez'!E17,".",'Access-Dez'!G17)</f>
        <v>0569.216H</v>
      </c>
      <c r="E17" s="42" t="str">
        <f>+'Access-Dez'!F17</f>
        <v>PRESTACAO JURISDICIONAL NA JUSTICA FEDERAL</v>
      </c>
      <c r="F17" s="42" t="str">
        <f>+'Access-Dez'!H17</f>
        <v>AJUDA DE CUSTO PARA MORADIA OU AUXILIO-MORADIA A AGENTES PUB</v>
      </c>
      <c r="G17" s="32" t="str">
        <f>IF('Access-Dez'!I17="1","F","S")</f>
        <v>F</v>
      </c>
      <c r="H17" s="32" t="str">
        <f>+'Access-Dez'!J17</f>
        <v>0100</v>
      </c>
      <c r="I17" s="42" t="str">
        <f>+'Access-Dez'!K17</f>
        <v>RECURSOS ORDINARIOS</v>
      </c>
      <c r="J17" s="32" t="str">
        <f>+'Access-Dez'!L17</f>
        <v>3</v>
      </c>
      <c r="K17" s="35"/>
      <c r="L17" s="35"/>
      <c r="M17" s="35"/>
      <c r="N17" s="33">
        <v>0</v>
      </c>
      <c r="O17" s="35"/>
      <c r="P17" s="35">
        <f>+'Access-Dez'!M17</f>
        <v>2091585</v>
      </c>
      <c r="Q17" s="35"/>
      <c r="R17" s="35">
        <f t="shared" si="0"/>
        <v>2091585</v>
      </c>
      <c r="S17" s="35">
        <f>+'Access-Dez'!N17</f>
        <v>1521183.07</v>
      </c>
      <c r="T17" s="36">
        <f t="shared" si="1"/>
        <v>0.72728723432229625</v>
      </c>
      <c r="U17" s="35">
        <f>+'Access-Dez'!O17</f>
        <v>1506019.45</v>
      </c>
      <c r="V17" s="36">
        <f t="shared" si="2"/>
        <v>0.72003741181926628</v>
      </c>
      <c r="W17" s="35">
        <f>+'Access-Dez'!P17</f>
        <v>1506019.45</v>
      </c>
      <c r="X17" s="36">
        <f t="shared" si="3"/>
        <v>0.72003741181926628</v>
      </c>
    </row>
    <row r="18" spans="1:24" ht="30.75" customHeight="1" x14ac:dyDescent="0.2">
      <c r="A18" s="32" t="str">
        <f>+'Access-Dez'!A18</f>
        <v>12101</v>
      </c>
      <c r="B18" s="42" t="str">
        <f>+'Access-Dez'!B18</f>
        <v>JUSTICA FEDERAL DE PRIMEIRO GRAU</v>
      </c>
      <c r="C18" s="32" t="str">
        <f>+CONCATENATE('Access-Dez'!C18,".",'Access-Dez'!D18)</f>
        <v>02.301</v>
      </c>
      <c r="D18" s="32" t="str">
        <f>+CONCATENATE('Access-Dez'!E18,".",'Access-Dez'!G18)</f>
        <v>0569.2004</v>
      </c>
      <c r="E18" s="42" t="str">
        <f>+'Access-Dez'!F18</f>
        <v>PRESTACAO JURISDICIONAL NA JUSTICA FEDERAL</v>
      </c>
      <c r="F18" s="42" t="str">
        <f>+'Access-Dez'!H18</f>
        <v>ASSISTENCIA MEDICA E ODONTOLOGICA AOS SERVIDORES CIVIS, EMPR</v>
      </c>
      <c r="G18" s="32" t="str">
        <f>IF('Access-Dez'!I18="1","F","S")</f>
        <v>S</v>
      </c>
      <c r="H18" s="32" t="str">
        <f>+'Access-Dez'!J18</f>
        <v>0100</v>
      </c>
      <c r="I18" s="42" t="str">
        <f>+'Access-Dez'!K18</f>
        <v>RECURSOS ORDINARIOS</v>
      </c>
      <c r="J18" s="32" t="str">
        <f>+'Access-Dez'!L18</f>
        <v>3</v>
      </c>
      <c r="K18" s="33"/>
      <c r="L18" s="33"/>
      <c r="M18" s="33"/>
      <c r="N18" s="33">
        <v>0</v>
      </c>
      <c r="O18" s="33"/>
      <c r="P18" s="35">
        <f>+'Access-Dez'!M18</f>
        <v>2376180</v>
      </c>
      <c r="Q18" s="35"/>
      <c r="R18" s="35">
        <f t="shared" si="0"/>
        <v>2376180</v>
      </c>
      <c r="S18" s="35">
        <f>+'Access-Dez'!N18</f>
        <v>2376178.2999999998</v>
      </c>
      <c r="T18" s="36">
        <f t="shared" si="1"/>
        <v>0.99999928456598397</v>
      </c>
      <c r="U18" s="35">
        <f>+'Access-Dez'!O18</f>
        <v>1650101.3</v>
      </c>
      <c r="V18" s="36">
        <f t="shared" si="2"/>
        <v>0.69443447045257511</v>
      </c>
      <c r="W18" s="35">
        <f>+'Access-Dez'!P18</f>
        <v>1650101.3</v>
      </c>
      <c r="X18" s="36">
        <f t="shared" si="3"/>
        <v>0.69443447045257511</v>
      </c>
    </row>
    <row r="19" spans="1:24" ht="30.75" customHeight="1" x14ac:dyDescent="0.2">
      <c r="A19" s="32" t="str">
        <f>+'Access-Dez'!A19</f>
        <v>12101</v>
      </c>
      <c r="B19" s="42" t="str">
        <f>+'Access-Dez'!B19</f>
        <v>JUSTICA FEDERAL DE PRIMEIRO GRAU</v>
      </c>
      <c r="C19" s="32" t="str">
        <f>+CONCATENATE('Access-Dez'!C19,".",'Access-Dez'!D19)</f>
        <v>02.331</v>
      </c>
      <c r="D19" s="32" t="str">
        <f>+CONCATENATE('Access-Dez'!E19,".",'Access-Dez'!G19)</f>
        <v>0569.00M1</v>
      </c>
      <c r="E19" s="42" t="str">
        <f>+'Access-Dez'!F19</f>
        <v>PRESTACAO JURISDICIONAL NA JUSTICA FEDERAL</v>
      </c>
      <c r="F19" s="42" t="str">
        <f>+'Access-Dez'!H19</f>
        <v>BENEFICIOS ASSISTENCIAIS DECORRENTES DO AUXILIO-FUNERAL E NA</v>
      </c>
      <c r="G19" s="32" t="str">
        <f>IF('Access-Dez'!I19="1","F","S")</f>
        <v>F</v>
      </c>
      <c r="H19" s="32" t="str">
        <f>+'Access-Dez'!J19</f>
        <v>0100</v>
      </c>
      <c r="I19" s="42" t="str">
        <f>+'Access-Dez'!K19</f>
        <v>RECURSOS ORDINARIOS</v>
      </c>
      <c r="J19" s="32" t="str">
        <f>+'Access-Dez'!L19</f>
        <v>3</v>
      </c>
      <c r="K19" s="33"/>
      <c r="L19" s="33"/>
      <c r="M19" s="33"/>
      <c r="N19" s="33">
        <v>0</v>
      </c>
      <c r="O19" s="33"/>
      <c r="P19" s="35">
        <f>+'Access-Dez'!M19</f>
        <v>23054.04</v>
      </c>
      <c r="Q19" s="35"/>
      <c r="R19" s="35">
        <f t="shared" si="0"/>
        <v>23054.04</v>
      </c>
      <c r="S19" s="35">
        <f>+'Access-Dez'!N19</f>
        <v>23054.04</v>
      </c>
      <c r="T19" s="36">
        <f t="shared" si="1"/>
        <v>1</v>
      </c>
      <c r="U19" s="35">
        <f>+'Access-Dez'!O19</f>
        <v>23054.04</v>
      </c>
      <c r="V19" s="36">
        <f t="shared" si="2"/>
        <v>1</v>
      </c>
      <c r="W19" s="35">
        <f>+'Access-Dez'!P19</f>
        <v>23054.04</v>
      </c>
      <c r="X19" s="36">
        <f t="shared" si="3"/>
        <v>1</v>
      </c>
    </row>
    <row r="20" spans="1:24" ht="30.75" customHeight="1" x14ac:dyDescent="0.2">
      <c r="A20" s="32" t="str">
        <f>+'Access-Dez'!A20</f>
        <v>12101</v>
      </c>
      <c r="B20" s="42" t="str">
        <f>+'Access-Dez'!B20</f>
        <v>JUSTICA FEDERAL DE PRIMEIRO GRAU</v>
      </c>
      <c r="C20" s="32" t="str">
        <f>+CONCATENATE('Access-Dez'!C20,".",'Access-Dez'!D20)</f>
        <v>02.331</v>
      </c>
      <c r="D20" s="32" t="str">
        <f>+CONCATENATE('Access-Dez'!E20,".",'Access-Dez'!G20)</f>
        <v>0569.2010</v>
      </c>
      <c r="E20" s="42" t="str">
        <f>+'Access-Dez'!F20</f>
        <v>PRESTACAO JURISDICIONAL NA JUSTICA FEDERAL</v>
      </c>
      <c r="F20" s="42" t="str">
        <f>+'Access-Dez'!H20</f>
        <v>ASSISTENCIA PRE-ESCOLAR AOS DEPENDENTES DOS SERVIDORES CIVIS</v>
      </c>
      <c r="G20" s="32" t="str">
        <f>IF('Access-Dez'!I20="1","F","S")</f>
        <v>F</v>
      </c>
      <c r="H20" s="32" t="str">
        <f>+'Access-Dez'!J20</f>
        <v>0100</v>
      </c>
      <c r="I20" s="42" t="str">
        <f>+'Access-Dez'!K20</f>
        <v>RECURSOS ORDINARIOS</v>
      </c>
      <c r="J20" s="32" t="str">
        <f>+'Access-Dez'!L20</f>
        <v>3</v>
      </c>
      <c r="K20" s="33"/>
      <c r="L20" s="33"/>
      <c r="M20" s="33"/>
      <c r="N20" s="33">
        <v>0</v>
      </c>
      <c r="O20" s="33"/>
      <c r="P20" s="35">
        <f>+'Access-Dez'!M20</f>
        <v>609772</v>
      </c>
      <c r="Q20" s="35"/>
      <c r="R20" s="35">
        <f t="shared" si="0"/>
        <v>609772</v>
      </c>
      <c r="S20" s="35">
        <f>+'Access-Dez'!N20</f>
        <v>609772</v>
      </c>
      <c r="T20" s="36">
        <f t="shared" si="1"/>
        <v>1</v>
      </c>
      <c r="U20" s="35">
        <f>+'Access-Dez'!O20</f>
        <v>609528</v>
      </c>
      <c r="V20" s="36">
        <f t="shared" si="2"/>
        <v>0.99959985043590061</v>
      </c>
      <c r="W20" s="35">
        <f>+'Access-Dez'!P20</f>
        <v>609528</v>
      </c>
      <c r="X20" s="36">
        <f t="shared" si="3"/>
        <v>0.99959985043590061</v>
      </c>
    </row>
    <row r="21" spans="1:24" ht="30.75" customHeight="1" x14ac:dyDescent="0.2">
      <c r="A21" s="32" t="str">
        <f>+'Access-Dez'!A21</f>
        <v>12101</v>
      </c>
      <c r="B21" s="42" t="str">
        <f>+'Access-Dez'!B21</f>
        <v>JUSTICA FEDERAL DE PRIMEIRO GRAU</v>
      </c>
      <c r="C21" s="32" t="str">
        <f>+CONCATENATE('Access-Dez'!C21,".",'Access-Dez'!D21)</f>
        <v>02.331</v>
      </c>
      <c r="D21" s="32" t="str">
        <f>+CONCATENATE('Access-Dez'!E21,".",'Access-Dez'!G21)</f>
        <v>0569.2012</v>
      </c>
      <c r="E21" s="42" t="str">
        <f>+'Access-Dez'!F21</f>
        <v>PRESTACAO JURISDICIONAL NA JUSTICA FEDERAL</v>
      </c>
      <c r="F21" s="42" t="str">
        <f>+'Access-Dez'!H21</f>
        <v>AUXILIO-ALIMENTACAO AOS SERVIDORES CIVIS, EMPREGADOS E MILIT</v>
      </c>
      <c r="G21" s="32" t="str">
        <f>IF('Access-Dez'!I21="1","F","S")</f>
        <v>F</v>
      </c>
      <c r="H21" s="32" t="str">
        <f>+'Access-Dez'!J21</f>
        <v>0100</v>
      </c>
      <c r="I21" s="42" t="str">
        <f>+'Access-Dez'!K21</f>
        <v>RECURSOS ORDINARIOS</v>
      </c>
      <c r="J21" s="32" t="str">
        <f>+'Access-Dez'!L21</f>
        <v>3</v>
      </c>
      <c r="K21" s="33"/>
      <c r="L21" s="33"/>
      <c r="M21" s="33"/>
      <c r="N21" s="33">
        <v>0</v>
      </c>
      <c r="O21" s="33"/>
      <c r="P21" s="35">
        <f>+'Access-Dez'!M21</f>
        <v>3680976</v>
      </c>
      <c r="Q21" s="35"/>
      <c r="R21" s="35">
        <f>N21-O21+P21+Q21</f>
        <v>3680976</v>
      </c>
      <c r="S21" s="35">
        <f>+'Access-Dez'!N21</f>
        <v>3680976</v>
      </c>
      <c r="T21" s="36">
        <f>IF(R21&gt;0,S21/R21,0)</f>
        <v>1</v>
      </c>
      <c r="U21" s="35">
        <f>+'Access-Dez'!O21</f>
        <v>3583814.82</v>
      </c>
      <c r="V21" s="36">
        <f>IF(R21&gt;0,U21/R21,0)</f>
        <v>0.97360450597884907</v>
      </c>
      <c r="W21" s="35">
        <f>+'Access-Dez'!P21</f>
        <v>3583814.82</v>
      </c>
      <c r="X21" s="36">
        <f>IF(R21&gt;0,W21/R21,0)</f>
        <v>0.97360450597884907</v>
      </c>
    </row>
    <row r="22" spans="1:24" ht="30.75" customHeight="1" x14ac:dyDescent="0.2">
      <c r="A22" s="32" t="str">
        <f>+'Access-Dez'!A22</f>
        <v>12101</v>
      </c>
      <c r="B22" s="42" t="str">
        <f>+'Access-Dez'!B22</f>
        <v>JUSTICA FEDERAL DE PRIMEIRO GRAU</v>
      </c>
      <c r="C22" s="32" t="str">
        <f>+CONCATENATE('Access-Dez'!C22,".",'Access-Dez'!D22)</f>
        <v>02.846</v>
      </c>
      <c r="D22" s="32" t="str">
        <f>+CONCATENATE('Access-Dez'!E22,".",'Access-Dez'!G22)</f>
        <v>0569.09HB</v>
      </c>
      <c r="E22" s="42" t="str">
        <f>+'Access-Dez'!F22</f>
        <v>PRESTACAO JURISDICIONAL NA JUSTICA FEDERAL</v>
      </c>
      <c r="F22" s="42" t="str">
        <f>+'Access-Dez'!H22</f>
        <v>CONTRIBUICAO DA UNIAO, DE SUAS AUTARQUIAS E FUNDACOES PARA O</v>
      </c>
      <c r="G22" s="32" t="str">
        <f>IF('Access-Dez'!I22="1","F","S")</f>
        <v>F</v>
      </c>
      <c r="H22" s="32" t="str">
        <f>+'Access-Dez'!J22</f>
        <v>0100</v>
      </c>
      <c r="I22" s="42" t="str">
        <f>+'Access-Dez'!K22</f>
        <v>RECURSOS ORDINARIOS</v>
      </c>
      <c r="J22" s="32" t="str">
        <f>+'Access-Dez'!L22</f>
        <v>1</v>
      </c>
      <c r="K22" s="33"/>
      <c r="L22" s="33"/>
      <c r="M22" s="33"/>
      <c r="N22" s="33">
        <v>0</v>
      </c>
      <c r="O22" s="33"/>
      <c r="P22" s="35">
        <f>+'Access-Dez'!M22</f>
        <v>12945966.539999999</v>
      </c>
      <c r="Q22" s="35"/>
      <c r="R22" s="35">
        <f>N22-O22+P22+Q22</f>
        <v>12945966.539999999</v>
      </c>
      <c r="S22" s="35">
        <f>+'Access-Dez'!N22</f>
        <v>12945966.539999999</v>
      </c>
      <c r="T22" s="36">
        <f>IF(R22&gt;0,S22/R22,0)</f>
        <v>1</v>
      </c>
      <c r="U22" s="35">
        <f>+'Access-Dez'!O22</f>
        <v>12937630.779999999</v>
      </c>
      <c r="V22" s="36">
        <f>IF(R22&gt;0,U22/R22,0)</f>
        <v>0.99935611142093994</v>
      </c>
      <c r="W22" s="35">
        <f>+'Access-Dez'!P22</f>
        <v>12937630.779999999</v>
      </c>
      <c r="X22" s="36">
        <f>IF(R22&gt;0,W22/R22,0)</f>
        <v>0.99935611142093994</v>
      </c>
    </row>
    <row r="23" spans="1:24" ht="30.75" customHeight="1" x14ac:dyDescent="0.2">
      <c r="A23" s="32" t="str">
        <f>+'Access-Dez'!A23</f>
        <v>12101</v>
      </c>
      <c r="B23" s="42" t="str">
        <f>+'Access-Dez'!B23</f>
        <v>JUSTICA FEDERAL DE PRIMEIRO GRAU</v>
      </c>
      <c r="C23" s="32" t="str">
        <f>+CONCATENATE('Access-Dez'!C23,".",'Access-Dez'!D23)</f>
        <v>09.272</v>
      </c>
      <c r="D23" s="32" t="str">
        <f>+CONCATENATE('Access-Dez'!E23,".",'Access-Dez'!G23)</f>
        <v>0089.0181</v>
      </c>
      <c r="E23" s="42" t="str">
        <f>+'Access-Dez'!F23</f>
        <v>PREVIDENCIA DE INATIVOS E PENSIONISTAS DA UNIAO</v>
      </c>
      <c r="F23" s="42" t="str">
        <f>+'Access-Dez'!H23</f>
        <v>APOSENTADORIAS E PENSOES CIVIS DA UNIAO</v>
      </c>
      <c r="G23" s="32" t="str">
        <f>IF('Access-Dez'!I23="1","F","S")</f>
        <v>S</v>
      </c>
      <c r="H23" s="32" t="str">
        <f>+'Access-Dez'!J23</f>
        <v>0100</v>
      </c>
      <c r="I23" s="42" t="str">
        <f>+'Access-Dez'!K23</f>
        <v>RECURSOS ORDINARIOS</v>
      </c>
      <c r="J23" s="32" t="str">
        <f>+'Access-Dez'!L23</f>
        <v>1</v>
      </c>
      <c r="K23" s="33"/>
      <c r="L23" s="33"/>
      <c r="M23" s="33"/>
      <c r="N23" s="33">
        <v>0</v>
      </c>
      <c r="O23" s="33"/>
      <c r="P23" s="35">
        <f>+'Access-Dez'!M23</f>
        <v>2428144.27</v>
      </c>
      <c r="Q23" s="35"/>
      <c r="R23" s="35">
        <f>N23-O23+P23+Q23</f>
        <v>2428144.27</v>
      </c>
      <c r="S23" s="35">
        <f>+'Access-Dez'!N23</f>
        <v>2428144.27</v>
      </c>
      <c r="T23" s="36">
        <f>IF(R23&gt;0,S23/R23,0)</f>
        <v>1</v>
      </c>
      <c r="U23" s="35">
        <f>+'Access-Dez'!O23</f>
        <v>2418886.65</v>
      </c>
      <c r="V23" s="36">
        <f>IF(R23&gt;0,U23/R23,0)</f>
        <v>0.99618736822421172</v>
      </c>
      <c r="W23" s="35">
        <f>+'Access-Dez'!P23</f>
        <v>2377861.13</v>
      </c>
      <c r="X23" s="36">
        <f>IF(R23&gt;0,W23/R23,0)</f>
        <v>0.97929153525955848</v>
      </c>
    </row>
    <row r="24" spans="1:24" ht="30.75" customHeight="1" x14ac:dyDescent="0.2">
      <c r="A24" s="32" t="str">
        <f>+'Access-Dez'!A24</f>
        <v>12101</v>
      </c>
      <c r="B24" s="42" t="str">
        <f>+'Access-Dez'!B24</f>
        <v>JUSTICA FEDERAL DE PRIMEIRO GRAU</v>
      </c>
      <c r="C24" s="32" t="str">
        <f>+CONCATENATE('Access-Dez'!C24,".",'Access-Dez'!D24)</f>
        <v>09.272</v>
      </c>
      <c r="D24" s="32" t="str">
        <f>+CONCATENATE('Access-Dez'!E24,".",'Access-Dez'!G24)</f>
        <v>0089.0181</v>
      </c>
      <c r="E24" s="42" t="str">
        <f>+'Access-Dez'!F24</f>
        <v>PREVIDENCIA DE INATIVOS E PENSIONISTAS DA UNIAO</v>
      </c>
      <c r="F24" s="42" t="str">
        <f>+'Access-Dez'!H24</f>
        <v>APOSENTADORIAS E PENSOES CIVIS DA UNIAO</v>
      </c>
      <c r="G24" s="32" t="str">
        <f>IF('Access-Dez'!I24="1","F","S")</f>
        <v>S</v>
      </c>
      <c r="H24" s="32" t="str">
        <f>+'Access-Dez'!J24</f>
        <v>0156</v>
      </c>
      <c r="I24" s="42" t="str">
        <f>+'Access-Dez'!K24</f>
        <v>CONTRIBUICAO PLANO SEGURIDADE SOCIAL SERVIDOR</v>
      </c>
      <c r="J24" s="32" t="str">
        <f>+'Access-Dez'!L24</f>
        <v>1</v>
      </c>
      <c r="K24" s="33"/>
      <c r="L24" s="33"/>
      <c r="M24" s="33"/>
      <c r="N24" s="33">
        <v>0</v>
      </c>
      <c r="O24" s="33"/>
      <c r="P24" s="35">
        <f>+'Access-Dez'!M24</f>
        <v>5360383.18</v>
      </c>
      <c r="Q24" s="35"/>
      <c r="R24" s="35">
        <f>N24-O24+P24+Q24</f>
        <v>5360383.18</v>
      </c>
      <c r="S24" s="35">
        <f>+'Access-Dez'!N24</f>
        <v>5360383.18</v>
      </c>
      <c r="T24" s="36">
        <f>IF(R24&gt;0,S24/R24,0)</f>
        <v>1</v>
      </c>
      <c r="U24" s="35">
        <f>+'Access-Dez'!O24</f>
        <v>5360383.18</v>
      </c>
      <c r="V24" s="36">
        <f>IF(R24&gt;0,U24/R24,0)</f>
        <v>1</v>
      </c>
      <c r="W24" s="35">
        <f>+'Access-Dez'!P24</f>
        <v>5360383.18</v>
      </c>
      <c r="X24" s="36">
        <f>IF(R24&gt;0,W24/R24,0)</f>
        <v>1</v>
      </c>
    </row>
    <row r="25" spans="1:24" ht="30.75" customHeight="1" thickBot="1" x14ac:dyDescent="0.25">
      <c r="A25" s="32" t="str">
        <f>+'Access-Dez'!A25</f>
        <v>12101</v>
      </c>
      <c r="B25" s="42" t="str">
        <f>+'Access-Dez'!B25</f>
        <v>JUSTICA FEDERAL DE PRIMEIRO GRAU</v>
      </c>
      <c r="C25" s="32" t="str">
        <f>+CONCATENATE('Access-Dez'!C25,".",'Access-Dez'!D25)</f>
        <v>09.272</v>
      </c>
      <c r="D25" s="32" t="str">
        <f>+CONCATENATE('Access-Dez'!E25,".",'Access-Dez'!G25)</f>
        <v>0089.0181</v>
      </c>
      <c r="E25" s="42" t="str">
        <f>+'Access-Dez'!F25</f>
        <v>PREVIDENCIA DE INATIVOS E PENSIONISTAS DA UNIAO</v>
      </c>
      <c r="F25" s="42" t="str">
        <f>+'Access-Dez'!H25</f>
        <v>APOSENTADORIAS E PENSOES CIVIS DA UNIAO</v>
      </c>
      <c r="G25" s="32" t="str">
        <f>IF('Access-Dez'!I25="1","F","S")</f>
        <v>S</v>
      </c>
      <c r="H25" s="32" t="str">
        <f>+'Access-Dez'!J25</f>
        <v>0169</v>
      </c>
      <c r="I25" s="42" t="str">
        <f>+'Access-Dez'!K25</f>
        <v>CONTRIB.PATRONAL P/PLANO DE SEGURID.SOC.SERV.</v>
      </c>
      <c r="J25" s="32" t="str">
        <f>+'Access-Dez'!L25</f>
        <v>1</v>
      </c>
      <c r="K25" s="33"/>
      <c r="L25" s="33"/>
      <c r="M25" s="33"/>
      <c r="N25" s="33">
        <v>0</v>
      </c>
      <c r="O25" s="33"/>
      <c r="P25" s="35">
        <f>+'Access-Dez'!M25</f>
        <v>3677103.71</v>
      </c>
      <c r="Q25" s="35"/>
      <c r="R25" s="35">
        <f>N25-O25+P25+Q25</f>
        <v>3677103.71</v>
      </c>
      <c r="S25" s="35">
        <f>+'Access-Dez'!N25</f>
        <v>3677103.71</v>
      </c>
      <c r="T25" s="36">
        <f>IF(R25&gt;0,S25/R25,0)</f>
        <v>1</v>
      </c>
      <c r="U25" s="35">
        <f>+'Access-Dez'!O25</f>
        <v>3677103.71</v>
      </c>
      <c r="V25" s="36">
        <f>IF(R25&gt;0,U25/R25,0)</f>
        <v>1</v>
      </c>
      <c r="W25" s="35">
        <f>+'Access-Dez'!P25</f>
        <v>3677103.71</v>
      </c>
      <c r="X25" s="36">
        <f>IF(R25&gt;0,W25/R25,0)</f>
        <v>1</v>
      </c>
    </row>
    <row r="26" spans="1:24" ht="30.75" customHeight="1" thickBot="1" x14ac:dyDescent="0.25">
      <c r="A26" s="73" t="s">
        <v>99</v>
      </c>
      <c r="B26" s="74"/>
      <c r="C26" s="74"/>
      <c r="D26" s="74"/>
      <c r="E26" s="74"/>
      <c r="F26" s="74"/>
      <c r="G26" s="74"/>
      <c r="H26" s="74"/>
      <c r="I26" s="74"/>
      <c r="J26" s="75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130806606.09999998</v>
      </c>
      <c r="Q26" s="38">
        <f>SUM(Q10:Q25)</f>
        <v>0</v>
      </c>
      <c r="R26" s="38">
        <f>SUM(R10:R25)</f>
        <v>130806606.09999998</v>
      </c>
      <c r="S26" s="38">
        <f>SUM(S10:S25)</f>
        <v>128853009.82999997</v>
      </c>
      <c r="T26" s="39">
        <f t="shared" si="1"/>
        <v>0.98506500299758171</v>
      </c>
      <c r="U26" s="38">
        <f>SUM(U10:U25)</f>
        <v>124142229.89999999</v>
      </c>
      <c r="V26" s="39">
        <f t="shared" si="2"/>
        <v>0.94905168478337276</v>
      </c>
      <c r="W26" s="38">
        <f>SUM(W10:W25)</f>
        <v>123922290.39999999</v>
      </c>
      <c r="X26" s="39">
        <f t="shared" si="3"/>
        <v>0.9473702750552444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N31" t="s">
        <v>15</v>
      </c>
      <c r="P31" s="41">
        <f>SUM(P10:P25)</f>
        <v>130806606.09999998</v>
      </c>
      <c r="Q31" s="41"/>
      <c r="R31" s="41">
        <f>SUM(R10:R25)</f>
        <v>130806606.09999998</v>
      </c>
      <c r="S31" s="41">
        <f>SUM(S10:S25)</f>
        <v>128853009.82999997</v>
      </c>
      <c r="T31" s="41"/>
      <c r="U31" s="41">
        <f>SUM(U10:U25)</f>
        <v>124142229.89999999</v>
      </c>
      <c r="V31" s="41"/>
      <c r="W31" s="41">
        <f>SUM(W10:W25)</f>
        <v>123922290.39999999</v>
      </c>
      <c r="X31" s="41"/>
    </row>
    <row r="32" spans="1:24" ht="23.25" customHeight="1" x14ac:dyDescent="0.2">
      <c r="N32" t="s">
        <v>119</v>
      </c>
      <c r="P32" s="41">
        <f>'Access-Dez'!M27</f>
        <v>130806606.09999998</v>
      </c>
      <c r="Q32" s="41"/>
      <c r="R32" s="41">
        <f>'Access-Dez'!M27</f>
        <v>130806606.09999998</v>
      </c>
      <c r="S32" s="41">
        <f>'Access-Dez'!P27</f>
        <v>123922290.39999999</v>
      </c>
      <c r="T32" s="41"/>
      <c r="U32" s="41">
        <f>'Access-Dez'!O27</f>
        <v>124142229.89999999</v>
      </c>
      <c r="V32" s="41"/>
      <c r="W32" s="41">
        <f>'Access-Dez'!P27</f>
        <v>123922290.39999999</v>
      </c>
      <c r="X32" s="41"/>
    </row>
    <row r="33" spans="14:24" ht="23.25" customHeight="1" x14ac:dyDescent="0.2">
      <c r="N33" t="s">
        <v>16</v>
      </c>
      <c r="P33" s="41">
        <f>P31-P26</f>
        <v>0</v>
      </c>
      <c r="Q33" s="41"/>
      <c r="R33" s="41">
        <f>R31-R26</f>
        <v>0</v>
      </c>
      <c r="S33" s="41">
        <f t="shared" ref="S33:W33" si="4">S31-S26</f>
        <v>0</v>
      </c>
      <c r="T33" s="41"/>
      <c r="U33" s="41">
        <f t="shared" si="4"/>
        <v>0</v>
      </c>
      <c r="V33" s="41"/>
      <c r="W33" s="41">
        <f t="shared" si="4"/>
        <v>0</v>
      </c>
      <c r="X33" s="41"/>
    </row>
    <row r="34" spans="14:24" ht="23.25" customHeight="1" x14ac:dyDescent="0.2"/>
    <row r="36" spans="14:24" x14ac:dyDescent="0.2">
      <c r="N36" s="54" t="s">
        <v>123</v>
      </c>
      <c r="O36" s="69"/>
      <c r="P36" s="41">
        <v>130806606.09999999</v>
      </c>
      <c r="Q36" s="41"/>
      <c r="R36" s="41"/>
      <c r="S36" s="41">
        <v>128853009.83</v>
      </c>
      <c r="T36" s="41"/>
      <c r="U36" s="41">
        <v>124142229.90000001</v>
      </c>
      <c r="V36" s="41"/>
      <c r="W36" s="41">
        <v>123922290.40000001</v>
      </c>
    </row>
    <row r="37" spans="14:24" x14ac:dyDescent="0.2">
      <c r="N37" s="54" t="s">
        <v>16</v>
      </c>
      <c r="O37" s="69"/>
      <c r="P37" s="41">
        <f>P26-P36</f>
        <v>0</v>
      </c>
      <c r="Q37" s="41"/>
      <c r="R37" s="41"/>
      <c r="S37" s="41">
        <f>S26-S36</f>
        <v>0</v>
      </c>
      <c r="T37" s="41"/>
      <c r="U37" s="41">
        <f>U26-U36</f>
        <v>0</v>
      </c>
      <c r="V37" s="41"/>
      <c r="W37" s="41">
        <f>W26-W36</f>
        <v>0</v>
      </c>
    </row>
  </sheetData>
  <mergeCells count="17">
    <mergeCell ref="A26:J26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85" zoomScaleNormal="85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70" t="s">
        <v>124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10.5" customHeight="1" x14ac:dyDescent="0.2">
      <c r="A3" s="70" t="s">
        <v>19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0.5" customHeight="1" x14ac:dyDescent="0.2">
      <c r="A4" s="88" t="s">
        <v>165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10.5" customHeight="1" x14ac:dyDescent="0.2">
      <c r="A5" s="88" t="s">
        <v>20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x14ac:dyDescent="0.2">
      <c r="A7" s="70" t="s">
        <v>21</v>
      </c>
      <c r="B7" s="70"/>
      <c r="C7" s="70" t="s">
        <v>22</v>
      </c>
      <c r="D7" s="70" t="s">
        <v>23</v>
      </c>
      <c r="E7" s="70" t="s">
        <v>24</v>
      </c>
      <c r="F7" s="70"/>
      <c r="G7" s="70" t="s">
        <v>25</v>
      </c>
      <c r="H7" s="70"/>
      <c r="I7" s="70" t="s">
        <v>26</v>
      </c>
      <c r="J7" s="70" t="s">
        <v>27</v>
      </c>
      <c r="K7" s="70" t="s">
        <v>28</v>
      </c>
      <c r="L7" s="70" t="s">
        <v>29</v>
      </c>
      <c r="M7" s="70" t="s">
        <v>30</v>
      </c>
      <c r="N7" s="70" t="s">
        <v>111</v>
      </c>
      <c r="O7" s="70" t="s">
        <v>112</v>
      </c>
      <c r="P7" s="70" t="s">
        <v>113</v>
      </c>
    </row>
    <row r="8" spans="1:16" x14ac:dyDescent="0.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 t="s">
        <v>31</v>
      </c>
      <c r="N8" s="70" t="s">
        <v>114</v>
      </c>
      <c r="O8" s="70" t="s">
        <v>115</v>
      </c>
      <c r="P8" s="70" t="s">
        <v>116</v>
      </c>
    </row>
    <row r="9" spans="1:16" x14ac:dyDescent="0.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 t="s">
        <v>32</v>
      </c>
      <c r="M9" s="70" t="s">
        <v>139</v>
      </c>
      <c r="N9" s="70" t="s">
        <v>139</v>
      </c>
      <c r="O9" s="70" t="s">
        <v>139</v>
      </c>
      <c r="P9" s="70" t="s">
        <v>139</v>
      </c>
    </row>
    <row r="10" spans="1:16" x14ac:dyDescent="0.2">
      <c r="A10" s="70" t="s">
        <v>33</v>
      </c>
      <c r="B10" s="70" t="s">
        <v>34</v>
      </c>
      <c r="C10" s="70" t="s">
        <v>35</v>
      </c>
      <c r="D10" s="70" t="s">
        <v>36</v>
      </c>
      <c r="E10" s="70" t="s">
        <v>37</v>
      </c>
      <c r="F10" s="70" t="s">
        <v>38</v>
      </c>
      <c r="G10" s="70" t="s">
        <v>39</v>
      </c>
      <c r="H10" s="70" t="s">
        <v>40</v>
      </c>
      <c r="I10" s="70" t="s">
        <v>11</v>
      </c>
      <c r="J10" s="70" t="s">
        <v>18</v>
      </c>
      <c r="K10" s="70" t="s">
        <v>41</v>
      </c>
      <c r="L10" s="70" t="s">
        <v>14</v>
      </c>
      <c r="M10" s="1">
        <v>2785628</v>
      </c>
      <c r="N10" s="1">
        <v>2785628</v>
      </c>
      <c r="O10" s="1">
        <v>157046.41</v>
      </c>
      <c r="P10" s="1">
        <v>157046.41</v>
      </c>
    </row>
    <row r="11" spans="1:16" x14ac:dyDescent="0.2">
      <c r="A11" s="70" t="s">
        <v>33</v>
      </c>
      <c r="B11" s="70" t="s">
        <v>34</v>
      </c>
      <c r="C11" s="70" t="s">
        <v>35</v>
      </c>
      <c r="D11" s="70" t="s">
        <v>36</v>
      </c>
      <c r="E11" s="70" t="s">
        <v>37</v>
      </c>
      <c r="F11" s="70" t="s">
        <v>38</v>
      </c>
      <c r="G11" s="70" t="s">
        <v>42</v>
      </c>
      <c r="H11" s="70" t="s">
        <v>43</v>
      </c>
      <c r="I11" s="70" t="s">
        <v>11</v>
      </c>
      <c r="J11" s="70" t="s">
        <v>18</v>
      </c>
      <c r="K11" s="70" t="s">
        <v>41</v>
      </c>
      <c r="L11" s="70" t="s">
        <v>13</v>
      </c>
      <c r="M11" s="1">
        <v>448040</v>
      </c>
      <c r="N11" s="70"/>
      <c r="O11" s="70"/>
      <c r="P11" s="70"/>
    </row>
    <row r="12" spans="1:16" x14ac:dyDescent="0.2">
      <c r="A12" s="70" t="s">
        <v>33</v>
      </c>
      <c r="B12" s="70" t="s">
        <v>34</v>
      </c>
      <c r="C12" s="70" t="s">
        <v>35</v>
      </c>
      <c r="D12" s="70" t="s">
        <v>36</v>
      </c>
      <c r="E12" s="70" t="s">
        <v>37</v>
      </c>
      <c r="F12" s="70" t="s">
        <v>38</v>
      </c>
      <c r="G12" s="70" t="s">
        <v>42</v>
      </c>
      <c r="H12" s="70" t="s">
        <v>43</v>
      </c>
      <c r="I12" s="70" t="s">
        <v>11</v>
      </c>
      <c r="J12" s="70" t="s">
        <v>18</v>
      </c>
      <c r="K12" s="70" t="s">
        <v>41</v>
      </c>
      <c r="L12" s="70" t="s">
        <v>14</v>
      </c>
      <c r="M12" s="1">
        <v>15876939.25</v>
      </c>
      <c r="N12" s="1">
        <v>3302718.39</v>
      </c>
      <c r="O12" s="1">
        <v>79586.97</v>
      </c>
      <c r="P12" s="1">
        <v>79586.97</v>
      </c>
    </row>
    <row r="13" spans="1:16" x14ac:dyDescent="0.2">
      <c r="A13" s="70" t="s">
        <v>33</v>
      </c>
      <c r="B13" s="70" t="s">
        <v>34</v>
      </c>
      <c r="C13" s="70" t="s">
        <v>35</v>
      </c>
      <c r="D13" s="70" t="s">
        <v>44</v>
      </c>
      <c r="E13" s="70" t="s">
        <v>37</v>
      </c>
      <c r="F13" s="70" t="s">
        <v>38</v>
      </c>
      <c r="G13" s="70" t="s">
        <v>47</v>
      </c>
      <c r="H13" s="70" t="s">
        <v>163</v>
      </c>
      <c r="I13" s="70" t="s">
        <v>11</v>
      </c>
      <c r="J13" s="70" t="s">
        <v>18</v>
      </c>
      <c r="K13" s="70" t="s">
        <v>41</v>
      </c>
      <c r="L13" s="70" t="s">
        <v>11</v>
      </c>
      <c r="M13" s="1">
        <v>8335908.3300000001</v>
      </c>
      <c r="N13" s="1">
        <v>8335908.3300000001</v>
      </c>
      <c r="O13" s="1">
        <v>8335908.3300000001</v>
      </c>
      <c r="P13" s="1">
        <v>8166388.0099999998</v>
      </c>
    </row>
    <row r="14" spans="1:16" x14ac:dyDescent="0.2">
      <c r="A14" s="70" t="s">
        <v>33</v>
      </c>
      <c r="B14" s="70" t="s">
        <v>34</v>
      </c>
      <c r="C14" s="70" t="s">
        <v>35</v>
      </c>
      <c r="D14" s="70" t="s">
        <v>44</v>
      </c>
      <c r="E14" s="70" t="s">
        <v>37</v>
      </c>
      <c r="F14" s="70" t="s">
        <v>38</v>
      </c>
      <c r="G14" s="70" t="s">
        <v>105</v>
      </c>
      <c r="H14" s="70" t="s">
        <v>106</v>
      </c>
      <c r="I14" s="70" t="s">
        <v>11</v>
      </c>
      <c r="J14" s="70" t="s">
        <v>18</v>
      </c>
      <c r="K14" s="70" t="s">
        <v>41</v>
      </c>
      <c r="L14" s="70" t="s">
        <v>14</v>
      </c>
      <c r="M14" s="1">
        <v>1977600</v>
      </c>
      <c r="N14" s="1">
        <v>93829.35</v>
      </c>
      <c r="O14" s="1">
        <v>93829.35</v>
      </c>
      <c r="P14" s="1">
        <v>93829.35</v>
      </c>
    </row>
    <row r="15" spans="1:16" x14ac:dyDescent="0.2">
      <c r="A15" s="70" t="s">
        <v>33</v>
      </c>
      <c r="B15" s="70" t="s">
        <v>34</v>
      </c>
      <c r="C15" s="70" t="s">
        <v>35</v>
      </c>
      <c r="D15" s="70" t="s">
        <v>48</v>
      </c>
      <c r="E15" s="70" t="s">
        <v>37</v>
      </c>
      <c r="F15" s="70" t="s">
        <v>38</v>
      </c>
      <c r="G15" s="70" t="s">
        <v>49</v>
      </c>
      <c r="H15" s="70" t="s">
        <v>50</v>
      </c>
      <c r="I15" s="70" t="s">
        <v>51</v>
      </c>
      <c r="J15" s="70" t="s">
        <v>18</v>
      </c>
      <c r="K15" s="70" t="s">
        <v>41</v>
      </c>
      <c r="L15" s="70" t="s">
        <v>13</v>
      </c>
      <c r="M15" s="1">
        <v>50000</v>
      </c>
      <c r="N15" s="70"/>
      <c r="O15" s="70"/>
      <c r="P15" s="70"/>
    </row>
    <row r="16" spans="1:16" x14ac:dyDescent="0.2">
      <c r="A16" s="70" t="s">
        <v>33</v>
      </c>
      <c r="B16" s="70" t="s">
        <v>34</v>
      </c>
      <c r="C16" s="70" t="s">
        <v>35</v>
      </c>
      <c r="D16" s="70" t="s">
        <v>48</v>
      </c>
      <c r="E16" s="70" t="s">
        <v>37</v>
      </c>
      <c r="F16" s="70" t="s">
        <v>38</v>
      </c>
      <c r="G16" s="70" t="s">
        <v>49</v>
      </c>
      <c r="H16" s="70" t="s">
        <v>50</v>
      </c>
      <c r="I16" s="70" t="s">
        <v>51</v>
      </c>
      <c r="J16" s="70" t="s">
        <v>18</v>
      </c>
      <c r="K16" s="70" t="s">
        <v>41</v>
      </c>
      <c r="L16" s="70" t="s">
        <v>14</v>
      </c>
      <c r="M16" s="1">
        <v>2555800</v>
      </c>
      <c r="N16" s="1">
        <v>42997.43</v>
      </c>
      <c r="O16" s="1">
        <v>10290.39</v>
      </c>
      <c r="P16" s="1">
        <v>10290.39</v>
      </c>
    </row>
    <row r="17" spans="1:16" x14ac:dyDescent="0.2">
      <c r="A17" s="70" t="s">
        <v>33</v>
      </c>
      <c r="B17" s="70" t="s">
        <v>34</v>
      </c>
      <c r="C17" s="70" t="s">
        <v>35</v>
      </c>
      <c r="D17" s="70" t="s">
        <v>52</v>
      </c>
      <c r="E17" s="70" t="s">
        <v>37</v>
      </c>
      <c r="F17" s="70" t="s">
        <v>38</v>
      </c>
      <c r="G17" s="70" t="s">
        <v>166</v>
      </c>
      <c r="H17" s="70" t="s">
        <v>167</v>
      </c>
      <c r="I17" s="70" t="s">
        <v>11</v>
      </c>
      <c r="J17" s="70" t="s">
        <v>18</v>
      </c>
      <c r="K17" s="70" t="s">
        <v>41</v>
      </c>
      <c r="L17" s="70" t="s">
        <v>14</v>
      </c>
      <c r="M17" s="1">
        <v>4102848</v>
      </c>
      <c r="N17" s="1">
        <v>4102848</v>
      </c>
      <c r="O17" s="1">
        <v>336328.01</v>
      </c>
      <c r="P17" s="1">
        <v>336328.01</v>
      </c>
    </row>
    <row r="18" spans="1:16" x14ac:dyDescent="0.2">
      <c r="A18" s="70" t="s">
        <v>33</v>
      </c>
      <c r="B18" s="70" t="s">
        <v>34</v>
      </c>
      <c r="C18" s="70" t="s">
        <v>35</v>
      </c>
      <c r="D18" s="70" t="s">
        <v>120</v>
      </c>
      <c r="E18" s="70" t="s">
        <v>37</v>
      </c>
      <c r="F18" s="70" t="s">
        <v>38</v>
      </c>
      <c r="G18" s="70" t="s">
        <v>45</v>
      </c>
      <c r="H18" s="70" t="s">
        <v>46</v>
      </c>
      <c r="I18" s="70" t="s">
        <v>11</v>
      </c>
      <c r="J18" s="70" t="s">
        <v>18</v>
      </c>
      <c r="K18" s="70" t="s">
        <v>41</v>
      </c>
      <c r="L18" s="70" t="s">
        <v>11</v>
      </c>
      <c r="M18" s="1">
        <v>1040465.44</v>
      </c>
      <c r="N18" s="1">
        <v>1040465.44</v>
      </c>
      <c r="O18" s="1">
        <v>1040465.44</v>
      </c>
      <c r="P18" s="1">
        <v>1040465.44</v>
      </c>
    </row>
    <row r="19" spans="1:16" x14ac:dyDescent="0.2">
      <c r="A19" s="70" t="s">
        <v>33</v>
      </c>
      <c r="B19" s="70" t="s">
        <v>34</v>
      </c>
      <c r="C19" s="70" t="s">
        <v>59</v>
      </c>
      <c r="D19" s="70" t="s">
        <v>60</v>
      </c>
      <c r="E19" s="70" t="s">
        <v>61</v>
      </c>
      <c r="F19" s="70" t="s">
        <v>62</v>
      </c>
      <c r="G19" s="70" t="s">
        <v>63</v>
      </c>
      <c r="H19" s="70" t="s">
        <v>164</v>
      </c>
      <c r="I19" s="70" t="s">
        <v>51</v>
      </c>
      <c r="J19" s="70" t="s">
        <v>17</v>
      </c>
      <c r="K19" s="70" t="s">
        <v>64</v>
      </c>
      <c r="L19" s="70" t="s">
        <v>11</v>
      </c>
      <c r="M19" s="1">
        <v>1343260.75</v>
      </c>
      <c r="N19" s="1">
        <v>1343260.75</v>
      </c>
      <c r="O19" s="1">
        <v>1343260.75</v>
      </c>
      <c r="P19" s="1">
        <v>1300854.67</v>
      </c>
    </row>
    <row r="20" spans="1:16" x14ac:dyDescent="0.2">
      <c r="M20" s="1"/>
      <c r="N20" s="1"/>
      <c r="O20" s="1"/>
      <c r="P20" s="1"/>
    </row>
    <row r="21" spans="1:16" x14ac:dyDescent="0.2">
      <c r="M21" s="52">
        <f>SUM(M10:M20)</f>
        <v>38516489.769999996</v>
      </c>
      <c r="N21" s="52">
        <f t="shared" ref="N21:P21" si="0">SUM(N10:N20)</f>
        <v>21047655.690000001</v>
      </c>
      <c r="O21" s="52">
        <f t="shared" si="0"/>
        <v>11396715.65</v>
      </c>
      <c r="P21" s="52">
        <f t="shared" si="0"/>
        <v>11184789.25</v>
      </c>
    </row>
    <row r="22" spans="1:16" x14ac:dyDescent="0.2">
      <c r="M22" s="52"/>
      <c r="N22" s="52"/>
      <c r="O22" s="52"/>
      <c r="P22" s="52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A26" sqref="A26:J26"/>
    </sheetView>
  </sheetViews>
  <sheetFormatPr defaultRowHeight="12.75" x14ac:dyDescent="0.2"/>
  <cols>
    <col min="13" max="13" width="12.85546875" bestFit="1" customWidth="1"/>
    <col min="14" max="16" width="12.7109375" bestFit="1" customWidth="1"/>
  </cols>
  <sheetData>
    <row r="1" spans="1:16" x14ac:dyDescent="0.2">
      <c r="A1" t="s">
        <v>110</v>
      </c>
    </row>
    <row r="3" spans="1:16" x14ac:dyDescent="0.2">
      <c r="A3" t="s">
        <v>19</v>
      </c>
    </row>
    <row r="4" spans="1:16" x14ac:dyDescent="0.2">
      <c r="A4" s="88" t="s">
        <v>121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2">
      <c r="A5" s="88" t="s">
        <v>20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420314.2</v>
      </c>
      <c r="P10" s="1">
        <v>420228.31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11215063.529999999</v>
      </c>
      <c r="O12" s="1">
        <v>1323835.8999999999</v>
      </c>
      <c r="P12" s="1">
        <v>1021173.48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104</v>
      </c>
      <c r="I13" t="s">
        <v>11</v>
      </c>
      <c r="J13" t="s">
        <v>18</v>
      </c>
      <c r="K13" t="s">
        <v>41</v>
      </c>
      <c r="L13" t="s">
        <v>11</v>
      </c>
      <c r="M13" s="1">
        <v>13452023.119999999</v>
      </c>
      <c r="N13" s="1">
        <v>13452023.119999999</v>
      </c>
      <c r="O13" s="1">
        <v>13439991.84</v>
      </c>
      <c r="P13" s="1">
        <v>13291137.109999999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105</v>
      </c>
      <c r="H14" t="s">
        <v>106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244278.15</v>
      </c>
      <c r="O14" s="1">
        <v>244278.15</v>
      </c>
      <c r="P14" s="1">
        <v>244278.15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1290089.97</v>
      </c>
      <c r="O15" s="1">
        <v>170479.57</v>
      </c>
      <c r="P15" s="1">
        <v>170479.57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591.32000000000005</v>
      </c>
      <c r="N16" s="1">
        <v>591.32000000000005</v>
      </c>
      <c r="O16" s="1">
        <v>591.32000000000005</v>
      </c>
      <c r="P16" s="1">
        <v>591.32000000000005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92268</v>
      </c>
      <c r="P17" s="1">
        <v>92268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597383.22</v>
      </c>
      <c r="P18" s="1">
        <v>597383.22</v>
      </c>
    </row>
    <row r="19" spans="1:16" x14ac:dyDescent="0.2">
      <c r="A19" t="s">
        <v>33</v>
      </c>
      <c r="B19" t="s">
        <v>34</v>
      </c>
      <c r="C19" t="s">
        <v>35</v>
      </c>
      <c r="D19" t="s">
        <v>120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1941169.32</v>
      </c>
      <c r="N19" s="1">
        <v>1941169.32</v>
      </c>
      <c r="O19" s="1">
        <v>1941169.32</v>
      </c>
      <c r="P19" s="1">
        <v>1941169.32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107</v>
      </c>
      <c r="I20" t="s">
        <v>51</v>
      </c>
      <c r="J20" t="s">
        <v>17</v>
      </c>
      <c r="K20" t="s">
        <v>64</v>
      </c>
      <c r="L20" t="s">
        <v>11</v>
      </c>
      <c r="M20" s="1">
        <v>2027521.7</v>
      </c>
      <c r="N20" s="1">
        <v>2027521.7</v>
      </c>
      <c r="O20" s="1">
        <v>2027521.7</v>
      </c>
      <c r="P20" s="1">
        <v>1991340.6</v>
      </c>
    </row>
    <row r="21" spans="1:16" x14ac:dyDescent="0.2">
      <c r="A21" s="44" t="s">
        <v>99</v>
      </c>
      <c r="B21" s="44"/>
      <c r="C21" s="44" t="s">
        <v>109</v>
      </c>
      <c r="D21" s="44" t="s">
        <v>109</v>
      </c>
      <c r="E21" s="44" t="s">
        <v>109</v>
      </c>
      <c r="F21" s="44"/>
      <c r="G21" s="44" t="s">
        <v>109</v>
      </c>
      <c r="H21" s="44"/>
      <c r="I21" s="44" t="s">
        <v>109</v>
      </c>
      <c r="J21" s="44" t="s">
        <v>109</v>
      </c>
      <c r="K21" s="44" t="s">
        <v>109</v>
      </c>
      <c r="L21" s="44" t="s">
        <v>109</v>
      </c>
      <c r="M21" s="45">
        <f>SUM(M10:M20)</f>
        <v>46628343.460000001</v>
      </c>
      <c r="N21" s="49">
        <f>SUM(N10:N20)</f>
        <v>37216113.109999999</v>
      </c>
      <c r="O21" s="49">
        <f>SUM(O10:O20)</f>
        <v>20257833.219999999</v>
      </c>
      <c r="P21" s="49">
        <f>SUM(P10:P20)</f>
        <v>19770049.080000002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A26" sqref="A26:J26"/>
    </sheetView>
  </sheetViews>
  <sheetFormatPr defaultRowHeight="12.75" x14ac:dyDescent="0.2"/>
  <cols>
    <col min="13" max="16" width="12.85546875" bestFit="1" customWidth="1"/>
  </cols>
  <sheetData>
    <row r="1" spans="1:16" x14ac:dyDescent="0.2">
      <c r="A1" t="s">
        <v>124</v>
      </c>
    </row>
    <row r="3" spans="1:16" x14ac:dyDescent="0.2">
      <c r="A3" t="s">
        <v>19</v>
      </c>
    </row>
    <row r="4" spans="1:16" x14ac:dyDescent="0.2">
      <c r="A4" s="88" t="s">
        <v>125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2">
      <c r="A5" s="88" t="s">
        <v>20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991697.44</v>
      </c>
      <c r="P10" s="1">
        <v>991611.55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12210717.23</v>
      </c>
      <c r="O12" s="1">
        <v>2854839.97</v>
      </c>
      <c r="P12" s="1">
        <v>2854839.97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104</v>
      </c>
      <c r="I13" t="s">
        <v>11</v>
      </c>
      <c r="J13" t="s">
        <v>18</v>
      </c>
      <c r="K13" t="s">
        <v>41</v>
      </c>
      <c r="L13" t="s">
        <v>11</v>
      </c>
      <c r="M13" s="1">
        <v>18847477.030000001</v>
      </c>
      <c r="N13" s="1">
        <v>18847475.75</v>
      </c>
      <c r="O13" s="1">
        <v>18841967.5</v>
      </c>
      <c r="P13" s="1">
        <v>18674083.960000001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105</v>
      </c>
      <c r="H14" t="s">
        <v>106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359899.13</v>
      </c>
      <c r="O14" s="1">
        <v>359899.13</v>
      </c>
      <c r="P14" s="1">
        <v>359899.13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1301454.56</v>
      </c>
      <c r="O15" s="1">
        <v>317787.06</v>
      </c>
      <c r="P15" s="1">
        <v>317787.06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591.32000000000005</v>
      </c>
      <c r="N16" s="1">
        <v>591.32000000000005</v>
      </c>
      <c r="O16" s="1">
        <v>591.32000000000005</v>
      </c>
      <c r="P16" s="1">
        <v>591.32000000000005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138402</v>
      </c>
      <c r="P17" s="1">
        <v>138402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890991.96</v>
      </c>
      <c r="P18" s="1">
        <v>890991.96</v>
      </c>
    </row>
    <row r="19" spans="1:16" x14ac:dyDescent="0.2">
      <c r="A19" t="s">
        <v>33</v>
      </c>
      <c r="B19" t="s">
        <v>34</v>
      </c>
      <c r="C19" t="s">
        <v>35</v>
      </c>
      <c r="D19" t="s">
        <v>120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2909404.8</v>
      </c>
      <c r="N19" s="1">
        <v>2909404.8</v>
      </c>
      <c r="O19" s="1">
        <v>2908192.98</v>
      </c>
      <c r="P19" s="1">
        <v>2908192.98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107</v>
      </c>
      <c r="I20" t="s">
        <v>51</v>
      </c>
      <c r="J20" t="s">
        <v>17</v>
      </c>
      <c r="K20" t="s">
        <v>64</v>
      </c>
      <c r="L20" t="s">
        <v>11</v>
      </c>
      <c r="M20" s="1">
        <v>2839486.93</v>
      </c>
      <c r="N20" s="1">
        <v>2839486.93</v>
      </c>
      <c r="O20" s="1">
        <v>2839486.93</v>
      </c>
      <c r="P20" s="1">
        <v>2800472.7</v>
      </c>
    </row>
    <row r="21" spans="1:16" x14ac:dyDescent="0.2">
      <c r="A21" s="46" t="s">
        <v>99</v>
      </c>
      <c r="B21" s="46"/>
      <c r="C21" s="46" t="s">
        <v>109</v>
      </c>
      <c r="D21" s="46" t="s">
        <v>109</v>
      </c>
      <c r="E21" s="46" t="s">
        <v>109</v>
      </c>
      <c r="F21" s="46"/>
      <c r="G21" s="46" t="s">
        <v>109</v>
      </c>
      <c r="H21" s="46"/>
      <c r="I21" s="46" t="s">
        <v>109</v>
      </c>
      <c r="J21" s="46" t="s">
        <v>109</v>
      </c>
      <c r="K21" s="46" t="s">
        <v>109</v>
      </c>
      <c r="L21" s="46" t="s">
        <v>109</v>
      </c>
      <c r="M21" s="47">
        <f>SUM(M10:M20)</f>
        <v>53803998.079999998</v>
      </c>
      <c r="N21" s="49">
        <f>SUM(N10:N20)</f>
        <v>45544662.720000006</v>
      </c>
      <c r="O21" s="49">
        <f>SUM(O10:O20)</f>
        <v>30143856.289999999</v>
      </c>
      <c r="P21" s="49">
        <f>SUM(P10:P20)</f>
        <v>29936872.629999999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A26" sqref="A26:J26"/>
    </sheetView>
  </sheetViews>
  <sheetFormatPr defaultRowHeight="12.75" x14ac:dyDescent="0.2"/>
  <cols>
    <col min="13" max="13" width="12.85546875" bestFit="1" customWidth="1"/>
    <col min="14" max="15" width="12.7109375" bestFit="1" customWidth="1"/>
    <col min="16" max="16" width="12.85546875" bestFit="1" customWidth="1"/>
  </cols>
  <sheetData>
    <row r="1" spans="1:16" x14ac:dyDescent="0.2">
      <c r="A1" s="56" t="s">
        <v>124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3" spans="1:16" x14ac:dyDescent="0.2">
      <c r="A3" s="56" t="s">
        <v>19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x14ac:dyDescent="0.2">
      <c r="A4" s="89" t="s">
        <v>127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x14ac:dyDescent="0.2">
      <c r="A5" s="89" t="s">
        <v>20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</row>
    <row r="6" spans="1:16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x14ac:dyDescent="0.2">
      <c r="A7" s="56" t="s">
        <v>21</v>
      </c>
      <c r="B7" s="56"/>
      <c r="C7" s="56" t="s">
        <v>22</v>
      </c>
      <c r="D7" s="56" t="s">
        <v>23</v>
      </c>
      <c r="E7" s="56" t="s">
        <v>24</v>
      </c>
      <c r="F7" s="56"/>
      <c r="G7" s="56" t="s">
        <v>25</v>
      </c>
      <c r="H7" s="56"/>
      <c r="I7" s="56" t="s">
        <v>26</v>
      </c>
      <c r="J7" s="56" t="s">
        <v>27</v>
      </c>
      <c r="K7" s="56" t="s">
        <v>28</v>
      </c>
      <c r="L7" s="56" t="s">
        <v>29</v>
      </c>
      <c r="M7" s="56" t="s">
        <v>30</v>
      </c>
      <c r="N7" s="56" t="s">
        <v>111</v>
      </c>
      <c r="O7" s="56" t="s">
        <v>112</v>
      </c>
      <c r="P7" s="56" t="s">
        <v>113</v>
      </c>
    </row>
    <row r="8" spans="1:16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 t="s">
        <v>31</v>
      </c>
      <c r="N8" s="56" t="s">
        <v>114</v>
      </c>
      <c r="O8" s="56" t="s">
        <v>115</v>
      </c>
      <c r="P8" s="56" t="s">
        <v>116</v>
      </c>
    </row>
    <row r="9" spans="1:16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 t="s">
        <v>32</v>
      </c>
      <c r="M9" s="56" t="s">
        <v>117</v>
      </c>
      <c r="N9" s="56" t="s">
        <v>117</v>
      </c>
      <c r="O9" s="56" t="s">
        <v>117</v>
      </c>
      <c r="P9" s="56" t="s">
        <v>117</v>
      </c>
    </row>
    <row r="10" spans="1:16" x14ac:dyDescent="0.2">
      <c r="A10" s="56" t="s">
        <v>33</v>
      </c>
      <c r="B10" s="56" t="s">
        <v>34</v>
      </c>
      <c r="C10" s="56" t="s">
        <v>35</v>
      </c>
      <c r="D10" s="56" t="s">
        <v>36</v>
      </c>
      <c r="E10" s="56" t="s">
        <v>37</v>
      </c>
      <c r="F10" s="56" t="s">
        <v>38</v>
      </c>
      <c r="G10" s="56" t="s">
        <v>39</v>
      </c>
      <c r="H10" s="56" t="s">
        <v>40</v>
      </c>
      <c r="I10" s="56" t="s">
        <v>11</v>
      </c>
      <c r="J10" s="56" t="s">
        <v>18</v>
      </c>
      <c r="K10" s="56" t="s">
        <v>41</v>
      </c>
      <c r="L10" s="56" t="s">
        <v>14</v>
      </c>
      <c r="M10" s="57">
        <v>2785628</v>
      </c>
      <c r="N10" s="57">
        <v>2785628</v>
      </c>
      <c r="O10" s="57">
        <v>1209340.99</v>
      </c>
      <c r="P10" s="57">
        <v>1209255.1000000001</v>
      </c>
    </row>
    <row r="11" spans="1:16" x14ac:dyDescent="0.2">
      <c r="A11" s="56" t="s">
        <v>33</v>
      </c>
      <c r="B11" s="56" t="s">
        <v>34</v>
      </c>
      <c r="C11" s="56" t="s">
        <v>35</v>
      </c>
      <c r="D11" s="56" t="s">
        <v>36</v>
      </c>
      <c r="E11" s="56" t="s">
        <v>37</v>
      </c>
      <c r="F11" s="56" t="s">
        <v>38</v>
      </c>
      <c r="G11" s="56" t="s">
        <v>42</v>
      </c>
      <c r="H11" s="56" t="s">
        <v>43</v>
      </c>
      <c r="I11" s="56" t="s">
        <v>11</v>
      </c>
      <c r="J11" s="56" t="s">
        <v>18</v>
      </c>
      <c r="K11" s="56" t="s">
        <v>41</v>
      </c>
      <c r="L11" s="56" t="s">
        <v>13</v>
      </c>
      <c r="M11" s="57">
        <v>1706506</v>
      </c>
      <c r="N11" s="57">
        <v>30257</v>
      </c>
      <c r="O11" s="56"/>
      <c r="P11" s="56"/>
    </row>
    <row r="12" spans="1:16" x14ac:dyDescent="0.2">
      <c r="A12" s="56" t="s">
        <v>33</v>
      </c>
      <c r="B12" s="56" t="s">
        <v>34</v>
      </c>
      <c r="C12" s="56" t="s">
        <v>35</v>
      </c>
      <c r="D12" s="56" t="s">
        <v>36</v>
      </c>
      <c r="E12" s="56" t="s">
        <v>37</v>
      </c>
      <c r="F12" s="56" t="s">
        <v>38</v>
      </c>
      <c r="G12" s="56" t="s">
        <v>42</v>
      </c>
      <c r="H12" s="56" t="s">
        <v>43</v>
      </c>
      <c r="I12" s="56" t="s">
        <v>11</v>
      </c>
      <c r="J12" s="56" t="s">
        <v>18</v>
      </c>
      <c r="K12" s="56" t="s">
        <v>41</v>
      </c>
      <c r="L12" s="56" t="s">
        <v>14</v>
      </c>
      <c r="M12" s="57">
        <v>15987391</v>
      </c>
      <c r="N12" s="57">
        <v>13240163.720000001</v>
      </c>
      <c r="O12" s="57">
        <v>4309808.25</v>
      </c>
      <c r="P12" s="57">
        <v>4309808.25</v>
      </c>
    </row>
    <row r="13" spans="1:16" x14ac:dyDescent="0.2">
      <c r="A13" s="56" t="s">
        <v>33</v>
      </c>
      <c r="B13" s="56" t="s">
        <v>34</v>
      </c>
      <c r="C13" s="56" t="s">
        <v>35</v>
      </c>
      <c r="D13" s="56" t="s">
        <v>44</v>
      </c>
      <c r="E13" s="56" t="s">
        <v>37</v>
      </c>
      <c r="F13" s="56" t="s">
        <v>38</v>
      </c>
      <c r="G13" s="56" t="s">
        <v>47</v>
      </c>
      <c r="H13" s="56" t="s">
        <v>104</v>
      </c>
      <c r="I13" s="56" t="s">
        <v>11</v>
      </c>
      <c r="J13" s="56" t="s">
        <v>18</v>
      </c>
      <c r="K13" s="56" t="s">
        <v>41</v>
      </c>
      <c r="L13" s="56" t="s">
        <v>11</v>
      </c>
      <c r="M13" s="57">
        <v>24216050.690000001</v>
      </c>
      <c r="N13" s="57">
        <v>24216049.41</v>
      </c>
      <c r="O13" s="57">
        <v>24210248.140000001</v>
      </c>
      <c r="P13" s="57">
        <v>24058696.5</v>
      </c>
    </row>
    <row r="14" spans="1:16" x14ac:dyDescent="0.2">
      <c r="A14" s="56" t="s">
        <v>33</v>
      </c>
      <c r="B14" s="56" t="s">
        <v>34</v>
      </c>
      <c r="C14" s="56" t="s">
        <v>35</v>
      </c>
      <c r="D14" s="56" t="s">
        <v>44</v>
      </c>
      <c r="E14" s="56" t="s">
        <v>37</v>
      </c>
      <c r="F14" s="56" t="s">
        <v>38</v>
      </c>
      <c r="G14" s="56" t="s">
        <v>105</v>
      </c>
      <c r="H14" s="56" t="s">
        <v>106</v>
      </c>
      <c r="I14" s="56" t="s">
        <v>11</v>
      </c>
      <c r="J14" s="56" t="s">
        <v>18</v>
      </c>
      <c r="K14" s="56" t="s">
        <v>41</v>
      </c>
      <c r="L14" s="56" t="s">
        <v>14</v>
      </c>
      <c r="M14" s="57">
        <v>2091585</v>
      </c>
      <c r="N14" s="57">
        <v>494941.47</v>
      </c>
      <c r="O14" s="57">
        <v>492834.67</v>
      </c>
      <c r="P14" s="57">
        <v>492834.67</v>
      </c>
    </row>
    <row r="15" spans="1:16" x14ac:dyDescent="0.2">
      <c r="A15" s="56" t="s">
        <v>33</v>
      </c>
      <c r="B15" s="56" t="s">
        <v>34</v>
      </c>
      <c r="C15" s="56" t="s">
        <v>35</v>
      </c>
      <c r="D15" s="56" t="s">
        <v>48</v>
      </c>
      <c r="E15" s="56" t="s">
        <v>37</v>
      </c>
      <c r="F15" s="56" t="s">
        <v>38</v>
      </c>
      <c r="G15" s="56" t="s">
        <v>49</v>
      </c>
      <c r="H15" s="56" t="s">
        <v>50</v>
      </c>
      <c r="I15" s="56" t="s">
        <v>51</v>
      </c>
      <c r="J15" s="56" t="s">
        <v>18</v>
      </c>
      <c r="K15" s="56" t="s">
        <v>41</v>
      </c>
      <c r="L15" s="56" t="s">
        <v>14</v>
      </c>
      <c r="M15" s="57">
        <v>2376180</v>
      </c>
      <c r="N15" s="57">
        <v>1312340.72</v>
      </c>
      <c r="O15" s="57">
        <v>426925.82</v>
      </c>
      <c r="P15" s="57">
        <v>426925.82</v>
      </c>
    </row>
    <row r="16" spans="1:16" x14ac:dyDescent="0.2">
      <c r="A16" s="56" t="s">
        <v>33</v>
      </c>
      <c r="B16" s="56" t="s">
        <v>34</v>
      </c>
      <c r="C16" s="56" t="s">
        <v>35</v>
      </c>
      <c r="D16" s="56" t="s">
        <v>52</v>
      </c>
      <c r="E16" s="56" t="s">
        <v>37</v>
      </c>
      <c r="F16" s="56" t="s">
        <v>38</v>
      </c>
      <c r="G16" s="56" t="s">
        <v>53</v>
      </c>
      <c r="H16" s="56" t="s">
        <v>54</v>
      </c>
      <c r="I16" s="56" t="s">
        <v>11</v>
      </c>
      <c r="J16" s="56" t="s">
        <v>18</v>
      </c>
      <c r="K16" s="56" t="s">
        <v>41</v>
      </c>
      <c r="L16" s="56" t="s">
        <v>14</v>
      </c>
      <c r="M16" s="57">
        <v>591.32000000000005</v>
      </c>
      <c r="N16" s="57">
        <v>591.32000000000005</v>
      </c>
      <c r="O16" s="57">
        <v>591.32000000000005</v>
      </c>
      <c r="P16" s="57">
        <v>591.32000000000005</v>
      </c>
    </row>
    <row r="17" spans="1:16" x14ac:dyDescent="0.2">
      <c r="A17" s="56" t="s">
        <v>33</v>
      </c>
      <c r="B17" s="56" t="s">
        <v>34</v>
      </c>
      <c r="C17" s="56" t="s">
        <v>35</v>
      </c>
      <c r="D17" s="56" t="s">
        <v>52</v>
      </c>
      <c r="E17" s="56" t="s">
        <v>37</v>
      </c>
      <c r="F17" s="56" t="s">
        <v>38</v>
      </c>
      <c r="G17" s="56" t="s">
        <v>55</v>
      </c>
      <c r="H17" s="56" t="s">
        <v>56</v>
      </c>
      <c r="I17" s="56" t="s">
        <v>11</v>
      </c>
      <c r="J17" s="56" t="s">
        <v>18</v>
      </c>
      <c r="K17" s="56" t="s">
        <v>41</v>
      </c>
      <c r="L17" s="56" t="s">
        <v>14</v>
      </c>
      <c r="M17" s="57">
        <v>578772</v>
      </c>
      <c r="N17" s="57">
        <v>578772</v>
      </c>
      <c r="O17" s="57">
        <v>186633</v>
      </c>
      <c r="P17" s="57">
        <v>186633</v>
      </c>
    </row>
    <row r="18" spans="1:16" x14ac:dyDescent="0.2">
      <c r="A18" s="56" t="s">
        <v>33</v>
      </c>
      <c r="B18" s="56" t="s">
        <v>34</v>
      </c>
      <c r="C18" s="56" t="s">
        <v>35</v>
      </c>
      <c r="D18" s="56" t="s">
        <v>52</v>
      </c>
      <c r="E18" s="56" t="s">
        <v>37</v>
      </c>
      <c r="F18" s="56" t="s">
        <v>38</v>
      </c>
      <c r="G18" s="56" t="s">
        <v>57</v>
      </c>
      <c r="H18" s="56" t="s">
        <v>58</v>
      </c>
      <c r="I18" s="56" t="s">
        <v>11</v>
      </c>
      <c r="J18" s="56" t="s">
        <v>18</v>
      </c>
      <c r="K18" s="56" t="s">
        <v>41</v>
      </c>
      <c r="L18" s="56" t="s">
        <v>14</v>
      </c>
      <c r="M18" s="57">
        <v>3680976</v>
      </c>
      <c r="N18" s="57">
        <v>3680976</v>
      </c>
      <c r="O18" s="57">
        <v>1192194.94</v>
      </c>
      <c r="P18" s="57">
        <v>1192194.94</v>
      </c>
    </row>
    <row r="19" spans="1:16" x14ac:dyDescent="0.2">
      <c r="A19" s="56" t="s">
        <v>33</v>
      </c>
      <c r="B19" s="56" t="s">
        <v>34</v>
      </c>
      <c r="C19" s="56" t="s">
        <v>35</v>
      </c>
      <c r="D19" s="56" t="s">
        <v>120</v>
      </c>
      <c r="E19" s="56" t="s">
        <v>37</v>
      </c>
      <c r="F19" s="56" t="s">
        <v>38</v>
      </c>
      <c r="G19" s="56" t="s">
        <v>45</v>
      </c>
      <c r="H19" s="56" t="s">
        <v>46</v>
      </c>
      <c r="I19" s="56" t="s">
        <v>11</v>
      </c>
      <c r="J19" s="56" t="s">
        <v>18</v>
      </c>
      <c r="K19" s="56" t="s">
        <v>41</v>
      </c>
      <c r="L19" s="56" t="s">
        <v>11</v>
      </c>
      <c r="M19" s="57">
        <v>3876068.48</v>
      </c>
      <c r="N19" s="57">
        <v>3876068.48</v>
      </c>
      <c r="O19" s="57">
        <v>3874856.66</v>
      </c>
      <c r="P19" s="57">
        <v>3874856.66</v>
      </c>
    </row>
    <row r="20" spans="1:16" x14ac:dyDescent="0.2">
      <c r="A20" s="56" t="s">
        <v>33</v>
      </c>
      <c r="B20" s="56" t="s">
        <v>34</v>
      </c>
      <c r="C20" s="56" t="s">
        <v>59</v>
      </c>
      <c r="D20" s="56" t="s">
        <v>60</v>
      </c>
      <c r="E20" s="56" t="s">
        <v>61</v>
      </c>
      <c r="F20" s="56" t="s">
        <v>62</v>
      </c>
      <c r="G20" s="56" t="s">
        <v>63</v>
      </c>
      <c r="H20" s="56" t="s">
        <v>107</v>
      </c>
      <c r="I20" s="56" t="s">
        <v>51</v>
      </c>
      <c r="J20" s="56" t="s">
        <v>17</v>
      </c>
      <c r="K20" s="56" t="s">
        <v>64</v>
      </c>
      <c r="L20" s="56" t="s">
        <v>11</v>
      </c>
      <c r="M20" s="57">
        <v>3677103.71</v>
      </c>
      <c r="N20" s="57">
        <v>3677103.71</v>
      </c>
      <c r="O20" s="57">
        <v>3677103.71</v>
      </c>
      <c r="P20" s="57">
        <v>3640668.92</v>
      </c>
    </row>
    <row r="21" spans="1:16" x14ac:dyDescent="0.2">
      <c r="A21" s="48" t="s">
        <v>99</v>
      </c>
      <c r="B21" s="48"/>
      <c r="C21" s="48" t="s">
        <v>109</v>
      </c>
      <c r="D21" s="48" t="s">
        <v>109</v>
      </c>
      <c r="E21" s="48" t="s">
        <v>109</v>
      </c>
      <c r="F21" s="48"/>
      <c r="G21" s="48" t="s">
        <v>109</v>
      </c>
      <c r="H21" s="48"/>
      <c r="I21" s="48" t="s">
        <v>109</v>
      </c>
      <c r="J21" s="48" t="s">
        <v>109</v>
      </c>
      <c r="K21" s="48" t="s">
        <v>109</v>
      </c>
      <c r="L21" s="48" t="s">
        <v>109</v>
      </c>
      <c r="M21" s="49">
        <f>SUM(M10:M20)</f>
        <v>60976852.199999996</v>
      </c>
      <c r="N21" s="49">
        <f>SUM(N10:N20)</f>
        <v>53892891.829999998</v>
      </c>
      <c r="O21" s="49">
        <f>SUM(O10:O20)</f>
        <v>39580537.500000007</v>
      </c>
      <c r="P21" s="49">
        <f>SUM(P10:P20)</f>
        <v>39392465.180000007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6" sqref="A26:J26"/>
    </sheetView>
  </sheetViews>
  <sheetFormatPr defaultRowHeight="12.75" x14ac:dyDescent="0.2"/>
  <cols>
    <col min="13" max="16" width="12.7109375" bestFit="1" customWidth="1"/>
  </cols>
  <sheetData>
    <row r="1" spans="1:16" x14ac:dyDescent="0.2">
      <c r="A1" t="s">
        <v>124</v>
      </c>
    </row>
    <row r="3" spans="1:16" x14ac:dyDescent="0.2">
      <c r="A3" t="s">
        <v>19</v>
      </c>
    </row>
    <row r="4" spans="1:16" x14ac:dyDescent="0.2">
      <c r="A4" s="88" t="s">
        <v>129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2">
      <c r="A5" s="88" t="s">
        <v>20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1652039.89</v>
      </c>
      <c r="P10" s="1">
        <v>1651954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160656.20000000001</v>
      </c>
      <c r="O11" s="1">
        <v>30257</v>
      </c>
      <c r="P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13678899.82</v>
      </c>
      <c r="O12" s="1">
        <v>5467226.6500000004</v>
      </c>
      <c r="P12" s="1">
        <v>5467226.6500000004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104</v>
      </c>
      <c r="I13" t="s">
        <v>11</v>
      </c>
      <c r="J13" t="s">
        <v>18</v>
      </c>
      <c r="K13" t="s">
        <v>41</v>
      </c>
      <c r="L13" t="s">
        <v>11</v>
      </c>
      <c r="M13" s="1">
        <v>29609688.039999999</v>
      </c>
      <c r="N13" s="1">
        <v>29544945.359999999</v>
      </c>
      <c r="O13" s="1">
        <v>29539331.600000001</v>
      </c>
      <c r="P13" s="1">
        <v>29401277.309999999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105</v>
      </c>
      <c r="H14" t="s">
        <v>106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625048.91</v>
      </c>
      <c r="O14" s="1">
        <v>622942.11</v>
      </c>
      <c r="P14" s="1">
        <v>622942.11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1323226.8799999999</v>
      </c>
      <c r="O15" s="1">
        <v>622382.73</v>
      </c>
      <c r="P15" s="1">
        <v>622382.73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1217.33</v>
      </c>
      <c r="N16" s="1">
        <v>1217.33</v>
      </c>
      <c r="O16" s="1">
        <v>1217.33</v>
      </c>
      <c r="P16" s="1">
        <v>1217.33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236961</v>
      </c>
      <c r="P17" s="1">
        <v>236961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1493357.8</v>
      </c>
      <c r="P18" s="1">
        <v>1493357.8</v>
      </c>
    </row>
    <row r="19" spans="1:16" x14ac:dyDescent="0.2">
      <c r="A19" t="s">
        <v>33</v>
      </c>
      <c r="B19" t="s">
        <v>34</v>
      </c>
      <c r="C19" t="s">
        <v>35</v>
      </c>
      <c r="D19" t="s">
        <v>120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4845872</v>
      </c>
      <c r="N19" s="1">
        <v>4845872</v>
      </c>
      <c r="O19" s="1">
        <v>4844660.18</v>
      </c>
      <c r="P19" s="1">
        <v>4844660.18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107</v>
      </c>
      <c r="I20" t="s">
        <v>51</v>
      </c>
      <c r="J20" t="s">
        <v>103</v>
      </c>
      <c r="K20" t="s">
        <v>108</v>
      </c>
      <c r="L20" t="s">
        <v>11</v>
      </c>
      <c r="M20" s="1">
        <v>971222.13</v>
      </c>
      <c r="N20" s="1">
        <v>971222.13</v>
      </c>
      <c r="O20" s="1">
        <v>971222.13</v>
      </c>
      <c r="P20" s="1">
        <v>971222.13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107</v>
      </c>
      <c r="I21" t="s">
        <v>51</v>
      </c>
      <c r="J21" t="s">
        <v>17</v>
      </c>
      <c r="K21" t="s">
        <v>64</v>
      </c>
      <c r="L21" t="s">
        <v>11</v>
      </c>
      <c r="M21" s="1">
        <v>3677103.71</v>
      </c>
      <c r="N21" s="1">
        <v>3677103.71</v>
      </c>
      <c r="O21" s="1">
        <v>3677103.71</v>
      </c>
      <c r="P21" s="1">
        <v>3640668.92</v>
      </c>
    </row>
    <row r="22" spans="1:16" x14ac:dyDescent="0.2">
      <c r="A22" s="50" t="s">
        <v>99</v>
      </c>
      <c r="B22" s="50"/>
      <c r="C22" s="50" t="s">
        <v>109</v>
      </c>
      <c r="D22" s="50" t="s">
        <v>109</v>
      </c>
      <c r="E22" s="50" t="s">
        <v>109</v>
      </c>
      <c r="F22" s="50"/>
      <c r="G22" s="50" t="s">
        <v>109</v>
      </c>
      <c r="H22" s="50"/>
      <c r="I22" s="50" t="s">
        <v>109</v>
      </c>
      <c r="J22" s="50" t="s">
        <v>109</v>
      </c>
      <c r="K22" s="50" t="s">
        <v>109</v>
      </c>
      <c r="L22" s="50" t="s">
        <v>109</v>
      </c>
      <c r="M22" s="51">
        <f>SUM(M10:M21)</f>
        <v>68312141.209999993</v>
      </c>
      <c r="N22" s="53">
        <f>SUM(N10:N21)</f>
        <v>61873568.339999996</v>
      </c>
      <c r="O22" s="53">
        <f>SUM(O10:O21)</f>
        <v>49158702.129999995</v>
      </c>
      <c r="P22" s="53">
        <f>SUM(P10:P21)</f>
        <v>48984127.159999996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85" zoomScaleNormal="85" workbookViewId="0">
      <selection activeCell="A26" sqref="A26:J26"/>
    </sheetView>
  </sheetViews>
  <sheetFormatPr defaultRowHeight="12.75" x14ac:dyDescent="0.2"/>
  <cols>
    <col min="13" max="16" width="12.7109375" bestFit="1" customWidth="1"/>
  </cols>
  <sheetData>
    <row r="1" spans="1:16" x14ac:dyDescent="0.2">
      <c r="A1" t="s">
        <v>124</v>
      </c>
    </row>
    <row r="3" spans="1:16" x14ac:dyDescent="0.2">
      <c r="A3" t="s">
        <v>19</v>
      </c>
    </row>
    <row r="4" spans="1:16" x14ac:dyDescent="0.2">
      <c r="A4" s="88" t="s">
        <v>131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2">
      <c r="A5" s="88" t="s">
        <v>20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ht="10.5" customHeight="1" x14ac:dyDescent="0.2"/>
    <row r="7" spans="1:16" ht="10.5" customHeight="1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2139679.96</v>
      </c>
      <c r="P10" s="1">
        <v>2139594.0699999998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160656.20000000001</v>
      </c>
      <c r="O11" s="1">
        <v>30257</v>
      </c>
      <c r="P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13965303.279999999</v>
      </c>
      <c r="O12" s="1">
        <v>6809690.0899999999</v>
      </c>
      <c r="P12" s="1">
        <v>6803253.4699999997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132</v>
      </c>
      <c r="K13" t="s">
        <v>133</v>
      </c>
      <c r="L13" t="s">
        <v>14</v>
      </c>
      <c r="M13" s="1">
        <v>320997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104</v>
      </c>
      <c r="I14" t="s">
        <v>11</v>
      </c>
      <c r="J14" t="s">
        <v>18</v>
      </c>
      <c r="K14" t="s">
        <v>41</v>
      </c>
      <c r="L14" t="s">
        <v>11</v>
      </c>
      <c r="M14" s="1">
        <v>35304502.149999999</v>
      </c>
      <c r="N14" s="1">
        <v>35304501.289999999</v>
      </c>
      <c r="O14" s="1">
        <v>35298993.039999999</v>
      </c>
      <c r="P14" s="1">
        <v>35101269.829999998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105</v>
      </c>
      <c r="H15" t="s">
        <v>106</v>
      </c>
      <c r="I15" t="s">
        <v>11</v>
      </c>
      <c r="J15" t="s">
        <v>18</v>
      </c>
      <c r="K15" t="s">
        <v>41</v>
      </c>
      <c r="L15" t="s">
        <v>14</v>
      </c>
      <c r="M15" s="1">
        <v>2091585</v>
      </c>
      <c r="N15" s="1">
        <v>753025.35</v>
      </c>
      <c r="O15" s="1">
        <v>750918.55</v>
      </c>
      <c r="P15" s="1">
        <v>750918.55</v>
      </c>
    </row>
    <row r="16" spans="1:16" x14ac:dyDescent="0.2">
      <c r="A16" t="s">
        <v>33</v>
      </c>
      <c r="B16" t="s">
        <v>34</v>
      </c>
      <c r="C16" t="s">
        <v>35</v>
      </c>
      <c r="D16" t="s">
        <v>48</v>
      </c>
      <c r="E16" t="s">
        <v>37</v>
      </c>
      <c r="F16" t="s">
        <v>38</v>
      </c>
      <c r="G16" t="s">
        <v>49</v>
      </c>
      <c r="H16" t="s">
        <v>50</v>
      </c>
      <c r="I16" t="s">
        <v>51</v>
      </c>
      <c r="J16" t="s">
        <v>18</v>
      </c>
      <c r="K16" t="s">
        <v>41</v>
      </c>
      <c r="L16" t="s">
        <v>14</v>
      </c>
      <c r="M16" s="1">
        <v>2376180</v>
      </c>
      <c r="N16" s="1">
        <v>1341638.3500000001</v>
      </c>
      <c r="O16" s="1">
        <v>805631.53</v>
      </c>
      <c r="P16" s="1">
        <v>805631.53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53</v>
      </c>
      <c r="H17" t="s">
        <v>54</v>
      </c>
      <c r="I17" t="s">
        <v>11</v>
      </c>
      <c r="J17" t="s">
        <v>18</v>
      </c>
      <c r="K17" t="s">
        <v>41</v>
      </c>
      <c r="L17" t="s">
        <v>14</v>
      </c>
      <c r="M17" s="1">
        <v>3095.36</v>
      </c>
      <c r="N17" s="1">
        <v>3095.36</v>
      </c>
      <c r="O17" s="1">
        <v>3095.36</v>
      </c>
      <c r="P17" s="1">
        <v>3095.36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55</v>
      </c>
      <c r="H18" t="s">
        <v>56</v>
      </c>
      <c r="I18" t="s">
        <v>11</v>
      </c>
      <c r="J18" t="s">
        <v>18</v>
      </c>
      <c r="K18" t="s">
        <v>41</v>
      </c>
      <c r="L18" t="s">
        <v>14</v>
      </c>
      <c r="M18" s="1">
        <v>578772</v>
      </c>
      <c r="N18" s="1">
        <v>578772</v>
      </c>
      <c r="O18" s="1">
        <v>287988</v>
      </c>
      <c r="P18" s="1">
        <v>287988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57</v>
      </c>
      <c r="H19" t="s">
        <v>58</v>
      </c>
      <c r="I19" t="s">
        <v>11</v>
      </c>
      <c r="J19" t="s">
        <v>18</v>
      </c>
      <c r="K19" t="s">
        <v>41</v>
      </c>
      <c r="L19" t="s">
        <v>14</v>
      </c>
      <c r="M19" s="1">
        <v>3680976</v>
      </c>
      <c r="N19" s="1">
        <v>3680976</v>
      </c>
      <c r="O19" s="1">
        <v>1790115.44</v>
      </c>
      <c r="P19" s="1">
        <v>1790115.44</v>
      </c>
    </row>
    <row r="20" spans="1:16" x14ac:dyDescent="0.2">
      <c r="A20" t="s">
        <v>33</v>
      </c>
      <c r="B20" t="s">
        <v>34</v>
      </c>
      <c r="C20" t="s">
        <v>35</v>
      </c>
      <c r="D20" t="s">
        <v>120</v>
      </c>
      <c r="E20" t="s">
        <v>37</v>
      </c>
      <c r="F20" t="s">
        <v>38</v>
      </c>
      <c r="G20" t="s">
        <v>45</v>
      </c>
      <c r="H20" t="s">
        <v>46</v>
      </c>
      <c r="I20" t="s">
        <v>11</v>
      </c>
      <c r="J20" t="s">
        <v>18</v>
      </c>
      <c r="K20" t="s">
        <v>41</v>
      </c>
      <c r="L20" t="s">
        <v>11</v>
      </c>
      <c r="M20" s="1">
        <v>5861708.5800000001</v>
      </c>
      <c r="N20" s="1">
        <v>5861708.5800000001</v>
      </c>
      <c r="O20" s="1">
        <v>5860496.7599999998</v>
      </c>
      <c r="P20" s="1">
        <v>5860496.7599999998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107</v>
      </c>
      <c r="I21" t="s">
        <v>51</v>
      </c>
      <c r="J21" t="s">
        <v>103</v>
      </c>
      <c r="K21" t="s">
        <v>108</v>
      </c>
      <c r="L21" t="s">
        <v>11</v>
      </c>
      <c r="M21" s="1">
        <v>1822011.28</v>
      </c>
      <c r="N21" s="1">
        <v>1822011.28</v>
      </c>
      <c r="O21" s="1">
        <v>1822011.28</v>
      </c>
      <c r="P21" s="1">
        <v>1783210.71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107</v>
      </c>
      <c r="I22" t="s">
        <v>51</v>
      </c>
      <c r="J22" t="s">
        <v>17</v>
      </c>
      <c r="K22" t="s">
        <v>64</v>
      </c>
      <c r="L22" t="s">
        <v>11</v>
      </c>
      <c r="M22" s="1">
        <v>3677103.71</v>
      </c>
      <c r="N22" s="1">
        <v>3677103.71</v>
      </c>
      <c r="O22" s="1">
        <v>3677103.71</v>
      </c>
      <c r="P22" s="1">
        <v>3677103.71</v>
      </c>
    </row>
    <row r="23" spans="1:16" x14ac:dyDescent="0.2">
      <c r="M23" s="52">
        <f>SUM(M10:M22)</f>
        <v>76196456.079999998</v>
      </c>
      <c r="N23" s="52">
        <f>SUM(N10:N22)</f>
        <v>69934419.399999991</v>
      </c>
      <c r="O23" s="52">
        <f>SUM(O10:O22)</f>
        <v>59275980.719999999</v>
      </c>
      <c r="P23" s="52">
        <f>SUM(P10:P22)</f>
        <v>59032934.429999992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topLeftCell="F1" zoomScaleNormal="100" zoomScaleSheetLayoutView="10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110</v>
      </c>
    </row>
    <row r="3" spans="1:16" ht="10.5" customHeight="1" x14ac:dyDescent="0.2">
      <c r="A3" t="s">
        <v>19</v>
      </c>
    </row>
    <row r="4" spans="1:16" ht="10.5" customHeight="1" x14ac:dyDescent="0.2">
      <c r="A4" s="88" t="s">
        <v>135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10.5" customHeight="1" x14ac:dyDescent="0.2">
      <c r="A5" s="88" t="s">
        <v>20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3180086</v>
      </c>
      <c r="N10" s="1">
        <v>3180086</v>
      </c>
      <c r="O10" s="1">
        <v>2462681.2400000002</v>
      </c>
      <c r="P10" s="1">
        <v>2462595.35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168650.2</v>
      </c>
      <c r="O11" s="1">
        <v>38251</v>
      </c>
      <c r="P11" s="1">
        <v>38251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16023378</v>
      </c>
      <c r="N12" s="1">
        <v>14774979.369999999</v>
      </c>
      <c r="O12" s="1">
        <v>7995244.3799999999</v>
      </c>
      <c r="P12" s="1">
        <v>7988777.3499999996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132</v>
      </c>
      <c r="K13" t="s">
        <v>133</v>
      </c>
      <c r="L13" t="s">
        <v>14</v>
      </c>
      <c r="M13" s="1">
        <v>320997</v>
      </c>
      <c r="N13" s="1">
        <v>5568.65</v>
      </c>
      <c r="O13" s="1">
        <v>5568.65</v>
      </c>
      <c r="P13" s="1">
        <v>5568.65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104</v>
      </c>
      <c r="I14" t="s">
        <v>11</v>
      </c>
      <c r="J14" t="s">
        <v>18</v>
      </c>
      <c r="K14" t="s">
        <v>41</v>
      </c>
      <c r="L14" t="s">
        <v>11</v>
      </c>
      <c r="M14" s="1">
        <v>40857907.719999999</v>
      </c>
      <c r="N14" s="1">
        <v>40857906.859999999</v>
      </c>
      <c r="O14" s="1">
        <v>40852293.100000001</v>
      </c>
      <c r="P14" s="1">
        <v>40683886.799999997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105</v>
      </c>
      <c r="H15" t="s">
        <v>106</v>
      </c>
      <c r="I15" t="s">
        <v>11</v>
      </c>
      <c r="J15" t="s">
        <v>18</v>
      </c>
      <c r="K15" t="s">
        <v>41</v>
      </c>
      <c r="L15" t="s">
        <v>14</v>
      </c>
      <c r="M15" s="1">
        <v>2091585</v>
      </c>
      <c r="N15" s="1">
        <v>883023.09</v>
      </c>
      <c r="O15" s="1">
        <v>880916.29</v>
      </c>
      <c r="P15" s="1">
        <v>880916.29</v>
      </c>
    </row>
    <row r="16" spans="1:16" x14ac:dyDescent="0.2">
      <c r="A16" t="s">
        <v>33</v>
      </c>
      <c r="B16" t="s">
        <v>34</v>
      </c>
      <c r="C16" t="s">
        <v>35</v>
      </c>
      <c r="D16" t="s">
        <v>48</v>
      </c>
      <c r="E16" t="s">
        <v>37</v>
      </c>
      <c r="F16" t="s">
        <v>38</v>
      </c>
      <c r="G16" t="s">
        <v>49</v>
      </c>
      <c r="H16" t="s">
        <v>50</v>
      </c>
      <c r="I16" t="s">
        <v>51</v>
      </c>
      <c r="J16" t="s">
        <v>18</v>
      </c>
      <c r="K16" t="s">
        <v>41</v>
      </c>
      <c r="L16" t="s">
        <v>14</v>
      </c>
      <c r="M16" s="1">
        <v>2376180</v>
      </c>
      <c r="N16" s="1">
        <v>1752747.44</v>
      </c>
      <c r="O16" s="1">
        <v>927426.11</v>
      </c>
      <c r="P16" s="1">
        <v>927426.11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53</v>
      </c>
      <c r="H17" t="s">
        <v>54</v>
      </c>
      <c r="I17" t="s">
        <v>11</v>
      </c>
      <c r="J17" t="s">
        <v>18</v>
      </c>
      <c r="K17" t="s">
        <v>41</v>
      </c>
      <c r="L17" t="s">
        <v>14</v>
      </c>
      <c r="M17" s="1">
        <v>3721.37</v>
      </c>
      <c r="N17" s="1">
        <v>3721.37</v>
      </c>
      <c r="O17" s="1">
        <v>3721.37</v>
      </c>
      <c r="P17" s="1">
        <v>3721.37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55</v>
      </c>
      <c r="H18" t="s">
        <v>56</v>
      </c>
      <c r="I18" t="s">
        <v>11</v>
      </c>
      <c r="J18" t="s">
        <v>18</v>
      </c>
      <c r="K18" t="s">
        <v>41</v>
      </c>
      <c r="L18" t="s">
        <v>14</v>
      </c>
      <c r="M18" s="1">
        <v>578772</v>
      </c>
      <c r="N18" s="1">
        <v>578772</v>
      </c>
      <c r="O18" s="1">
        <v>339015</v>
      </c>
      <c r="P18" s="1">
        <v>339015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57</v>
      </c>
      <c r="H19" t="s">
        <v>58</v>
      </c>
      <c r="I19" t="s">
        <v>11</v>
      </c>
      <c r="J19" t="s">
        <v>18</v>
      </c>
      <c r="K19" t="s">
        <v>41</v>
      </c>
      <c r="L19" t="s">
        <v>14</v>
      </c>
      <c r="M19" s="1">
        <v>3680976</v>
      </c>
      <c r="N19" s="1">
        <v>3680976</v>
      </c>
      <c r="O19" s="1">
        <v>2087943.2</v>
      </c>
      <c r="P19" s="1">
        <v>2087943.2</v>
      </c>
    </row>
    <row r="20" spans="1:16" x14ac:dyDescent="0.2">
      <c r="A20" t="s">
        <v>33</v>
      </c>
      <c r="B20" t="s">
        <v>34</v>
      </c>
      <c r="C20" t="s">
        <v>35</v>
      </c>
      <c r="D20" t="s">
        <v>120</v>
      </c>
      <c r="E20" t="s">
        <v>37</v>
      </c>
      <c r="F20" t="s">
        <v>38</v>
      </c>
      <c r="G20" t="s">
        <v>45</v>
      </c>
      <c r="H20" t="s">
        <v>46</v>
      </c>
      <c r="I20" t="s">
        <v>11</v>
      </c>
      <c r="J20" t="s">
        <v>18</v>
      </c>
      <c r="K20" t="s">
        <v>41</v>
      </c>
      <c r="L20" t="s">
        <v>11</v>
      </c>
      <c r="M20" s="1">
        <v>6859439.3799999999</v>
      </c>
      <c r="N20" s="1">
        <v>6859439.3799999999</v>
      </c>
      <c r="O20" s="1">
        <v>6858227.5599999996</v>
      </c>
      <c r="P20" s="1">
        <v>6858227.5599999996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107</v>
      </c>
      <c r="I21" t="s">
        <v>51</v>
      </c>
      <c r="J21" t="s">
        <v>103</v>
      </c>
      <c r="K21" t="s">
        <v>108</v>
      </c>
      <c r="L21" t="s">
        <v>11</v>
      </c>
      <c r="M21" s="1">
        <v>2686653.02</v>
      </c>
      <c r="N21" s="1">
        <v>2686653.02</v>
      </c>
      <c r="O21" s="1">
        <v>2686653.02</v>
      </c>
      <c r="P21" s="1">
        <v>2648982.5299999998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107</v>
      </c>
      <c r="I22" t="s">
        <v>51</v>
      </c>
      <c r="J22" t="s">
        <v>17</v>
      </c>
      <c r="K22" t="s">
        <v>64</v>
      </c>
      <c r="L22" t="s">
        <v>11</v>
      </c>
      <c r="M22" s="1">
        <v>3677103.71</v>
      </c>
      <c r="N22" s="1">
        <v>3677103.71</v>
      </c>
      <c r="O22" s="1">
        <v>3677103.71</v>
      </c>
      <c r="P22" s="1">
        <v>3677103.71</v>
      </c>
    </row>
    <row r="23" spans="1:16" x14ac:dyDescent="0.2">
      <c r="M23" s="52">
        <f>SUM(M10:M22)</f>
        <v>84043305.199999988</v>
      </c>
      <c r="N23" s="52">
        <f>SUM(N10:N22)</f>
        <v>79109627.089999989</v>
      </c>
      <c r="O23" s="52">
        <f>SUM(O10:O22)</f>
        <v>68815044.63000001</v>
      </c>
      <c r="P23" s="52">
        <f>SUM(P10:P22)</f>
        <v>68602414.920000002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topLeftCell="G1" zoomScale="75" zoomScaleNormal="85" zoomScaleSheetLayoutView="7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42767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8" t="s">
        <v>70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9" t="s">
        <v>71</v>
      </c>
      <c r="B7" s="80"/>
      <c r="C7" s="80"/>
      <c r="D7" s="80"/>
      <c r="E7" s="80"/>
      <c r="F7" s="80"/>
      <c r="G7" s="80"/>
      <c r="H7" s="80"/>
      <c r="I7" s="80"/>
      <c r="J7" s="81"/>
      <c r="K7" s="76" t="s">
        <v>3</v>
      </c>
      <c r="L7" s="73" t="s">
        <v>72</v>
      </c>
      <c r="M7" s="75"/>
      <c r="N7" s="76" t="s">
        <v>73</v>
      </c>
      <c r="O7" s="76" t="s">
        <v>74</v>
      </c>
      <c r="P7" s="79" t="s">
        <v>75</v>
      </c>
      <c r="Q7" s="81"/>
      <c r="R7" s="76" t="s">
        <v>6</v>
      </c>
      <c r="S7" s="79" t="s">
        <v>76</v>
      </c>
      <c r="T7" s="80"/>
      <c r="U7" s="80"/>
      <c r="V7" s="80"/>
      <c r="W7" s="80"/>
      <c r="X7" s="81"/>
    </row>
    <row r="8" spans="1:24" ht="20.25" customHeight="1" x14ac:dyDescent="0.2">
      <c r="A8" s="82" t="s">
        <v>21</v>
      </c>
      <c r="B8" s="83"/>
      <c r="C8" s="71" t="s">
        <v>77</v>
      </c>
      <c r="D8" s="71" t="s">
        <v>78</v>
      </c>
      <c r="E8" s="84" t="s">
        <v>79</v>
      </c>
      <c r="F8" s="85"/>
      <c r="G8" s="71" t="s">
        <v>0</v>
      </c>
      <c r="H8" s="86" t="s">
        <v>2</v>
      </c>
      <c r="I8" s="87"/>
      <c r="J8" s="71" t="s">
        <v>1</v>
      </c>
      <c r="K8" s="77"/>
      <c r="L8" s="10" t="s">
        <v>80</v>
      </c>
      <c r="M8" s="10" t="s">
        <v>81</v>
      </c>
      <c r="N8" s="77"/>
      <c r="O8" s="77"/>
      <c r="P8" s="12" t="s">
        <v>4</v>
      </c>
      <c r="Q8" s="12" t="s">
        <v>5</v>
      </c>
      <c r="R8" s="77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2"/>
      <c r="D9" s="72"/>
      <c r="E9" s="17" t="s">
        <v>84</v>
      </c>
      <c r="F9" s="17" t="s">
        <v>85</v>
      </c>
      <c r="G9" s="72"/>
      <c r="H9" s="17" t="s">
        <v>82</v>
      </c>
      <c r="I9" s="17" t="s">
        <v>83</v>
      </c>
      <c r="J9" s="72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+'Access-Fev'!A10</f>
        <v>12101</v>
      </c>
      <c r="B10" s="24" t="str">
        <f>+'Access-Fev'!B10</f>
        <v>JUSTICA FEDERAL DE PRIMEIRO GRAU</v>
      </c>
      <c r="C10" s="23" t="str">
        <f>+CONCATENATE('Access-Fev'!C10,".",'Access-Fev'!D10)</f>
        <v>02.061</v>
      </c>
      <c r="D10" s="23" t="str">
        <f>+CONCATENATE('Access-Fev'!E10,".",'Access-Fev'!G10)</f>
        <v>0569.4224</v>
      </c>
      <c r="E10" s="24" t="str">
        <f>+'Access-Fev'!F10</f>
        <v>PRESTACAO JURISDICIONAL NA JUSTICA FEDERAL</v>
      </c>
      <c r="F10" s="25" t="str">
        <f>+'Access-Fev'!H10</f>
        <v>ASSISTENCIA JURIDICA A PESSOAS CARENTES</v>
      </c>
      <c r="G10" s="22" t="str">
        <f>IF('Access-Fev'!I10="1","F","S")</f>
        <v>F</v>
      </c>
      <c r="H10" s="22" t="str">
        <f>+'Access-Fev'!J10</f>
        <v>0100</v>
      </c>
      <c r="I10" s="26" t="str">
        <f>+'Access-Fev'!K10</f>
        <v>RECURSOS ORDINARIOS</v>
      </c>
      <c r="J10" s="22" t="str">
        <f>+'Access-Fev'!L10</f>
        <v>3</v>
      </c>
      <c r="K10" s="27"/>
      <c r="L10" s="28"/>
      <c r="M10" s="28"/>
      <c r="N10" s="29">
        <f>K10+L10-M10</f>
        <v>0</v>
      </c>
      <c r="O10" s="27"/>
      <c r="P10" s="30">
        <f>+'Access-Fev'!M10</f>
        <v>2785628</v>
      </c>
      <c r="Q10" s="30"/>
      <c r="R10" s="30">
        <f>N10-O10+P10+Q10</f>
        <v>2785628</v>
      </c>
      <c r="S10" s="30">
        <f>+'Access-Fev'!N10</f>
        <v>2785628</v>
      </c>
      <c r="T10" s="31">
        <f>IF(R10&gt;0,S10/R10,0)</f>
        <v>1</v>
      </c>
      <c r="U10" s="30">
        <f>+'Access-Fev'!O10</f>
        <v>420314.2</v>
      </c>
      <c r="V10" s="31">
        <f>IF(R10&gt;0,U10/R10,0)</f>
        <v>0.15088669413144901</v>
      </c>
      <c r="W10" s="30">
        <f>+'Access-Fev'!P10</f>
        <v>420228.31</v>
      </c>
      <c r="X10" s="31">
        <f>IF(R10&gt;0,W10/R10,0)</f>
        <v>0.15085586086871614</v>
      </c>
    </row>
    <row r="11" spans="1:24" ht="26.25" customHeight="1" x14ac:dyDescent="0.2">
      <c r="A11" s="32" t="str">
        <f>+'Access-Fev'!A11</f>
        <v>12101</v>
      </c>
      <c r="B11" s="42" t="str">
        <f>+'Access-Fev'!B11</f>
        <v>JUSTICA FEDERAL DE PRIMEIRO GRAU</v>
      </c>
      <c r="C11" s="32" t="str">
        <f>+CONCATENATE('Access-Fev'!C11,".",'Access-Fev'!D11)</f>
        <v>02.061</v>
      </c>
      <c r="D11" s="32" t="str">
        <f>+CONCATENATE('Access-Fev'!E11,".",'Access-Fev'!G11)</f>
        <v>0569.4257</v>
      </c>
      <c r="E11" s="42" t="str">
        <f>+'Access-Fev'!F11</f>
        <v>PRESTACAO JURISDICIONAL NA JUSTICA FEDERAL</v>
      </c>
      <c r="F11" s="43" t="str">
        <f>+'Access-Fev'!H11</f>
        <v>JULGAMENTO DE CAUSAS NA JUSTICA FEDERAL</v>
      </c>
      <c r="G11" s="32" t="str">
        <f>IF('Access-Fev'!I11="1","F","S")</f>
        <v>F</v>
      </c>
      <c r="H11" s="32" t="str">
        <f>+'Access-Fev'!J11</f>
        <v>0100</v>
      </c>
      <c r="I11" s="42" t="str">
        <f>+'Access-Fev'!K11</f>
        <v>RECURSOS ORDINARIOS</v>
      </c>
      <c r="J11" s="32" t="str">
        <f>+'Access-Fev'!L11</f>
        <v>4</v>
      </c>
      <c r="K11" s="33"/>
      <c r="L11" s="33"/>
      <c r="M11" s="33"/>
      <c r="N11" s="34">
        <v>0</v>
      </c>
      <c r="O11" s="33"/>
      <c r="P11" s="35">
        <f>+'Access-Fev'!M11</f>
        <v>1706506</v>
      </c>
      <c r="Q11" s="35"/>
      <c r="R11" s="35">
        <f t="shared" ref="R11:R18" si="0">N11-O11+P11+Q11</f>
        <v>1706506</v>
      </c>
      <c r="S11" s="35">
        <f>+'Access-Fev'!N11</f>
        <v>0</v>
      </c>
      <c r="T11" s="36">
        <f t="shared" ref="T11:T21" si="1">IF(R11&gt;0,S11/R11,0)</f>
        <v>0</v>
      </c>
      <c r="U11" s="35">
        <f>+'Access-Fev'!O11</f>
        <v>0</v>
      </c>
      <c r="V11" s="36">
        <f t="shared" ref="V11:V21" si="2">IF(R11&gt;0,U11/R11,0)</f>
        <v>0</v>
      </c>
      <c r="W11" s="35">
        <f>+'Access-Fev'!P11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+'Access-Fev'!A12</f>
        <v>12101</v>
      </c>
      <c r="B12" s="42" t="str">
        <f>+'Access-Fev'!B12</f>
        <v>JUSTICA FEDERAL DE PRIMEIRO GRAU</v>
      </c>
      <c r="C12" s="32" t="str">
        <f>+CONCATENATE('Access-Fev'!C12,".",'Access-Fev'!D12)</f>
        <v>02.061</v>
      </c>
      <c r="D12" s="32" t="str">
        <f>+CONCATENATE('Access-Fev'!E12,".",'Access-Fev'!G12)</f>
        <v>0569.4257</v>
      </c>
      <c r="E12" s="42" t="str">
        <f>+'Access-Fev'!F12</f>
        <v>PRESTACAO JURISDICIONAL NA JUSTICA FEDERAL</v>
      </c>
      <c r="F12" s="42" t="str">
        <f>+'Access-Fev'!H12</f>
        <v>JULGAMENTO DE CAUSAS NA JUSTICA FEDERAL</v>
      </c>
      <c r="G12" s="32" t="str">
        <f>IF('Access-Fev'!I12="1","F","S")</f>
        <v>F</v>
      </c>
      <c r="H12" s="32" t="str">
        <f>+'Access-Fev'!J12</f>
        <v>0100</v>
      </c>
      <c r="I12" s="42" t="str">
        <f>+'Access-Fev'!K12</f>
        <v>RECURSOS ORDINARIOS</v>
      </c>
      <c r="J12" s="32" t="str">
        <f>+'Access-Fev'!L12</f>
        <v>3</v>
      </c>
      <c r="K12" s="35"/>
      <c r="L12" s="35"/>
      <c r="M12" s="35"/>
      <c r="N12" s="33">
        <v>0</v>
      </c>
      <c r="O12" s="35"/>
      <c r="P12" s="35">
        <f>+'Access-Fev'!M12</f>
        <v>15987391</v>
      </c>
      <c r="Q12" s="35"/>
      <c r="R12" s="35">
        <f t="shared" si="0"/>
        <v>15987391</v>
      </c>
      <c r="S12" s="35">
        <f>+'Access-Fev'!N12</f>
        <v>11215063.529999999</v>
      </c>
      <c r="T12" s="36">
        <f t="shared" si="1"/>
        <v>0.70149429197046598</v>
      </c>
      <c r="U12" s="35">
        <f>+'Access-Fev'!O12</f>
        <v>1323835.8999999999</v>
      </c>
      <c r="V12" s="36">
        <f t="shared" si="2"/>
        <v>8.2804999264733059E-2</v>
      </c>
      <c r="W12" s="35">
        <f>+'Access-Fev'!P12</f>
        <v>1021173.48</v>
      </c>
      <c r="X12" s="36">
        <f t="shared" si="3"/>
        <v>6.3873678951118409E-2</v>
      </c>
    </row>
    <row r="13" spans="1:24" ht="26.25" customHeight="1" x14ac:dyDescent="0.2">
      <c r="A13" s="32" t="str">
        <f>+'Access-Fev'!A13</f>
        <v>12101</v>
      </c>
      <c r="B13" s="42" t="str">
        <f>+'Access-Fev'!B13</f>
        <v>JUSTICA FEDERAL DE PRIMEIRO GRAU</v>
      </c>
      <c r="C13" s="32" t="str">
        <f>+CONCATENATE('Access-Fev'!C13,".",'Access-Fev'!D13)</f>
        <v>02.122</v>
      </c>
      <c r="D13" s="32" t="str">
        <f>+CONCATENATE('Access-Fev'!E13,".",'Access-Fev'!G13)</f>
        <v>0569.20TP</v>
      </c>
      <c r="E13" s="42" t="str">
        <f>+'Access-Fev'!F13</f>
        <v>PRESTACAO JURISDICIONAL NA JUSTICA FEDERAL</v>
      </c>
      <c r="F13" s="42" t="str">
        <f>+'Access-Fev'!H13</f>
        <v>PESSOAL ATIVO DA UNIAO</v>
      </c>
      <c r="G13" s="32" t="str">
        <f>IF('Access-Fev'!I13="1","F","S")</f>
        <v>F</v>
      </c>
      <c r="H13" s="32" t="str">
        <f>+'Access-Fev'!J13</f>
        <v>0100</v>
      </c>
      <c r="I13" s="42" t="str">
        <f>+'Access-Fev'!K13</f>
        <v>RECURSOS ORDINARIOS</v>
      </c>
      <c r="J13" s="32" t="str">
        <f>+'Access-Fev'!L13</f>
        <v>1</v>
      </c>
      <c r="K13" s="35"/>
      <c r="L13" s="35"/>
      <c r="M13" s="35"/>
      <c r="N13" s="33">
        <v>0</v>
      </c>
      <c r="O13" s="35"/>
      <c r="P13" s="35">
        <f>+'Access-Fev'!M13</f>
        <v>13452023.119999999</v>
      </c>
      <c r="Q13" s="35"/>
      <c r="R13" s="35">
        <f t="shared" si="0"/>
        <v>13452023.119999999</v>
      </c>
      <c r="S13" s="35">
        <f>+'Access-Fev'!N13</f>
        <v>13452023.119999999</v>
      </c>
      <c r="T13" s="36">
        <f t="shared" si="1"/>
        <v>1</v>
      </c>
      <c r="U13" s="35">
        <f>+'Access-Fev'!O13</f>
        <v>13439991.84</v>
      </c>
      <c r="V13" s="36">
        <f t="shared" si="2"/>
        <v>0.9991056155722694</v>
      </c>
      <c r="W13" s="35">
        <f>+'Access-Fev'!P13</f>
        <v>13291137.109999999</v>
      </c>
      <c r="X13" s="36">
        <f t="shared" si="3"/>
        <v>0.98804001386521556</v>
      </c>
    </row>
    <row r="14" spans="1:24" ht="26.25" customHeight="1" x14ac:dyDescent="0.2">
      <c r="A14" s="32" t="str">
        <f>+'Access-Fev'!A14</f>
        <v>12101</v>
      </c>
      <c r="B14" s="42" t="str">
        <f>+'Access-Fev'!B14</f>
        <v>JUSTICA FEDERAL DE PRIMEIRO GRAU</v>
      </c>
      <c r="C14" s="32" t="str">
        <f>+CONCATENATE('Access-Fev'!C14,".",'Access-Fev'!D14)</f>
        <v>02.122</v>
      </c>
      <c r="D14" s="32" t="str">
        <f>+CONCATENATE('Access-Fev'!E14,".",'Access-Fev'!G14)</f>
        <v>0569.216H</v>
      </c>
      <c r="E14" s="42" t="str">
        <f>+'Access-Fev'!F14</f>
        <v>PRESTACAO JURISDICIONAL NA JUSTICA FEDERAL</v>
      </c>
      <c r="F14" s="42" t="str">
        <f>+'Access-Fev'!H14</f>
        <v>AJUDA DE CUSTO PARA MORADIA OU AUXILIO-MORADIA A AGENTES PUB</v>
      </c>
      <c r="G14" s="32" t="str">
        <f>IF('Access-Fev'!I14="1","F","S")</f>
        <v>F</v>
      </c>
      <c r="H14" s="32" t="str">
        <f>+'Access-Fev'!J14</f>
        <v>0100</v>
      </c>
      <c r="I14" s="42" t="str">
        <f>+'Access-Fev'!K14</f>
        <v>RECURSOS ORDINARIOS</v>
      </c>
      <c r="J14" s="32" t="str">
        <f>+'Access-Fev'!L14</f>
        <v>3</v>
      </c>
      <c r="K14" s="35"/>
      <c r="L14" s="35"/>
      <c r="M14" s="35"/>
      <c r="N14" s="33">
        <v>0</v>
      </c>
      <c r="O14" s="35"/>
      <c r="P14" s="35">
        <f>+'Access-Fev'!M14</f>
        <v>2091585</v>
      </c>
      <c r="Q14" s="35"/>
      <c r="R14" s="35">
        <f t="shared" si="0"/>
        <v>2091585</v>
      </c>
      <c r="S14" s="35">
        <f>+'Access-Fev'!N14</f>
        <v>244278.15</v>
      </c>
      <c r="T14" s="36">
        <f t="shared" si="1"/>
        <v>0.11679092649832543</v>
      </c>
      <c r="U14" s="35">
        <f>+'Access-Fev'!O14</f>
        <v>244278.15</v>
      </c>
      <c r="V14" s="36">
        <f t="shared" si="2"/>
        <v>0.11679092649832543</v>
      </c>
      <c r="W14" s="35">
        <f>+'Access-Fev'!P14</f>
        <v>244278.15</v>
      </c>
      <c r="X14" s="36">
        <f t="shared" si="3"/>
        <v>0.11679092649832543</v>
      </c>
    </row>
    <row r="15" spans="1:24" ht="26.25" customHeight="1" x14ac:dyDescent="0.2">
      <c r="A15" s="32" t="str">
        <f>+'Access-Fev'!A15</f>
        <v>12101</v>
      </c>
      <c r="B15" s="42" t="str">
        <f>+'Access-Fev'!B15</f>
        <v>JUSTICA FEDERAL DE PRIMEIRO GRAU</v>
      </c>
      <c r="C15" s="32" t="str">
        <f>+CONCATENATE('Access-Fev'!C15,".",'Access-Fev'!D15)</f>
        <v>02.301</v>
      </c>
      <c r="D15" s="32" t="str">
        <f>+CONCATENATE('Access-Fev'!E15,".",'Access-Fev'!G15)</f>
        <v>0569.2004</v>
      </c>
      <c r="E15" s="42" t="str">
        <f>+'Access-Fev'!F15</f>
        <v>PRESTACAO JURISDICIONAL NA JUSTICA FEDERAL</v>
      </c>
      <c r="F15" s="42" t="str">
        <f>+'Access-Fev'!H15</f>
        <v>ASSISTENCIA MEDICA E ODONTOLOGICA AOS SERVIDORES CIVIS, EMPR</v>
      </c>
      <c r="G15" s="32" t="str">
        <f>IF('Access-Fev'!I15="1","F","S")</f>
        <v>S</v>
      </c>
      <c r="H15" s="32" t="str">
        <f>+'Access-Fev'!J15</f>
        <v>0100</v>
      </c>
      <c r="I15" s="42" t="str">
        <f>+'Access-Fev'!K15</f>
        <v>RECURSOS ORDINARIOS</v>
      </c>
      <c r="J15" s="32" t="str">
        <f>+'Access-Fev'!L15</f>
        <v>3</v>
      </c>
      <c r="K15" s="33"/>
      <c r="L15" s="33"/>
      <c r="M15" s="33"/>
      <c r="N15" s="33">
        <v>0</v>
      </c>
      <c r="O15" s="33"/>
      <c r="P15" s="35">
        <f>+'Access-Fev'!M15</f>
        <v>2376180</v>
      </c>
      <c r="Q15" s="35"/>
      <c r="R15" s="35">
        <f t="shared" si="0"/>
        <v>2376180</v>
      </c>
      <c r="S15" s="35">
        <f>+'Access-Fev'!N15</f>
        <v>1290089.97</v>
      </c>
      <c r="T15" s="36">
        <f t="shared" si="1"/>
        <v>0.54292602833118697</v>
      </c>
      <c r="U15" s="35">
        <f>+'Access-Fev'!O15</f>
        <v>170479.57</v>
      </c>
      <c r="V15" s="36">
        <f t="shared" si="2"/>
        <v>7.1745225530052442E-2</v>
      </c>
      <c r="W15" s="35">
        <f>+'Access-Fev'!P15</f>
        <v>170479.57</v>
      </c>
      <c r="X15" s="36">
        <f t="shared" si="3"/>
        <v>7.1745225530052442E-2</v>
      </c>
    </row>
    <row r="16" spans="1:24" ht="26.25" customHeight="1" x14ac:dyDescent="0.2">
      <c r="A16" s="32" t="str">
        <f>+'Access-Fev'!A16</f>
        <v>12101</v>
      </c>
      <c r="B16" s="42" t="str">
        <f>+'Access-Fev'!B16</f>
        <v>JUSTICA FEDERAL DE PRIMEIRO GRAU</v>
      </c>
      <c r="C16" s="32" t="str">
        <f>+CONCATENATE('Access-Fev'!C16,".",'Access-Fev'!D16)</f>
        <v>02.331</v>
      </c>
      <c r="D16" s="32" t="str">
        <f>+CONCATENATE('Access-Fev'!E16,".",'Access-Fev'!G16)</f>
        <v>0569.00M1</v>
      </c>
      <c r="E16" s="42" t="str">
        <f>+'Access-Fev'!F16</f>
        <v>PRESTACAO JURISDICIONAL NA JUSTICA FEDERAL</v>
      </c>
      <c r="F16" s="42" t="str">
        <f>+'Access-Fev'!H16</f>
        <v>BENEFICIOS ASSISTENCIAIS DECORRENTES DO AUXILIO-FUNERAL E NA</v>
      </c>
      <c r="G16" s="32" t="str">
        <f>IF('Access-Fev'!I16="1","F","S")</f>
        <v>F</v>
      </c>
      <c r="H16" s="32" t="str">
        <f>+'Access-Fev'!J16</f>
        <v>0100</v>
      </c>
      <c r="I16" s="42" t="str">
        <f>+'Access-Fev'!K16</f>
        <v>RECURSOS ORDINARIOS</v>
      </c>
      <c r="J16" s="32" t="str">
        <f>+'Access-Fev'!L16</f>
        <v>3</v>
      </c>
      <c r="K16" s="35"/>
      <c r="L16" s="35"/>
      <c r="M16" s="35"/>
      <c r="N16" s="33">
        <v>0</v>
      </c>
      <c r="O16" s="35"/>
      <c r="P16" s="35">
        <f>+'Access-Fev'!M16</f>
        <v>591.32000000000005</v>
      </c>
      <c r="Q16" s="35"/>
      <c r="R16" s="35">
        <f t="shared" si="0"/>
        <v>591.32000000000005</v>
      </c>
      <c r="S16" s="35">
        <f>+'Access-Fev'!N16</f>
        <v>591.32000000000005</v>
      </c>
      <c r="T16" s="36">
        <f t="shared" si="1"/>
        <v>1</v>
      </c>
      <c r="U16" s="35">
        <f>+'Access-Fev'!O16</f>
        <v>591.32000000000005</v>
      </c>
      <c r="V16" s="36">
        <f t="shared" si="2"/>
        <v>1</v>
      </c>
      <c r="W16" s="35">
        <f>+'Access-Fev'!P16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+'Access-Fev'!A17</f>
        <v>12101</v>
      </c>
      <c r="B17" s="42" t="str">
        <f>+'Access-Fev'!B17</f>
        <v>JUSTICA FEDERAL DE PRIMEIRO GRAU</v>
      </c>
      <c r="C17" s="32" t="str">
        <f>+CONCATENATE('Access-Fev'!C17,".",'Access-Fev'!D17)</f>
        <v>02.331</v>
      </c>
      <c r="D17" s="32" t="str">
        <f>+CONCATENATE('Access-Fev'!E17,".",'Access-Fev'!G17)</f>
        <v>0569.2010</v>
      </c>
      <c r="E17" s="42" t="str">
        <f>+'Access-Fev'!F17</f>
        <v>PRESTACAO JURISDICIONAL NA JUSTICA FEDERAL</v>
      </c>
      <c r="F17" s="42" t="str">
        <f>+'Access-Fev'!H17</f>
        <v>ASSISTENCIA PRE-ESCOLAR AOS DEPENDENTES DOS SERVIDORES CIVIS</v>
      </c>
      <c r="G17" s="32" t="str">
        <f>IF('Access-Fev'!I17="1","F","S")</f>
        <v>F</v>
      </c>
      <c r="H17" s="32" t="str">
        <f>+'Access-Fev'!J17</f>
        <v>0100</v>
      </c>
      <c r="I17" s="42" t="str">
        <f>+'Access-Fev'!K17</f>
        <v>RECURSOS ORDINARIOS</v>
      </c>
      <c r="J17" s="32" t="str">
        <f>+'Access-Fev'!L17</f>
        <v>3</v>
      </c>
      <c r="K17" s="35"/>
      <c r="L17" s="35"/>
      <c r="M17" s="35"/>
      <c r="N17" s="33">
        <v>0</v>
      </c>
      <c r="O17" s="35"/>
      <c r="P17" s="35">
        <f>+'Access-Fev'!M17</f>
        <v>578772</v>
      </c>
      <c r="Q17" s="35"/>
      <c r="R17" s="35">
        <f t="shared" si="0"/>
        <v>578772</v>
      </c>
      <c r="S17" s="35">
        <f>+'Access-Fev'!N17</f>
        <v>578772</v>
      </c>
      <c r="T17" s="36">
        <f t="shared" si="1"/>
        <v>1</v>
      </c>
      <c r="U17" s="35">
        <f>+'Access-Fev'!O17</f>
        <v>92268</v>
      </c>
      <c r="V17" s="36">
        <f t="shared" si="2"/>
        <v>0.15942028985507245</v>
      </c>
      <c r="W17" s="35">
        <f>+'Access-Fev'!P17</f>
        <v>92268</v>
      </c>
      <c r="X17" s="36">
        <f t="shared" si="3"/>
        <v>0.15942028985507245</v>
      </c>
    </row>
    <row r="18" spans="1:24" ht="26.25" customHeight="1" x14ac:dyDescent="0.2">
      <c r="A18" s="32" t="str">
        <f>+'Access-Fev'!A18</f>
        <v>12101</v>
      </c>
      <c r="B18" s="42" t="str">
        <f>+'Access-Fev'!B18</f>
        <v>JUSTICA FEDERAL DE PRIMEIRO GRAU</v>
      </c>
      <c r="C18" s="32" t="str">
        <f>+CONCATENATE('Access-Fev'!C18,".",'Access-Fev'!D18)</f>
        <v>02.331</v>
      </c>
      <c r="D18" s="32" t="str">
        <f>+CONCATENATE('Access-Fev'!E18,".",'Access-Fev'!G18)</f>
        <v>0569.2012</v>
      </c>
      <c r="E18" s="42" t="str">
        <f>+'Access-Fev'!F18</f>
        <v>PRESTACAO JURISDICIONAL NA JUSTICA FEDERAL</v>
      </c>
      <c r="F18" s="42" t="str">
        <f>+'Access-Fev'!H18</f>
        <v>AUXILIO-ALIMENTACAO AOS SERVIDORES CIVIS, EMPREGADOS E MILIT</v>
      </c>
      <c r="G18" s="32" t="str">
        <f>IF('Access-Fev'!I18="1","F","S")</f>
        <v>F</v>
      </c>
      <c r="H18" s="32" t="str">
        <f>+'Access-Fev'!J18</f>
        <v>0100</v>
      </c>
      <c r="I18" s="42" t="str">
        <f>+'Access-Fev'!K18</f>
        <v>RECURSOS ORDINARIOS</v>
      </c>
      <c r="J18" s="32" t="str">
        <f>+'Access-Fev'!L18</f>
        <v>3</v>
      </c>
      <c r="K18" s="33"/>
      <c r="L18" s="33"/>
      <c r="M18" s="33"/>
      <c r="N18" s="33">
        <v>0</v>
      </c>
      <c r="O18" s="33"/>
      <c r="P18" s="35">
        <f>+'Access-Fev'!M18</f>
        <v>3680976</v>
      </c>
      <c r="Q18" s="35"/>
      <c r="R18" s="35">
        <f t="shared" si="0"/>
        <v>3680976</v>
      </c>
      <c r="S18" s="35">
        <f>+'Access-Fev'!N18</f>
        <v>3680976</v>
      </c>
      <c r="T18" s="36">
        <f t="shared" si="1"/>
        <v>1</v>
      </c>
      <c r="U18" s="35">
        <f>+'Access-Fev'!O18</f>
        <v>597383.22</v>
      </c>
      <c r="V18" s="36">
        <f t="shared" si="2"/>
        <v>0.16228935477981926</v>
      </c>
      <c r="W18" s="35">
        <f>+'Access-Fev'!P18</f>
        <v>597383.22</v>
      </c>
      <c r="X18" s="36">
        <f t="shared" si="3"/>
        <v>0.16228935477981926</v>
      </c>
    </row>
    <row r="19" spans="1:24" ht="26.25" customHeight="1" x14ac:dyDescent="0.2">
      <c r="A19" s="32" t="str">
        <f>+'Access-Fev'!A19</f>
        <v>12101</v>
      </c>
      <c r="B19" s="42" t="str">
        <f>+'Access-Fev'!B19</f>
        <v>JUSTICA FEDERAL DE PRIMEIRO GRAU</v>
      </c>
      <c r="C19" s="32" t="str">
        <f>+CONCATENATE('Access-Fev'!C19,".",'Access-Fev'!D19)</f>
        <v>02.846</v>
      </c>
      <c r="D19" s="32" t="str">
        <f>+CONCATENATE('Access-Fev'!E19,".",'Access-Fev'!G19)</f>
        <v>0569.09HB</v>
      </c>
      <c r="E19" s="42" t="str">
        <f>+'Access-Fev'!F19</f>
        <v>PRESTACAO JURISDICIONAL NA JUSTICA FEDERAL</v>
      </c>
      <c r="F19" s="42" t="str">
        <f>+'Access-Fev'!H19</f>
        <v>CONTRIBUICAO DA UNIAO, DE SUAS AUTARQUIAS E FUNDACOES PARA O</v>
      </c>
      <c r="G19" s="32" t="str">
        <f>IF('Access-Fev'!I19="1","F","S")</f>
        <v>F</v>
      </c>
      <c r="H19" s="32" t="str">
        <f>+'Access-Fev'!J19</f>
        <v>0100</v>
      </c>
      <c r="I19" s="42" t="str">
        <f>+'Access-Fev'!K19</f>
        <v>RECURSOS ORDINARIOS</v>
      </c>
      <c r="J19" s="32" t="str">
        <f>+'Access-Fev'!L19</f>
        <v>1</v>
      </c>
      <c r="K19" s="33"/>
      <c r="L19" s="33"/>
      <c r="M19" s="33"/>
      <c r="N19" s="33">
        <v>0</v>
      </c>
      <c r="O19" s="33"/>
      <c r="P19" s="35">
        <f>+'Access-Fev'!M19</f>
        <v>1941169.32</v>
      </c>
      <c r="Q19" s="35"/>
      <c r="R19" s="35">
        <f>N19-O19+P19+Q19</f>
        <v>1941169.32</v>
      </c>
      <c r="S19" s="35">
        <f>+'Access-Fev'!N19</f>
        <v>1941169.32</v>
      </c>
      <c r="T19" s="36">
        <f>IF(R19&gt;0,S19/R19,0)</f>
        <v>1</v>
      </c>
      <c r="U19" s="35">
        <f>+'Access-Fev'!O19</f>
        <v>1941169.32</v>
      </c>
      <c r="V19" s="36">
        <f>IF(R19&gt;0,U19/R19,0)</f>
        <v>1</v>
      </c>
      <c r="W19" s="35">
        <f>+'Access-Fev'!P19</f>
        <v>1941169.32</v>
      </c>
      <c r="X19" s="36">
        <f>IF(R19&gt;0,W19/R19,0)</f>
        <v>1</v>
      </c>
    </row>
    <row r="20" spans="1:24" ht="26.25" customHeight="1" thickBot="1" x14ac:dyDescent="0.25">
      <c r="A20" s="32" t="str">
        <f>+'Access-Fev'!A20</f>
        <v>12101</v>
      </c>
      <c r="B20" s="42" t="str">
        <f>+'Access-Fev'!B20</f>
        <v>JUSTICA FEDERAL DE PRIMEIRO GRAU</v>
      </c>
      <c r="C20" s="32" t="str">
        <f>+CONCATENATE('Access-Fev'!C20,".",'Access-Fev'!D20)</f>
        <v>09.272</v>
      </c>
      <c r="D20" s="32" t="str">
        <f>+CONCATENATE('Access-Fev'!E20,".",'Access-Fev'!G20)</f>
        <v>0089.0181</v>
      </c>
      <c r="E20" s="42" t="str">
        <f>+'Access-Fev'!F20</f>
        <v>PREVIDENCIA DE INATIVOS E PENSIONISTAS DA UNIAO</v>
      </c>
      <c r="F20" s="42" t="str">
        <f>+'Access-Fev'!H20</f>
        <v>APOSENTADORIAS E PENSOES - SERVIDORES CIVIS</v>
      </c>
      <c r="G20" s="32" t="str">
        <f>IF('Access-Fev'!I20="1","F","S")</f>
        <v>S</v>
      </c>
      <c r="H20" s="32" t="str">
        <f>+'Access-Fev'!J20</f>
        <v>0169</v>
      </c>
      <c r="I20" s="42" t="str">
        <f>+'Access-Fev'!K20</f>
        <v>CONTRIB.PATRONAL P/PLANO DE SEGURID.SOC.SERV.</v>
      </c>
      <c r="J20" s="32" t="str">
        <f>+'Access-Fev'!L20</f>
        <v>1</v>
      </c>
      <c r="K20" s="33"/>
      <c r="L20" s="33"/>
      <c r="M20" s="33"/>
      <c r="N20" s="33">
        <v>0</v>
      </c>
      <c r="O20" s="33"/>
      <c r="P20" s="35">
        <f>+'Access-Fev'!M20</f>
        <v>2027521.7</v>
      </c>
      <c r="Q20" s="35"/>
      <c r="R20" s="35">
        <f>N20-O20+P20+Q20</f>
        <v>2027521.7</v>
      </c>
      <c r="S20" s="35">
        <f>+'Access-Fev'!N20</f>
        <v>2027521.7</v>
      </c>
      <c r="T20" s="36">
        <f>IF(R20&gt;0,S20/R20,0)</f>
        <v>1</v>
      </c>
      <c r="U20" s="35">
        <f>+'Access-Fev'!O20</f>
        <v>2027521.7</v>
      </c>
      <c r="V20" s="36">
        <f>IF(R20&gt;0,U20/R20,0)</f>
        <v>1</v>
      </c>
      <c r="W20" s="35">
        <f>+'Access-Fev'!P20</f>
        <v>1991340.6</v>
      </c>
      <c r="X20" s="36">
        <f>IF(R20&gt;0,W20/R20,0)</f>
        <v>0.98215501220036272</v>
      </c>
    </row>
    <row r="21" spans="1:24" ht="24.75" customHeight="1" thickBot="1" x14ac:dyDescent="0.25">
      <c r="A21" s="73" t="s">
        <v>99</v>
      </c>
      <c r="B21" s="74"/>
      <c r="C21" s="74"/>
      <c r="D21" s="74"/>
      <c r="E21" s="74"/>
      <c r="F21" s="74"/>
      <c r="G21" s="74"/>
      <c r="H21" s="74"/>
      <c r="I21" s="74"/>
      <c r="J21" s="75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46628343.460000001</v>
      </c>
      <c r="Q21" s="38">
        <f>SUM(Q10:Q20)</f>
        <v>0</v>
      </c>
      <c r="R21" s="38">
        <f>SUM(R10:R20)</f>
        <v>46628343.460000001</v>
      </c>
      <c r="S21" s="38">
        <f>SUM(S10:S20)</f>
        <v>37216113.109999999</v>
      </c>
      <c r="T21" s="39">
        <f t="shared" si="1"/>
        <v>0.79814358281729958</v>
      </c>
      <c r="U21" s="38">
        <f>SUM(U10:U20)</f>
        <v>20257833.219999999</v>
      </c>
      <c r="V21" s="39">
        <f t="shared" si="2"/>
        <v>0.4344532041413422</v>
      </c>
      <c r="W21" s="38">
        <f>SUM(W10:W20)</f>
        <v>19770049.080000002</v>
      </c>
      <c r="X21" s="39">
        <f t="shared" si="3"/>
        <v>0.423992096072632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46628343.460000001</v>
      </c>
      <c r="Q26" s="41"/>
      <c r="R26" s="41">
        <f>SUM(R10:R20)</f>
        <v>46628343.460000001</v>
      </c>
      <c r="S26" s="41">
        <f>SUM(S10:S20)</f>
        <v>37216113.109999999</v>
      </c>
      <c r="T26" s="41"/>
      <c r="U26" s="41">
        <f>SUM(U10:U20)</f>
        <v>20257833.219999999</v>
      </c>
      <c r="V26" s="41"/>
      <c r="W26" s="41">
        <f>SUM(W10:W20)</f>
        <v>19770049.080000002</v>
      </c>
      <c r="X26" s="41"/>
    </row>
    <row r="27" spans="1:24" x14ac:dyDescent="0.2">
      <c r="N27" s="54" t="s">
        <v>122</v>
      </c>
      <c r="P27" s="41">
        <f>'Access-Fev'!M21</f>
        <v>46628343.460000001</v>
      </c>
      <c r="Q27" s="41"/>
      <c r="R27" s="41">
        <f>'Access-Fev'!M21</f>
        <v>46628343.460000001</v>
      </c>
      <c r="S27" s="41">
        <f>'Access-Fev'!N21</f>
        <v>37216113.109999999</v>
      </c>
      <c r="T27" s="41"/>
      <c r="U27" s="41">
        <f>'Access-Fev'!O21</f>
        <v>20257833.219999999</v>
      </c>
      <c r="V27" s="41"/>
      <c r="W27" s="41">
        <f>'Access-Fev'!P21</f>
        <v>19770049.080000002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123</v>
      </c>
      <c r="P30" s="41">
        <v>46628343.460000001</v>
      </c>
      <c r="Q30" s="41"/>
      <c r="R30" s="41"/>
      <c r="S30" s="41">
        <v>37216113.109999999</v>
      </c>
      <c r="T30" s="41"/>
      <c r="U30" s="41">
        <v>20257833.219999999</v>
      </c>
      <c r="V30" s="41"/>
      <c r="W30" s="41">
        <v>19770049.079999998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  <row r="32" spans="1:24" x14ac:dyDescent="0.2">
      <c r="P32" s="41"/>
      <c r="Q32" s="41"/>
      <c r="R32" s="41"/>
      <c r="S32" s="41"/>
      <c r="T32" s="41"/>
      <c r="U32" s="41"/>
      <c r="V32" s="41"/>
      <c r="W32" s="41"/>
    </row>
  </sheetData>
  <mergeCells count="17">
    <mergeCell ref="H8:I8"/>
    <mergeCell ref="J8:J9"/>
    <mergeCell ref="A21:J21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70" zoomScaleNormal="7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 x14ac:dyDescent="0.2">
      <c r="A1" s="58" t="s">
        <v>124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0.5" customHeight="1" x14ac:dyDescent="0.2">
      <c r="A3" s="58" t="s">
        <v>19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0.5" customHeight="1" x14ac:dyDescent="0.2">
      <c r="A4" s="88" t="s">
        <v>138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58"/>
    </row>
    <row r="5" spans="1:17" ht="10.5" customHeight="1" x14ac:dyDescent="0.2">
      <c r="A5" s="88" t="s">
        <v>20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58"/>
    </row>
    <row r="6" spans="1:17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17" x14ac:dyDescent="0.2">
      <c r="A7" s="58" t="s">
        <v>21</v>
      </c>
      <c r="B7" s="58"/>
      <c r="C7" s="58" t="s">
        <v>22</v>
      </c>
      <c r="D7" s="58" t="s">
        <v>23</v>
      </c>
      <c r="E7" s="58" t="s">
        <v>24</v>
      </c>
      <c r="F7" s="58"/>
      <c r="G7" s="58" t="s">
        <v>25</v>
      </c>
      <c r="H7" s="58"/>
      <c r="I7" s="58" t="s">
        <v>26</v>
      </c>
      <c r="J7" s="58" t="s">
        <v>27</v>
      </c>
      <c r="K7" s="58" t="s">
        <v>28</v>
      </c>
      <c r="L7" s="58" t="s">
        <v>29</v>
      </c>
      <c r="M7" s="58" t="s">
        <v>30</v>
      </c>
      <c r="N7" s="58" t="s">
        <v>111</v>
      </c>
      <c r="O7" s="58" t="s">
        <v>112</v>
      </c>
      <c r="P7" s="58" t="s">
        <v>113</v>
      </c>
      <c r="Q7" s="58"/>
    </row>
    <row r="8" spans="1:17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 t="s">
        <v>31</v>
      </c>
      <c r="N8" s="58" t="s">
        <v>114</v>
      </c>
      <c r="O8" s="58" t="s">
        <v>115</v>
      </c>
      <c r="P8" s="58" t="s">
        <v>116</v>
      </c>
      <c r="Q8" s="58"/>
    </row>
    <row r="9" spans="1:17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 t="s">
        <v>32</v>
      </c>
      <c r="M9" s="58" t="s">
        <v>139</v>
      </c>
      <c r="N9" s="58" t="s">
        <v>139</v>
      </c>
      <c r="O9" s="58" t="s">
        <v>139</v>
      </c>
      <c r="P9" s="58" t="s">
        <v>139</v>
      </c>
      <c r="Q9" s="58"/>
    </row>
    <row r="10" spans="1:17" x14ac:dyDescent="0.2">
      <c r="A10" s="58" t="s">
        <v>33</v>
      </c>
      <c r="B10" s="58" t="s">
        <v>34</v>
      </c>
      <c r="C10" s="58" t="s">
        <v>35</v>
      </c>
      <c r="D10" s="58" t="s">
        <v>36</v>
      </c>
      <c r="E10" s="58" t="s">
        <v>37</v>
      </c>
      <c r="F10" s="58" t="s">
        <v>38</v>
      </c>
      <c r="G10" s="58" t="s">
        <v>39</v>
      </c>
      <c r="H10" s="58" t="s">
        <v>40</v>
      </c>
      <c r="I10" s="58" t="s">
        <v>11</v>
      </c>
      <c r="J10" s="58" t="s">
        <v>18</v>
      </c>
      <c r="K10" s="58" t="s">
        <v>41</v>
      </c>
      <c r="L10" s="58" t="s">
        <v>14</v>
      </c>
      <c r="M10" s="1">
        <v>3180086</v>
      </c>
      <c r="N10" s="1">
        <v>3180086</v>
      </c>
      <c r="O10" s="1">
        <v>2926098.57</v>
      </c>
      <c r="P10" s="1">
        <v>2926012.68</v>
      </c>
      <c r="Q10" s="58"/>
    </row>
    <row r="11" spans="1:17" x14ac:dyDescent="0.2">
      <c r="A11" s="58" t="s">
        <v>33</v>
      </c>
      <c r="B11" s="58" t="s">
        <v>34</v>
      </c>
      <c r="C11" s="58" t="s">
        <v>35</v>
      </c>
      <c r="D11" s="58" t="s">
        <v>36</v>
      </c>
      <c r="E11" s="58" t="s">
        <v>37</v>
      </c>
      <c r="F11" s="58" t="s">
        <v>38</v>
      </c>
      <c r="G11" s="58" t="s">
        <v>42</v>
      </c>
      <c r="H11" s="58" t="s">
        <v>43</v>
      </c>
      <c r="I11" s="58" t="s">
        <v>11</v>
      </c>
      <c r="J11" s="58" t="s">
        <v>18</v>
      </c>
      <c r="K11" s="58" t="s">
        <v>41</v>
      </c>
      <c r="L11" s="58" t="s">
        <v>13</v>
      </c>
      <c r="M11" s="1">
        <v>1706506</v>
      </c>
      <c r="N11" s="1">
        <v>296850.2</v>
      </c>
      <c r="O11" s="1">
        <v>38251</v>
      </c>
      <c r="P11" s="1">
        <v>38251</v>
      </c>
      <c r="Q11" s="58"/>
    </row>
    <row r="12" spans="1:17" x14ac:dyDescent="0.2">
      <c r="A12" s="58" t="s">
        <v>33</v>
      </c>
      <c r="B12" s="58" t="s">
        <v>34</v>
      </c>
      <c r="C12" s="58" t="s">
        <v>35</v>
      </c>
      <c r="D12" s="58" t="s">
        <v>36</v>
      </c>
      <c r="E12" s="58" t="s">
        <v>37</v>
      </c>
      <c r="F12" s="58" t="s">
        <v>38</v>
      </c>
      <c r="G12" s="58" t="s">
        <v>42</v>
      </c>
      <c r="H12" s="58" t="s">
        <v>43</v>
      </c>
      <c r="I12" s="58" t="s">
        <v>11</v>
      </c>
      <c r="J12" s="58" t="s">
        <v>18</v>
      </c>
      <c r="K12" s="58" t="s">
        <v>41</v>
      </c>
      <c r="L12" s="58" t="s">
        <v>14</v>
      </c>
      <c r="M12" s="1">
        <v>16089349</v>
      </c>
      <c r="N12" s="1">
        <v>15060107.039999999</v>
      </c>
      <c r="O12" s="1">
        <v>9310164.7699999996</v>
      </c>
      <c r="P12" s="1">
        <v>9303697.7400000002</v>
      </c>
      <c r="Q12" s="58"/>
    </row>
    <row r="13" spans="1:17" x14ac:dyDescent="0.2">
      <c r="A13" s="58" t="s">
        <v>33</v>
      </c>
      <c r="B13" s="58" t="s">
        <v>34</v>
      </c>
      <c r="C13" s="58" t="s">
        <v>35</v>
      </c>
      <c r="D13" s="58" t="s">
        <v>36</v>
      </c>
      <c r="E13" s="58" t="s">
        <v>37</v>
      </c>
      <c r="F13" s="58" t="s">
        <v>38</v>
      </c>
      <c r="G13" s="58" t="s">
        <v>42</v>
      </c>
      <c r="H13" s="58" t="s">
        <v>43</v>
      </c>
      <c r="I13" s="58" t="s">
        <v>11</v>
      </c>
      <c r="J13" s="58" t="s">
        <v>132</v>
      </c>
      <c r="K13" s="58" t="s">
        <v>133</v>
      </c>
      <c r="L13" s="58" t="s">
        <v>14</v>
      </c>
      <c r="M13" s="1">
        <v>320997</v>
      </c>
      <c r="N13" s="1">
        <v>166105.65</v>
      </c>
      <c r="O13" s="1">
        <v>11765.65</v>
      </c>
      <c r="P13" s="1">
        <v>11765.65</v>
      </c>
      <c r="Q13" s="58"/>
    </row>
    <row r="14" spans="1:17" x14ac:dyDescent="0.2">
      <c r="A14" s="58" t="s">
        <v>33</v>
      </c>
      <c r="B14" s="58" t="s">
        <v>34</v>
      </c>
      <c r="C14" s="58" t="s">
        <v>35</v>
      </c>
      <c r="D14" s="58" t="s">
        <v>36</v>
      </c>
      <c r="E14" s="58" t="s">
        <v>37</v>
      </c>
      <c r="F14" s="58" t="s">
        <v>38</v>
      </c>
      <c r="G14" s="58" t="s">
        <v>42</v>
      </c>
      <c r="H14" s="58" t="s">
        <v>43</v>
      </c>
      <c r="I14" s="58" t="s">
        <v>11</v>
      </c>
      <c r="J14" s="58" t="s">
        <v>63</v>
      </c>
      <c r="K14" s="58" t="s">
        <v>118</v>
      </c>
      <c r="L14" s="58" t="s">
        <v>13</v>
      </c>
      <c r="M14" s="1">
        <v>220000</v>
      </c>
      <c r="N14" s="58"/>
      <c r="O14" s="58"/>
      <c r="P14" s="58"/>
      <c r="Q14" s="58"/>
    </row>
    <row r="15" spans="1:17" x14ac:dyDescent="0.2">
      <c r="A15" s="58" t="s">
        <v>33</v>
      </c>
      <c r="B15" s="58" t="s">
        <v>34</v>
      </c>
      <c r="C15" s="58" t="s">
        <v>35</v>
      </c>
      <c r="D15" s="58" t="s">
        <v>36</v>
      </c>
      <c r="E15" s="58" t="s">
        <v>37</v>
      </c>
      <c r="F15" s="58" t="s">
        <v>38</v>
      </c>
      <c r="G15" s="58" t="s">
        <v>42</v>
      </c>
      <c r="H15" s="58" t="s">
        <v>43</v>
      </c>
      <c r="I15" s="58" t="s">
        <v>11</v>
      </c>
      <c r="J15" s="58" t="s">
        <v>63</v>
      </c>
      <c r="K15" s="58" t="s">
        <v>118</v>
      </c>
      <c r="L15" s="58" t="s">
        <v>14</v>
      </c>
      <c r="M15" s="1">
        <v>52399</v>
      </c>
      <c r="N15" s="58"/>
      <c r="O15" s="58"/>
      <c r="P15" s="58"/>
      <c r="Q15" s="58"/>
    </row>
    <row r="16" spans="1:17" x14ac:dyDescent="0.2">
      <c r="A16" s="58" t="s">
        <v>33</v>
      </c>
      <c r="B16" s="58" t="s">
        <v>34</v>
      </c>
      <c r="C16" s="58" t="s">
        <v>35</v>
      </c>
      <c r="D16" s="58" t="s">
        <v>44</v>
      </c>
      <c r="E16" s="58" t="s">
        <v>37</v>
      </c>
      <c r="F16" s="58" t="s">
        <v>38</v>
      </c>
      <c r="G16" s="58" t="s">
        <v>47</v>
      </c>
      <c r="H16" s="58" t="s">
        <v>104</v>
      </c>
      <c r="I16" s="58" t="s">
        <v>11</v>
      </c>
      <c r="J16" s="58" t="s">
        <v>18</v>
      </c>
      <c r="K16" s="58" t="s">
        <v>41</v>
      </c>
      <c r="L16" s="58" t="s">
        <v>11</v>
      </c>
      <c r="M16" s="1">
        <v>46376582.810000002</v>
      </c>
      <c r="N16" s="1">
        <v>46376476.439999998</v>
      </c>
      <c r="O16" s="1">
        <v>46370968.189999998</v>
      </c>
      <c r="P16" s="1">
        <v>46198310.509999998</v>
      </c>
      <c r="Q16" s="58"/>
    </row>
    <row r="17" spans="1:17" x14ac:dyDescent="0.2">
      <c r="A17" s="58" t="s">
        <v>33</v>
      </c>
      <c r="B17" s="58" t="s">
        <v>34</v>
      </c>
      <c r="C17" s="58" t="s">
        <v>35</v>
      </c>
      <c r="D17" s="58" t="s">
        <v>44</v>
      </c>
      <c r="E17" s="58" t="s">
        <v>37</v>
      </c>
      <c r="F17" s="58" t="s">
        <v>38</v>
      </c>
      <c r="G17" s="58" t="s">
        <v>105</v>
      </c>
      <c r="H17" s="58" t="s">
        <v>106</v>
      </c>
      <c r="I17" s="58" t="s">
        <v>11</v>
      </c>
      <c r="J17" s="58" t="s">
        <v>18</v>
      </c>
      <c r="K17" s="58" t="s">
        <v>41</v>
      </c>
      <c r="L17" s="58" t="s">
        <v>14</v>
      </c>
      <c r="M17" s="1">
        <v>2091585</v>
      </c>
      <c r="N17" s="1">
        <v>1013430.93</v>
      </c>
      <c r="O17" s="1">
        <v>1011324.13</v>
      </c>
      <c r="P17" s="1">
        <v>1011324.13</v>
      </c>
      <c r="Q17" s="58"/>
    </row>
    <row r="18" spans="1:17" x14ac:dyDescent="0.2">
      <c r="A18" s="58" t="s">
        <v>33</v>
      </c>
      <c r="B18" s="58" t="s">
        <v>34</v>
      </c>
      <c r="C18" s="58" t="s">
        <v>35</v>
      </c>
      <c r="D18" s="58" t="s">
        <v>48</v>
      </c>
      <c r="E18" s="58" t="s">
        <v>37</v>
      </c>
      <c r="F18" s="58" t="s">
        <v>38</v>
      </c>
      <c r="G18" s="58" t="s">
        <v>49</v>
      </c>
      <c r="H18" s="58" t="s">
        <v>50</v>
      </c>
      <c r="I18" s="58" t="s">
        <v>51</v>
      </c>
      <c r="J18" s="58" t="s">
        <v>18</v>
      </c>
      <c r="K18" s="58" t="s">
        <v>41</v>
      </c>
      <c r="L18" s="58" t="s">
        <v>14</v>
      </c>
      <c r="M18" s="1">
        <v>2376180</v>
      </c>
      <c r="N18" s="1">
        <v>1763403.47</v>
      </c>
      <c r="O18" s="1">
        <v>1072754.5</v>
      </c>
      <c r="P18" s="1">
        <v>1072754.5</v>
      </c>
      <c r="Q18" s="58"/>
    </row>
    <row r="19" spans="1:17" x14ac:dyDescent="0.2">
      <c r="A19" s="58" t="s">
        <v>33</v>
      </c>
      <c r="B19" s="58" t="s">
        <v>34</v>
      </c>
      <c r="C19" s="58" t="s">
        <v>35</v>
      </c>
      <c r="D19" s="58" t="s">
        <v>52</v>
      </c>
      <c r="E19" s="58" t="s">
        <v>37</v>
      </c>
      <c r="F19" s="58" t="s">
        <v>38</v>
      </c>
      <c r="G19" s="58" t="s">
        <v>53</v>
      </c>
      <c r="H19" s="58" t="s">
        <v>54</v>
      </c>
      <c r="I19" s="58" t="s">
        <v>11</v>
      </c>
      <c r="J19" s="58" t="s">
        <v>18</v>
      </c>
      <c r="K19" s="58" t="s">
        <v>41</v>
      </c>
      <c r="L19" s="58" t="s">
        <v>14</v>
      </c>
      <c r="M19" s="1">
        <v>3721.37</v>
      </c>
      <c r="N19" s="1">
        <v>3721.37</v>
      </c>
      <c r="O19" s="1">
        <v>3721.37</v>
      </c>
      <c r="P19" s="1">
        <v>3721.37</v>
      </c>
      <c r="Q19" s="58"/>
    </row>
    <row r="20" spans="1:17" x14ac:dyDescent="0.2">
      <c r="A20" s="58" t="s">
        <v>33</v>
      </c>
      <c r="B20" s="58" t="s">
        <v>34</v>
      </c>
      <c r="C20" s="58" t="s">
        <v>35</v>
      </c>
      <c r="D20" s="58" t="s">
        <v>52</v>
      </c>
      <c r="E20" s="58" t="s">
        <v>37</v>
      </c>
      <c r="F20" s="58" t="s">
        <v>38</v>
      </c>
      <c r="G20" s="58" t="s">
        <v>55</v>
      </c>
      <c r="H20" s="58" t="s">
        <v>56</v>
      </c>
      <c r="I20" s="58" t="s">
        <v>11</v>
      </c>
      <c r="J20" s="58" t="s">
        <v>18</v>
      </c>
      <c r="K20" s="58" t="s">
        <v>41</v>
      </c>
      <c r="L20" s="58" t="s">
        <v>14</v>
      </c>
      <c r="M20" s="1">
        <v>578772</v>
      </c>
      <c r="N20" s="1">
        <v>578772</v>
      </c>
      <c r="O20" s="1">
        <v>390042</v>
      </c>
      <c r="P20" s="1">
        <v>390042</v>
      </c>
      <c r="Q20" s="58"/>
    </row>
    <row r="21" spans="1:17" x14ac:dyDescent="0.2">
      <c r="A21" s="58" t="s">
        <v>33</v>
      </c>
      <c r="B21" s="58" t="s">
        <v>34</v>
      </c>
      <c r="C21" s="58" t="s">
        <v>35</v>
      </c>
      <c r="D21" s="58" t="s">
        <v>52</v>
      </c>
      <c r="E21" s="58" t="s">
        <v>37</v>
      </c>
      <c r="F21" s="58" t="s">
        <v>38</v>
      </c>
      <c r="G21" s="58" t="s">
        <v>57</v>
      </c>
      <c r="H21" s="58" t="s">
        <v>58</v>
      </c>
      <c r="I21" s="58" t="s">
        <v>11</v>
      </c>
      <c r="J21" s="58" t="s">
        <v>18</v>
      </c>
      <c r="K21" s="58" t="s">
        <v>41</v>
      </c>
      <c r="L21" s="58" t="s">
        <v>14</v>
      </c>
      <c r="M21" s="1">
        <v>3680976</v>
      </c>
      <c r="N21" s="1">
        <v>3680976</v>
      </c>
      <c r="O21" s="1">
        <v>2386671.09</v>
      </c>
      <c r="P21" s="1">
        <v>2386671.09</v>
      </c>
      <c r="Q21" s="58"/>
    </row>
    <row r="22" spans="1:17" x14ac:dyDescent="0.2">
      <c r="A22" s="58" t="s">
        <v>33</v>
      </c>
      <c r="B22" s="58" t="s">
        <v>34</v>
      </c>
      <c r="C22" s="58" t="s">
        <v>35</v>
      </c>
      <c r="D22" s="58" t="s">
        <v>120</v>
      </c>
      <c r="E22" s="58" t="s">
        <v>37</v>
      </c>
      <c r="F22" s="58" t="s">
        <v>38</v>
      </c>
      <c r="G22" s="58" t="s">
        <v>45</v>
      </c>
      <c r="H22" s="58" t="s">
        <v>46</v>
      </c>
      <c r="I22" s="58" t="s">
        <v>11</v>
      </c>
      <c r="J22" s="58" t="s">
        <v>18</v>
      </c>
      <c r="K22" s="58" t="s">
        <v>41</v>
      </c>
      <c r="L22" s="58" t="s">
        <v>11</v>
      </c>
      <c r="M22" s="1">
        <v>7850796.3200000003</v>
      </c>
      <c r="N22" s="1">
        <v>7850796.3200000003</v>
      </c>
      <c r="O22" s="1">
        <v>7849584.5</v>
      </c>
      <c r="P22" s="1">
        <v>7849584.5</v>
      </c>
      <c r="Q22" s="58"/>
    </row>
    <row r="23" spans="1:17" x14ac:dyDescent="0.2">
      <c r="A23" s="58" t="s">
        <v>33</v>
      </c>
      <c r="B23" s="58" t="s">
        <v>34</v>
      </c>
      <c r="C23" s="58" t="s">
        <v>59</v>
      </c>
      <c r="D23" s="58" t="s">
        <v>60</v>
      </c>
      <c r="E23" s="58" t="s">
        <v>61</v>
      </c>
      <c r="F23" s="58" t="s">
        <v>62</v>
      </c>
      <c r="G23" s="58" t="s">
        <v>63</v>
      </c>
      <c r="H23" s="58" t="s">
        <v>107</v>
      </c>
      <c r="I23" s="58" t="s">
        <v>51</v>
      </c>
      <c r="J23" s="58" t="s">
        <v>103</v>
      </c>
      <c r="K23" s="58" t="s">
        <v>108</v>
      </c>
      <c r="L23" s="58" t="s">
        <v>11</v>
      </c>
      <c r="M23" s="1">
        <v>3548776.58</v>
      </c>
      <c r="N23" s="1">
        <v>3548776.58</v>
      </c>
      <c r="O23" s="1">
        <v>3548776.58</v>
      </c>
      <c r="P23" s="1">
        <v>3511011.75</v>
      </c>
      <c r="Q23" s="58"/>
    </row>
    <row r="24" spans="1:17" x14ac:dyDescent="0.2">
      <c r="A24" s="58" t="s">
        <v>33</v>
      </c>
      <c r="B24" s="58" t="s">
        <v>34</v>
      </c>
      <c r="C24" s="58" t="s">
        <v>59</v>
      </c>
      <c r="D24" s="58" t="s">
        <v>60</v>
      </c>
      <c r="E24" s="58" t="s">
        <v>61</v>
      </c>
      <c r="F24" s="58" t="s">
        <v>62</v>
      </c>
      <c r="G24" s="58" t="s">
        <v>63</v>
      </c>
      <c r="H24" s="58" t="s">
        <v>107</v>
      </c>
      <c r="I24" s="58" t="s">
        <v>51</v>
      </c>
      <c r="J24" s="58" t="s">
        <v>17</v>
      </c>
      <c r="K24" s="58" t="s">
        <v>64</v>
      </c>
      <c r="L24" s="58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58"/>
    </row>
    <row r="25" spans="1:17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1:17" x14ac:dyDescent="0.2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2">
        <f>SUM(M10:M25)</f>
        <v>91753830.789999992</v>
      </c>
      <c r="N26" s="52">
        <f t="shared" ref="N26:P26" si="0">SUM(N10:N25)</f>
        <v>87196605.710000008</v>
      </c>
      <c r="O26" s="52">
        <f t="shared" si="0"/>
        <v>78597226.059999987</v>
      </c>
      <c r="P26" s="52">
        <f t="shared" si="0"/>
        <v>78380250.629999995</v>
      </c>
      <c r="Q26" s="58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A26" sqref="A26:J26"/>
    </sheetView>
  </sheetViews>
  <sheetFormatPr defaultRowHeight="12.75" x14ac:dyDescent="0.2"/>
  <cols>
    <col min="13" max="16" width="14.28515625" customWidth="1"/>
  </cols>
  <sheetData>
    <row r="1" spans="1:16" x14ac:dyDescent="0.2">
      <c r="A1" s="59" t="s">
        <v>124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">
      <c r="A3" s="59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x14ac:dyDescent="0.2">
      <c r="A4" s="88" t="s">
        <v>140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2">
      <c r="A5" s="88" t="s">
        <v>20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x14ac:dyDescent="0.2">
      <c r="A7" s="59" t="s">
        <v>21</v>
      </c>
      <c r="B7" s="59"/>
      <c r="C7" s="59" t="s">
        <v>22</v>
      </c>
      <c r="D7" s="59" t="s">
        <v>23</v>
      </c>
      <c r="E7" s="59" t="s">
        <v>24</v>
      </c>
      <c r="F7" s="59"/>
      <c r="G7" s="59" t="s">
        <v>25</v>
      </c>
      <c r="H7" s="59"/>
      <c r="I7" s="59" t="s">
        <v>26</v>
      </c>
      <c r="J7" s="59" t="s">
        <v>27</v>
      </c>
      <c r="K7" s="59" t="s">
        <v>28</v>
      </c>
      <c r="L7" s="59" t="s">
        <v>29</v>
      </c>
      <c r="M7" s="59" t="s">
        <v>30</v>
      </c>
      <c r="N7" s="59" t="s">
        <v>111</v>
      </c>
      <c r="O7" s="59" t="s">
        <v>112</v>
      </c>
      <c r="P7" s="59" t="s">
        <v>113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 t="s">
        <v>31</v>
      </c>
      <c r="N8" s="59" t="s">
        <v>114</v>
      </c>
      <c r="O8" s="59" t="s">
        <v>115</v>
      </c>
      <c r="P8" s="59" t="s">
        <v>116</v>
      </c>
    </row>
    <row r="9" spans="1:16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 t="s">
        <v>32</v>
      </c>
      <c r="M9" s="59" t="s">
        <v>139</v>
      </c>
      <c r="N9" s="59" t="s">
        <v>139</v>
      </c>
      <c r="O9" s="59" t="s">
        <v>139</v>
      </c>
      <c r="P9" s="59" t="s">
        <v>139</v>
      </c>
    </row>
    <row r="10" spans="1:16" x14ac:dyDescent="0.2">
      <c r="A10" s="59" t="s">
        <v>33</v>
      </c>
      <c r="B10" s="59" t="s">
        <v>34</v>
      </c>
      <c r="C10" s="59" t="s">
        <v>35</v>
      </c>
      <c r="D10" s="59" t="s">
        <v>36</v>
      </c>
      <c r="E10" s="59" t="s">
        <v>37</v>
      </c>
      <c r="F10" s="59" t="s">
        <v>38</v>
      </c>
      <c r="G10" s="59" t="s">
        <v>39</v>
      </c>
      <c r="H10" s="59" t="s">
        <v>40</v>
      </c>
      <c r="I10" s="59" t="s">
        <v>11</v>
      </c>
      <c r="J10" s="59" t="s">
        <v>18</v>
      </c>
      <c r="K10" s="59" t="s">
        <v>41</v>
      </c>
      <c r="L10" s="59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</row>
    <row r="11" spans="1:16" x14ac:dyDescent="0.2">
      <c r="A11" s="59" t="s">
        <v>33</v>
      </c>
      <c r="B11" s="59" t="s">
        <v>34</v>
      </c>
      <c r="C11" s="59" t="s">
        <v>35</v>
      </c>
      <c r="D11" s="59" t="s">
        <v>36</v>
      </c>
      <c r="E11" s="59" t="s">
        <v>37</v>
      </c>
      <c r="F11" s="59" t="s">
        <v>38</v>
      </c>
      <c r="G11" s="59" t="s">
        <v>42</v>
      </c>
      <c r="H11" s="59" t="s">
        <v>43</v>
      </c>
      <c r="I11" s="59" t="s">
        <v>11</v>
      </c>
      <c r="J11" s="59" t="s">
        <v>18</v>
      </c>
      <c r="K11" s="59" t="s">
        <v>41</v>
      </c>
      <c r="L11" s="59" t="s">
        <v>13</v>
      </c>
      <c r="M11" s="1">
        <v>1706506</v>
      </c>
      <c r="N11" s="1">
        <v>296850.2</v>
      </c>
      <c r="O11" s="1">
        <v>38251</v>
      </c>
      <c r="P11" s="1">
        <v>38251</v>
      </c>
    </row>
    <row r="12" spans="1:16" x14ac:dyDescent="0.2">
      <c r="A12" s="59" t="s">
        <v>33</v>
      </c>
      <c r="B12" s="59" t="s">
        <v>34</v>
      </c>
      <c r="C12" s="59" t="s">
        <v>35</v>
      </c>
      <c r="D12" s="59" t="s">
        <v>36</v>
      </c>
      <c r="E12" s="59" t="s">
        <v>37</v>
      </c>
      <c r="F12" s="59" t="s">
        <v>38</v>
      </c>
      <c r="G12" s="59" t="s">
        <v>42</v>
      </c>
      <c r="H12" s="59" t="s">
        <v>43</v>
      </c>
      <c r="I12" s="59" t="s">
        <v>11</v>
      </c>
      <c r="J12" s="59" t="s">
        <v>18</v>
      </c>
      <c r="K12" s="59" t="s">
        <v>41</v>
      </c>
      <c r="L12" s="59" t="s">
        <v>14</v>
      </c>
      <c r="M12" s="1">
        <v>16089349</v>
      </c>
      <c r="N12" s="1">
        <v>15207031.390000001</v>
      </c>
      <c r="O12" s="1">
        <v>10486349.27</v>
      </c>
      <c r="P12" s="1">
        <v>10479851.470000001</v>
      </c>
    </row>
    <row r="13" spans="1:16" x14ac:dyDescent="0.2">
      <c r="A13" s="59" t="s">
        <v>33</v>
      </c>
      <c r="B13" s="59" t="s">
        <v>34</v>
      </c>
      <c r="C13" s="59" t="s">
        <v>35</v>
      </c>
      <c r="D13" s="59" t="s">
        <v>36</v>
      </c>
      <c r="E13" s="59" t="s">
        <v>37</v>
      </c>
      <c r="F13" s="59" t="s">
        <v>38</v>
      </c>
      <c r="G13" s="59" t="s">
        <v>42</v>
      </c>
      <c r="H13" s="59" t="s">
        <v>43</v>
      </c>
      <c r="I13" s="59" t="s">
        <v>11</v>
      </c>
      <c r="J13" s="59" t="s">
        <v>132</v>
      </c>
      <c r="K13" s="59" t="s">
        <v>133</v>
      </c>
      <c r="L13" s="59" t="s">
        <v>14</v>
      </c>
      <c r="M13" s="1">
        <v>320997</v>
      </c>
      <c r="N13" s="1">
        <v>189794.67</v>
      </c>
      <c r="O13" s="1">
        <v>44238.16</v>
      </c>
      <c r="P13" s="1">
        <v>44238.16</v>
      </c>
    </row>
    <row r="14" spans="1:16" x14ac:dyDescent="0.2">
      <c r="A14" s="59" t="s">
        <v>33</v>
      </c>
      <c r="B14" s="59" t="s">
        <v>34</v>
      </c>
      <c r="C14" s="59" t="s">
        <v>35</v>
      </c>
      <c r="D14" s="59" t="s">
        <v>36</v>
      </c>
      <c r="E14" s="59" t="s">
        <v>37</v>
      </c>
      <c r="F14" s="59" t="s">
        <v>38</v>
      </c>
      <c r="G14" s="59" t="s">
        <v>42</v>
      </c>
      <c r="H14" s="59" t="s">
        <v>43</v>
      </c>
      <c r="I14" s="59" t="s">
        <v>11</v>
      </c>
      <c r="J14" s="59" t="s">
        <v>63</v>
      </c>
      <c r="K14" s="59" t="s">
        <v>118</v>
      </c>
      <c r="L14" s="59" t="s">
        <v>13</v>
      </c>
      <c r="M14" s="1">
        <v>220000</v>
      </c>
      <c r="N14" s="1">
        <v>220000</v>
      </c>
      <c r="O14" s="59"/>
      <c r="P14" s="59"/>
    </row>
    <row r="15" spans="1:16" x14ac:dyDescent="0.2">
      <c r="A15" s="59" t="s">
        <v>33</v>
      </c>
      <c r="B15" s="59" t="s">
        <v>34</v>
      </c>
      <c r="C15" s="59" t="s">
        <v>35</v>
      </c>
      <c r="D15" s="59" t="s">
        <v>36</v>
      </c>
      <c r="E15" s="59" t="s">
        <v>37</v>
      </c>
      <c r="F15" s="59" t="s">
        <v>38</v>
      </c>
      <c r="G15" s="59" t="s">
        <v>42</v>
      </c>
      <c r="H15" s="59" t="s">
        <v>43</v>
      </c>
      <c r="I15" s="59" t="s">
        <v>11</v>
      </c>
      <c r="J15" s="59" t="s">
        <v>63</v>
      </c>
      <c r="K15" s="59" t="s">
        <v>118</v>
      </c>
      <c r="L15" s="59" t="s">
        <v>14</v>
      </c>
      <c r="M15" s="1">
        <v>52399</v>
      </c>
      <c r="N15" s="1">
        <v>52238</v>
      </c>
      <c r="O15" s="59"/>
      <c r="P15" s="59"/>
    </row>
    <row r="16" spans="1:16" x14ac:dyDescent="0.2">
      <c r="A16" s="59" t="s">
        <v>33</v>
      </c>
      <c r="B16" s="59" t="s">
        <v>34</v>
      </c>
      <c r="C16" s="59" t="s">
        <v>35</v>
      </c>
      <c r="D16" s="59" t="s">
        <v>44</v>
      </c>
      <c r="E16" s="59" t="s">
        <v>37</v>
      </c>
      <c r="F16" s="59" t="s">
        <v>38</v>
      </c>
      <c r="G16" s="59" t="s">
        <v>47</v>
      </c>
      <c r="H16" s="59" t="s">
        <v>104</v>
      </c>
      <c r="I16" s="59" t="s">
        <v>11</v>
      </c>
      <c r="J16" s="59" t="s">
        <v>18</v>
      </c>
      <c r="K16" s="59" t="s">
        <v>41</v>
      </c>
      <c r="L16" s="59" t="s">
        <v>11</v>
      </c>
      <c r="M16" s="1">
        <v>51942991.869999997</v>
      </c>
      <c r="N16" s="1">
        <v>51907860.619999997</v>
      </c>
      <c r="O16" s="1">
        <v>51902054.140000001</v>
      </c>
      <c r="P16" s="1">
        <v>51730837.130000003</v>
      </c>
    </row>
    <row r="17" spans="1:16" x14ac:dyDescent="0.2">
      <c r="A17" s="59" t="s">
        <v>33</v>
      </c>
      <c r="B17" s="59" t="s">
        <v>34</v>
      </c>
      <c r="C17" s="59" t="s">
        <v>35</v>
      </c>
      <c r="D17" s="59" t="s">
        <v>44</v>
      </c>
      <c r="E17" s="59" t="s">
        <v>37</v>
      </c>
      <c r="F17" s="59" t="s">
        <v>38</v>
      </c>
      <c r="G17" s="59" t="s">
        <v>105</v>
      </c>
      <c r="H17" s="59" t="s">
        <v>106</v>
      </c>
      <c r="I17" s="59" t="s">
        <v>11</v>
      </c>
      <c r="J17" s="59" t="s">
        <v>18</v>
      </c>
      <c r="K17" s="59" t="s">
        <v>41</v>
      </c>
      <c r="L17" s="59" t="s">
        <v>14</v>
      </c>
      <c r="M17" s="1">
        <v>2091585</v>
      </c>
      <c r="N17" s="1">
        <v>1139265.8700000001</v>
      </c>
      <c r="O17" s="1">
        <v>1137159.07</v>
      </c>
      <c r="P17" s="1">
        <v>1137159.07</v>
      </c>
    </row>
    <row r="18" spans="1:16" x14ac:dyDescent="0.2">
      <c r="A18" s="59" t="s">
        <v>33</v>
      </c>
      <c r="B18" s="59" t="s">
        <v>34</v>
      </c>
      <c r="C18" s="59" t="s">
        <v>35</v>
      </c>
      <c r="D18" s="59" t="s">
        <v>48</v>
      </c>
      <c r="E18" s="59" t="s">
        <v>37</v>
      </c>
      <c r="F18" s="59" t="s">
        <v>38</v>
      </c>
      <c r="G18" s="59" t="s">
        <v>49</v>
      </c>
      <c r="H18" s="59" t="s">
        <v>50</v>
      </c>
      <c r="I18" s="59" t="s">
        <v>51</v>
      </c>
      <c r="J18" s="59" t="s">
        <v>18</v>
      </c>
      <c r="K18" s="59" t="s">
        <v>41</v>
      </c>
      <c r="L18" s="59" t="s">
        <v>14</v>
      </c>
      <c r="M18" s="1">
        <v>2376180</v>
      </c>
      <c r="N18" s="1">
        <v>1775104.26</v>
      </c>
      <c r="O18" s="1">
        <v>1222416.9099999999</v>
      </c>
      <c r="P18" s="1">
        <v>1222416.9099999999</v>
      </c>
    </row>
    <row r="19" spans="1:16" x14ac:dyDescent="0.2">
      <c r="A19" s="59" t="s">
        <v>33</v>
      </c>
      <c r="B19" s="59" t="s">
        <v>34</v>
      </c>
      <c r="C19" s="59" t="s">
        <v>35</v>
      </c>
      <c r="D19" s="59" t="s">
        <v>52</v>
      </c>
      <c r="E19" s="59" t="s">
        <v>37</v>
      </c>
      <c r="F19" s="59" t="s">
        <v>38</v>
      </c>
      <c r="G19" s="59" t="s">
        <v>53</v>
      </c>
      <c r="H19" s="59" t="s">
        <v>54</v>
      </c>
      <c r="I19" s="59" t="s">
        <v>11</v>
      </c>
      <c r="J19" s="59" t="s">
        <v>18</v>
      </c>
      <c r="K19" s="59" t="s">
        <v>41</v>
      </c>
      <c r="L19" s="59" t="s">
        <v>14</v>
      </c>
      <c r="M19" s="1">
        <v>22394.79</v>
      </c>
      <c r="N19" s="1">
        <v>22394.79</v>
      </c>
      <c r="O19" s="1">
        <v>22394.79</v>
      </c>
      <c r="P19" s="1">
        <v>22394.79</v>
      </c>
    </row>
    <row r="20" spans="1:16" x14ac:dyDescent="0.2">
      <c r="A20" s="59" t="s">
        <v>33</v>
      </c>
      <c r="B20" s="59" t="s">
        <v>34</v>
      </c>
      <c r="C20" s="59" t="s">
        <v>35</v>
      </c>
      <c r="D20" s="59" t="s">
        <v>52</v>
      </c>
      <c r="E20" s="59" t="s">
        <v>37</v>
      </c>
      <c r="F20" s="59" t="s">
        <v>38</v>
      </c>
      <c r="G20" s="59" t="s">
        <v>55</v>
      </c>
      <c r="H20" s="59" t="s">
        <v>56</v>
      </c>
      <c r="I20" s="59" t="s">
        <v>11</v>
      </c>
      <c r="J20" s="59" t="s">
        <v>18</v>
      </c>
      <c r="K20" s="59" t="s">
        <v>41</v>
      </c>
      <c r="L20" s="59" t="s">
        <v>14</v>
      </c>
      <c r="M20" s="1">
        <v>578772</v>
      </c>
      <c r="N20" s="1">
        <v>578772</v>
      </c>
      <c r="O20" s="1">
        <v>441768</v>
      </c>
      <c r="P20" s="1">
        <v>441768</v>
      </c>
    </row>
    <row r="21" spans="1:16" x14ac:dyDescent="0.2">
      <c r="A21" s="59" t="s">
        <v>33</v>
      </c>
      <c r="B21" s="59" t="s">
        <v>34</v>
      </c>
      <c r="C21" s="59" t="s">
        <v>35</v>
      </c>
      <c r="D21" s="59" t="s">
        <v>52</v>
      </c>
      <c r="E21" s="59" t="s">
        <v>37</v>
      </c>
      <c r="F21" s="59" t="s">
        <v>38</v>
      </c>
      <c r="G21" s="59" t="s">
        <v>57</v>
      </c>
      <c r="H21" s="59" t="s">
        <v>58</v>
      </c>
      <c r="I21" s="59" t="s">
        <v>11</v>
      </c>
      <c r="J21" s="59" t="s">
        <v>18</v>
      </c>
      <c r="K21" s="59" t="s">
        <v>41</v>
      </c>
      <c r="L21" s="59" t="s">
        <v>14</v>
      </c>
      <c r="M21" s="1">
        <v>3680976</v>
      </c>
      <c r="N21" s="1">
        <v>3680976</v>
      </c>
      <c r="O21" s="1">
        <v>2690027.83</v>
      </c>
      <c r="P21" s="1">
        <v>2690027.83</v>
      </c>
    </row>
    <row r="22" spans="1:16" x14ac:dyDescent="0.2">
      <c r="A22" s="59" t="s">
        <v>33</v>
      </c>
      <c r="B22" s="59" t="s">
        <v>34</v>
      </c>
      <c r="C22" s="59" t="s">
        <v>35</v>
      </c>
      <c r="D22" s="59" t="s">
        <v>120</v>
      </c>
      <c r="E22" s="59" t="s">
        <v>37</v>
      </c>
      <c r="F22" s="59" t="s">
        <v>38</v>
      </c>
      <c r="G22" s="59" t="s">
        <v>45</v>
      </c>
      <c r="H22" s="59" t="s">
        <v>46</v>
      </c>
      <c r="I22" s="59" t="s">
        <v>11</v>
      </c>
      <c r="J22" s="59" t="s">
        <v>18</v>
      </c>
      <c r="K22" s="59" t="s">
        <v>41</v>
      </c>
      <c r="L22" s="59" t="s">
        <v>11</v>
      </c>
      <c r="M22" s="1">
        <v>8845170.6400000006</v>
      </c>
      <c r="N22" s="1">
        <v>8845170.6400000006</v>
      </c>
      <c r="O22" s="1">
        <v>8843958.8200000003</v>
      </c>
      <c r="P22" s="1">
        <v>8843958.8200000003</v>
      </c>
    </row>
    <row r="23" spans="1:16" x14ac:dyDescent="0.2">
      <c r="A23" s="59" t="s">
        <v>33</v>
      </c>
      <c r="B23" s="59" t="s">
        <v>34</v>
      </c>
      <c r="C23" s="59" t="s">
        <v>59</v>
      </c>
      <c r="D23" s="59" t="s">
        <v>60</v>
      </c>
      <c r="E23" s="59" t="s">
        <v>61</v>
      </c>
      <c r="F23" s="59" t="s">
        <v>62</v>
      </c>
      <c r="G23" s="59" t="s">
        <v>63</v>
      </c>
      <c r="H23" s="59" t="s">
        <v>107</v>
      </c>
      <c r="I23" s="59" t="s">
        <v>51</v>
      </c>
      <c r="J23" s="59" t="s">
        <v>103</v>
      </c>
      <c r="K23" s="59" t="s">
        <v>108</v>
      </c>
      <c r="L23" s="59" t="s">
        <v>11</v>
      </c>
      <c r="M23" s="1">
        <v>4420197.9800000004</v>
      </c>
      <c r="N23" s="1">
        <v>4420197.9800000004</v>
      </c>
      <c r="O23" s="1">
        <v>4420197.9800000004</v>
      </c>
      <c r="P23" s="1">
        <v>4381615.6399999997</v>
      </c>
    </row>
    <row r="24" spans="1:16" x14ac:dyDescent="0.2">
      <c r="A24" s="59" t="s">
        <v>33</v>
      </c>
      <c r="B24" s="59" t="s">
        <v>34</v>
      </c>
      <c r="C24" s="59" t="s">
        <v>59</v>
      </c>
      <c r="D24" s="59" t="s">
        <v>60</v>
      </c>
      <c r="E24" s="59" t="s">
        <v>61</v>
      </c>
      <c r="F24" s="59" t="s">
        <v>62</v>
      </c>
      <c r="G24" s="59" t="s">
        <v>63</v>
      </c>
      <c r="H24" s="59" t="s">
        <v>107</v>
      </c>
      <c r="I24" s="59" t="s">
        <v>51</v>
      </c>
      <c r="J24" s="59" t="s">
        <v>17</v>
      </c>
      <c r="K24" s="59" t="s">
        <v>64</v>
      </c>
      <c r="L24" s="59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</row>
    <row r="26" spans="1:16" x14ac:dyDescent="0.2">
      <c r="M26" s="52">
        <f>SUM(M10:M25)</f>
        <v>99204708.99000001</v>
      </c>
      <c r="N26" s="52">
        <f t="shared" ref="N26:P26" si="0">SUM(N10:N25)</f>
        <v>95192846.13000001</v>
      </c>
      <c r="O26" s="52">
        <f t="shared" si="0"/>
        <v>88044694.230000019</v>
      </c>
      <c r="P26" s="52">
        <f t="shared" si="0"/>
        <v>87828311.189999998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70" zoomScaleNormal="7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20" x14ac:dyDescent="0.2">
      <c r="A1" s="66" t="s">
        <v>124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0.5" customHeight="1" x14ac:dyDescent="0.2">
      <c r="A3" s="66" t="s">
        <v>19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0.5" customHeight="1" x14ac:dyDescent="0.2">
      <c r="A4" s="88" t="s">
        <v>160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66"/>
      <c r="R4" s="66"/>
      <c r="S4" s="66"/>
      <c r="T4" s="66"/>
    </row>
    <row r="5" spans="1:20" ht="10.5" customHeight="1" x14ac:dyDescent="0.2">
      <c r="A5" s="88" t="s">
        <v>20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66"/>
      <c r="R5" s="66"/>
      <c r="S5" s="66"/>
      <c r="T5" s="66"/>
    </row>
    <row r="6" spans="1:20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x14ac:dyDescent="0.2">
      <c r="A7" s="66" t="s">
        <v>21</v>
      </c>
      <c r="B7" s="66"/>
      <c r="C7" s="66" t="s">
        <v>22</v>
      </c>
      <c r="D7" s="66" t="s">
        <v>23</v>
      </c>
      <c r="E7" s="66" t="s">
        <v>24</v>
      </c>
      <c r="F7" s="66"/>
      <c r="G7" s="66" t="s">
        <v>25</v>
      </c>
      <c r="H7" s="66"/>
      <c r="I7" s="66" t="s">
        <v>26</v>
      </c>
      <c r="J7" s="66" t="s">
        <v>27</v>
      </c>
      <c r="K7" s="66" t="s">
        <v>28</v>
      </c>
      <c r="L7" s="66" t="s">
        <v>29</v>
      </c>
      <c r="M7" s="66" t="s">
        <v>30</v>
      </c>
      <c r="N7" s="66" t="s">
        <v>111</v>
      </c>
      <c r="O7" s="66" t="s">
        <v>112</v>
      </c>
      <c r="P7" s="66" t="s">
        <v>113</v>
      </c>
      <c r="Q7" s="66"/>
      <c r="R7" s="66"/>
      <c r="S7" s="66"/>
      <c r="T7" s="66"/>
    </row>
    <row r="8" spans="1:20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31</v>
      </c>
      <c r="N8" s="66" t="s">
        <v>114</v>
      </c>
      <c r="O8" s="66" t="s">
        <v>115</v>
      </c>
      <c r="P8" s="66" t="s">
        <v>116</v>
      </c>
      <c r="Q8" s="66"/>
      <c r="R8" s="66"/>
      <c r="S8" s="66"/>
      <c r="T8" s="66"/>
    </row>
    <row r="9" spans="1:20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32</v>
      </c>
      <c r="M9" s="66" t="s">
        <v>139</v>
      </c>
      <c r="N9" s="66" t="s">
        <v>139</v>
      </c>
      <c r="O9" s="66" t="s">
        <v>139</v>
      </c>
      <c r="P9" s="66" t="s">
        <v>139</v>
      </c>
      <c r="Q9" s="66"/>
      <c r="R9" s="66"/>
      <c r="S9" s="66"/>
      <c r="T9" s="66"/>
    </row>
    <row r="10" spans="1:20" x14ac:dyDescent="0.2">
      <c r="A10" s="66" t="s">
        <v>33</v>
      </c>
      <c r="B10" s="66" t="s">
        <v>34</v>
      </c>
      <c r="C10" s="66" t="s">
        <v>35</v>
      </c>
      <c r="D10" s="66" t="s">
        <v>36</v>
      </c>
      <c r="E10" s="66" t="s">
        <v>37</v>
      </c>
      <c r="F10" s="66" t="s">
        <v>38</v>
      </c>
      <c r="G10" s="66" t="s">
        <v>39</v>
      </c>
      <c r="H10" s="66" t="s">
        <v>40</v>
      </c>
      <c r="I10" s="66" t="s">
        <v>11</v>
      </c>
      <c r="J10" s="66" t="s">
        <v>18</v>
      </c>
      <c r="K10" s="66" t="s">
        <v>41</v>
      </c>
      <c r="L10" s="66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6"/>
      <c r="R10" s="66"/>
      <c r="S10" s="66"/>
      <c r="T10" s="66"/>
    </row>
    <row r="11" spans="1:20" x14ac:dyDescent="0.2">
      <c r="A11" s="66" t="s">
        <v>33</v>
      </c>
      <c r="B11" s="66" t="s">
        <v>34</v>
      </c>
      <c r="C11" s="66" t="s">
        <v>35</v>
      </c>
      <c r="D11" s="66" t="s">
        <v>36</v>
      </c>
      <c r="E11" s="66" t="s">
        <v>37</v>
      </c>
      <c r="F11" s="66" t="s">
        <v>38</v>
      </c>
      <c r="G11" s="66" t="s">
        <v>42</v>
      </c>
      <c r="H11" s="66" t="s">
        <v>43</v>
      </c>
      <c r="I11" s="66" t="s">
        <v>11</v>
      </c>
      <c r="J11" s="66" t="s">
        <v>18</v>
      </c>
      <c r="K11" s="66" t="s">
        <v>41</v>
      </c>
      <c r="L11" s="66" t="s">
        <v>13</v>
      </c>
      <c r="M11" s="1">
        <v>2365506</v>
      </c>
      <c r="N11" s="1">
        <v>381850.2</v>
      </c>
      <c r="O11" s="1">
        <v>76051</v>
      </c>
      <c r="P11" s="1">
        <v>76051</v>
      </c>
      <c r="Q11" s="66"/>
      <c r="R11" s="66"/>
      <c r="S11" s="66"/>
      <c r="T11" s="66"/>
    </row>
    <row r="12" spans="1:20" x14ac:dyDescent="0.2">
      <c r="A12" s="66" t="s">
        <v>33</v>
      </c>
      <c r="B12" s="66" t="s">
        <v>34</v>
      </c>
      <c r="C12" s="66" t="s">
        <v>35</v>
      </c>
      <c r="D12" s="66" t="s">
        <v>36</v>
      </c>
      <c r="E12" s="66" t="s">
        <v>37</v>
      </c>
      <c r="F12" s="66" t="s">
        <v>38</v>
      </c>
      <c r="G12" s="66" t="s">
        <v>42</v>
      </c>
      <c r="H12" s="66" t="s">
        <v>43</v>
      </c>
      <c r="I12" s="66" t="s">
        <v>11</v>
      </c>
      <c r="J12" s="66" t="s">
        <v>18</v>
      </c>
      <c r="K12" s="66" t="s">
        <v>41</v>
      </c>
      <c r="L12" s="66" t="s">
        <v>14</v>
      </c>
      <c r="M12" s="1">
        <v>16476170</v>
      </c>
      <c r="N12" s="1">
        <v>15600153.59</v>
      </c>
      <c r="O12" s="1">
        <v>11656210.35</v>
      </c>
      <c r="P12" s="1">
        <v>11649698.82</v>
      </c>
      <c r="Q12" s="66"/>
      <c r="R12" s="66"/>
      <c r="S12" s="66"/>
      <c r="T12" s="66"/>
    </row>
    <row r="13" spans="1:20" x14ac:dyDescent="0.2">
      <c r="A13" s="66" t="s">
        <v>33</v>
      </c>
      <c r="B13" s="66" t="s">
        <v>34</v>
      </c>
      <c r="C13" s="66" t="s">
        <v>35</v>
      </c>
      <c r="D13" s="66" t="s">
        <v>36</v>
      </c>
      <c r="E13" s="66" t="s">
        <v>37</v>
      </c>
      <c r="F13" s="66" t="s">
        <v>38</v>
      </c>
      <c r="G13" s="66" t="s">
        <v>42</v>
      </c>
      <c r="H13" s="66" t="s">
        <v>43</v>
      </c>
      <c r="I13" s="66" t="s">
        <v>11</v>
      </c>
      <c r="J13" s="66" t="s">
        <v>132</v>
      </c>
      <c r="K13" s="66" t="s">
        <v>133</v>
      </c>
      <c r="L13" s="66" t="s">
        <v>14</v>
      </c>
      <c r="M13" s="1">
        <v>320997</v>
      </c>
      <c r="N13" s="1">
        <v>222412.67</v>
      </c>
      <c r="O13" s="1">
        <v>83226.53</v>
      </c>
      <c r="P13" s="1">
        <v>83226.53</v>
      </c>
      <c r="Q13" s="66"/>
      <c r="R13" s="66"/>
      <c r="S13" s="66"/>
      <c r="T13" s="66"/>
    </row>
    <row r="14" spans="1:20" x14ac:dyDescent="0.2">
      <c r="A14" s="66" t="s">
        <v>33</v>
      </c>
      <c r="B14" s="66" t="s">
        <v>34</v>
      </c>
      <c r="C14" s="66" t="s">
        <v>35</v>
      </c>
      <c r="D14" s="66" t="s">
        <v>36</v>
      </c>
      <c r="E14" s="66" t="s">
        <v>37</v>
      </c>
      <c r="F14" s="66" t="s">
        <v>38</v>
      </c>
      <c r="G14" s="66" t="s">
        <v>42</v>
      </c>
      <c r="H14" s="66" t="s">
        <v>43</v>
      </c>
      <c r="I14" s="66" t="s">
        <v>11</v>
      </c>
      <c r="J14" s="66" t="s">
        <v>63</v>
      </c>
      <c r="K14" s="66" t="s">
        <v>118</v>
      </c>
      <c r="L14" s="66" t="s">
        <v>13</v>
      </c>
      <c r="M14" s="1">
        <v>220000</v>
      </c>
      <c r="N14" s="1">
        <v>220000</v>
      </c>
      <c r="O14" s="66"/>
      <c r="P14" s="66"/>
      <c r="Q14" s="66"/>
      <c r="R14" s="66"/>
      <c r="S14" s="66"/>
      <c r="T14" s="66"/>
    </row>
    <row r="15" spans="1:20" x14ac:dyDescent="0.2">
      <c r="A15" s="66" t="s">
        <v>33</v>
      </c>
      <c r="B15" s="66" t="s">
        <v>34</v>
      </c>
      <c r="C15" s="66" t="s">
        <v>35</v>
      </c>
      <c r="D15" s="66" t="s">
        <v>36</v>
      </c>
      <c r="E15" s="66" t="s">
        <v>37</v>
      </c>
      <c r="F15" s="66" t="s">
        <v>38</v>
      </c>
      <c r="G15" s="66" t="s">
        <v>42</v>
      </c>
      <c r="H15" s="66" t="s">
        <v>43</v>
      </c>
      <c r="I15" s="66" t="s">
        <v>11</v>
      </c>
      <c r="J15" s="66" t="s">
        <v>63</v>
      </c>
      <c r="K15" s="66" t="s">
        <v>118</v>
      </c>
      <c r="L15" s="66" t="s">
        <v>14</v>
      </c>
      <c r="M15" s="1">
        <v>52399</v>
      </c>
      <c r="N15" s="1">
        <v>52238</v>
      </c>
      <c r="O15" s="66"/>
      <c r="P15" s="66"/>
      <c r="Q15" s="66"/>
      <c r="R15" s="66"/>
      <c r="S15" s="66"/>
      <c r="T15" s="66"/>
    </row>
    <row r="16" spans="1:20" x14ac:dyDescent="0.2">
      <c r="A16" s="66" t="s">
        <v>33</v>
      </c>
      <c r="B16" s="66" t="s">
        <v>34</v>
      </c>
      <c r="C16" s="66" t="s">
        <v>35</v>
      </c>
      <c r="D16" s="66" t="s">
        <v>44</v>
      </c>
      <c r="E16" s="66" t="s">
        <v>37</v>
      </c>
      <c r="F16" s="66" t="s">
        <v>38</v>
      </c>
      <c r="G16" s="66" t="s">
        <v>47</v>
      </c>
      <c r="H16" s="66" t="s">
        <v>104</v>
      </c>
      <c r="I16" s="66" t="s">
        <v>11</v>
      </c>
      <c r="J16" s="66" t="s">
        <v>18</v>
      </c>
      <c r="K16" s="66" t="s">
        <v>41</v>
      </c>
      <c r="L16" s="66" t="s">
        <v>11</v>
      </c>
      <c r="M16" s="1">
        <v>57489538.729999997</v>
      </c>
      <c r="N16" s="1">
        <v>57472869.890000001</v>
      </c>
      <c r="O16" s="1">
        <v>57467361.640000001</v>
      </c>
      <c r="P16" s="1">
        <v>57292880.280000001</v>
      </c>
      <c r="Q16" s="66"/>
      <c r="R16" s="66"/>
      <c r="S16" s="66"/>
      <c r="T16" s="66"/>
    </row>
    <row r="17" spans="1:20" x14ac:dyDescent="0.2">
      <c r="A17" s="66" t="s">
        <v>33</v>
      </c>
      <c r="B17" s="66" t="s">
        <v>34</v>
      </c>
      <c r="C17" s="66" t="s">
        <v>35</v>
      </c>
      <c r="D17" s="66" t="s">
        <v>44</v>
      </c>
      <c r="E17" s="66" t="s">
        <v>37</v>
      </c>
      <c r="F17" s="66" t="s">
        <v>38</v>
      </c>
      <c r="G17" s="66" t="s">
        <v>105</v>
      </c>
      <c r="H17" s="66" t="s">
        <v>106</v>
      </c>
      <c r="I17" s="66" t="s">
        <v>11</v>
      </c>
      <c r="J17" s="66" t="s">
        <v>18</v>
      </c>
      <c r="K17" s="66" t="s">
        <v>41</v>
      </c>
      <c r="L17" s="66" t="s">
        <v>14</v>
      </c>
      <c r="M17" s="1">
        <v>2091585</v>
      </c>
      <c r="N17" s="1">
        <v>1269585.51</v>
      </c>
      <c r="O17" s="1">
        <v>1269585.51</v>
      </c>
      <c r="P17" s="1">
        <v>1269585.51</v>
      </c>
      <c r="Q17" s="66"/>
      <c r="R17" s="66"/>
      <c r="S17" s="66"/>
      <c r="T17" s="66"/>
    </row>
    <row r="18" spans="1:20" x14ac:dyDescent="0.2">
      <c r="A18" s="66" t="s">
        <v>33</v>
      </c>
      <c r="B18" s="66" t="s">
        <v>34</v>
      </c>
      <c r="C18" s="66" t="s">
        <v>35</v>
      </c>
      <c r="D18" s="66" t="s">
        <v>48</v>
      </c>
      <c r="E18" s="66" t="s">
        <v>37</v>
      </c>
      <c r="F18" s="66" t="s">
        <v>38</v>
      </c>
      <c r="G18" s="66" t="s">
        <v>49</v>
      </c>
      <c r="H18" s="66" t="s">
        <v>50</v>
      </c>
      <c r="I18" s="66" t="s">
        <v>51</v>
      </c>
      <c r="J18" s="66" t="s">
        <v>18</v>
      </c>
      <c r="K18" s="66" t="s">
        <v>41</v>
      </c>
      <c r="L18" s="66" t="s">
        <v>14</v>
      </c>
      <c r="M18" s="1">
        <v>2376180</v>
      </c>
      <c r="N18" s="1">
        <v>1785824.65</v>
      </c>
      <c r="O18" s="1">
        <v>1370720.51</v>
      </c>
      <c r="P18" s="1">
        <v>1370720.51</v>
      </c>
      <c r="Q18" s="66"/>
      <c r="R18" s="66"/>
      <c r="S18" s="66"/>
      <c r="T18" s="66"/>
    </row>
    <row r="19" spans="1:20" x14ac:dyDescent="0.2">
      <c r="A19" s="66" t="s">
        <v>33</v>
      </c>
      <c r="B19" s="66" t="s">
        <v>34</v>
      </c>
      <c r="C19" s="66" t="s">
        <v>35</v>
      </c>
      <c r="D19" s="66" t="s">
        <v>52</v>
      </c>
      <c r="E19" s="66" t="s">
        <v>37</v>
      </c>
      <c r="F19" s="66" t="s">
        <v>38</v>
      </c>
      <c r="G19" s="66" t="s">
        <v>53</v>
      </c>
      <c r="H19" s="66" t="s">
        <v>54</v>
      </c>
      <c r="I19" s="66" t="s">
        <v>11</v>
      </c>
      <c r="J19" s="66" t="s">
        <v>18</v>
      </c>
      <c r="K19" s="66" t="s">
        <v>41</v>
      </c>
      <c r="L19" s="66" t="s">
        <v>14</v>
      </c>
      <c r="M19" s="1">
        <v>22394.79</v>
      </c>
      <c r="N19" s="1">
        <v>22394.79</v>
      </c>
      <c r="O19" s="1">
        <v>22394.79</v>
      </c>
      <c r="P19" s="1">
        <v>22394.79</v>
      </c>
      <c r="Q19" s="66"/>
      <c r="R19" s="66"/>
      <c r="S19" s="66"/>
      <c r="T19" s="66"/>
    </row>
    <row r="20" spans="1:20" x14ac:dyDescent="0.2">
      <c r="A20" s="66" t="s">
        <v>33</v>
      </c>
      <c r="B20" s="66" t="s">
        <v>34</v>
      </c>
      <c r="C20" s="66" t="s">
        <v>35</v>
      </c>
      <c r="D20" s="66" t="s">
        <v>52</v>
      </c>
      <c r="E20" s="66" t="s">
        <v>37</v>
      </c>
      <c r="F20" s="66" t="s">
        <v>38</v>
      </c>
      <c r="G20" s="66" t="s">
        <v>55</v>
      </c>
      <c r="H20" s="66" t="s">
        <v>56</v>
      </c>
      <c r="I20" s="66" t="s">
        <v>11</v>
      </c>
      <c r="J20" s="66" t="s">
        <v>18</v>
      </c>
      <c r="K20" s="66" t="s">
        <v>41</v>
      </c>
      <c r="L20" s="66" t="s">
        <v>14</v>
      </c>
      <c r="M20" s="1">
        <v>603772</v>
      </c>
      <c r="N20" s="1">
        <v>603772</v>
      </c>
      <c r="O20" s="1">
        <v>496290</v>
      </c>
      <c r="P20" s="1">
        <v>496290</v>
      </c>
      <c r="Q20" s="66"/>
      <c r="R20" s="66"/>
      <c r="S20" s="66"/>
      <c r="T20" s="66"/>
    </row>
    <row r="21" spans="1:20" x14ac:dyDescent="0.2">
      <c r="A21" s="66" t="s">
        <v>33</v>
      </c>
      <c r="B21" s="66" t="s">
        <v>34</v>
      </c>
      <c r="C21" s="66" t="s">
        <v>35</v>
      </c>
      <c r="D21" s="66" t="s">
        <v>52</v>
      </c>
      <c r="E21" s="66" t="s">
        <v>37</v>
      </c>
      <c r="F21" s="66" t="s">
        <v>38</v>
      </c>
      <c r="G21" s="66" t="s">
        <v>57</v>
      </c>
      <c r="H21" s="66" t="s">
        <v>58</v>
      </c>
      <c r="I21" s="66" t="s">
        <v>11</v>
      </c>
      <c r="J21" s="66" t="s">
        <v>18</v>
      </c>
      <c r="K21" s="66" t="s">
        <v>41</v>
      </c>
      <c r="L21" s="66" t="s">
        <v>14</v>
      </c>
      <c r="M21" s="1">
        <v>3680976</v>
      </c>
      <c r="N21" s="1">
        <v>3680976</v>
      </c>
      <c r="O21" s="1">
        <v>3002620.34</v>
      </c>
      <c r="P21" s="1">
        <v>2986018.77</v>
      </c>
      <c r="Q21" s="66"/>
      <c r="R21" s="66"/>
      <c r="S21" s="66"/>
      <c r="T21" s="66"/>
    </row>
    <row r="22" spans="1:20" x14ac:dyDescent="0.2">
      <c r="A22" s="66" t="s">
        <v>33</v>
      </c>
      <c r="B22" s="66" t="s">
        <v>34</v>
      </c>
      <c r="C22" s="66" t="s">
        <v>35</v>
      </c>
      <c r="D22" s="66" t="s">
        <v>120</v>
      </c>
      <c r="E22" s="66" t="s">
        <v>37</v>
      </c>
      <c r="F22" s="66" t="s">
        <v>38</v>
      </c>
      <c r="G22" s="66" t="s">
        <v>45</v>
      </c>
      <c r="H22" s="66" t="s">
        <v>46</v>
      </c>
      <c r="I22" s="66" t="s">
        <v>11</v>
      </c>
      <c r="J22" s="66" t="s">
        <v>18</v>
      </c>
      <c r="K22" s="66" t="s">
        <v>41</v>
      </c>
      <c r="L22" s="66" t="s">
        <v>11</v>
      </c>
      <c r="M22" s="1">
        <v>9847619.2799999993</v>
      </c>
      <c r="N22" s="1">
        <v>9847619.2799999993</v>
      </c>
      <c r="O22" s="1">
        <v>9846407.4600000009</v>
      </c>
      <c r="P22" s="1">
        <v>9846407.4600000009</v>
      </c>
      <c r="Q22" s="66"/>
      <c r="R22" s="66"/>
      <c r="S22" s="66"/>
      <c r="T22" s="66"/>
    </row>
    <row r="23" spans="1:20" x14ac:dyDescent="0.2">
      <c r="A23" s="66" t="s">
        <v>33</v>
      </c>
      <c r="B23" s="66" t="s">
        <v>34</v>
      </c>
      <c r="C23" s="66" t="s">
        <v>59</v>
      </c>
      <c r="D23" s="66" t="s">
        <v>60</v>
      </c>
      <c r="E23" s="66" t="s">
        <v>61</v>
      </c>
      <c r="F23" s="66" t="s">
        <v>62</v>
      </c>
      <c r="G23" s="66" t="s">
        <v>63</v>
      </c>
      <c r="H23" s="66" t="s">
        <v>107</v>
      </c>
      <c r="I23" s="66" t="s">
        <v>51</v>
      </c>
      <c r="J23" s="66" t="s">
        <v>103</v>
      </c>
      <c r="K23" s="66" t="s">
        <v>108</v>
      </c>
      <c r="L23" s="66" t="s">
        <v>11</v>
      </c>
      <c r="M23" s="1">
        <v>5360383.18</v>
      </c>
      <c r="N23" s="1">
        <v>5360383.18</v>
      </c>
      <c r="O23" s="1">
        <v>5360383.18</v>
      </c>
      <c r="P23" s="1">
        <v>5320458</v>
      </c>
      <c r="Q23" s="66"/>
      <c r="R23" s="66"/>
      <c r="S23" s="66"/>
      <c r="T23" s="66"/>
    </row>
    <row r="24" spans="1:20" x14ac:dyDescent="0.2">
      <c r="A24" s="66" t="s">
        <v>33</v>
      </c>
      <c r="B24" s="66" t="s">
        <v>34</v>
      </c>
      <c r="C24" s="66" t="s">
        <v>59</v>
      </c>
      <c r="D24" s="66" t="s">
        <v>60</v>
      </c>
      <c r="E24" s="66" t="s">
        <v>61</v>
      </c>
      <c r="F24" s="66" t="s">
        <v>62</v>
      </c>
      <c r="G24" s="66" t="s">
        <v>63</v>
      </c>
      <c r="H24" s="66" t="s">
        <v>107</v>
      </c>
      <c r="I24" s="66" t="s">
        <v>51</v>
      </c>
      <c r="J24" s="66" t="s">
        <v>17</v>
      </c>
      <c r="K24" s="66" t="s">
        <v>64</v>
      </c>
      <c r="L24" s="66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66"/>
      <c r="R24" s="66"/>
      <c r="S24" s="66"/>
      <c r="T24" s="66"/>
    </row>
    <row r="26" spans="1:20" x14ac:dyDescent="0.2">
      <c r="M26" s="52">
        <f>SUM(M10:M25)</f>
        <v>107764710.68999998</v>
      </c>
      <c r="N26" s="52">
        <f t="shared" ref="N26:O26" si="0">SUM(N10:N25)</f>
        <v>103377269.47000001</v>
      </c>
      <c r="O26" s="52">
        <f t="shared" si="0"/>
        <v>97447129.570000008</v>
      </c>
      <c r="P26" s="52">
        <f>SUM(P10:P25)</f>
        <v>97209524.040000007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="70" zoomScaleNormal="70" workbookViewId="0">
      <selection activeCell="A26" sqref="A26:J26"/>
    </sheetView>
  </sheetViews>
  <sheetFormatPr defaultRowHeight="12.75" x14ac:dyDescent="0.2"/>
  <cols>
    <col min="13" max="16" width="15.28515625" customWidth="1"/>
  </cols>
  <sheetData>
    <row r="1" spans="1:17" x14ac:dyDescent="0.2">
      <c r="A1" s="67" t="s">
        <v>124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ht="10.5" customHeight="1" x14ac:dyDescent="0.2">
      <c r="A3" s="67" t="s">
        <v>19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10.5" customHeight="1" x14ac:dyDescent="0.2">
      <c r="A4" s="88" t="s">
        <v>161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67"/>
    </row>
    <row r="5" spans="1:17" ht="10.5" customHeight="1" x14ac:dyDescent="0.2">
      <c r="A5" s="88" t="s">
        <v>20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67"/>
    </row>
    <row r="6" spans="1:17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</row>
    <row r="7" spans="1:17" x14ac:dyDescent="0.2">
      <c r="A7" s="67" t="s">
        <v>21</v>
      </c>
      <c r="B7" s="67"/>
      <c r="C7" s="67" t="s">
        <v>22</v>
      </c>
      <c r="D7" s="67" t="s">
        <v>23</v>
      </c>
      <c r="E7" s="67" t="s">
        <v>24</v>
      </c>
      <c r="F7" s="67"/>
      <c r="G7" s="67" t="s">
        <v>25</v>
      </c>
      <c r="H7" s="67"/>
      <c r="I7" s="67" t="s">
        <v>26</v>
      </c>
      <c r="J7" s="67" t="s">
        <v>27</v>
      </c>
      <c r="K7" s="67" t="s">
        <v>28</v>
      </c>
      <c r="L7" s="67" t="s">
        <v>29</v>
      </c>
      <c r="M7" s="67" t="s">
        <v>30</v>
      </c>
      <c r="N7" s="67" t="s">
        <v>111</v>
      </c>
      <c r="O7" s="67" t="s">
        <v>112</v>
      </c>
      <c r="P7" s="67" t="s">
        <v>113</v>
      </c>
      <c r="Q7" s="67"/>
    </row>
    <row r="8" spans="1:17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 t="s">
        <v>31</v>
      </c>
      <c r="N8" s="67" t="s">
        <v>114</v>
      </c>
      <c r="O8" s="67" t="s">
        <v>115</v>
      </c>
      <c r="P8" s="67" t="s">
        <v>116</v>
      </c>
      <c r="Q8" s="67"/>
    </row>
    <row r="9" spans="1:17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 t="s">
        <v>32</v>
      </c>
      <c r="M9" s="67" t="s">
        <v>139</v>
      </c>
      <c r="N9" s="67" t="s">
        <v>139</v>
      </c>
      <c r="O9" s="67" t="s">
        <v>139</v>
      </c>
      <c r="P9" s="67" t="s">
        <v>139</v>
      </c>
      <c r="Q9" s="67"/>
    </row>
    <row r="10" spans="1:17" x14ac:dyDescent="0.2">
      <c r="A10" s="67" t="s">
        <v>33</v>
      </c>
      <c r="B10" s="67" t="s">
        <v>34</v>
      </c>
      <c r="C10" s="67" t="s">
        <v>35</v>
      </c>
      <c r="D10" s="67" t="s">
        <v>36</v>
      </c>
      <c r="E10" s="67" t="s">
        <v>37</v>
      </c>
      <c r="F10" s="67" t="s">
        <v>38</v>
      </c>
      <c r="G10" s="67" t="s">
        <v>39</v>
      </c>
      <c r="H10" s="67" t="s">
        <v>40</v>
      </c>
      <c r="I10" s="67" t="s">
        <v>11</v>
      </c>
      <c r="J10" s="67" t="s">
        <v>18</v>
      </c>
      <c r="K10" s="67" t="s">
        <v>41</v>
      </c>
      <c r="L10" s="67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7"/>
    </row>
    <row r="11" spans="1:17" x14ac:dyDescent="0.2">
      <c r="A11" s="67" t="s">
        <v>33</v>
      </c>
      <c r="B11" s="67" t="s">
        <v>34</v>
      </c>
      <c r="C11" s="67" t="s">
        <v>35</v>
      </c>
      <c r="D11" s="67" t="s">
        <v>36</v>
      </c>
      <c r="E11" s="67" t="s">
        <v>37</v>
      </c>
      <c r="F11" s="67" t="s">
        <v>38</v>
      </c>
      <c r="G11" s="67" t="s">
        <v>42</v>
      </c>
      <c r="H11" s="67" t="s">
        <v>43</v>
      </c>
      <c r="I11" s="67" t="s">
        <v>11</v>
      </c>
      <c r="J11" s="67" t="s">
        <v>18</v>
      </c>
      <c r="K11" s="67" t="s">
        <v>41</v>
      </c>
      <c r="L11" s="67" t="s">
        <v>13</v>
      </c>
      <c r="M11" s="1">
        <v>2365506</v>
      </c>
      <c r="N11" s="1">
        <v>1196946.02</v>
      </c>
      <c r="O11" s="1">
        <v>111915.47</v>
      </c>
      <c r="P11" s="1">
        <v>111915.47</v>
      </c>
      <c r="Q11" s="67"/>
    </row>
    <row r="12" spans="1:17" x14ac:dyDescent="0.2">
      <c r="A12" s="67" t="s">
        <v>33</v>
      </c>
      <c r="B12" s="67" t="s">
        <v>34</v>
      </c>
      <c r="C12" s="67" t="s">
        <v>35</v>
      </c>
      <c r="D12" s="67" t="s">
        <v>36</v>
      </c>
      <c r="E12" s="67" t="s">
        <v>37</v>
      </c>
      <c r="F12" s="67" t="s">
        <v>38</v>
      </c>
      <c r="G12" s="67" t="s">
        <v>42</v>
      </c>
      <c r="H12" s="67" t="s">
        <v>43</v>
      </c>
      <c r="I12" s="67" t="s">
        <v>11</v>
      </c>
      <c r="J12" s="67" t="s">
        <v>18</v>
      </c>
      <c r="K12" s="67" t="s">
        <v>41</v>
      </c>
      <c r="L12" s="67" t="s">
        <v>14</v>
      </c>
      <c r="M12" s="1">
        <v>16476170</v>
      </c>
      <c r="N12" s="1">
        <v>15766298.869999999</v>
      </c>
      <c r="O12" s="1">
        <v>12928451.5</v>
      </c>
      <c r="P12" s="1">
        <v>12921953.699999999</v>
      </c>
      <c r="Q12" s="67"/>
    </row>
    <row r="13" spans="1:17" x14ac:dyDescent="0.2">
      <c r="A13" s="67" t="s">
        <v>33</v>
      </c>
      <c r="B13" s="67" t="s">
        <v>34</v>
      </c>
      <c r="C13" s="67" t="s">
        <v>35</v>
      </c>
      <c r="D13" s="67" t="s">
        <v>36</v>
      </c>
      <c r="E13" s="67" t="s">
        <v>37</v>
      </c>
      <c r="F13" s="67" t="s">
        <v>38</v>
      </c>
      <c r="G13" s="67" t="s">
        <v>42</v>
      </c>
      <c r="H13" s="67" t="s">
        <v>43</v>
      </c>
      <c r="I13" s="67" t="s">
        <v>11</v>
      </c>
      <c r="J13" s="67" t="s">
        <v>132</v>
      </c>
      <c r="K13" s="67" t="s">
        <v>133</v>
      </c>
      <c r="L13" s="67" t="s">
        <v>14</v>
      </c>
      <c r="M13" s="1">
        <v>320997</v>
      </c>
      <c r="N13" s="1">
        <v>311026.67</v>
      </c>
      <c r="O13" s="1">
        <v>142349.46</v>
      </c>
      <c r="P13" s="1">
        <v>142349.46</v>
      </c>
      <c r="Q13" s="67"/>
    </row>
    <row r="14" spans="1:17" x14ac:dyDescent="0.2">
      <c r="A14" s="67" t="s">
        <v>33</v>
      </c>
      <c r="B14" s="67" t="s">
        <v>34</v>
      </c>
      <c r="C14" s="67" t="s">
        <v>35</v>
      </c>
      <c r="D14" s="67" t="s">
        <v>36</v>
      </c>
      <c r="E14" s="67" t="s">
        <v>37</v>
      </c>
      <c r="F14" s="67" t="s">
        <v>38</v>
      </c>
      <c r="G14" s="67" t="s">
        <v>42</v>
      </c>
      <c r="H14" s="67" t="s">
        <v>43</v>
      </c>
      <c r="I14" s="67" t="s">
        <v>11</v>
      </c>
      <c r="J14" s="67" t="s">
        <v>63</v>
      </c>
      <c r="K14" s="67" t="s">
        <v>118</v>
      </c>
      <c r="L14" s="67" t="s">
        <v>13</v>
      </c>
      <c r="M14" s="1">
        <v>220000</v>
      </c>
      <c r="N14" s="1">
        <v>220000</v>
      </c>
      <c r="O14" s="67"/>
      <c r="P14" s="67"/>
      <c r="Q14" s="67"/>
    </row>
    <row r="15" spans="1:17" x14ac:dyDescent="0.2">
      <c r="A15" s="67" t="s">
        <v>33</v>
      </c>
      <c r="B15" s="67" t="s">
        <v>34</v>
      </c>
      <c r="C15" s="67" t="s">
        <v>35</v>
      </c>
      <c r="D15" s="67" t="s">
        <v>36</v>
      </c>
      <c r="E15" s="67" t="s">
        <v>37</v>
      </c>
      <c r="F15" s="67" t="s">
        <v>38</v>
      </c>
      <c r="G15" s="67" t="s">
        <v>42</v>
      </c>
      <c r="H15" s="67" t="s">
        <v>43</v>
      </c>
      <c r="I15" s="67" t="s">
        <v>11</v>
      </c>
      <c r="J15" s="67" t="s">
        <v>63</v>
      </c>
      <c r="K15" s="67" t="s">
        <v>118</v>
      </c>
      <c r="L15" s="67" t="s">
        <v>14</v>
      </c>
      <c r="M15" s="1">
        <v>52399</v>
      </c>
      <c r="N15" s="1">
        <v>52238</v>
      </c>
      <c r="O15" s="67"/>
      <c r="P15" s="67"/>
      <c r="Q15" s="67"/>
    </row>
    <row r="16" spans="1:17" x14ac:dyDescent="0.2">
      <c r="A16" s="67" t="s">
        <v>33</v>
      </c>
      <c r="B16" s="67" t="s">
        <v>34</v>
      </c>
      <c r="C16" s="67" t="s">
        <v>35</v>
      </c>
      <c r="D16" s="67" t="s">
        <v>44</v>
      </c>
      <c r="E16" s="67" t="s">
        <v>37</v>
      </c>
      <c r="F16" s="67" t="s">
        <v>38</v>
      </c>
      <c r="G16" s="67" t="s">
        <v>47</v>
      </c>
      <c r="H16" s="67" t="s">
        <v>104</v>
      </c>
      <c r="I16" s="67" t="s">
        <v>11</v>
      </c>
      <c r="J16" s="67" t="s">
        <v>18</v>
      </c>
      <c r="K16" s="67" t="s">
        <v>41</v>
      </c>
      <c r="L16" s="67" t="s">
        <v>11</v>
      </c>
      <c r="M16" s="1">
        <v>66298319.740000002</v>
      </c>
      <c r="N16" s="1">
        <v>66227488.399999999</v>
      </c>
      <c r="O16" s="1">
        <v>66210564.670000002</v>
      </c>
      <c r="P16" s="1">
        <v>66039029.299999997</v>
      </c>
      <c r="Q16" s="67"/>
    </row>
    <row r="17" spans="1:17" x14ac:dyDescent="0.2">
      <c r="A17" s="67" t="s">
        <v>33</v>
      </c>
      <c r="B17" s="67" t="s">
        <v>34</v>
      </c>
      <c r="C17" s="67" t="s">
        <v>35</v>
      </c>
      <c r="D17" s="67" t="s">
        <v>44</v>
      </c>
      <c r="E17" s="67" t="s">
        <v>37</v>
      </c>
      <c r="F17" s="67" t="s">
        <v>38</v>
      </c>
      <c r="G17" s="67" t="s">
        <v>105</v>
      </c>
      <c r="H17" s="67" t="s">
        <v>106</v>
      </c>
      <c r="I17" s="67" t="s">
        <v>11</v>
      </c>
      <c r="J17" s="67" t="s">
        <v>18</v>
      </c>
      <c r="K17" s="67" t="s">
        <v>41</v>
      </c>
      <c r="L17" s="67" t="s">
        <v>14</v>
      </c>
      <c r="M17" s="1">
        <v>2091585</v>
      </c>
      <c r="N17" s="1">
        <v>1394194.49</v>
      </c>
      <c r="O17" s="1">
        <v>1385730.87</v>
      </c>
      <c r="P17" s="1">
        <v>1385730.87</v>
      </c>
      <c r="Q17" s="67"/>
    </row>
    <row r="18" spans="1:17" x14ac:dyDescent="0.2">
      <c r="A18" s="67" t="s">
        <v>33</v>
      </c>
      <c r="B18" s="67" t="s">
        <v>34</v>
      </c>
      <c r="C18" s="67" t="s">
        <v>35</v>
      </c>
      <c r="D18" s="67" t="s">
        <v>48</v>
      </c>
      <c r="E18" s="67" t="s">
        <v>37</v>
      </c>
      <c r="F18" s="67" t="s">
        <v>38</v>
      </c>
      <c r="G18" s="67" t="s">
        <v>49</v>
      </c>
      <c r="H18" s="67" t="s">
        <v>50</v>
      </c>
      <c r="I18" s="67" t="s">
        <v>51</v>
      </c>
      <c r="J18" s="67" t="s">
        <v>18</v>
      </c>
      <c r="K18" s="67" t="s">
        <v>41</v>
      </c>
      <c r="L18" s="67" t="s">
        <v>14</v>
      </c>
      <c r="M18" s="1">
        <v>2376180</v>
      </c>
      <c r="N18" s="1">
        <v>1796545.04</v>
      </c>
      <c r="O18" s="1">
        <v>1507771.82</v>
      </c>
      <c r="P18" s="1">
        <v>1507771.82</v>
      </c>
      <c r="Q18" s="67"/>
    </row>
    <row r="19" spans="1:17" x14ac:dyDescent="0.2">
      <c r="A19" s="67" t="s">
        <v>33</v>
      </c>
      <c r="B19" s="67" t="s">
        <v>34</v>
      </c>
      <c r="C19" s="67" t="s">
        <v>35</v>
      </c>
      <c r="D19" s="67" t="s">
        <v>52</v>
      </c>
      <c r="E19" s="67" t="s">
        <v>37</v>
      </c>
      <c r="F19" s="67" t="s">
        <v>38</v>
      </c>
      <c r="G19" s="67" t="s">
        <v>53</v>
      </c>
      <c r="H19" s="67" t="s">
        <v>54</v>
      </c>
      <c r="I19" s="67" t="s">
        <v>11</v>
      </c>
      <c r="J19" s="67" t="s">
        <v>18</v>
      </c>
      <c r="K19" s="67" t="s">
        <v>41</v>
      </c>
      <c r="L19" s="67" t="s">
        <v>14</v>
      </c>
      <c r="M19" s="1">
        <v>23054.04</v>
      </c>
      <c r="N19" s="1">
        <v>23054.04</v>
      </c>
      <c r="O19" s="1">
        <v>23054.04</v>
      </c>
      <c r="P19" s="1">
        <v>23054.04</v>
      </c>
      <c r="Q19" s="67"/>
    </row>
    <row r="20" spans="1:17" x14ac:dyDescent="0.2">
      <c r="A20" s="67" t="s">
        <v>33</v>
      </c>
      <c r="B20" s="67" t="s">
        <v>34</v>
      </c>
      <c r="C20" s="67" t="s">
        <v>35</v>
      </c>
      <c r="D20" s="67" t="s">
        <v>52</v>
      </c>
      <c r="E20" s="67" t="s">
        <v>37</v>
      </c>
      <c r="F20" s="67" t="s">
        <v>38</v>
      </c>
      <c r="G20" s="67" t="s">
        <v>55</v>
      </c>
      <c r="H20" s="67" t="s">
        <v>56</v>
      </c>
      <c r="I20" s="67" t="s">
        <v>11</v>
      </c>
      <c r="J20" s="67" t="s">
        <v>18</v>
      </c>
      <c r="K20" s="67" t="s">
        <v>41</v>
      </c>
      <c r="L20" s="67" t="s">
        <v>14</v>
      </c>
      <c r="M20" s="1">
        <v>603772</v>
      </c>
      <c r="N20" s="1">
        <v>603772</v>
      </c>
      <c r="O20" s="1">
        <v>551511</v>
      </c>
      <c r="P20" s="1">
        <v>551511</v>
      </c>
      <c r="Q20" s="67"/>
    </row>
    <row r="21" spans="1:17" x14ac:dyDescent="0.2">
      <c r="A21" s="67" t="s">
        <v>33</v>
      </c>
      <c r="B21" s="67" t="s">
        <v>34</v>
      </c>
      <c r="C21" s="67" t="s">
        <v>35</v>
      </c>
      <c r="D21" s="67" t="s">
        <v>52</v>
      </c>
      <c r="E21" s="67" t="s">
        <v>37</v>
      </c>
      <c r="F21" s="67" t="s">
        <v>38</v>
      </c>
      <c r="G21" s="67" t="s">
        <v>57</v>
      </c>
      <c r="H21" s="67" t="s">
        <v>58</v>
      </c>
      <c r="I21" s="67" t="s">
        <v>11</v>
      </c>
      <c r="J21" s="67" t="s">
        <v>18</v>
      </c>
      <c r="K21" s="67" t="s">
        <v>41</v>
      </c>
      <c r="L21" s="67" t="s">
        <v>14</v>
      </c>
      <c r="M21" s="1">
        <v>3680976</v>
      </c>
      <c r="N21" s="1">
        <v>3680976</v>
      </c>
      <c r="O21" s="1">
        <v>3296586.97</v>
      </c>
      <c r="P21" s="1">
        <v>3279985.4</v>
      </c>
      <c r="Q21" s="67"/>
    </row>
    <row r="22" spans="1:17" x14ac:dyDescent="0.2">
      <c r="A22" s="67" t="s">
        <v>33</v>
      </c>
      <c r="B22" s="67" t="s">
        <v>34</v>
      </c>
      <c r="C22" s="67" t="s">
        <v>35</v>
      </c>
      <c r="D22" s="67" t="s">
        <v>120</v>
      </c>
      <c r="E22" s="67" t="s">
        <v>37</v>
      </c>
      <c r="F22" s="67" t="s">
        <v>38</v>
      </c>
      <c r="G22" s="67" t="s">
        <v>45</v>
      </c>
      <c r="H22" s="67" t="s">
        <v>46</v>
      </c>
      <c r="I22" s="67" t="s">
        <v>11</v>
      </c>
      <c r="J22" s="67" t="s">
        <v>18</v>
      </c>
      <c r="K22" s="67" t="s">
        <v>41</v>
      </c>
      <c r="L22" s="67" t="s">
        <v>11</v>
      </c>
      <c r="M22" s="1">
        <v>11907002.140000001</v>
      </c>
      <c r="N22" s="1">
        <v>11907002.140000001</v>
      </c>
      <c r="O22" s="1">
        <v>11905790.32</v>
      </c>
      <c r="P22" s="1">
        <v>11905790.32</v>
      </c>
      <c r="Q22" s="67"/>
    </row>
    <row r="23" spans="1:17" x14ac:dyDescent="0.2">
      <c r="A23" s="67" t="s">
        <v>33</v>
      </c>
      <c r="B23" s="67" t="s">
        <v>34</v>
      </c>
      <c r="C23" s="67" t="s">
        <v>59</v>
      </c>
      <c r="D23" s="67" t="s">
        <v>60</v>
      </c>
      <c r="E23" s="67" t="s">
        <v>61</v>
      </c>
      <c r="F23" s="67" t="s">
        <v>62</v>
      </c>
      <c r="G23" s="67" t="s">
        <v>63</v>
      </c>
      <c r="H23" s="67" t="s">
        <v>107</v>
      </c>
      <c r="I23" s="67" t="s">
        <v>51</v>
      </c>
      <c r="J23" s="67" t="s">
        <v>18</v>
      </c>
      <c r="K23" s="67" t="s">
        <v>41</v>
      </c>
      <c r="L23" s="67" t="s">
        <v>11</v>
      </c>
      <c r="M23" s="1">
        <v>1424568.86</v>
      </c>
      <c r="N23" s="1">
        <v>1424568.86</v>
      </c>
      <c r="O23" s="1">
        <v>1424568.86</v>
      </c>
      <c r="P23" s="1">
        <v>1384056.62</v>
      </c>
      <c r="Q23" s="67"/>
    </row>
    <row r="24" spans="1:17" x14ac:dyDescent="0.2">
      <c r="A24" s="67" t="s">
        <v>33</v>
      </c>
      <c r="B24" s="67" t="s">
        <v>34</v>
      </c>
      <c r="C24" s="67" t="s">
        <v>59</v>
      </c>
      <c r="D24" s="67" t="s">
        <v>60</v>
      </c>
      <c r="E24" s="67" t="s">
        <v>61</v>
      </c>
      <c r="F24" s="67" t="s">
        <v>62</v>
      </c>
      <c r="G24" s="67" t="s">
        <v>63</v>
      </c>
      <c r="H24" s="67" t="s">
        <v>107</v>
      </c>
      <c r="I24" s="67" t="s">
        <v>51</v>
      </c>
      <c r="J24" s="67" t="s">
        <v>103</v>
      </c>
      <c r="K24" s="67" t="s">
        <v>108</v>
      </c>
      <c r="L24" s="67" t="s">
        <v>11</v>
      </c>
      <c r="M24" s="1">
        <v>5360383.18</v>
      </c>
      <c r="N24" s="1">
        <v>5360383.18</v>
      </c>
      <c r="O24" s="1">
        <v>5360383.18</v>
      </c>
      <c r="P24" s="1">
        <v>5360383.18</v>
      </c>
      <c r="Q24" s="67"/>
    </row>
    <row r="25" spans="1:17" x14ac:dyDescent="0.2">
      <c r="A25" s="67" t="s">
        <v>33</v>
      </c>
      <c r="B25" s="67" t="s">
        <v>34</v>
      </c>
      <c r="C25" s="67" t="s">
        <v>59</v>
      </c>
      <c r="D25" s="67" t="s">
        <v>60</v>
      </c>
      <c r="E25" s="67" t="s">
        <v>61</v>
      </c>
      <c r="F25" s="67" t="s">
        <v>62</v>
      </c>
      <c r="G25" s="67" t="s">
        <v>63</v>
      </c>
      <c r="H25" s="67" t="s">
        <v>107</v>
      </c>
      <c r="I25" s="67" t="s">
        <v>51</v>
      </c>
      <c r="J25" s="67" t="s">
        <v>17</v>
      </c>
      <c r="K25" s="67" t="s">
        <v>64</v>
      </c>
      <c r="L25" s="67" t="s">
        <v>11</v>
      </c>
      <c r="M25" s="1">
        <v>3677103.71</v>
      </c>
      <c r="N25" s="1">
        <v>3677103.71</v>
      </c>
      <c r="O25" s="1">
        <v>3677103.71</v>
      </c>
      <c r="P25" s="1">
        <v>3677103.71</v>
      </c>
      <c r="Q25" s="67"/>
    </row>
    <row r="27" spans="1:17" x14ac:dyDescent="0.2">
      <c r="M27" s="52">
        <f>SUM(M10:M26)</f>
        <v>120058102.67</v>
      </c>
      <c r="N27" s="52">
        <f t="shared" ref="N27:P27" si="0">SUM(N10:N26)</f>
        <v>116821683.42</v>
      </c>
      <c r="O27" s="52">
        <f t="shared" si="0"/>
        <v>111644556.42</v>
      </c>
      <c r="P27" s="52">
        <f t="shared" si="0"/>
        <v>111409323.55000003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70" zoomScaleNormal="7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8" x14ac:dyDescent="0.2">
      <c r="A1" s="68" t="s">
        <v>124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19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88" t="s">
        <v>162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68"/>
      <c r="R4" s="68"/>
    </row>
    <row r="5" spans="1:18" ht="10.5" customHeight="1" x14ac:dyDescent="0.2">
      <c r="A5" s="88" t="s">
        <v>20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68"/>
      <c r="R5" s="68"/>
    </row>
    <row r="6" spans="1:18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18" x14ac:dyDescent="0.2">
      <c r="A7" s="68" t="s">
        <v>21</v>
      </c>
      <c r="B7" s="68"/>
      <c r="C7" s="68" t="s">
        <v>22</v>
      </c>
      <c r="D7" s="68" t="s">
        <v>23</v>
      </c>
      <c r="E7" s="68" t="s">
        <v>24</v>
      </c>
      <c r="F7" s="68"/>
      <c r="G7" s="68" t="s">
        <v>25</v>
      </c>
      <c r="H7" s="68"/>
      <c r="I7" s="68" t="s">
        <v>26</v>
      </c>
      <c r="J7" s="68" t="s">
        <v>27</v>
      </c>
      <c r="K7" s="68" t="s">
        <v>28</v>
      </c>
      <c r="L7" s="68" t="s">
        <v>29</v>
      </c>
      <c r="M7" s="68" t="s">
        <v>30</v>
      </c>
      <c r="N7" s="68" t="s">
        <v>111</v>
      </c>
      <c r="O7" s="68" t="s">
        <v>112</v>
      </c>
      <c r="P7" s="68" t="s">
        <v>113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 t="s">
        <v>31</v>
      </c>
      <c r="N8" s="68" t="s">
        <v>114</v>
      </c>
      <c r="O8" s="68" t="s">
        <v>115</v>
      </c>
      <c r="P8" s="68" t="s">
        <v>116</v>
      </c>
      <c r="Q8" s="68"/>
      <c r="R8" s="68"/>
    </row>
    <row r="9" spans="1:18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 t="s">
        <v>32</v>
      </c>
      <c r="M9" s="68" t="s">
        <v>139</v>
      </c>
      <c r="N9" s="68" t="s">
        <v>139</v>
      </c>
      <c r="O9" s="68" t="s">
        <v>139</v>
      </c>
      <c r="P9" s="68" t="s">
        <v>139</v>
      </c>
      <c r="Q9" s="68"/>
      <c r="R9" s="68"/>
    </row>
    <row r="10" spans="1:18" x14ac:dyDescent="0.2">
      <c r="A10" s="68" t="s">
        <v>33</v>
      </c>
      <c r="B10" s="68" t="s">
        <v>34</v>
      </c>
      <c r="C10" s="68" t="s">
        <v>35</v>
      </c>
      <c r="D10" s="68" t="s">
        <v>36</v>
      </c>
      <c r="E10" s="68" t="s">
        <v>37</v>
      </c>
      <c r="F10" s="68" t="s">
        <v>38</v>
      </c>
      <c r="G10" s="68" t="s">
        <v>39</v>
      </c>
      <c r="H10" s="68" t="s">
        <v>40</v>
      </c>
      <c r="I10" s="68" t="s">
        <v>11</v>
      </c>
      <c r="J10" s="68" t="s">
        <v>18</v>
      </c>
      <c r="K10" s="68" t="s">
        <v>41</v>
      </c>
      <c r="L10" s="68" t="s">
        <v>14</v>
      </c>
      <c r="M10" s="1">
        <v>4680086</v>
      </c>
      <c r="N10" s="1">
        <v>4680086</v>
      </c>
      <c r="O10" s="1">
        <v>4645839.99</v>
      </c>
      <c r="P10" s="1">
        <v>4645754.0999999996</v>
      </c>
      <c r="Q10" s="68"/>
      <c r="R10" s="68"/>
    </row>
    <row r="11" spans="1:18" x14ac:dyDescent="0.2">
      <c r="A11" s="68" t="s">
        <v>33</v>
      </c>
      <c r="B11" s="68" t="s">
        <v>34</v>
      </c>
      <c r="C11" s="68" t="s">
        <v>35</v>
      </c>
      <c r="D11" s="68" t="s">
        <v>36</v>
      </c>
      <c r="E11" s="68" t="s">
        <v>37</v>
      </c>
      <c r="F11" s="68" t="s">
        <v>38</v>
      </c>
      <c r="G11" s="68" t="s">
        <v>42</v>
      </c>
      <c r="H11" s="68" t="s">
        <v>43</v>
      </c>
      <c r="I11" s="68" t="s">
        <v>11</v>
      </c>
      <c r="J11" s="68" t="s">
        <v>18</v>
      </c>
      <c r="K11" s="68" t="s">
        <v>41</v>
      </c>
      <c r="L11" s="68" t="s">
        <v>13</v>
      </c>
      <c r="M11" s="1">
        <v>3095506</v>
      </c>
      <c r="N11" s="1">
        <v>2173960.2999999998</v>
      </c>
      <c r="O11" s="1">
        <v>362655.86</v>
      </c>
      <c r="P11" s="1">
        <v>362655.86</v>
      </c>
      <c r="Q11" s="68"/>
      <c r="R11" s="68"/>
    </row>
    <row r="12" spans="1:18" x14ac:dyDescent="0.2">
      <c r="A12" s="68" t="s">
        <v>33</v>
      </c>
      <c r="B12" s="68" t="s">
        <v>34</v>
      </c>
      <c r="C12" s="68" t="s">
        <v>35</v>
      </c>
      <c r="D12" s="68" t="s">
        <v>36</v>
      </c>
      <c r="E12" s="68" t="s">
        <v>37</v>
      </c>
      <c r="F12" s="68" t="s">
        <v>38</v>
      </c>
      <c r="G12" s="68" t="s">
        <v>42</v>
      </c>
      <c r="H12" s="68" t="s">
        <v>43</v>
      </c>
      <c r="I12" s="68" t="s">
        <v>11</v>
      </c>
      <c r="J12" s="68" t="s">
        <v>18</v>
      </c>
      <c r="K12" s="68" t="s">
        <v>41</v>
      </c>
      <c r="L12" s="68" t="s">
        <v>14</v>
      </c>
      <c r="M12" s="1">
        <v>16596413</v>
      </c>
      <c r="N12" s="1">
        <v>16144898.25</v>
      </c>
      <c r="O12" s="1">
        <v>14807880.689999999</v>
      </c>
      <c r="P12" s="1">
        <v>14801382.890000001</v>
      </c>
      <c r="Q12" s="68"/>
      <c r="R12" s="68"/>
    </row>
    <row r="13" spans="1:18" x14ac:dyDescent="0.2">
      <c r="A13" s="68" t="s">
        <v>33</v>
      </c>
      <c r="B13" s="68" t="s">
        <v>34</v>
      </c>
      <c r="C13" s="68" t="s">
        <v>35</v>
      </c>
      <c r="D13" s="68" t="s">
        <v>36</v>
      </c>
      <c r="E13" s="68" t="s">
        <v>37</v>
      </c>
      <c r="F13" s="68" t="s">
        <v>38</v>
      </c>
      <c r="G13" s="68" t="s">
        <v>42</v>
      </c>
      <c r="H13" s="68" t="s">
        <v>43</v>
      </c>
      <c r="I13" s="68" t="s">
        <v>11</v>
      </c>
      <c r="J13" s="68" t="s">
        <v>132</v>
      </c>
      <c r="K13" s="68" t="s">
        <v>133</v>
      </c>
      <c r="L13" s="68" t="s">
        <v>14</v>
      </c>
      <c r="M13" s="1">
        <v>320997</v>
      </c>
      <c r="N13" s="1">
        <v>311026.67</v>
      </c>
      <c r="O13" s="1">
        <v>299123.94</v>
      </c>
      <c r="P13" s="1">
        <v>299123.94</v>
      </c>
      <c r="Q13" s="68"/>
      <c r="R13" s="68"/>
    </row>
    <row r="14" spans="1:18" x14ac:dyDescent="0.2">
      <c r="A14" s="68" t="s">
        <v>33</v>
      </c>
      <c r="B14" s="68" t="s">
        <v>34</v>
      </c>
      <c r="C14" s="68" t="s">
        <v>35</v>
      </c>
      <c r="D14" s="68" t="s">
        <v>36</v>
      </c>
      <c r="E14" s="68" t="s">
        <v>37</v>
      </c>
      <c r="F14" s="68" t="s">
        <v>38</v>
      </c>
      <c r="G14" s="68" t="s">
        <v>42</v>
      </c>
      <c r="H14" s="68" t="s">
        <v>43</v>
      </c>
      <c r="I14" s="68" t="s">
        <v>11</v>
      </c>
      <c r="J14" s="68" t="s">
        <v>63</v>
      </c>
      <c r="K14" s="68" t="s">
        <v>118</v>
      </c>
      <c r="L14" s="68" t="s">
        <v>13</v>
      </c>
      <c r="M14" s="1">
        <v>220000</v>
      </c>
      <c r="N14" s="1">
        <v>220000</v>
      </c>
      <c r="O14" s="68"/>
      <c r="P14" s="68"/>
      <c r="Q14" s="68"/>
      <c r="R14" s="68"/>
    </row>
    <row r="15" spans="1:18" x14ac:dyDescent="0.2">
      <c r="A15" s="68" t="s">
        <v>33</v>
      </c>
      <c r="B15" s="68" t="s">
        <v>34</v>
      </c>
      <c r="C15" s="68" t="s">
        <v>35</v>
      </c>
      <c r="D15" s="68" t="s">
        <v>36</v>
      </c>
      <c r="E15" s="68" t="s">
        <v>37</v>
      </c>
      <c r="F15" s="68" t="s">
        <v>38</v>
      </c>
      <c r="G15" s="68" t="s">
        <v>42</v>
      </c>
      <c r="H15" s="68" t="s">
        <v>43</v>
      </c>
      <c r="I15" s="68" t="s">
        <v>11</v>
      </c>
      <c r="J15" s="68" t="s">
        <v>63</v>
      </c>
      <c r="K15" s="68" t="s">
        <v>118</v>
      </c>
      <c r="L15" s="68" t="s">
        <v>14</v>
      </c>
      <c r="M15" s="1">
        <v>52399</v>
      </c>
      <c r="N15" s="1">
        <v>52238</v>
      </c>
      <c r="O15" s="68"/>
      <c r="P15" s="68"/>
      <c r="Q15" s="68"/>
      <c r="R15" s="68"/>
    </row>
    <row r="16" spans="1:18" x14ac:dyDescent="0.2">
      <c r="A16" s="68" t="s">
        <v>33</v>
      </c>
      <c r="B16" s="68" t="s">
        <v>34</v>
      </c>
      <c r="C16" s="68" t="s">
        <v>35</v>
      </c>
      <c r="D16" s="68" t="s">
        <v>44</v>
      </c>
      <c r="E16" s="68" t="s">
        <v>37</v>
      </c>
      <c r="F16" s="68" t="s">
        <v>38</v>
      </c>
      <c r="G16" s="68" t="s">
        <v>47</v>
      </c>
      <c r="H16" s="68" t="s">
        <v>163</v>
      </c>
      <c r="I16" s="68" t="s">
        <v>11</v>
      </c>
      <c r="J16" s="68" t="s">
        <v>18</v>
      </c>
      <c r="K16" s="68" t="s">
        <v>41</v>
      </c>
      <c r="L16" s="68" t="s">
        <v>11</v>
      </c>
      <c r="M16" s="1">
        <v>72648040.359999999</v>
      </c>
      <c r="N16" s="1">
        <v>72648039.5</v>
      </c>
      <c r="O16" s="1">
        <v>72260207.489999995</v>
      </c>
      <c r="P16" s="1">
        <v>72087877.200000003</v>
      </c>
      <c r="Q16" s="68"/>
      <c r="R16" s="68"/>
    </row>
    <row r="17" spans="1:18" x14ac:dyDescent="0.2">
      <c r="A17" s="68" t="s">
        <v>33</v>
      </c>
      <c r="B17" s="68" t="s">
        <v>34</v>
      </c>
      <c r="C17" s="68" t="s">
        <v>35</v>
      </c>
      <c r="D17" s="68" t="s">
        <v>44</v>
      </c>
      <c r="E17" s="68" t="s">
        <v>37</v>
      </c>
      <c r="F17" s="68" t="s">
        <v>38</v>
      </c>
      <c r="G17" s="68" t="s">
        <v>105</v>
      </c>
      <c r="H17" s="68" t="s">
        <v>106</v>
      </c>
      <c r="I17" s="68" t="s">
        <v>11</v>
      </c>
      <c r="J17" s="68" t="s">
        <v>18</v>
      </c>
      <c r="K17" s="68" t="s">
        <v>41</v>
      </c>
      <c r="L17" s="68" t="s">
        <v>14</v>
      </c>
      <c r="M17" s="1">
        <v>2091585</v>
      </c>
      <c r="N17" s="1">
        <v>1521183.07</v>
      </c>
      <c r="O17" s="1">
        <v>1506019.45</v>
      </c>
      <c r="P17" s="1">
        <v>1506019.45</v>
      </c>
      <c r="Q17" s="68"/>
      <c r="R17" s="68"/>
    </row>
    <row r="18" spans="1:18" x14ac:dyDescent="0.2">
      <c r="A18" s="68" t="s">
        <v>33</v>
      </c>
      <c r="B18" s="68" t="s">
        <v>34</v>
      </c>
      <c r="C18" s="68" t="s">
        <v>35</v>
      </c>
      <c r="D18" s="68" t="s">
        <v>48</v>
      </c>
      <c r="E18" s="68" t="s">
        <v>37</v>
      </c>
      <c r="F18" s="68" t="s">
        <v>38</v>
      </c>
      <c r="G18" s="68" t="s">
        <v>49</v>
      </c>
      <c r="H18" s="68" t="s">
        <v>50</v>
      </c>
      <c r="I18" s="68" t="s">
        <v>51</v>
      </c>
      <c r="J18" s="68" t="s">
        <v>18</v>
      </c>
      <c r="K18" s="68" t="s">
        <v>41</v>
      </c>
      <c r="L18" s="68" t="s">
        <v>14</v>
      </c>
      <c r="M18" s="1">
        <v>2376180</v>
      </c>
      <c r="N18" s="1">
        <v>2376178.2999999998</v>
      </c>
      <c r="O18" s="1">
        <v>1650101.3</v>
      </c>
      <c r="P18" s="1">
        <v>1650101.3</v>
      </c>
      <c r="Q18" s="68"/>
      <c r="R18" s="68"/>
    </row>
    <row r="19" spans="1:18" x14ac:dyDescent="0.2">
      <c r="A19" s="68" t="s">
        <v>33</v>
      </c>
      <c r="B19" s="68" t="s">
        <v>34</v>
      </c>
      <c r="C19" s="68" t="s">
        <v>35</v>
      </c>
      <c r="D19" s="68" t="s">
        <v>52</v>
      </c>
      <c r="E19" s="68" t="s">
        <v>37</v>
      </c>
      <c r="F19" s="68" t="s">
        <v>38</v>
      </c>
      <c r="G19" s="68" t="s">
        <v>53</v>
      </c>
      <c r="H19" s="68" t="s">
        <v>54</v>
      </c>
      <c r="I19" s="68" t="s">
        <v>11</v>
      </c>
      <c r="J19" s="68" t="s">
        <v>18</v>
      </c>
      <c r="K19" s="68" t="s">
        <v>41</v>
      </c>
      <c r="L19" s="68" t="s">
        <v>14</v>
      </c>
      <c r="M19" s="1">
        <v>23054.04</v>
      </c>
      <c r="N19" s="1">
        <v>23054.04</v>
      </c>
      <c r="O19" s="1">
        <v>23054.04</v>
      </c>
      <c r="P19" s="1">
        <v>23054.04</v>
      </c>
      <c r="Q19" s="68"/>
      <c r="R19" s="68"/>
    </row>
    <row r="20" spans="1:18" x14ac:dyDescent="0.2">
      <c r="A20" s="68" t="s">
        <v>33</v>
      </c>
      <c r="B20" s="68" t="s">
        <v>34</v>
      </c>
      <c r="C20" s="68" t="s">
        <v>35</v>
      </c>
      <c r="D20" s="68" t="s">
        <v>52</v>
      </c>
      <c r="E20" s="68" t="s">
        <v>37</v>
      </c>
      <c r="F20" s="68" t="s">
        <v>38</v>
      </c>
      <c r="G20" s="68" t="s">
        <v>55</v>
      </c>
      <c r="H20" s="68" t="s">
        <v>56</v>
      </c>
      <c r="I20" s="68" t="s">
        <v>11</v>
      </c>
      <c r="J20" s="68" t="s">
        <v>18</v>
      </c>
      <c r="K20" s="68" t="s">
        <v>41</v>
      </c>
      <c r="L20" s="68" t="s">
        <v>14</v>
      </c>
      <c r="M20" s="1">
        <v>609772</v>
      </c>
      <c r="N20" s="1">
        <v>609772</v>
      </c>
      <c r="O20" s="1">
        <v>609528</v>
      </c>
      <c r="P20" s="1">
        <v>609528</v>
      </c>
      <c r="Q20" s="68"/>
      <c r="R20" s="68"/>
    </row>
    <row r="21" spans="1:18" x14ac:dyDescent="0.2">
      <c r="A21" s="68" t="s">
        <v>33</v>
      </c>
      <c r="B21" s="68" t="s">
        <v>34</v>
      </c>
      <c r="C21" s="68" t="s">
        <v>35</v>
      </c>
      <c r="D21" s="68" t="s">
        <v>52</v>
      </c>
      <c r="E21" s="68" t="s">
        <v>37</v>
      </c>
      <c r="F21" s="68" t="s">
        <v>38</v>
      </c>
      <c r="G21" s="68" t="s">
        <v>57</v>
      </c>
      <c r="H21" s="68" t="s">
        <v>58</v>
      </c>
      <c r="I21" s="68" t="s">
        <v>11</v>
      </c>
      <c r="J21" s="68" t="s">
        <v>18</v>
      </c>
      <c r="K21" s="68" t="s">
        <v>41</v>
      </c>
      <c r="L21" s="68" t="s">
        <v>14</v>
      </c>
      <c r="M21" s="1">
        <v>3680976</v>
      </c>
      <c r="N21" s="1">
        <v>3680976</v>
      </c>
      <c r="O21" s="1">
        <v>3583814.82</v>
      </c>
      <c r="P21" s="1">
        <v>3583814.82</v>
      </c>
      <c r="Q21" s="68"/>
      <c r="R21" s="68"/>
    </row>
    <row r="22" spans="1:18" x14ac:dyDescent="0.2">
      <c r="A22" s="68" t="s">
        <v>33</v>
      </c>
      <c r="B22" s="68" t="s">
        <v>34</v>
      </c>
      <c r="C22" s="68" t="s">
        <v>35</v>
      </c>
      <c r="D22" s="68" t="s">
        <v>120</v>
      </c>
      <c r="E22" s="68" t="s">
        <v>37</v>
      </c>
      <c r="F22" s="68" t="s">
        <v>38</v>
      </c>
      <c r="G22" s="68" t="s">
        <v>45</v>
      </c>
      <c r="H22" s="68" t="s">
        <v>46</v>
      </c>
      <c r="I22" s="68" t="s">
        <v>11</v>
      </c>
      <c r="J22" s="68" t="s">
        <v>18</v>
      </c>
      <c r="K22" s="68" t="s">
        <v>41</v>
      </c>
      <c r="L22" s="68" t="s">
        <v>11</v>
      </c>
      <c r="M22" s="1">
        <v>12945966.539999999</v>
      </c>
      <c r="N22" s="1">
        <v>12945966.539999999</v>
      </c>
      <c r="O22" s="1">
        <v>12937630.779999999</v>
      </c>
      <c r="P22" s="1">
        <v>12937630.779999999</v>
      </c>
      <c r="Q22" s="68"/>
      <c r="R22" s="68"/>
    </row>
    <row r="23" spans="1:18" x14ac:dyDescent="0.2">
      <c r="A23" s="68" t="s">
        <v>33</v>
      </c>
      <c r="B23" s="68" t="s">
        <v>34</v>
      </c>
      <c r="C23" s="68" t="s">
        <v>59</v>
      </c>
      <c r="D23" s="68" t="s">
        <v>60</v>
      </c>
      <c r="E23" s="68" t="s">
        <v>61</v>
      </c>
      <c r="F23" s="68" t="s">
        <v>62</v>
      </c>
      <c r="G23" s="68" t="s">
        <v>63</v>
      </c>
      <c r="H23" s="68" t="s">
        <v>164</v>
      </c>
      <c r="I23" s="68" t="s">
        <v>51</v>
      </c>
      <c r="J23" s="68" t="s">
        <v>18</v>
      </c>
      <c r="K23" s="68" t="s">
        <v>41</v>
      </c>
      <c r="L23" s="68" t="s">
        <v>11</v>
      </c>
      <c r="M23" s="1">
        <v>2428144.27</v>
      </c>
      <c r="N23" s="1">
        <v>2428144.27</v>
      </c>
      <c r="O23" s="1">
        <v>2418886.65</v>
      </c>
      <c r="P23" s="1">
        <v>2377861.13</v>
      </c>
      <c r="Q23" s="68"/>
      <c r="R23" s="68"/>
    </row>
    <row r="24" spans="1:18" x14ac:dyDescent="0.2">
      <c r="A24" s="68" t="s">
        <v>33</v>
      </c>
      <c r="B24" s="68" t="s">
        <v>34</v>
      </c>
      <c r="C24" s="68" t="s">
        <v>59</v>
      </c>
      <c r="D24" s="68" t="s">
        <v>60</v>
      </c>
      <c r="E24" s="68" t="s">
        <v>61</v>
      </c>
      <c r="F24" s="68" t="s">
        <v>62</v>
      </c>
      <c r="G24" s="68" t="s">
        <v>63</v>
      </c>
      <c r="H24" s="68" t="s">
        <v>164</v>
      </c>
      <c r="I24" s="68" t="s">
        <v>51</v>
      </c>
      <c r="J24" s="68" t="s">
        <v>103</v>
      </c>
      <c r="K24" s="68" t="s">
        <v>108</v>
      </c>
      <c r="L24" s="68" t="s">
        <v>11</v>
      </c>
      <c r="M24" s="1">
        <v>5360383.18</v>
      </c>
      <c r="N24" s="1">
        <v>5360383.18</v>
      </c>
      <c r="O24" s="1">
        <v>5360383.18</v>
      </c>
      <c r="P24" s="1">
        <v>5360383.18</v>
      </c>
      <c r="Q24" s="68"/>
      <c r="R24" s="68"/>
    </row>
    <row r="25" spans="1:18" x14ac:dyDescent="0.2">
      <c r="A25" s="68" t="s">
        <v>33</v>
      </c>
      <c r="B25" s="68" t="s">
        <v>34</v>
      </c>
      <c r="C25" s="68" t="s">
        <v>59</v>
      </c>
      <c r="D25" s="68" t="s">
        <v>60</v>
      </c>
      <c r="E25" s="68" t="s">
        <v>61</v>
      </c>
      <c r="F25" s="68" t="s">
        <v>62</v>
      </c>
      <c r="G25" s="68" t="s">
        <v>63</v>
      </c>
      <c r="H25" s="68" t="s">
        <v>164</v>
      </c>
      <c r="I25" s="68" t="s">
        <v>51</v>
      </c>
      <c r="J25" s="68" t="s">
        <v>17</v>
      </c>
      <c r="K25" s="68" t="s">
        <v>64</v>
      </c>
      <c r="L25" s="68" t="s">
        <v>11</v>
      </c>
      <c r="M25" s="1">
        <v>3677103.71</v>
      </c>
      <c r="N25" s="1">
        <v>3677103.71</v>
      </c>
      <c r="O25" s="1">
        <v>3677103.71</v>
      </c>
      <c r="P25" s="1">
        <v>3677103.71</v>
      </c>
      <c r="Q25" s="68"/>
      <c r="R25" s="68"/>
    </row>
    <row r="27" spans="1:18" x14ac:dyDescent="0.2">
      <c r="M27" s="52">
        <f>SUM(M10:M26)</f>
        <v>130806606.09999998</v>
      </c>
      <c r="N27" s="52">
        <f>SUM(N10:N26)</f>
        <v>128853009.82999997</v>
      </c>
      <c r="O27" s="52">
        <f>SUM(O10:O26)</f>
        <v>124142229.89999999</v>
      </c>
      <c r="P27" s="52">
        <f t="shared" ref="P27" si="0">SUM(P10:P26)</f>
        <v>123922290.39999999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B7" workbookViewId="0">
      <selection activeCell="A26" sqref="A26:J26"/>
    </sheetView>
  </sheetViews>
  <sheetFormatPr defaultRowHeight="12.75" x14ac:dyDescent="0.2"/>
  <sheetData>
    <row r="1" spans="1:16" x14ac:dyDescent="0.2">
      <c r="A1" t="s">
        <v>124</v>
      </c>
    </row>
    <row r="3" spans="1:16" x14ac:dyDescent="0.2">
      <c r="A3" t="s">
        <v>19</v>
      </c>
    </row>
    <row r="4" spans="1:16" x14ac:dyDescent="0.2">
      <c r="A4" t="s">
        <v>140</v>
      </c>
    </row>
    <row r="5" spans="1:16" x14ac:dyDescent="0.2">
      <c r="A5" t="s">
        <v>142</v>
      </c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>
        <v>15</v>
      </c>
      <c r="N7">
        <v>29</v>
      </c>
      <c r="O7">
        <v>31</v>
      </c>
      <c r="P7">
        <v>34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139</v>
      </c>
      <c r="N9" t="s">
        <v>139</v>
      </c>
      <c r="O9" t="s">
        <v>139</v>
      </c>
      <c r="P9" t="s">
        <v>139</v>
      </c>
    </row>
    <row r="10" spans="1:16" x14ac:dyDescent="0.2">
      <c r="A10">
        <v>12101</v>
      </c>
      <c r="B10" t="s">
        <v>34</v>
      </c>
      <c r="C10">
        <v>2</v>
      </c>
      <c r="D10">
        <v>61</v>
      </c>
      <c r="E10">
        <v>569</v>
      </c>
      <c r="F10" t="s">
        <v>38</v>
      </c>
      <c r="G10">
        <v>4224</v>
      </c>
      <c r="H10" t="s">
        <v>40</v>
      </c>
      <c r="I10">
        <v>1</v>
      </c>
      <c r="J10">
        <v>100</v>
      </c>
      <c r="K10" t="s">
        <v>41</v>
      </c>
      <c r="L10">
        <v>3</v>
      </c>
      <c r="M10" s="62">
        <v>31967569</v>
      </c>
      <c r="N10" s="62">
        <v>31967567.539999999</v>
      </c>
      <c r="O10" s="62">
        <v>31191892.219999999</v>
      </c>
      <c r="P10" s="62">
        <v>30657512.420000002</v>
      </c>
    </row>
    <row r="11" spans="1:16" x14ac:dyDescent="0.2">
      <c r="A11">
        <v>12101</v>
      </c>
      <c r="B11" t="s">
        <v>34</v>
      </c>
      <c r="C11">
        <v>2</v>
      </c>
      <c r="D11">
        <v>61</v>
      </c>
      <c r="E11">
        <v>569</v>
      </c>
      <c r="F11" t="s">
        <v>38</v>
      </c>
      <c r="G11">
        <v>4257</v>
      </c>
      <c r="H11" t="s">
        <v>43</v>
      </c>
      <c r="I11">
        <v>1</v>
      </c>
      <c r="J11">
        <v>100</v>
      </c>
      <c r="K11" t="s">
        <v>41</v>
      </c>
      <c r="L11">
        <v>4</v>
      </c>
      <c r="M11" s="62">
        <v>6550000</v>
      </c>
      <c r="N11" s="62">
        <v>1546701.75</v>
      </c>
      <c r="O11" s="62">
        <v>808002.69</v>
      </c>
      <c r="P11" s="62">
        <v>731862.47</v>
      </c>
    </row>
    <row r="12" spans="1:16" x14ac:dyDescent="0.2">
      <c r="A12">
        <v>12101</v>
      </c>
      <c r="B12" t="s">
        <v>34</v>
      </c>
      <c r="C12">
        <v>2</v>
      </c>
      <c r="D12">
        <v>61</v>
      </c>
      <c r="E12">
        <v>569</v>
      </c>
      <c r="F12" t="s">
        <v>38</v>
      </c>
      <c r="G12">
        <v>4257</v>
      </c>
      <c r="H12" t="s">
        <v>43</v>
      </c>
      <c r="I12">
        <v>1</v>
      </c>
      <c r="J12">
        <v>100</v>
      </c>
      <c r="K12" t="s">
        <v>41</v>
      </c>
      <c r="L12">
        <v>3</v>
      </c>
      <c r="M12" s="62">
        <v>154297692</v>
      </c>
      <c r="N12" s="62">
        <v>121599384.84999999</v>
      </c>
      <c r="O12" s="62">
        <v>77386041.989999995</v>
      </c>
      <c r="P12" s="62">
        <v>76016869.5</v>
      </c>
    </row>
    <row r="13" spans="1:16" x14ac:dyDescent="0.2">
      <c r="A13">
        <v>12101</v>
      </c>
      <c r="B13" t="s">
        <v>34</v>
      </c>
      <c r="C13">
        <v>2</v>
      </c>
      <c r="D13">
        <v>61</v>
      </c>
      <c r="E13">
        <v>569</v>
      </c>
      <c r="F13" t="s">
        <v>38</v>
      </c>
      <c r="G13">
        <v>4257</v>
      </c>
      <c r="H13" t="s">
        <v>43</v>
      </c>
      <c r="I13">
        <v>1</v>
      </c>
      <c r="J13">
        <v>127</v>
      </c>
      <c r="K13" t="s">
        <v>133</v>
      </c>
      <c r="L13">
        <v>3</v>
      </c>
      <c r="M13" s="62">
        <v>25968993</v>
      </c>
      <c r="N13" s="62">
        <v>19833410.370000001</v>
      </c>
      <c r="O13" s="62">
        <v>13661668.26</v>
      </c>
      <c r="P13" s="62">
        <v>13661668.26</v>
      </c>
    </row>
    <row r="14" spans="1:16" x14ac:dyDescent="0.2">
      <c r="A14">
        <v>12101</v>
      </c>
      <c r="B14" t="s">
        <v>34</v>
      </c>
      <c r="C14">
        <v>2</v>
      </c>
      <c r="D14">
        <v>61</v>
      </c>
      <c r="E14">
        <v>569</v>
      </c>
      <c r="F14" t="s">
        <v>38</v>
      </c>
      <c r="G14">
        <v>4257</v>
      </c>
      <c r="H14" t="s">
        <v>43</v>
      </c>
      <c r="I14">
        <v>1</v>
      </c>
      <c r="J14">
        <v>181</v>
      </c>
      <c r="K14" t="s">
        <v>118</v>
      </c>
      <c r="L14">
        <v>4</v>
      </c>
      <c r="M14" s="62">
        <v>8306380</v>
      </c>
      <c r="N14" s="62">
        <v>3866316</v>
      </c>
    </row>
    <row r="15" spans="1:16" x14ac:dyDescent="0.2">
      <c r="A15">
        <v>12101</v>
      </c>
      <c r="B15" t="s">
        <v>34</v>
      </c>
      <c r="C15">
        <v>2</v>
      </c>
      <c r="D15">
        <v>61</v>
      </c>
      <c r="E15">
        <v>569</v>
      </c>
      <c r="F15" t="s">
        <v>38</v>
      </c>
      <c r="G15">
        <v>4257</v>
      </c>
      <c r="H15" t="s">
        <v>43</v>
      </c>
      <c r="I15">
        <v>1</v>
      </c>
      <c r="J15">
        <v>181</v>
      </c>
      <c r="K15" t="s">
        <v>118</v>
      </c>
      <c r="L15">
        <v>3</v>
      </c>
      <c r="M15" s="62">
        <v>382601</v>
      </c>
      <c r="N15" s="62">
        <v>360101</v>
      </c>
    </row>
    <row r="16" spans="1:16" x14ac:dyDescent="0.2">
      <c r="A16">
        <v>12101</v>
      </c>
      <c r="B16" t="s">
        <v>34</v>
      </c>
      <c r="C16">
        <v>2</v>
      </c>
      <c r="D16">
        <v>122</v>
      </c>
      <c r="E16">
        <v>569</v>
      </c>
      <c r="F16" t="s">
        <v>38</v>
      </c>
      <c r="G16" t="s">
        <v>143</v>
      </c>
      <c r="H16" t="s">
        <v>144</v>
      </c>
      <c r="I16">
        <v>1</v>
      </c>
      <c r="J16">
        <v>100</v>
      </c>
      <c r="K16" t="s">
        <v>41</v>
      </c>
      <c r="L16">
        <v>4</v>
      </c>
      <c r="M16" s="62">
        <v>1670000</v>
      </c>
      <c r="N16" s="62">
        <v>1518.9</v>
      </c>
      <c r="O16" s="62">
        <v>1518.9</v>
      </c>
      <c r="P16" s="62">
        <v>1518.9</v>
      </c>
    </row>
    <row r="17" spans="1:16" x14ac:dyDescent="0.2">
      <c r="A17">
        <v>12101</v>
      </c>
      <c r="B17" t="s">
        <v>34</v>
      </c>
      <c r="C17">
        <v>2</v>
      </c>
      <c r="D17">
        <v>122</v>
      </c>
      <c r="E17">
        <v>569</v>
      </c>
      <c r="F17" t="s">
        <v>38</v>
      </c>
      <c r="G17" t="s">
        <v>145</v>
      </c>
      <c r="H17" t="s">
        <v>146</v>
      </c>
      <c r="I17">
        <v>1</v>
      </c>
      <c r="J17">
        <v>100</v>
      </c>
      <c r="K17" t="s">
        <v>41</v>
      </c>
      <c r="L17">
        <v>4</v>
      </c>
      <c r="M17" s="62">
        <v>1950800</v>
      </c>
      <c r="N17" s="62">
        <v>1384040.55</v>
      </c>
    </row>
    <row r="18" spans="1:16" x14ac:dyDescent="0.2">
      <c r="A18">
        <v>12101</v>
      </c>
      <c r="B18" t="s">
        <v>34</v>
      </c>
      <c r="C18">
        <v>2</v>
      </c>
      <c r="D18">
        <v>122</v>
      </c>
      <c r="E18">
        <v>569</v>
      </c>
      <c r="F18" t="s">
        <v>38</v>
      </c>
      <c r="G18" t="s">
        <v>147</v>
      </c>
      <c r="H18" t="s">
        <v>148</v>
      </c>
      <c r="I18">
        <v>1</v>
      </c>
      <c r="J18">
        <v>100</v>
      </c>
      <c r="K18" t="s">
        <v>41</v>
      </c>
      <c r="L18">
        <v>4</v>
      </c>
      <c r="M18" s="62">
        <v>2625300</v>
      </c>
      <c r="N18" s="62">
        <v>26366.11</v>
      </c>
    </row>
    <row r="19" spans="1:16" x14ac:dyDescent="0.2">
      <c r="A19">
        <v>12101</v>
      </c>
      <c r="B19" t="s">
        <v>34</v>
      </c>
      <c r="C19">
        <v>2</v>
      </c>
      <c r="D19">
        <v>122</v>
      </c>
      <c r="E19">
        <v>569</v>
      </c>
      <c r="F19" t="s">
        <v>38</v>
      </c>
      <c r="G19" t="s">
        <v>149</v>
      </c>
      <c r="H19" t="s">
        <v>150</v>
      </c>
      <c r="I19">
        <v>1</v>
      </c>
      <c r="J19">
        <v>100</v>
      </c>
      <c r="K19" t="s">
        <v>41</v>
      </c>
      <c r="L19">
        <v>4</v>
      </c>
      <c r="M19" s="62">
        <v>1180000</v>
      </c>
      <c r="N19" s="62">
        <v>5037.49</v>
      </c>
      <c r="O19" s="62">
        <v>5037.49</v>
      </c>
      <c r="P19" s="62">
        <v>5037.49</v>
      </c>
    </row>
    <row r="20" spans="1:16" x14ac:dyDescent="0.2">
      <c r="A20">
        <v>12101</v>
      </c>
      <c r="B20" t="s">
        <v>34</v>
      </c>
      <c r="C20">
        <v>2</v>
      </c>
      <c r="D20">
        <v>122</v>
      </c>
      <c r="E20">
        <v>569</v>
      </c>
      <c r="F20" t="s">
        <v>38</v>
      </c>
      <c r="G20" t="s">
        <v>151</v>
      </c>
      <c r="H20" t="s">
        <v>152</v>
      </c>
      <c r="I20">
        <v>1</v>
      </c>
      <c r="J20">
        <v>100</v>
      </c>
      <c r="K20" t="s">
        <v>41</v>
      </c>
      <c r="L20">
        <v>4</v>
      </c>
      <c r="M20" s="62">
        <v>1470000</v>
      </c>
    </row>
    <row r="21" spans="1:16" x14ac:dyDescent="0.2">
      <c r="A21">
        <v>12101</v>
      </c>
      <c r="B21" t="s">
        <v>34</v>
      </c>
      <c r="C21">
        <v>2</v>
      </c>
      <c r="D21">
        <v>122</v>
      </c>
      <c r="E21">
        <v>569</v>
      </c>
      <c r="F21" t="s">
        <v>38</v>
      </c>
      <c r="G21" t="s">
        <v>153</v>
      </c>
      <c r="H21" t="s">
        <v>154</v>
      </c>
      <c r="I21">
        <v>1</v>
      </c>
      <c r="J21">
        <v>100</v>
      </c>
      <c r="K21" t="s">
        <v>41</v>
      </c>
      <c r="L21">
        <v>4</v>
      </c>
      <c r="M21" s="62">
        <v>2000000</v>
      </c>
    </row>
    <row r="22" spans="1:16" x14ac:dyDescent="0.2">
      <c r="A22">
        <v>12101</v>
      </c>
      <c r="B22" t="s">
        <v>34</v>
      </c>
      <c r="C22">
        <v>2</v>
      </c>
      <c r="D22">
        <v>122</v>
      </c>
      <c r="E22">
        <v>569</v>
      </c>
      <c r="F22" t="s">
        <v>38</v>
      </c>
      <c r="G22" t="s">
        <v>155</v>
      </c>
      <c r="H22" t="s">
        <v>156</v>
      </c>
      <c r="I22">
        <v>1</v>
      </c>
      <c r="J22">
        <v>100</v>
      </c>
      <c r="K22" t="s">
        <v>41</v>
      </c>
      <c r="L22">
        <v>4</v>
      </c>
      <c r="M22" s="62">
        <v>1410000</v>
      </c>
    </row>
    <row r="23" spans="1:16" x14ac:dyDescent="0.2">
      <c r="A23">
        <v>12101</v>
      </c>
      <c r="B23" t="s">
        <v>34</v>
      </c>
      <c r="C23">
        <v>2</v>
      </c>
      <c r="D23">
        <v>122</v>
      </c>
      <c r="E23">
        <v>569</v>
      </c>
      <c r="F23" t="s">
        <v>38</v>
      </c>
      <c r="G23" t="s">
        <v>47</v>
      </c>
      <c r="H23" t="s">
        <v>104</v>
      </c>
      <c r="I23">
        <v>1</v>
      </c>
      <c r="J23">
        <v>100</v>
      </c>
      <c r="K23" t="s">
        <v>41</v>
      </c>
      <c r="L23">
        <v>1</v>
      </c>
      <c r="M23" s="62">
        <v>690027053.04999995</v>
      </c>
      <c r="N23" s="62">
        <v>690026759.62</v>
      </c>
      <c r="O23" s="62">
        <v>689937694.70000005</v>
      </c>
      <c r="P23" s="62">
        <v>687138558.20000005</v>
      </c>
    </row>
    <row r="24" spans="1:16" x14ac:dyDescent="0.2">
      <c r="A24">
        <v>12101</v>
      </c>
      <c r="B24" t="s">
        <v>34</v>
      </c>
      <c r="C24">
        <v>2</v>
      </c>
      <c r="D24">
        <v>122</v>
      </c>
      <c r="E24">
        <v>569</v>
      </c>
      <c r="F24" t="s">
        <v>38</v>
      </c>
      <c r="G24" t="s">
        <v>105</v>
      </c>
      <c r="H24" t="s">
        <v>106</v>
      </c>
      <c r="I24">
        <v>1</v>
      </c>
      <c r="J24">
        <v>100</v>
      </c>
      <c r="K24" t="s">
        <v>41</v>
      </c>
      <c r="L24">
        <v>3</v>
      </c>
      <c r="M24" s="62">
        <v>17147858</v>
      </c>
      <c r="N24" s="62">
        <v>12809493.65</v>
      </c>
      <c r="O24" s="62">
        <v>12406869.57</v>
      </c>
      <c r="P24" s="62">
        <v>12406869.57</v>
      </c>
    </row>
    <row r="25" spans="1:16" x14ac:dyDescent="0.2">
      <c r="A25">
        <v>12101</v>
      </c>
      <c r="B25" t="s">
        <v>34</v>
      </c>
      <c r="C25">
        <v>2</v>
      </c>
      <c r="D25">
        <v>131</v>
      </c>
      <c r="E25">
        <v>569</v>
      </c>
      <c r="F25" t="s">
        <v>38</v>
      </c>
      <c r="G25">
        <v>2549</v>
      </c>
      <c r="H25" t="s">
        <v>157</v>
      </c>
      <c r="I25">
        <v>1</v>
      </c>
      <c r="J25">
        <v>100</v>
      </c>
      <c r="K25" t="s">
        <v>41</v>
      </c>
      <c r="L25">
        <v>4</v>
      </c>
      <c r="M25" s="62">
        <v>60000</v>
      </c>
    </row>
    <row r="26" spans="1:16" x14ac:dyDescent="0.2">
      <c r="A26">
        <v>12101</v>
      </c>
      <c r="B26" t="s">
        <v>34</v>
      </c>
      <c r="C26">
        <v>2</v>
      </c>
      <c r="D26">
        <v>131</v>
      </c>
      <c r="E26">
        <v>569</v>
      </c>
      <c r="F26" t="s">
        <v>38</v>
      </c>
      <c r="G26">
        <v>2549</v>
      </c>
      <c r="H26" t="s">
        <v>157</v>
      </c>
      <c r="I26">
        <v>1</v>
      </c>
      <c r="J26">
        <v>100</v>
      </c>
      <c r="K26" t="s">
        <v>41</v>
      </c>
      <c r="L26">
        <v>3</v>
      </c>
      <c r="M26" s="62">
        <v>30000</v>
      </c>
    </row>
    <row r="27" spans="1:16" x14ac:dyDescent="0.2">
      <c r="A27">
        <v>12101</v>
      </c>
      <c r="B27" t="s">
        <v>34</v>
      </c>
      <c r="C27">
        <v>2</v>
      </c>
      <c r="D27">
        <v>301</v>
      </c>
      <c r="E27">
        <v>569</v>
      </c>
      <c r="F27" t="s">
        <v>38</v>
      </c>
      <c r="G27">
        <v>2004</v>
      </c>
      <c r="H27" t="s">
        <v>50</v>
      </c>
      <c r="I27">
        <v>2</v>
      </c>
      <c r="J27">
        <v>100</v>
      </c>
      <c r="K27" t="s">
        <v>41</v>
      </c>
      <c r="L27">
        <v>3</v>
      </c>
      <c r="M27" s="62">
        <v>30134400</v>
      </c>
      <c r="N27" s="62">
        <v>28564429.300000001</v>
      </c>
      <c r="O27" s="62">
        <v>16597361.26</v>
      </c>
      <c r="P27" s="62">
        <v>16597361.26</v>
      </c>
    </row>
    <row r="28" spans="1:16" x14ac:dyDescent="0.2">
      <c r="A28">
        <v>12101</v>
      </c>
      <c r="B28" t="s">
        <v>34</v>
      </c>
      <c r="C28">
        <v>2</v>
      </c>
      <c r="D28">
        <v>331</v>
      </c>
      <c r="E28">
        <v>569</v>
      </c>
      <c r="F28" t="s">
        <v>38</v>
      </c>
      <c r="G28" t="s">
        <v>53</v>
      </c>
      <c r="H28" t="s">
        <v>54</v>
      </c>
      <c r="I28">
        <v>1</v>
      </c>
      <c r="J28">
        <v>100</v>
      </c>
      <c r="K28" t="s">
        <v>41</v>
      </c>
      <c r="L28">
        <v>3</v>
      </c>
      <c r="M28" s="62">
        <v>251576.94</v>
      </c>
      <c r="N28" s="62">
        <v>251576.94</v>
      </c>
      <c r="O28" s="62">
        <v>250950.93</v>
      </c>
      <c r="P28" s="62">
        <v>250950.93</v>
      </c>
    </row>
    <row r="29" spans="1:16" x14ac:dyDescent="0.2">
      <c r="A29">
        <v>12101</v>
      </c>
      <c r="B29" t="s">
        <v>34</v>
      </c>
      <c r="C29">
        <v>2</v>
      </c>
      <c r="D29">
        <v>331</v>
      </c>
      <c r="E29">
        <v>569</v>
      </c>
      <c r="F29" t="s">
        <v>38</v>
      </c>
      <c r="G29">
        <v>2010</v>
      </c>
      <c r="H29" t="s">
        <v>56</v>
      </c>
      <c r="I29">
        <v>1</v>
      </c>
      <c r="J29">
        <v>100</v>
      </c>
      <c r="K29" t="s">
        <v>41</v>
      </c>
      <c r="L29">
        <v>3</v>
      </c>
      <c r="M29" s="62">
        <v>6987204</v>
      </c>
      <c r="N29" s="62">
        <v>6987204</v>
      </c>
      <c r="O29" s="62">
        <v>5069148</v>
      </c>
      <c r="P29" s="62">
        <v>5069148</v>
      </c>
    </row>
    <row r="30" spans="1:16" x14ac:dyDescent="0.2">
      <c r="A30">
        <v>12101</v>
      </c>
      <c r="B30" t="s">
        <v>34</v>
      </c>
      <c r="C30">
        <v>2</v>
      </c>
      <c r="D30">
        <v>331</v>
      </c>
      <c r="E30">
        <v>569</v>
      </c>
      <c r="F30" t="s">
        <v>38</v>
      </c>
      <c r="G30">
        <v>2011</v>
      </c>
      <c r="H30" t="s">
        <v>158</v>
      </c>
      <c r="I30">
        <v>1</v>
      </c>
      <c r="J30">
        <v>100</v>
      </c>
      <c r="K30" t="s">
        <v>41</v>
      </c>
      <c r="L30">
        <v>3</v>
      </c>
      <c r="M30" s="62">
        <v>2972750</v>
      </c>
      <c r="N30" s="62">
        <v>2972749.92</v>
      </c>
      <c r="O30" s="62">
        <v>1113351.6000000001</v>
      </c>
      <c r="P30" s="62">
        <v>1113351.6000000001</v>
      </c>
    </row>
    <row r="31" spans="1:16" x14ac:dyDescent="0.2">
      <c r="A31">
        <v>12101</v>
      </c>
      <c r="B31" t="s">
        <v>34</v>
      </c>
      <c r="C31">
        <v>2</v>
      </c>
      <c r="D31">
        <v>331</v>
      </c>
      <c r="E31">
        <v>569</v>
      </c>
      <c r="F31" t="s">
        <v>38</v>
      </c>
      <c r="G31">
        <v>2012</v>
      </c>
      <c r="H31" t="s">
        <v>58</v>
      </c>
      <c r="I31">
        <v>1</v>
      </c>
      <c r="J31">
        <v>100</v>
      </c>
      <c r="K31" t="s">
        <v>41</v>
      </c>
      <c r="L31">
        <v>3</v>
      </c>
      <c r="M31" s="62">
        <v>48711936</v>
      </c>
      <c r="N31" s="62">
        <v>48711936</v>
      </c>
      <c r="O31" s="62">
        <v>36278837.189999998</v>
      </c>
      <c r="P31" s="62">
        <v>36278837.189999998</v>
      </c>
    </row>
    <row r="32" spans="1:16" x14ac:dyDescent="0.2">
      <c r="A32">
        <v>12101</v>
      </c>
      <c r="B32" t="s">
        <v>34</v>
      </c>
      <c r="C32">
        <v>2</v>
      </c>
      <c r="D32">
        <v>846</v>
      </c>
      <c r="E32">
        <v>569</v>
      </c>
      <c r="F32" t="s">
        <v>38</v>
      </c>
      <c r="G32" t="s">
        <v>45</v>
      </c>
      <c r="H32" t="s">
        <v>46</v>
      </c>
      <c r="I32">
        <v>1</v>
      </c>
      <c r="J32">
        <v>100</v>
      </c>
      <c r="K32" t="s">
        <v>41</v>
      </c>
      <c r="L32">
        <v>1</v>
      </c>
      <c r="M32" s="62">
        <v>120575072.68000001</v>
      </c>
      <c r="N32" s="62">
        <v>120575072.68000001</v>
      </c>
      <c r="O32" s="62">
        <v>120572334.54000001</v>
      </c>
      <c r="P32" s="62">
        <v>120572334.54000001</v>
      </c>
    </row>
    <row r="33" spans="1:16" x14ac:dyDescent="0.2">
      <c r="A33">
        <v>12101</v>
      </c>
      <c r="B33" t="s">
        <v>34</v>
      </c>
      <c r="C33">
        <v>9</v>
      </c>
      <c r="D33">
        <v>272</v>
      </c>
      <c r="E33">
        <v>89</v>
      </c>
      <c r="F33" t="s">
        <v>62</v>
      </c>
      <c r="G33">
        <v>181</v>
      </c>
      <c r="H33" t="s">
        <v>107</v>
      </c>
      <c r="I33">
        <v>2</v>
      </c>
      <c r="J33">
        <v>156</v>
      </c>
      <c r="K33" t="s">
        <v>108</v>
      </c>
      <c r="L33">
        <v>1</v>
      </c>
      <c r="M33" s="62">
        <v>76545345.120000005</v>
      </c>
      <c r="N33" s="62">
        <v>76545345.120000005</v>
      </c>
      <c r="O33" s="62">
        <v>76545345.120000005</v>
      </c>
      <c r="P33" s="62">
        <v>75920209.319999993</v>
      </c>
    </row>
    <row r="34" spans="1:16" x14ac:dyDescent="0.2">
      <c r="A34">
        <v>12101</v>
      </c>
      <c r="B34" t="s">
        <v>34</v>
      </c>
      <c r="C34">
        <v>9</v>
      </c>
      <c r="D34">
        <v>272</v>
      </c>
      <c r="E34">
        <v>89</v>
      </c>
      <c r="F34" t="s">
        <v>62</v>
      </c>
      <c r="G34">
        <v>181</v>
      </c>
      <c r="H34" t="s">
        <v>107</v>
      </c>
      <c r="I34">
        <v>2</v>
      </c>
      <c r="J34">
        <v>169</v>
      </c>
      <c r="K34" t="s">
        <v>64</v>
      </c>
      <c r="L34">
        <v>1</v>
      </c>
      <c r="M34" s="62">
        <v>54310549.289999999</v>
      </c>
      <c r="N34" s="62">
        <v>54310549.289999999</v>
      </c>
      <c r="O34" s="62">
        <v>54310549.289999999</v>
      </c>
      <c r="P34" s="62">
        <v>54310549.289999999</v>
      </c>
    </row>
    <row r="36" spans="1:16" x14ac:dyDescent="0.2">
      <c r="M36" s="62">
        <v>1287533080.0799999</v>
      </c>
      <c r="N36" s="62">
        <v>1222345561.0799999</v>
      </c>
      <c r="O36" s="62">
        <v>1136136603.75</v>
      </c>
      <c r="P36" s="62">
        <v>1130732638.9400001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:J26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topLeftCell="G1" zoomScale="75" zoomScaleNormal="70" zoomScaleSheetLayoutView="7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42795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8" t="s">
        <v>70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9" t="s">
        <v>71</v>
      </c>
      <c r="B7" s="80"/>
      <c r="C7" s="80"/>
      <c r="D7" s="80"/>
      <c r="E7" s="80"/>
      <c r="F7" s="80"/>
      <c r="G7" s="80"/>
      <c r="H7" s="80"/>
      <c r="I7" s="80"/>
      <c r="J7" s="81"/>
      <c r="K7" s="76" t="s">
        <v>3</v>
      </c>
      <c r="L7" s="73" t="s">
        <v>72</v>
      </c>
      <c r="M7" s="75"/>
      <c r="N7" s="76" t="s">
        <v>73</v>
      </c>
      <c r="O7" s="76" t="s">
        <v>74</v>
      </c>
      <c r="P7" s="79" t="s">
        <v>75</v>
      </c>
      <c r="Q7" s="81"/>
      <c r="R7" s="76" t="s">
        <v>6</v>
      </c>
      <c r="S7" s="79" t="s">
        <v>76</v>
      </c>
      <c r="T7" s="80"/>
      <c r="U7" s="80"/>
      <c r="V7" s="80"/>
      <c r="W7" s="80"/>
      <c r="X7" s="81"/>
    </row>
    <row r="8" spans="1:24" ht="20.25" customHeight="1" x14ac:dyDescent="0.2">
      <c r="A8" s="82" t="s">
        <v>21</v>
      </c>
      <c r="B8" s="83"/>
      <c r="C8" s="71" t="s">
        <v>77</v>
      </c>
      <c r="D8" s="71" t="s">
        <v>78</v>
      </c>
      <c r="E8" s="84" t="s">
        <v>79</v>
      </c>
      <c r="F8" s="85"/>
      <c r="G8" s="71" t="s">
        <v>0</v>
      </c>
      <c r="H8" s="86" t="s">
        <v>2</v>
      </c>
      <c r="I8" s="87"/>
      <c r="J8" s="71" t="s">
        <v>1</v>
      </c>
      <c r="K8" s="77"/>
      <c r="L8" s="10" t="s">
        <v>80</v>
      </c>
      <c r="M8" s="10" t="s">
        <v>81</v>
      </c>
      <c r="N8" s="77"/>
      <c r="O8" s="77"/>
      <c r="P8" s="12" t="s">
        <v>4</v>
      </c>
      <c r="Q8" s="12" t="s">
        <v>5</v>
      </c>
      <c r="R8" s="77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2"/>
      <c r="D9" s="72"/>
      <c r="E9" s="17" t="s">
        <v>84</v>
      </c>
      <c r="F9" s="17" t="s">
        <v>85</v>
      </c>
      <c r="G9" s="72"/>
      <c r="H9" s="17" t="s">
        <v>82</v>
      </c>
      <c r="I9" s="17" t="s">
        <v>83</v>
      </c>
      <c r="J9" s="72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+CONCATENATE('Access-Mar'!C10,".",'Access-Mar'!D10)</f>
        <v>02.061</v>
      </c>
      <c r="D10" s="23" t="str">
        <f>+CONCATENATE('Access-Mar'!E10,".",'Access-Mar'!G10)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+'Access-Mar'!M10</f>
        <v>2785628</v>
      </c>
      <c r="Q10" s="30"/>
      <c r="R10" s="30">
        <f>N10-O10+P10+Q10</f>
        <v>2785628</v>
      </c>
      <c r="S10" s="30">
        <f>+'Access-Mar'!N10</f>
        <v>2785628</v>
      </c>
      <c r="T10" s="31">
        <f>IF(R10&gt;0,S10/R10,0)</f>
        <v>1</v>
      </c>
      <c r="U10" s="30">
        <f>+'Access-Mar'!O10</f>
        <v>991697.44</v>
      </c>
      <c r="V10" s="31">
        <f>IF(R10&gt;0,U10/R10,0)</f>
        <v>0.35600497984655521</v>
      </c>
      <c r="W10" s="30">
        <f>+'Access-Mar'!P10</f>
        <v>991611.55</v>
      </c>
      <c r="X10" s="31">
        <f>IF(R10&gt;0,W10/R10,0)</f>
        <v>0.35597414658382243</v>
      </c>
    </row>
    <row r="11" spans="1:24" ht="26.25" customHeight="1" x14ac:dyDescent="0.2">
      <c r="A11" s="32" t="str">
        <f>+'Access-Mar'!A11</f>
        <v>12101</v>
      </c>
      <c r="B11" s="42" t="str">
        <f>+'Access-Mar'!B11</f>
        <v>JUSTICA FEDERAL DE PRIMEIRO GRAU</v>
      </c>
      <c r="C11" s="32" t="str">
        <f>+CONCATENATE('Access-Mar'!C11,".",'Access-Mar'!D11)</f>
        <v>02.061</v>
      </c>
      <c r="D11" s="32" t="str">
        <f>+CONCATENATE('Access-Mar'!E11,".",'Access-Mar'!G11)</f>
        <v>0569.4257</v>
      </c>
      <c r="E11" s="42" t="str">
        <f>+'Access-Mar'!F11</f>
        <v>PRESTACAO JURISDICIONAL NA JUSTICA FEDERAL</v>
      </c>
      <c r="F11" s="43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2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+'Access-Mar'!M11</f>
        <v>1706506</v>
      </c>
      <c r="Q11" s="35"/>
      <c r="R11" s="35">
        <f t="shared" ref="R11:R19" si="0">N11-O11+P11+Q11</f>
        <v>1706506</v>
      </c>
      <c r="S11" s="35">
        <f>+'Access-Mar'!N11</f>
        <v>30257</v>
      </c>
      <c r="T11" s="36">
        <f t="shared" ref="T11:T21" si="1">IF(R11&gt;0,S11/R11,0)</f>
        <v>1.7730380086562837E-2</v>
      </c>
      <c r="U11" s="35">
        <f>+'Access-Mar'!O11</f>
        <v>0</v>
      </c>
      <c r="V11" s="36">
        <f t="shared" ref="V11:V21" si="2">IF(R11&gt;0,U11/R11,0)</f>
        <v>0</v>
      </c>
      <c r="W11" s="35">
        <f>+'Access-Mar'!P11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+'Access-Mar'!A12</f>
        <v>12101</v>
      </c>
      <c r="B12" s="42" t="str">
        <f>+'Access-Mar'!B12</f>
        <v>JUSTICA FEDERAL DE PRIMEIRO GRAU</v>
      </c>
      <c r="C12" s="32" t="str">
        <f>+CONCATENATE('Access-Mar'!C12,".",'Access-Mar'!D12)</f>
        <v>02.061</v>
      </c>
      <c r="D12" s="32" t="str">
        <f>+CONCATENATE('Access-Mar'!E12,".",'Access-Mar'!G12)</f>
        <v>0569.4257</v>
      </c>
      <c r="E12" s="42" t="str">
        <f>+'Access-Mar'!F12</f>
        <v>PRESTACAO JURISDICIONAL NA JUSTICA FEDERAL</v>
      </c>
      <c r="F12" s="42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2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+'Access-Mar'!M12</f>
        <v>15987391</v>
      </c>
      <c r="Q12" s="35"/>
      <c r="R12" s="35">
        <f t="shared" si="0"/>
        <v>15987391</v>
      </c>
      <c r="S12" s="35">
        <f>+'Access-Mar'!N12</f>
        <v>12210717.23</v>
      </c>
      <c r="T12" s="36">
        <f t="shared" si="1"/>
        <v>0.76377172673139726</v>
      </c>
      <c r="U12" s="35">
        <f>+'Access-Mar'!O12</f>
        <v>2854839.97</v>
      </c>
      <c r="V12" s="36">
        <f t="shared" si="2"/>
        <v>0.17856822104369627</v>
      </c>
      <c r="W12" s="35">
        <f>+'Access-Mar'!P12</f>
        <v>2854839.97</v>
      </c>
      <c r="X12" s="36">
        <f t="shared" si="3"/>
        <v>0.17856822104369627</v>
      </c>
    </row>
    <row r="13" spans="1:24" ht="26.25" customHeight="1" x14ac:dyDescent="0.2">
      <c r="A13" s="32" t="str">
        <f>+'Access-Mar'!A13</f>
        <v>12101</v>
      </c>
      <c r="B13" s="42" t="str">
        <f>+'Access-Mar'!B13</f>
        <v>JUSTICA FEDERAL DE PRIMEIRO GRAU</v>
      </c>
      <c r="C13" s="32" t="str">
        <f>+CONCATENATE('Access-Mar'!C13,".",'Access-Mar'!D13)</f>
        <v>02.122</v>
      </c>
      <c r="D13" s="32" t="str">
        <f>+CONCATENATE('Access-Mar'!E13,".",'Access-Mar'!G13)</f>
        <v>0569.20TP</v>
      </c>
      <c r="E13" s="42" t="str">
        <f>+'Access-Mar'!F13</f>
        <v>PRESTACAO JURISDICIONAL NA JUSTICA FEDERAL</v>
      </c>
      <c r="F13" s="42" t="str">
        <f>+'Access-Mar'!H13</f>
        <v>PESSOAL ATIVO DA UNIAO</v>
      </c>
      <c r="G13" s="32" t="str">
        <f>IF('Access-Mar'!I13="1","F","S")</f>
        <v>F</v>
      </c>
      <c r="H13" s="32" t="str">
        <f>+'Access-Mar'!J13</f>
        <v>0100</v>
      </c>
      <c r="I13" s="42" t="str">
        <f>+'Access-Mar'!K13</f>
        <v>RECURSOS ORDINARIOS</v>
      </c>
      <c r="J13" s="32" t="str">
        <f>+'Access-Mar'!L13</f>
        <v>1</v>
      </c>
      <c r="K13" s="35"/>
      <c r="L13" s="35"/>
      <c r="M13" s="35"/>
      <c r="N13" s="33">
        <v>0</v>
      </c>
      <c r="O13" s="35"/>
      <c r="P13" s="35">
        <f>+'Access-Mar'!M13</f>
        <v>18847477.030000001</v>
      </c>
      <c r="Q13" s="35"/>
      <c r="R13" s="35">
        <f t="shared" si="0"/>
        <v>18847477.030000001</v>
      </c>
      <c r="S13" s="35">
        <f>+'Access-Mar'!N13</f>
        <v>18847475.75</v>
      </c>
      <c r="T13" s="36">
        <f t="shared" si="1"/>
        <v>0.99999993208640081</v>
      </c>
      <c r="U13" s="35">
        <f>+'Access-Mar'!O13</f>
        <v>18841967.5</v>
      </c>
      <c r="V13" s="36">
        <f t="shared" si="2"/>
        <v>0.99970767811568462</v>
      </c>
      <c r="W13" s="35">
        <f>+'Access-Mar'!P13</f>
        <v>18674083.960000001</v>
      </c>
      <c r="X13" s="36">
        <f t="shared" si="3"/>
        <v>0.99080019730364943</v>
      </c>
    </row>
    <row r="14" spans="1:24" ht="26.25" customHeight="1" x14ac:dyDescent="0.2">
      <c r="A14" s="32" t="str">
        <f>+'Access-Mar'!A14</f>
        <v>12101</v>
      </c>
      <c r="B14" s="42" t="str">
        <f>+'Access-Mar'!B14</f>
        <v>JUSTICA FEDERAL DE PRIMEIRO GRAU</v>
      </c>
      <c r="C14" s="32" t="str">
        <f>+CONCATENATE('Access-Mar'!C14,".",'Access-Mar'!D14)</f>
        <v>02.122</v>
      </c>
      <c r="D14" s="32" t="str">
        <f>+CONCATENATE('Access-Mar'!E14,".",'Access-Mar'!G14)</f>
        <v>0569.216H</v>
      </c>
      <c r="E14" s="42" t="str">
        <f>+'Access-Mar'!F14</f>
        <v>PRESTACAO JURISDICIONAL NA JUSTICA FEDERAL</v>
      </c>
      <c r="F14" s="42" t="str">
        <f>+'Access-Mar'!H14</f>
        <v>AJUDA DE CUSTO PARA MORADIA OU AUXILIO-MORADIA A AGENTES PUB</v>
      </c>
      <c r="G14" s="32" t="str">
        <f>IF('Access-Mar'!I14="1","F","S")</f>
        <v>F</v>
      </c>
      <c r="H14" s="32" t="str">
        <f>+'Access-Mar'!J14</f>
        <v>0100</v>
      </c>
      <c r="I14" s="42" t="str">
        <f>+'Access-Mar'!K14</f>
        <v>RECURSOS ORDINARIOS</v>
      </c>
      <c r="J14" s="32" t="str">
        <f>+'Access-Mar'!L14</f>
        <v>3</v>
      </c>
      <c r="K14" s="35"/>
      <c r="L14" s="35"/>
      <c r="M14" s="35"/>
      <c r="N14" s="33">
        <v>0</v>
      </c>
      <c r="O14" s="35"/>
      <c r="P14" s="35">
        <f>+'Access-Mar'!M14</f>
        <v>2091585</v>
      </c>
      <c r="Q14" s="35"/>
      <c r="R14" s="35">
        <f t="shared" si="0"/>
        <v>2091585</v>
      </c>
      <c r="S14" s="35">
        <f>+'Access-Mar'!N14</f>
        <v>359899.13</v>
      </c>
      <c r="T14" s="36">
        <f t="shared" si="1"/>
        <v>0.17207004735643064</v>
      </c>
      <c r="U14" s="35">
        <f>+'Access-Mar'!O14</f>
        <v>359899.13</v>
      </c>
      <c r="V14" s="36">
        <f t="shared" si="2"/>
        <v>0.17207004735643064</v>
      </c>
      <c r="W14" s="35">
        <f>+'Access-Mar'!P14</f>
        <v>359899.13</v>
      </c>
      <c r="X14" s="36">
        <f t="shared" si="3"/>
        <v>0.17207004735643064</v>
      </c>
    </row>
    <row r="15" spans="1:24" ht="26.25" customHeight="1" x14ac:dyDescent="0.2">
      <c r="A15" s="32" t="str">
        <f>+'Access-Mar'!A15</f>
        <v>12101</v>
      </c>
      <c r="B15" s="42" t="str">
        <f>+'Access-Mar'!B15</f>
        <v>JUSTICA FEDERAL DE PRIMEIRO GRAU</v>
      </c>
      <c r="C15" s="32" t="str">
        <f>+CONCATENATE('Access-Mar'!C15,".",'Access-Mar'!D15)</f>
        <v>02.301</v>
      </c>
      <c r="D15" s="32" t="str">
        <f>+CONCATENATE('Access-Mar'!E15,".",'Access-Mar'!G15)</f>
        <v>0569.2004</v>
      </c>
      <c r="E15" s="42" t="str">
        <f>+'Access-Mar'!F15</f>
        <v>PRESTACAO JURISDICIONAL NA JUSTICA FEDERAL</v>
      </c>
      <c r="F15" s="42" t="str">
        <f>+'Access-Mar'!H15</f>
        <v>ASSISTENCIA MEDICA E ODONTOLOGICA AOS SERVIDORES CIVIS, EMPR</v>
      </c>
      <c r="G15" s="32" t="str">
        <f>IF('Access-Mar'!I15="1","F","S")</f>
        <v>S</v>
      </c>
      <c r="H15" s="32" t="str">
        <f>+'Access-Mar'!J15</f>
        <v>0100</v>
      </c>
      <c r="I15" s="42" t="str">
        <f>+'Access-Mar'!K15</f>
        <v>RECURSOS ORDINARIOS</v>
      </c>
      <c r="J15" s="32" t="str">
        <f>+'Access-Mar'!L15</f>
        <v>3</v>
      </c>
      <c r="K15" s="33"/>
      <c r="L15" s="33"/>
      <c r="M15" s="33"/>
      <c r="N15" s="33">
        <v>0</v>
      </c>
      <c r="O15" s="33"/>
      <c r="P15" s="35">
        <f>+'Access-Mar'!M15</f>
        <v>2376180</v>
      </c>
      <c r="Q15" s="35"/>
      <c r="R15" s="35">
        <f t="shared" si="0"/>
        <v>2376180</v>
      </c>
      <c r="S15" s="35">
        <f>+'Access-Mar'!N15</f>
        <v>1301454.56</v>
      </c>
      <c r="T15" s="36">
        <f t="shared" si="1"/>
        <v>0.54770874260367486</v>
      </c>
      <c r="U15" s="35">
        <f>+'Access-Mar'!O15</f>
        <v>317787.06</v>
      </c>
      <c r="V15" s="36">
        <f t="shared" si="2"/>
        <v>0.13373863091179961</v>
      </c>
      <c r="W15" s="35">
        <f>+'Access-Mar'!P15</f>
        <v>317787.06</v>
      </c>
      <c r="X15" s="36">
        <f t="shared" si="3"/>
        <v>0.13373863091179961</v>
      </c>
    </row>
    <row r="16" spans="1:24" ht="26.25" customHeight="1" x14ac:dyDescent="0.2">
      <c r="A16" s="32" t="str">
        <f>+'Access-Mar'!A16</f>
        <v>12101</v>
      </c>
      <c r="B16" s="42" t="str">
        <f>+'Access-Mar'!B16</f>
        <v>JUSTICA FEDERAL DE PRIMEIRO GRAU</v>
      </c>
      <c r="C16" s="32" t="str">
        <f>+CONCATENATE('Access-Mar'!C16,".",'Access-Mar'!D16)</f>
        <v>02.331</v>
      </c>
      <c r="D16" s="32" t="str">
        <f>+CONCATENATE('Access-Mar'!E16,".",'Access-Mar'!G16)</f>
        <v>0569.00M1</v>
      </c>
      <c r="E16" s="42" t="str">
        <f>+'Access-Mar'!F16</f>
        <v>PRESTACAO JURISDICIONAL NA JUSTICA FEDERAL</v>
      </c>
      <c r="F16" s="42" t="str">
        <f>+'Access-Mar'!H16</f>
        <v>BENEFICIOS ASSISTENCIAIS DECORRENTES DO AUXILIO-FUNERAL E NA</v>
      </c>
      <c r="G16" s="32" t="str">
        <f>IF('Access-Mar'!I16="1","F","S")</f>
        <v>F</v>
      </c>
      <c r="H16" s="32" t="str">
        <f>+'Access-Mar'!J16</f>
        <v>0100</v>
      </c>
      <c r="I16" s="42" t="str">
        <f>+'Access-Mar'!K16</f>
        <v>RECURSOS ORDINARIOS</v>
      </c>
      <c r="J16" s="32" t="str">
        <f>+'Access-Mar'!L16</f>
        <v>3</v>
      </c>
      <c r="K16" s="35"/>
      <c r="L16" s="35"/>
      <c r="M16" s="35"/>
      <c r="N16" s="33">
        <v>0</v>
      </c>
      <c r="O16" s="35"/>
      <c r="P16" s="35">
        <f>+'Access-Mar'!M16</f>
        <v>591.32000000000005</v>
      </c>
      <c r="Q16" s="35"/>
      <c r="R16" s="35">
        <f t="shared" si="0"/>
        <v>591.32000000000005</v>
      </c>
      <c r="S16" s="35">
        <f>+'Access-Mar'!N16</f>
        <v>591.32000000000005</v>
      </c>
      <c r="T16" s="36">
        <f t="shared" si="1"/>
        <v>1</v>
      </c>
      <c r="U16" s="35">
        <f>+'Access-Mar'!O16</f>
        <v>591.32000000000005</v>
      </c>
      <c r="V16" s="36">
        <f t="shared" si="2"/>
        <v>1</v>
      </c>
      <c r="W16" s="35">
        <f>+'Access-Mar'!P16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+'Access-Mar'!A17</f>
        <v>12101</v>
      </c>
      <c r="B17" s="42" t="str">
        <f>+'Access-Mar'!B17</f>
        <v>JUSTICA FEDERAL DE PRIMEIRO GRAU</v>
      </c>
      <c r="C17" s="32" t="str">
        <f>+CONCATENATE('Access-Mar'!C17,".",'Access-Mar'!D17)</f>
        <v>02.331</v>
      </c>
      <c r="D17" s="32" t="str">
        <f>+CONCATENATE('Access-Mar'!E17,".",'Access-Mar'!G17)</f>
        <v>0569.2010</v>
      </c>
      <c r="E17" s="42" t="str">
        <f>+'Access-Mar'!F17</f>
        <v>PRESTACAO JURISDICIONAL NA JUSTICA FEDERAL</v>
      </c>
      <c r="F17" s="42" t="str">
        <f>+'Access-Mar'!H17</f>
        <v>ASSISTENCIA PRE-ESCOLAR AOS DEPENDENTES DOS SERVIDORES CIVIS</v>
      </c>
      <c r="G17" s="32" t="str">
        <f>IF('Access-Mar'!I17="1","F","S")</f>
        <v>F</v>
      </c>
      <c r="H17" s="32" t="str">
        <f>+'Access-Mar'!J17</f>
        <v>0100</v>
      </c>
      <c r="I17" s="42" t="str">
        <f>+'Access-Mar'!K17</f>
        <v>RECURSOS ORDINARIOS</v>
      </c>
      <c r="J17" s="32" t="str">
        <f>+'Access-Mar'!L17</f>
        <v>3</v>
      </c>
      <c r="K17" s="35"/>
      <c r="L17" s="35"/>
      <c r="M17" s="35"/>
      <c r="N17" s="33">
        <v>0</v>
      </c>
      <c r="O17" s="35"/>
      <c r="P17" s="35">
        <f>+'Access-Mar'!M17</f>
        <v>578772</v>
      </c>
      <c r="Q17" s="35"/>
      <c r="R17" s="35">
        <f t="shared" si="0"/>
        <v>578772</v>
      </c>
      <c r="S17" s="35">
        <f>+'Access-Mar'!N17</f>
        <v>578772</v>
      </c>
      <c r="T17" s="36">
        <f t="shared" si="1"/>
        <v>1</v>
      </c>
      <c r="U17" s="35">
        <f>+'Access-Mar'!O17</f>
        <v>138402</v>
      </c>
      <c r="V17" s="36">
        <f t="shared" si="2"/>
        <v>0.2391304347826087</v>
      </c>
      <c r="W17" s="35">
        <f>+'Access-Mar'!P17</f>
        <v>138402</v>
      </c>
      <c r="X17" s="36">
        <f t="shared" si="3"/>
        <v>0.2391304347826087</v>
      </c>
    </row>
    <row r="18" spans="1:24" ht="26.25" customHeight="1" x14ac:dyDescent="0.2">
      <c r="A18" s="32" t="str">
        <f>+'Access-Mar'!A18</f>
        <v>12101</v>
      </c>
      <c r="B18" s="42" t="str">
        <f>+'Access-Mar'!B18</f>
        <v>JUSTICA FEDERAL DE PRIMEIRO GRAU</v>
      </c>
      <c r="C18" s="32" t="str">
        <f>+CONCATENATE('Access-Mar'!C18,".",'Access-Mar'!D18)</f>
        <v>02.331</v>
      </c>
      <c r="D18" s="32" t="str">
        <f>+CONCATENATE('Access-Mar'!E18,".",'Access-Mar'!G18)</f>
        <v>0569.2012</v>
      </c>
      <c r="E18" s="42" t="str">
        <f>+'Access-Mar'!F18</f>
        <v>PRESTACAO JURISDICIONAL NA JUSTICA FEDERAL</v>
      </c>
      <c r="F18" s="42" t="str">
        <f>+'Access-Mar'!H18</f>
        <v>AUXILIO-ALIMENTACAO AOS SERVIDORES CIVIS, EMPREGADOS E MILIT</v>
      </c>
      <c r="G18" s="32" t="str">
        <f>IF('Access-Mar'!I18="1","F","S")</f>
        <v>F</v>
      </c>
      <c r="H18" s="32" t="str">
        <f>+'Access-Mar'!J18</f>
        <v>0100</v>
      </c>
      <c r="I18" s="42" t="str">
        <f>+'Access-Mar'!K18</f>
        <v>RECURSOS ORDINARIOS</v>
      </c>
      <c r="J18" s="32" t="str">
        <f>+'Access-Mar'!L18</f>
        <v>3</v>
      </c>
      <c r="K18" s="33"/>
      <c r="L18" s="33"/>
      <c r="M18" s="33"/>
      <c r="N18" s="33">
        <v>0</v>
      </c>
      <c r="O18" s="33"/>
      <c r="P18" s="35">
        <f>+'Access-Mar'!M18</f>
        <v>3680976</v>
      </c>
      <c r="Q18" s="35"/>
      <c r="R18" s="35">
        <f t="shared" si="0"/>
        <v>3680976</v>
      </c>
      <c r="S18" s="35">
        <f>+'Access-Mar'!N18</f>
        <v>3680976</v>
      </c>
      <c r="T18" s="36">
        <f t="shared" si="1"/>
        <v>1</v>
      </c>
      <c r="U18" s="35">
        <f>+'Access-Mar'!O18</f>
        <v>890991.96</v>
      </c>
      <c r="V18" s="36">
        <f t="shared" si="2"/>
        <v>0.24205318372083925</v>
      </c>
      <c r="W18" s="35">
        <f>+'Access-Mar'!P18</f>
        <v>890991.96</v>
      </c>
      <c r="X18" s="36">
        <f t="shared" si="3"/>
        <v>0.24205318372083925</v>
      </c>
    </row>
    <row r="19" spans="1:24" ht="26.25" customHeight="1" x14ac:dyDescent="0.2">
      <c r="A19" s="32" t="str">
        <f>+'Access-Mar'!A19</f>
        <v>12101</v>
      </c>
      <c r="B19" s="42" t="str">
        <f>+'Access-Mar'!B19</f>
        <v>JUSTICA FEDERAL DE PRIMEIRO GRAU</v>
      </c>
      <c r="C19" s="32" t="str">
        <f>+CONCATENATE('Access-Mar'!C19,".",'Access-Mar'!D19)</f>
        <v>02.846</v>
      </c>
      <c r="D19" s="32" t="str">
        <f>+CONCATENATE('Access-Mar'!E19,".",'Access-Mar'!G19)</f>
        <v>0569.09HB</v>
      </c>
      <c r="E19" s="42" t="str">
        <f>+'Access-Mar'!F19</f>
        <v>PRESTACAO JURISDICIONAL NA JUSTICA FEDERAL</v>
      </c>
      <c r="F19" s="42" t="str">
        <f>+'Access-Mar'!H19</f>
        <v>CONTRIBUICAO DA UNIAO, DE SUAS AUTARQUIAS E FUNDACOES PARA O</v>
      </c>
      <c r="G19" s="32" t="str">
        <f>IF('Access-Mar'!I19="1","F","S")</f>
        <v>F</v>
      </c>
      <c r="H19" s="32" t="str">
        <f>+'Access-Mar'!J19</f>
        <v>0100</v>
      </c>
      <c r="I19" s="42" t="str">
        <f>+'Access-Mar'!K19</f>
        <v>RECURSOS ORDINARIOS</v>
      </c>
      <c r="J19" s="32" t="str">
        <f>+'Access-Mar'!L19</f>
        <v>1</v>
      </c>
      <c r="K19" s="33"/>
      <c r="L19" s="33"/>
      <c r="M19" s="33"/>
      <c r="N19" s="33">
        <v>0</v>
      </c>
      <c r="O19" s="33"/>
      <c r="P19" s="35">
        <f>+'Access-Mar'!M19</f>
        <v>2909404.8</v>
      </c>
      <c r="Q19" s="35"/>
      <c r="R19" s="35">
        <f t="shared" si="0"/>
        <v>2909404.8</v>
      </c>
      <c r="S19" s="35">
        <f>+'Access-Mar'!N19</f>
        <v>2909404.8</v>
      </c>
      <c r="T19" s="36">
        <f t="shared" si="1"/>
        <v>1</v>
      </c>
      <c r="U19" s="35">
        <f>+'Access-Mar'!O19</f>
        <v>2908192.98</v>
      </c>
      <c r="V19" s="36">
        <f t="shared" si="2"/>
        <v>0.99958348181731194</v>
      </c>
      <c r="W19" s="35">
        <f>+'Access-Mar'!P19</f>
        <v>2908192.98</v>
      </c>
      <c r="X19" s="36">
        <f t="shared" si="3"/>
        <v>0.99958348181731194</v>
      </c>
    </row>
    <row r="20" spans="1:24" ht="26.25" customHeight="1" thickBot="1" x14ac:dyDescent="0.25">
      <c r="A20" s="32" t="str">
        <f>+'Access-Mar'!A20</f>
        <v>12101</v>
      </c>
      <c r="B20" s="42" t="str">
        <f>+'Access-Mar'!B20</f>
        <v>JUSTICA FEDERAL DE PRIMEIRO GRAU</v>
      </c>
      <c r="C20" s="32" t="str">
        <f>+CONCATENATE('Access-Mar'!C20,".",'Access-Mar'!D20)</f>
        <v>09.272</v>
      </c>
      <c r="D20" s="32" t="str">
        <f>+CONCATENATE('Access-Mar'!E20,".",'Access-Mar'!G20)</f>
        <v>0089.0181</v>
      </c>
      <c r="E20" s="42" t="str">
        <f>+'Access-Mar'!F20</f>
        <v>PREVIDENCIA DE INATIVOS E PENSIONISTAS DA UNIAO</v>
      </c>
      <c r="F20" s="42" t="str">
        <f>+'Access-Mar'!H20</f>
        <v>APOSENTADORIAS E PENSOES - SERVIDORES CIVIS</v>
      </c>
      <c r="G20" s="32" t="str">
        <f>IF('Access-Mar'!I20="1","F","S")</f>
        <v>S</v>
      </c>
      <c r="H20" s="32" t="str">
        <f>+'Access-Mar'!J20</f>
        <v>0169</v>
      </c>
      <c r="I20" s="42" t="str">
        <f>+'Access-Mar'!K20</f>
        <v>CONTRIB.PATRONAL P/PLANO DE SEGURID.SOC.SERV.</v>
      </c>
      <c r="J20" s="32" t="str">
        <f>+'Access-Mar'!L20</f>
        <v>1</v>
      </c>
      <c r="K20" s="33"/>
      <c r="L20" s="33"/>
      <c r="M20" s="33"/>
      <c r="N20" s="33">
        <v>0</v>
      </c>
      <c r="O20" s="33"/>
      <c r="P20" s="35">
        <f>+'Access-Mar'!M20</f>
        <v>2839486.93</v>
      </c>
      <c r="Q20" s="35"/>
      <c r="R20" s="35">
        <f>N20-O20+P20+Q20</f>
        <v>2839486.93</v>
      </c>
      <c r="S20" s="35">
        <f>+'Access-Mar'!N20</f>
        <v>2839486.93</v>
      </c>
      <c r="T20" s="36">
        <f>IF(R20&gt;0,S20/R20,0)</f>
        <v>1</v>
      </c>
      <c r="U20" s="35">
        <f>+'Access-Mar'!O20</f>
        <v>2839486.93</v>
      </c>
      <c r="V20" s="36">
        <f>IF(R20&gt;0,U20/R20,0)</f>
        <v>1</v>
      </c>
      <c r="W20" s="35">
        <f>+'Access-Mar'!P20</f>
        <v>2800472.7</v>
      </c>
      <c r="X20" s="36">
        <f>IF(R20&gt;0,W20/R20,0)</f>
        <v>0.98626011284369608</v>
      </c>
    </row>
    <row r="21" spans="1:24" ht="24.75" customHeight="1" thickBot="1" x14ac:dyDescent="0.25">
      <c r="A21" s="73" t="s">
        <v>99</v>
      </c>
      <c r="B21" s="74"/>
      <c r="C21" s="74"/>
      <c r="D21" s="74"/>
      <c r="E21" s="74"/>
      <c r="F21" s="74"/>
      <c r="G21" s="74"/>
      <c r="H21" s="74"/>
      <c r="I21" s="74"/>
      <c r="J21" s="75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53803998.079999998</v>
      </c>
      <c r="Q21" s="38">
        <f>SUM(Q10:Q20)</f>
        <v>0</v>
      </c>
      <c r="R21" s="38">
        <f>SUM(R10:R20)</f>
        <v>53803998.079999998</v>
      </c>
      <c r="S21" s="38">
        <f>SUM(S10:S20)</f>
        <v>45544662.720000006</v>
      </c>
      <c r="T21" s="39">
        <f t="shared" si="1"/>
        <v>0.84649216313405995</v>
      </c>
      <c r="U21" s="38">
        <f>SUM(U10:U20)</f>
        <v>30143856.289999999</v>
      </c>
      <c r="V21" s="39">
        <f t="shared" si="2"/>
        <v>0.56025309206910145</v>
      </c>
      <c r="W21" s="38">
        <f>SUM(W10:W20)</f>
        <v>29936872.629999999</v>
      </c>
      <c r="X21" s="39">
        <f t="shared" si="3"/>
        <v>0.55640609802802221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53803998.079999998</v>
      </c>
      <c r="Q26" s="41"/>
      <c r="R26" s="41">
        <f>SUM(R10:R20)</f>
        <v>53803998.079999998</v>
      </c>
      <c r="S26" s="41">
        <f>SUM(S10:S20)</f>
        <v>45544662.720000006</v>
      </c>
      <c r="T26" s="41"/>
      <c r="U26" s="41">
        <f>SUM(U10:U20)</f>
        <v>30143856.289999999</v>
      </c>
      <c r="V26" s="41"/>
      <c r="W26" s="41">
        <f>SUM(W10:W20)</f>
        <v>29936872.629999999</v>
      </c>
      <c r="X26" s="41"/>
    </row>
    <row r="27" spans="1:24" x14ac:dyDescent="0.2">
      <c r="N27" s="54" t="s">
        <v>126</v>
      </c>
      <c r="P27" s="41">
        <f>'Access-Mar'!M21</f>
        <v>53803998.079999998</v>
      </c>
      <c r="Q27" s="41"/>
      <c r="R27" s="41">
        <f>'Access-Mar'!M21</f>
        <v>53803998.079999998</v>
      </c>
      <c r="S27" s="41">
        <f>'Access-Mar'!N21</f>
        <v>45544662.720000006</v>
      </c>
      <c r="T27" s="41"/>
      <c r="U27" s="41">
        <f>'Access-Mar'!O21</f>
        <v>30143856.289999999</v>
      </c>
      <c r="V27" s="41"/>
      <c r="W27" s="41">
        <f>'Access-Mar'!P21</f>
        <v>29936872.629999999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123</v>
      </c>
      <c r="P30" s="41">
        <v>53803998.079999998</v>
      </c>
      <c r="Q30" s="41"/>
      <c r="R30" s="41"/>
      <c r="S30" s="41">
        <v>45544662.719999999</v>
      </c>
      <c r="T30" s="41"/>
      <c r="U30" s="41">
        <v>30143856.289999999</v>
      </c>
      <c r="V30" s="41"/>
      <c r="W30" s="41">
        <v>29936872.629999999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</sheetData>
  <mergeCells count="17">
    <mergeCell ref="A21:J2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zoomScale="70" zoomScaleNormal="7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42826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8" t="s">
        <v>70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9" t="s">
        <v>71</v>
      </c>
      <c r="B7" s="80"/>
      <c r="C7" s="80"/>
      <c r="D7" s="80"/>
      <c r="E7" s="80"/>
      <c r="F7" s="80"/>
      <c r="G7" s="80"/>
      <c r="H7" s="80"/>
      <c r="I7" s="80"/>
      <c r="J7" s="81"/>
      <c r="K7" s="76" t="s">
        <v>3</v>
      </c>
      <c r="L7" s="73" t="s">
        <v>72</v>
      </c>
      <c r="M7" s="75"/>
      <c r="N7" s="76" t="s">
        <v>73</v>
      </c>
      <c r="O7" s="76" t="s">
        <v>74</v>
      </c>
      <c r="P7" s="79" t="s">
        <v>75</v>
      </c>
      <c r="Q7" s="81"/>
      <c r="R7" s="76" t="s">
        <v>6</v>
      </c>
      <c r="S7" s="79" t="s">
        <v>76</v>
      </c>
      <c r="T7" s="80"/>
      <c r="U7" s="80"/>
      <c r="V7" s="80"/>
      <c r="W7" s="80"/>
      <c r="X7" s="81"/>
    </row>
    <row r="8" spans="1:24" ht="20.25" customHeight="1" x14ac:dyDescent="0.2">
      <c r="A8" s="82" t="s">
        <v>21</v>
      </c>
      <c r="B8" s="83"/>
      <c r="C8" s="71" t="s">
        <v>77</v>
      </c>
      <c r="D8" s="71" t="s">
        <v>78</v>
      </c>
      <c r="E8" s="84" t="s">
        <v>79</v>
      </c>
      <c r="F8" s="85"/>
      <c r="G8" s="71" t="s">
        <v>0</v>
      </c>
      <c r="H8" s="86" t="s">
        <v>2</v>
      </c>
      <c r="I8" s="87"/>
      <c r="J8" s="71" t="s">
        <v>1</v>
      </c>
      <c r="K8" s="77"/>
      <c r="L8" s="10" t="s">
        <v>80</v>
      </c>
      <c r="M8" s="10" t="s">
        <v>81</v>
      </c>
      <c r="N8" s="77"/>
      <c r="O8" s="77"/>
      <c r="P8" s="12" t="s">
        <v>4</v>
      </c>
      <c r="Q8" s="12" t="s">
        <v>5</v>
      </c>
      <c r="R8" s="77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2"/>
      <c r="D9" s="72"/>
      <c r="E9" s="17" t="s">
        <v>84</v>
      </c>
      <c r="F9" s="17" t="s">
        <v>85</v>
      </c>
      <c r="G9" s="72"/>
      <c r="H9" s="17" t="s">
        <v>82</v>
      </c>
      <c r="I9" s="17" t="s">
        <v>83</v>
      </c>
      <c r="J9" s="72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+CONCATENATE('Access-Abr'!C10,".",'Access-Abr'!D10)</f>
        <v>02.061</v>
      </c>
      <c r="D10" s="23" t="str">
        <f>+CONCATENATE('Access-Abr'!E10,".",'Access-Abr'!G10)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+'Access-Abr'!M10</f>
        <v>2785628</v>
      </c>
      <c r="Q10" s="30"/>
      <c r="R10" s="30">
        <f>N10-O10+P10+Q10</f>
        <v>2785628</v>
      </c>
      <c r="S10" s="30">
        <f>+'Access-Abr'!N10</f>
        <v>2785628</v>
      </c>
      <c r="T10" s="31">
        <f>IF(R10&gt;0,S10/R10,0)</f>
        <v>1</v>
      </c>
      <c r="U10" s="30">
        <f>+'Access-Abr'!O10</f>
        <v>1209340.99</v>
      </c>
      <c r="V10" s="31">
        <f>IF(R10&gt;0,U10/R10,0)</f>
        <v>0.43413585374644426</v>
      </c>
      <c r="W10" s="30">
        <f>+'Access-Abr'!P10</f>
        <v>1209255.1000000001</v>
      </c>
      <c r="X10" s="31">
        <f>IF(R10&gt;0,W10/R10,0)</f>
        <v>0.43410502048371141</v>
      </c>
    </row>
    <row r="11" spans="1:24" ht="26.25" customHeight="1" x14ac:dyDescent="0.2">
      <c r="A11" s="32" t="str">
        <f>+'Access-Abr'!A11</f>
        <v>12101</v>
      </c>
      <c r="B11" s="42" t="str">
        <f>+'Access-Abr'!B11</f>
        <v>JUSTICA FEDERAL DE PRIMEIRO GRAU</v>
      </c>
      <c r="C11" s="32" t="str">
        <f>+CONCATENATE('Access-Abr'!C11,".",'Access-Abr'!D11)</f>
        <v>02.061</v>
      </c>
      <c r="D11" s="32" t="str">
        <f>+CONCATENATE('Access-Abr'!E11,".",'Access-Abr'!G11)</f>
        <v>0569.4257</v>
      </c>
      <c r="E11" s="42" t="str">
        <f>+'Access-Abr'!F11</f>
        <v>PRESTACAO JURISDICIONAL NA JUSTICA FEDERAL</v>
      </c>
      <c r="F11" s="43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2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+'Access-Abr'!M11</f>
        <v>1706506</v>
      </c>
      <c r="Q11" s="35"/>
      <c r="R11" s="35">
        <f t="shared" ref="R11:R19" si="0">N11-O11+P11+Q11</f>
        <v>1706506</v>
      </c>
      <c r="S11" s="35">
        <f>+'Access-Abr'!N11</f>
        <v>30257</v>
      </c>
      <c r="T11" s="36">
        <f t="shared" ref="T11:T21" si="1">IF(R11&gt;0,S11/R11,0)</f>
        <v>1.7730380086562837E-2</v>
      </c>
      <c r="U11" s="35">
        <f>+'Access-Abr'!O11</f>
        <v>0</v>
      </c>
      <c r="V11" s="36">
        <f t="shared" ref="V11:V21" si="2">IF(R11&gt;0,U11/R11,0)</f>
        <v>0</v>
      </c>
      <c r="W11" s="35">
        <f>+'Access-Abr'!P11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+'Access-Abr'!A12</f>
        <v>12101</v>
      </c>
      <c r="B12" s="42" t="str">
        <f>+'Access-Abr'!B12</f>
        <v>JUSTICA FEDERAL DE PRIMEIRO GRAU</v>
      </c>
      <c r="C12" s="32" t="str">
        <f>+CONCATENATE('Access-Abr'!C12,".",'Access-Abr'!D12)</f>
        <v>02.061</v>
      </c>
      <c r="D12" s="32" t="str">
        <f>+CONCATENATE('Access-Abr'!E12,".",'Access-Abr'!G12)</f>
        <v>0569.4257</v>
      </c>
      <c r="E12" s="42" t="str">
        <f>+'Access-Abr'!F12</f>
        <v>PRESTACAO JURISDICIONAL NA JUSTICA FEDERAL</v>
      </c>
      <c r="F12" s="42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2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+'Access-Abr'!M12</f>
        <v>15987391</v>
      </c>
      <c r="Q12" s="35"/>
      <c r="R12" s="35">
        <f t="shared" si="0"/>
        <v>15987391</v>
      </c>
      <c r="S12" s="35">
        <f>+'Access-Abr'!N12</f>
        <v>13240163.720000001</v>
      </c>
      <c r="T12" s="36">
        <f t="shared" si="1"/>
        <v>0.8281628766069461</v>
      </c>
      <c r="U12" s="35">
        <f>+'Access-Abr'!O12</f>
        <v>4309808.25</v>
      </c>
      <c r="V12" s="36">
        <f t="shared" si="2"/>
        <v>0.26957545793431836</v>
      </c>
      <c r="W12" s="35">
        <f>+'Access-Abr'!P12</f>
        <v>4309808.25</v>
      </c>
      <c r="X12" s="36">
        <f t="shared" si="3"/>
        <v>0.26957545793431836</v>
      </c>
    </row>
    <row r="13" spans="1:24" ht="26.25" customHeight="1" x14ac:dyDescent="0.2">
      <c r="A13" s="32" t="str">
        <f>+'Access-Abr'!A13</f>
        <v>12101</v>
      </c>
      <c r="B13" s="42" t="str">
        <f>+'Access-Abr'!B13</f>
        <v>JUSTICA FEDERAL DE PRIMEIRO GRAU</v>
      </c>
      <c r="C13" s="32" t="str">
        <f>+CONCATENATE('Access-Abr'!C13,".",'Access-Abr'!D13)</f>
        <v>02.122</v>
      </c>
      <c r="D13" s="32" t="str">
        <f>+CONCATENATE('Access-Abr'!E13,".",'Access-Abr'!G13)</f>
        <v>0569.20TP</v>
      </c>
      <c r="E13" s="42" t="str">
        <f>+'Access-Abr'!F13</f>
        <v>PRESTACAO JURISDICIONAL NA JUSTICA FEDERAL</v>
      </c>
      <c r="F13" s="42" t="str">
        <f>+'Access-Abr'!H13</f>
        <v>PESSOAL ATIVO DA UNIAO</v>
      </c>
      <c r="G13" s="32" t="str">
        <f>IF('Access-Abr'!I13="1","F","S")</f>
        <v>F</v>
      </c>
      <c r="H13" s="32" t="str">
        <f>+'Access-Abr'!J13</f>
        <v>0100</v>
      </c>
      <c r="I13" s="42" t="str">
        <f>+'Access-Abr'!K13</f>
        <v>RECURSOS ORDINARIOS</v>
      </c>
      <c r="J13" s="32" t="str">
        <f>+'Access-Abr'!L13</f>
        <v>1</v>
      </c>
      <c r="K13" s="35"/>
      <c r="L13" s="35"/>
      <c r="M13" s="35"/>
      <c r="N13" s="33">
        <v>0</v>
      </c>
      <c r="O13" s="35"/>
      <c r="P13" s="35">
        <f>+'Access-Abr'!M13</f>
        <v>24216050.690000001</v>
      </c>
      <c r="Q13" s="35"/>
      <c r="R13" s="35">
        <f t="shared" si="0"/>
        <v>24216050.690000001</v>
      </c>
      <c r="S13" s="35">
        <f>+'Access-Abr'!N13</f>
        <v>24216049.41</v>
      </c>
      <c r="T13" s="36">
        <f t="shared" si="1"/>
        <v>0.99999994714249585</v>
      </c>
      <c r="U13" s="35">
        <f>+'Access-Abr'!O13</f>
        <v>24210248.140000001</v>
      </c>
      <c r="V13" s="36">
        <f t="shared" si="2"/>
        <v>0.99976038413223189</v>
      </c>
      <c r="W13" s="35">
        <f>+'Access-Abr'!P13</f>
        <v>24058696.5</v>
      </c>
      <c r="X13" s="36">
        <f t="shared" si="3"/>
        <v>0.9935020705062787</v>
      </c>
    </row>
    <row r="14" spans="1:24" ht="26.25" customHeight="1" x14ac:dyDescent="0.2">
      <c r="A14" s="32" t="str">
        <f>+'Access-Abr'!A14</f>
        <v>12101</v>
      </c>
      <c r="B14" s="42" t="str">
        <f>+'Access-Abr'!B14</f>
        <v>JUSTICA FEDERAL DE PRIMEIRO GRAU</v>
      </c>
      <c r="C14" s="32" t="str">
        <f>+CONCATENATE('Access-Abr'!C14,".",'Access-Abr'!D14)</f>
        <v>02.122</v>
      </c>
      <c r="D14" s="32" t="str">
        <f>+CONCATENATE('Access-Abr'!E14,".",'Access-Abr'!G14)</f>
        <v>0569.216H</v>
      </c>
      <c r="E14" s="42" t="str">
        <f>+'Access-Abr'!F14</f>
        <v>PRESTACAO JURISDICIONAL NA JUSTICA FEDERAL</v>
      </c>
      <c r="F14" s="42" t="str">
        <f>+'Access-Abr'!H14</f>
        <v>AJUDA DE CUSTO PARA MORADIA OU AUXILIO-MORADIA A AGENTES PUB</v>
      </c>
      <c r="G14" s="32" t="str">
        <f>IF('Access-Abr'!I14="1","F","S")</f>
        <v>F</v>
      </c>
      <c r="H14" s="32" t="str">
        <f>+'Access-Abr'!J14</f>
        <v>0100</v>
      </c>
      <c r="I14" s="42" t="str">
        <f>+'Access-Abr'!K14</f>
        <v>RECURSOS ORDINARIOS</v>
      </c>
      <c r="J14" s="32" t="str">
        <f>+'Access-Abr'!L14</f>
        <v>3</v>
      </c>
      <c r="K14" s="35"/>
      <c r="L14" s="35"/>
      <c r="M14" s="35"/>
      <c r="N14" s="33">
        <v>0</v>
      </c>
      <c r="O14" s="35"/>
      <c r="P14" s="35">
        <f>+'Access-Abr'!M14</f>
        <v>2091585</v>
      </c>
      <c r="Q14" s="35"/>
      <c r="R14" s="35">
        <f t="shared" si="0"/>
        <v>2091585</v>
      </c>
      <c r="S14" s="35">
        <f>+'Access-Abr'!N14</f>
        <v>494941.47</v>
      </c>
      <c r="T14" s="36">
        <f t="shared" si="1"/>
        <v>0.23663464310558738</v>
      </c>
      <c r="U14" s="35">
        <f>+'Access-Abr'!O14</f>
        <v>492834.67</v>
      </c>
      <c r="V14" s="36">
        <f t="shared" si="2"/>
        <v>0.23562736871798182</v>
      </c>
      <c r="W14" s="35">
        <f>+'Access-Abr'!P14</f>
        <v>492834.67</v>
      </c>
      <c r="X14" s="36">
        <f t="shared" si="3"/>
        <v>0.23562736871798182</v>
      </c>
    </row>
    <row r="15" spans="1:24" ht="26.25" customHeight="1" x14ac:dyDescent="0.2">
      <c r="A15" s="32" t="str">
        <f>+'Access-Abr'!A15</f>
        <v>12101</v>
      </c>
      <c r="B15" s="42" t="str">
        <f>+'Access-Abr'!B15</f>
        <v>JUSTICA FEDERAL DE PRIMEIRO GRAU</v>
      </c>
      <c r="C15" s="32" t="str">
        <f>+CONCATENATE('Access-Abr'!C15,".",'Access-Abr'!D15)</f>
        <v>02.301</v>
      </c>
      <c r="D15" s="32" t="str">
        <f>+CONCATENATE('Access-Abr'!E15,".",'Access-Abr'!G15)</f>
        <v>0569.2004</v>
      </c>
      <c r="E15" s="42" t="str">
        <f>+'Access-Abr'!F15</f>
        <v>PRESTACAO JURISDICIONAL NA JUSTICA FEDERAL</v>
      </c>
      <c r="F15" s="42" t="str">
        <f>+'Access-Abr'!H15</f>
        <v>ASSISTENCIA MEDICA E ODONTOLOGICA AOS SERVIDORES CIVIS, EMPR</v>
      </c>
      <c r="G15" s="32" t="str">
        <f>IF('Access-Abr'!I15="1","F","S")</f>
        <v>S</v>
      </c>
      <c r="H15" s="32" t="str">
        <f>+'Access-Abr'!J15</f>
        <v>0100</v>
      </c>
      <c r="I15" s="42" t="str">
        <f>+'Access-Abr'!K15</f>
        <v>RECURSOS ORDINARIOS</v>
      </c>
      <c r="J15" s="32" t="str">
        <f>+'Access-Abr'!L15</f>
        <v>3</v>
      </c>
      <c r="K15" s="33"/>
      <c r="L15" s="33"/>
      <c r="M15" s="33"/>
      <c r="N15" s="33">
        <v>0</v>
      </c>
      <c r="O15" s="33"/>
      <c r="P15" s="35">
        <f>+'Access-Abr'!M15</f>
        <v>2376180</v>
      </c>
      <c r="Q15" s="35"/>
      <c r="R15" s="35">
        <f t="shared" si="0"/>
        <v>2376180</v>
      </c>
      <c r="S15" s="35">
        <f>+'Access-Abr'!N15</f>
        <v>1312340.72</v>
      </c>
      <c r="T15" s="36">
        <f t="shared" si="1"/>
        <v>0.55229011270189965</v>
      </c>
      <c r="U15" s="35">
        <f>+'Access-Abr'!O15</f>
        <v>426925.82</v>
      </c>
      <c r="V15" s="36">
        <f t="shared" si="2"/>
        <v>0.17966897288925923</v>
      </c>
      <c r="W15" s="35">
        <f>+'Access-Abr'!P15</f>
        <v>426925.82</v>
      </c>
      <c r="X15" s="36">
        <f t="shared" si="3"/>
        <v>0.17966897288925923</v>
      </c>
    </row>
    <row r="16" spans="1:24" ht="26.25" customHeight="1" x14ac:dyDescent="0.2">
      <c r="A16" s="32" t="str">
        <f>+'Access-Abr'!A16</f>
        <v>12101</v>
      </c>
      <c r="B16" s="42" t="str">
        <f>+'Access-Abr'!B16</f>
        <v>JUSTICA FEDERAL DE PRIMEIRO GRAU</v>
      </c>
      <c r="C16" s="32" t="str">
        <f>+CONCATENATE('Access-Abr'!C16,".",'Access-Abr'!D16)</f>
        <v>02.331</v>
      </c>
      <c r="D16" s="32" t="str">
        <f>+CONCATENATE('Access-Abr'!E16,".",'Access-Abr'!G16)</f>
        <v>0569.00M1</v>
      </c>
      <c r="E16" s="42" t="str">
        <f>+'Access-Abr'!F16</f>
        <v>PRESTACAO JURISDICIONAL NA JUSTICA FEDERAL</v>
      </c>
      <c r="F16" s="42" t="str">
        <f>+'Access-Abr'!H16</f>
        <v>BENEFICIOS ASSISTENCIAIS DECORRENTES DO AUXILIO-FUNERAL E NA</v>
      </c>
      <c r="G16" s="32" t="str">
        <f>IF('Access-Abr'!I16="1","F","S")</f>
        <v>F</v>
      </c>
      <c r="H16" s="32" t="str">
        <f>+'Access-Abr'!J16</f>
        <v>0100</v>
      </c>
      <c r="I16" s="42" t="str">
        <f>+'Access-Abr'!K16</f>
        <v>RECURSOS ORDINARIOS</v>
      </c>
      <c r="J16" s="32" t="str">
        <f>+'Access-Abr'!L16</f>
        <v>3</v>
      </c>
      <c r="K16" s="35"/>
      <c r="L16" s="35"/>
      <c r="M16" s="35"/>
      <c r="N16" s="33">
        <v>0</v>
      </c>
      <c r="O16" s="35"/>
      <c r="P16" s="35">
        <f>+'Access-Abr'!M16</f>
        <v>591.32000000000005</v>
      </c>
      <c r="Q16" s="35"/>
      <c r="R16" s="35">
        <f t="shared" si="0"/>
        <v>591.32000000000005</v>
      </c>
      <c r="S16" s="35">
        <f>+'Access-Abr'!N16</f>
        <v>591.32000000000005</v>
      </c>
      <c r="T16" s="36">
        <f t="shared" si="1"/>
        <v>1</v>
      </c>
      <c r="U16" s="35">
        <f>+'Access-Abr'!O16</f>
        <v>591.32000000000005</v>
      </c>
      <c r="V16" s="36">
        <f t="shared" si="2"/>
        <v>1</v>
      </c>
      <c r="W16" s="35">
        <f>+'Access-Abr'!P16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+'Access-Abr'!A17</f>
        <v>12101</v>
      </c>
      <c r="B17" s="42" t="str">
        <f>+'Access-Abr'!B17</f>
        <v>JUSTICA FEDERAL DE PRIMEIRO GRAU</v>
      </c>
      <c r="C17" s="32" t="str">
        <f>+CONCATENATE('Access-Abr'!C17,".",'Access-Abr'!D17)</f>
        <v>02.331</v>
      </c>
      <c r="D17" s="32" t="str">
        <f>+CONCATENATE('Access-Abr'!E17,".",'Access-Abr'!G17)</f>
        <v>0569.2010</v>
      </c>
      <c r="E17" s="42" t="str">
        <f>+'Access-Abr'!F17</f>
        <v>PRESTACAO JURISDICIONAL NA JUSTICA FEDERAL</v>
      </c>
      <c r="F17" s="42" t="str">
        <f>+'Access-Abr'!H17</f>
        <v>ASSISTENCIA PRE-ESCOLAR AOS DEPENDENTES DOS SERVIDORES CIVIS</v>
      </c>
      <c r="G17" s="32" t="str">
        <f>IF('Access-Abr'!I17="1","F","S")</f>
        <v>F</v>
      </c>
      <c r="H17" s="32" t="str">
        <f>+'Access-Abr'!J17</f>
        <v>0100</v>
      </c>
      <c r="I17" s="42" t="str">
        <f>+'Access-Abr'!K17</f>
        <v>RECURSOS ORDINARIOS</v>
      </c>
      <c r="J17" s="32" t="str">
        <f>+'Access-Abr'!L17</f>
        <v>3</v>
      </c>
      <c r="K17" s="35"/>
      <c r="L17" s="35"/>
      <c r="M17" s="35"/>
      <c r="N17" s="33">
        <v>0</v>
      </c>
      <c r="O17" s="35"/>
      <c r="P17" s="35">
        <f>+'Access-Abr'!M17</f>
        <v>578772</v>
      </c>
      <c r="Q17" s="35"/>
      <c r="R17" s="35">
        <f t="shared" si="0"/>
        <v>578772</v>
      </c>
      <c r="S17" s="35">
        <f>+'Access-Abr'!N17</f>
        <v>578772</v>
      </c>
      <c r="T17" s="36">
        <f t="shared" si="1"/>
        <v>1</v>
      </c>
      <c r="U17" s="35">
        <f>+'Access-Abr'!O17</f>
        <v>186633</v>
      </c>
      <c r="V17" s="36">
        <f t="shared" si="2"/>
        <v>0.32246376811594202</v>
      </c>
      <c r="W17" s="35">
        <f>+'Access-Abr'!P17</f>
        <v>186633</v>
      </c>
      <c r="X17" s="36">
        <f t="shared" si="3"/>
        <v>0.32246376811594202</v>
      </c>
    </row>
    <row r="18" spans="1:24" ht="26.25" customHeight="1" x14ac:dyDescent="0.2">
      <c r="A18" s="32" t="str">
        <f>+'Access-Abr'!A18</f>
        <v>12101</v>
      </c>
      <c r="B18" s="42" t="str">
        <f>+'Access-Abr'!B18</f>
        <v>JUSTICA FEDERAL DE PRIMEIRO GRAU</v>
      </c>
      <c r="C18" s="32" t="str">
        <f>+CONCATENATE('Access-Abr'!C18,".",'Access-Abr'!D18)</f>
        <v>02.331</v>
      </c>
      <c r="D18" s="32" t="str">
        <f>+CONCATENATE('Access-Abr'!E18,".",'Access-Abr'!G18)</f>
        <v>0569.2012</v>
      </c>
      <c r="E18" s="42" t="str">
        <f>+'Access-Abr'!F18</f>
        <v>PRESTACAO JURISDICIONAL NA JUSTICA FEDERAL</v>
      </c>
      <c r="F18" s="42" t="str">
        <f>+'Access-Abr'!H18</f>
        <v>AUXILIO-ALIMENTACAO AOS SERVIDORES CIVIS, EMPREGADOS E MILIT</v>
      </c>
      <c r="G18" s="32" t="str">
        <f>IF('Access-Abr'!I18="1","F","S")</f>
        <v>F</v>
      </c>
      <c r="H18" s="32" t="str">
        <f>+'Access-Abr'!J18</f>
        <v>0100</v>
      </c>
      <c r="I18" s="42" t="str">
        <f>+'Access-Abr'!K18</f>
        <v>RECURSOS ORDINARIOS</v>
      </c>
      <c r="J18" s="32" t="str">
        <f>+'Access-Abr'!L18</f>
        <v>3</v>
      </c>
      <c r="K18" s="33"/>
      <c r="L18" s="33"/>
      <c r="M18" s="33"/>
      <c r="N18" s="33">
        <v>0</v>
      </c>
      <c r="O18" s="33"/>
      <c r="P18" s="35">
        <f>+'Access-Abr'!M18</f>
        <v>3680976</v>
      </c>
      <c r="Q18" s="35"/>
      <c r="R18" s="35">
        <f t="shared" si="0"/>
        <v>3680976</v>
      </c>
      <c r="S18" s="35">
        <f>+'Access-Abr'!N18</f>
        <v>3680976</v>
      </c>
      <c r="T18" s="36">
        <f t="shared" si="1"/>
        <v>1</v>
      </c>
      <c r="U18" s="35">
        <f>+'Access-Abr'!O18</f>
        <v>1192194.94</v>
      </c>
      <c r="V18" s="36">
        <f t="shared" si="2"/>
        <v>0.32388011766444552</v>
      </c>
      <c r="W18" s="35">
        <f>+'Access-Abr'!P18</f>
        <v>1192194.94</v>
      </c>
      <c r="X18" s="36">
        <f t="shared" si="3"/>
        <v>0.32388011766444552</v>
      </c>
    </row>
    <row r="19" spans="1:24" ht="26.25" customHeight="1" x14ac:dyDescent="0.2">
      <c r="A19" s="32" t="str">
        <f>+'Access-Abr'!A19</f>
        <v>12101</v>
      </c>
      <c r="B19" s="42" t="str">
        <f>+'Access-Abr'!B19</f>
        <v>JUSTICA FEDERAL DE PRIMEIRO GRAU</v>
      </c>
      <c r="C19" s="32" t="str">
        <f>+CONCATENATE('Access-Abr'!C19,".",'Access-Abr'!D19)</f>
        <v>02.846</v>
      </c>
      <c r="D19" s="32" t="str">
        <f>+CONCATENATE('Access-Abr'!E19,".",'Access-Abr'!G19)</f>
        <v>0569.09HB</v>
      </c>
      <c r="E19" s="42" t="str">
        <f>+'Access-Abr'!F19</f>
        <v>PRESTACAO JURISDICIONAL NA JUSTICA FEDERAL</v>
      </c>
      <c r="F19" s="42" t="str">
        <f>+'Access-Abr'!H19</f>
        <v>CONTRIBUICAO DA UNIAO, DE SUAS AUTARQUIAS E FUNDACOES PARA O</v>
      </c>
      <c r="G19" s="32" t="str">
        <f>IF('Access-Abr'!I19="1","F","S")</f>
        <v>F</v>
      </c>
      <c r="H19" s="32" t="str">
        <f>+'Access-Abr'!J19</f>
        <v>0100</v>
      </c>
      <c r="I19" s="42" t="str">
        <f>+'Access-Abr'!K19</f>
        <v>RECURSOS ORDINARIOS</v>
      </c>
      <c r="J19" s="32" t="str">
        <f>+'Access-Abr'!L19</f>
        <v>1</v>
      </c>
      <c r="K19" s="33"/>
      <c r="L19" s="33"/>
      <c r="M19" s="33"/>
      <c r="N19" s="33">
        <v>0</v>
      </c>
      <c r="O19" s="33"/>
      <c r="P19" s="35">
        <f>+'Access-Abr'!M19</f>
        <v>3876068.48</v>
      </c>
      <c r="Q19" s="35"/>
      <c r="R19" s="35">
        <f t="shared" si="0"/>
        <v>3876068.48</v>
      </c>
      <c r="S19" s="35">
        <f>+'Access-Abr'!N19</f>
        <v>3876068.48</v>
      </c>
      <c r="T19" s="36">
        <f t="shared" si="1"/>
        <v>1</v>
      </c>
      <c r="U19" s="35">
        <f>+'Access-Abr'!O19</f>
        <v>3874856.66</v>
      </c>
      <c r="V19" s="36">
        <f t="shared" si="2"/>
        <v>0.99968735846483292</v>
      </c>
      <c r="W19" s="35">
        <f>+'Access-Abr'!P19</f>
        <v>3874856.66</v>
      </c>
      <c r="X19" s="36">
        <f t="shared" si="3"/>
        <v>0.99968735846483292</v>
      </c>
    </row>
    <row r="20" spans="1:24" ht="26.25" customHeight="1" thickBot="1" x14ac:dyDescent="0.25">
      <c r="A20" s="32" t="str">
        <f>+'Access-Abr'!A20</f>
        <v>12101</v>
      </c>
      <c r="B20" s="42" t="str">
        <f>+'Access-Abr'!B20</f>
        <v>JUSTICA FEDERAL DE PRIMEIRO GRAU</v>
      </c>
      <c r="C20" s="32" t="str">
        <f>+CONCATENATE('Access-Abr'!C20,".",'Access-Abr'!D20)</f>
        <v>09.272</v>
      </c>
      <c r="D20" s="32" t="str">
        <f>+CONCATENATE('Access-Abr'!E20,".",'Access-Abr'!G20)</f>
        <v>0089.0181</v>
      </c>
      <c r="E20" s="42" t="str">
        <f>+'Access-Abr'!F20</f>
        <v>PREVIDENCIA DE INATIVOS E PENSIONISTAS DA UNIAO</v>
      </c>
      <c r="F20" s="42" t="str">
        <f>+'Access-Abr'!H20</f>
        <v>APOSENTADORIAS E PENSOES - SERVIDORES CIVIS</v>
      </c>
      <c r="G20" s="32" t="str">
        <f>IF('Access-Abr'!I20="1","F","S")</f>
        <v>S</v>
      </c>
      <c r="H20" s="32" t="str">
        <f>+'Access-Abr'!J20</f>
        <v>0169</v>
      </c>
      <c r="I20" s="42" t="str">
        <f>+'Access-Abr'!K20</f>
        <v>CONTRIB.PATRONAL P/PLANO DE SEGURID.SOC.SERV.</v>
      </c>
      <c r="J20" s="32" t="str">
        <f>+'Access-Abr'!L20</f>
        <v>1</v>
      </c>
      <c r="K20" s="33"/>
      <c r="L20" s="33"/>
      <c r="M20" s="33"/>
      <c r="N20" s="33">
        <v>0</v>
      </c>
      <c r="O20" s="33"/>
      <c r="P20" s="35">
        <f>+'Access-Abr'!M20</f>
        <v>3677103.71</v>
      </c>
      <c r="Q20" s="35"/>
      <c r="R20" s="35">
        <f>N20-O20+P20+Q20</f>
        <v>3677103.71</v>
      </c>
      <c r="S20" s="35">
        <f>+'Access-Abr'!N20</f>
        <v>3677103.71</v>
      </c>
      <c r="T20" s="36">
        <f>IF(R20&gt;0,S20/R20,0)</f>
        <v>1</v>
      </c>
      <c r="U20" s="35">
        <f>+'Access-Abr'!O20</f>
        <v>3677103.71</v>
      </c>
      <c r="V20" s="36">
        <f>IF(R20&gt;0,U20/R20,0)</f>
        <v>1</v>
      </c>
      <c r="W20" s="35">
        <f>+'Access-Abr'!P20</f>
        <v>3640668.92</v>
      </c>
      <c r="X20" s="36">
        <f>IF(R20&gt;0,W20/R20,0)</f>
        <v>0.99009144346380151</v>
      </c>
    </row>
    <row r="21" spans="1:24" ht="24.75" customHeight="1" thickBot="1" x14ac:dyDescent="0.25">
      <c r="A21" s="73" t="s">
        <v>99</v>
      </c>
      <c r="B21" s="74"/>
      <c r="C21" s="74"/>
      <c r="D21" s="74"/>
      <c r="E21" s="74"/>
      <c r="F21" s="74"/>
      <c r="G21" s="74"/>
      <c r="H21" s="74"/>
      <c r="I21" s="74"/>
      <c r="J21" s="75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60976852.199999996</v>
      </c>
      <c r="Q21" s="38">
        <f>SUM(Q10:Q20)</f>
        <v>0</v>
      </c>
      <c r="R21" s="38">
        <f>SUM(R10:R20)</f>
        <v>60976852.199999996</v>
      </c>
      <c r="S21" s="38">
        <f>SUM(S10:S20)</f>
        <v>53892891.829999998</v>
      </c>
      <c r="T21" s="39">
        <f t="shared" si="1"/>
        <v>0.88382541711459484</v>
      </c>
      <c r="U21" s="38">
        <f>SUM(U10:U20)</f>
        <v>39580537.500000007</v>
      </c>
      <c r="V21" s="39">
        <f t="shared" si="2"/>
        <v>0.6491075887318436</v>
      </c>
      <c r="W21" s="38">
        <f>SUM(W10:W20)</f>
        <v>39392465.180000007</v>
      </c>
      <c r="X21" s="39">
        <f t="shared" si="3"/>
        <v>0.6460232655302599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60976852.199999996</v>
      </c>
      <c r="Q26" s="41"/>
      <c r="R26" s="41">
        <f>SUM(R10:R20)</f>
        <v>60976852.199999996</v>
      </c>
      <c r="S26" s="41">
        <f>SUM(S10:S20)</f>
        <v>53892891.829999998</v>
      </c>
      <c r="T26" s="41"/>
      <c r="U26" s="41">
        <f>SUM(U10:U20)</f>
        <v>39580537.500000007</v>
      </c>
      <c r="V26" s="41"/>
      <c r="W26" s="41">
        <f>SUM(W10:W20)</f>
        <v>39392465.180000007</v>
      </c>
      <c r="X26" s="41"/>
    </row>
    <row r="27" spans="1:24" x14ac:dyDescent="0.2">
      <c r="N27" s="54" t="s">
        <v>128</v>
      </c>
      <c r="P27" s="41">
        <f>'Access-Abr'!M21</f>
        <v>60976852.199999996</v>
      </c>
      <c r="Q27" s="41"/>
      <c r="R27" s="41">
        <f>'Access-Abr'!M21</f>
        <v>60976852.199999996</v>
      </c>
      <c r="S27" s="41">
        <f>'Access-Abr'!N21</f>
        <v>53892891.829999998</v>
      </c>
      <c r="T27" s="41"/>
      <c r="U27" s="41">
        <f>'Access-Abr'!O21</f>
        <v>39580537.500000007</v>
      </c>
      <c r="V27" s="41"/>
      <c r="W27" s="41">
        <f>'Access-Abr'!P21</f>
        <v>39392465.180000007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123</v>
      </c>
      <c r="P30" s="41">
        <v>60976852.200000003</v>
      </c>
      <c r="Q30" s="41"/>
      <c r="R30" s="41"/>
      <c r="S30" s="41">
        <v>53892891.829999998</v>
      </c>
      <c r="T30" s="41"/>
      <c r="U30" s="41">
        <v>39580537.5</v>
      </c>
      <c r="V30" s="41"/>
      <c r="W30" s="41">
        <v>39392465.18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</sheetData>
  <mergeCells count="17">
    <mergeCell ref="J8:J9"/>
    <mergeCell ref="N7:N8"/>
    <mergeCell ref="O7:O8"/>
    <mergeCell ref="A21:J21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topLeftCell="G16" zoomScale="85" zoomScaleNormal="70" zoomScaleSheetLayoutView="8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42856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8" t="s">
        <v>70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9" t="s">
        <v>71</v>
      </c>
      <c r="B7" s="80"/>
      <c r="C7" s="80"/>
      <c r="D7" s="80"/>
      <c r="E7" s="80"/>
      <c r="F7" s="80"/>
      <c r="G7" s="80"/>
      <c r="H7" s="80"/>
      <c r="I7" s="80"/>
      <c r="J7" s="81"/>
      <c r="K7" s="76" t="s">
        <v>3</v>
      </c>
      <c r="L7" s="73" t="s">
        <v>72</v>
      </c>
      <c r="M7" s="75"/>
      <c r="N7" s="76" t="s">
        <v>73</v>
      </c>
      <c r="O7" s="76" t="s">
        <v>74</v>
      </c>
      <c r="P7" s="79" t="s">
        <v>75</v>
      </c>
      <c r="Q7" s="81"/>
      <c r="R7" s="76" t="s">
        <v>6</v>
      </c>
      <c r="S7" s="79" t="s">
        <v>76</v>
      </c>
      <c r="T7" s="80"/>
      <c r="U7" s="80"/>
      <c r="V7" s="80"/>
      <c r="W7" s="80"/>
      <c r="X7" s="81"/>
    </row>
    <row r="8" spans="1:24" ht="20.25" customHeight="1" x14ac:dyDescent="0.2">
      <c r="A8" s="82" t="s">
        <v>21</v>
      </c>
      <c r="B8" s="83"/>
      <c r="C8" s="71" t="s">
        <v>77</v>
      </c>
      <c r="D8" s="71" t="s">
        <v>78</v>
      </c>
      <c r="E8" s="84" t="s">
        <v>79</v>
      </c>
      <c r="F8" s="85"/>
      <c r="G8" s="71" t="s">
        <v>0</v>
      </c>
      <c r="H8" s="86" t="s">
        <v>2</v>
      </c>
      <c r="I8" s="87"/>
      <c r="J8" s="71" t="s">
        <v>1</v>
      </c>
      <c r="K8" s="77"/>
      <c r="L8" s="10" t="s">
        <v>80</v>
      </c>
      <c r="M8" s="10" t="s">
        <v>81</v>
      </c>
      <c r="N8" s="77"/>
      <c r="O8" s="77"/>
      <c r="P8" s="12" t="s">
        <v>4</v>
      </c>
      <c r="Q8" s="12" t="s">
        <v>5</v>
      </c>
      <c r="R8" s="77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2"/>
      <c r="D9" s="72"/>
      <c r="E9" s="17" t="s">
        <v>84</v>
      </c>
      <c r="F9" s="17" t="s">
        <v>85</v>
      </c>
      <c r="G9" s="72"/>
      <c r="H9" s="17" t="s">
        <v>82</v>
      </c>
      <c r="I9" s="17" t="s">
        <v>83</v>
      </c>
      <c r="J9" s="72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+CONCATENATE('Access-Mai'!C10,".",'Access-Mai'!D10)</f>
        <v>02.061</v>
      </c>
      <c r="D10" s="23" t="str">
        <f>+CONCATENATE('Access-Mai'!E10,".",'Access-Mai'!G10)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+'Access-Mai'!M10</f>
        <v>2785628</v>
      </c>
      <c r="Q10" s="30"/>
      <c r="R10" s="30">
        <f>N10-O10+P10+Q10</f>
        <v>2785628</v>
      </c>
      <c r="S10" s="30">
        <f>+'Access-Mai'!N10</f>
        <v>2785628</v>
      </c>
      <c r="T10" s="31">
        <f>IF(R10&gt;0,S10/R10,0)</f>
        <v>1</v>
      </c>
      <c r="U10" s="30">
        <f>+'Access-Mai'!O10</f>
        <v>1652039.89</v>
      </c>
      <c r="V10" s="31">
        <f>IF(R10&gt;0,U10/R10,0)</f>
        <v>0.59305833011443021</v>
      </c>
      <c r="W10" s="30">
        <f>+'Access-Mai'!P10</f>
        <v>1651954</v>
      </c>
      <c r="X10" s="31">
        <f>IF(R10&gt;0,W10/R10,0)</f>
        <v>0.59302749685169731</v>
      </c>
    </row>
    <row r="11" spans="1:24" ht="30.75" customHeight="1" x14ac:dyDescent="0.2">
      <c r="A11" s="32" t="str">
        <f>+'Access-Mai'!A11</f>
        <v>12101</v>
      </c>
      <c r="B11" s="42" t="str">
        <f>+'Access-Mai'!B11</f>
        <v>JUSTICA FEDERAL DE PRIMEIRO GRAU</v>
      </c>
      <c r="C11" s="32" t="str">
        <f>+CONCATENATE('Access-Mai'!C11,".",'Access-Mai'!D11)</f>
        <v>02.061</v>
      </c>
      <c r="D11" s="32" t="str">
        <f>+CONCATENATE('Access-Mai'!E11,".",'Access-Mai'!G11)</f>
        <v>0569.4257</v>
      </c>
      <c r="E11" s="42" t="str">
        <f>+'Access-Mai'!F11</f>
        <v>PRESTACAO JURISDICIONAL NA JUSTICA FEDERAL</v>
      </c>
      <c r="F11" s="43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2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+'Access-Mai'!M11</f>
        <v>1706506</v>
      </c>
      <c r="Q11" s="35"/>
      <c r="R11" s="35">
        <f t="shared" ref="R11:R20" si="0">N11-O11+P11+Q11</f>
        <v>1706506</v>
      </c>
      <c r="S11" s="35">
        <f>+'Access-Mai'!N11</f>
        <v>160656.20000000001</v>
      </c>
      <c r="T11" s="36">
        <f t="shared" ref="T11:T22" si="1">IF(R11&gt;0,S11/R11,0)</f>
        <v>9.414335490177006E-2</v>
      </c>
      <c r="U11" s="35">
        <f>+'Access-Mai'!O11</f>
        <v>30257</v>
      </c>
      <c r="V11" s="36">
        <f t="shared" ref="V11:V22" si="2">IF(R11&gt;0,U11/R11,0)</f>
        <v>1.7730380086562837E-2</v>
      </c>
      <c r="W11" s="35">
        <f>+'Access-Mai'!P11</f>
        <v>30257</v>
      </c>
      <c r="X11" s="36">
        <f t="shared" ref="X11:X22" si="3">IF(R11&gt;0,W11/R11,0)</f>
        <v>1.7730380086562837E-2</v>
      </c>
    </row>
    <row r="12" spans="1:24" ht="30.75" customHeight="1" x14ac:dyDescent="0.2">
      <c r="A12" s="32" t="str">
        <f>+'Access-Mai'!A12</f>
        <v>12101</v>
      </c>
      <c r="B12" s="42" t="str">
        <f>+'Access-Mai'!B12</f>
        <v>JUSTICA FEDERAL DE PRIMEIRO GRAU</v>
      </c>
      <c r="C12" s="32" t="str">
        <f>+CONCATENATE('Access-Mai'!C12,".",'Access-Mai'!D12)</f>
        <v>02.061</v>
      </c>
      <c r="D12" s="32" t="str">
        <f>+CONCATENATE('Access-Mai'!E12,".",'Access-Mai'!G12)</f>
        <v>0569.4257</v>
      </c>
      <c r="E12" s="42" t="str">
        <f>+'Access-Mai'!F12</f>
        <v>PRESTACAO JURISDICIONAL NA JUSTICA FEDERAL</v>
      </c>
      <c r="F12" s="42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2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+'Access-Mai'!M12</f>
        <v>15987391</v>
      </c>
      <c r="Q12" s="35"/>
      <c r="R12" s="35">
        <f t="shared" si="0"/>
        <v>15987391</v>
      </c>
      <c r="S12" s="35">
        <f>+'Access-Mai'!N12</f>
        <v>13678899.82</v>
      </c>
      <c r="T12" s="36">
        <f t="shared" si="1"/>
        <v>0.8556055093667253</v>
      </c>
      <c r="U12" s="35">
        <f>+'Access-Mai'!O12</f>
        <v>5467226.6500000004</v>
      </c>
      <c r="V12" s="36">
        <f t="shared" si="2"/>
        <v>0.34197116027249225</v>
      </c>
      <c r="W12" s="35">
        <f>+'Access-Mai'!P12</f>
        <v>5467226.6500000004</v>
      </c>
      <c r="X12" s="36">
        <f t="shared" si="3"/>
        <v>0.34197116027249225</v>
      </c>
    </row>
    <row r="13" spans="1:24" ht="30.75" customHeight="1" x14ac:dyDescent="0.2">
      <c r="A13" s="32" t="str">
        <f>+'Access-Mai'!A13</f>
        <v>12101</v>
      </c>
      <c r="B13" s="42" t="str">
        <f>+'Access-Mai'!B13</f>
        <v>JUSTICA FEDERAL DE PRIMEIRO GRAU</v>
      </c>
      <c r="C13" s="32" t="str">
        <f>+CONCATENATE('Access-Mai'!C13,".",'Access-Mai'!D13)</f>
        <v>02.122</v>
      </c>
      <c r="D13" s="32" t="str">
        <f>+CONCATENATE('Access-Mai'!E13,".",'Access-Mai'!G13)</f>
        <v>0569.20TP</v>
      </c>
      <c r="E13" s="42" t="str">
        <f>+'Access-Mai'!F13</f>
        <v>PRESTACAO JURISDICIONAL NA JUSTICA FEDERAL</v>
      </c>
      <c r="F13" s="42" t="str">
        <f>+'Access-Mai'!H13</f>
        <v>PESSOAL ATIVO DA UNIAO</v>
      </c>
      <c r="G13" s="32" t="str">
        <f>IF('Access-Mai'!I13="1","F","S")</f>
        <v>F</v>
      </c>
      <c r="H13" s="32" t="str">
        <f>+'Access-Mai'!J13</f>
        <v>0100</v>
      </c>
      <c r="I13" s="42" t="str">
        <f>+'Access-Mai'!K13</f>
        <v>RECURSOS ORDINARIOS</v>
      </c>
      <c r="J13" s="32" t="str">
        <f>+'Access-Mai'!L13</f>
        <v>1</v>
      </c>
      <c r="K13" s="35"/>
      <c r="L13" s="35"/>
      <c r="M13" s="35"/>
      <c r="N13" s="33">
        <v>0</v>
      </c>
      <c r="O13" s="35"/>
      <c r="P13" s="35">
        <f>+'Access-Mai'!M13</f>
        <v>29609688.039999999</v>
      </c>
      <c r="Q13" s="35"/>
      <c r="R13" s="35">
        <f t="shared" si="0"/>
        <v>29609688.039999999</v>
      </c>
      <c r="S13" s="35">
        <f>+'Access-Mai'!N13</f>
        <v>29544945.359999999</v>
      </c>
      <c r="T13" s="36">
        <f t="shared" si="1"/>
        <v>0.99781346294791973</v>
      </c>
      <c r="U13" s="35">
        <f>+'Access-Mai'!O13</f>
        <v>29539331.600000001</v>
      </c>
      <c r="V13" s="36">
        <f t="shared" si="2"/>
        <v>0.99762387094707139</v>
      </c>
      <c r="W13" s="35">
        <f>+'Access-Mai'!P13</f>
        <v>29401277.309999999</v>
      </c>
      <c r="X13" s="36">
        <f t="shared" si="3"/>
        <v>0.99296140068350414</v>
      </c>
    </row>
    <row r="14" spans="1:24" ht="30.75" customHeight="1" x14ac:dyDescent="0.2">
      <c r="A14" s="32" t="str">
        <f>+'Access-Mai'!A14</f>
        <v>12101</v>
      </c>
      <c r="B14" s="42" t="str">
        <f>+'Access-Mai'!B14</f>
        <v>JUSTICA FEDERAL DE PRIMEIRO GRAU</v>
      </c>
      <c r="C14" s="32" t="str">
        <f>+CONCATENATE('Access-Mai'!C14,".",'Access-Mai'!D14)</f>
        <v>02.122</v>
      </c>
      <c r="D14" s="32" t="str">
        <f>+CONCATENATE('Access-Mai'!E14,".",'Access-Mai'!G14)</f>
        <v>0569.216H</v>
      </c>
      <c r="E14" s="42" t="str">
        <f>+'Access-Mai'!F14</f>
        <v>PRESTACAO JURISDICIONAL NA JUSTICA FEDERAL</v>
      </c>
      <c r="F14" s="42" t="str">
        <f>+'Access-Mai'!H14</f>
        <v>AJUDA DE CUSTO PARA MORADIA OU AUXILIO-MORADIA A AGENTES PUB</v>
      </c>
      <c r="G14" s="32" t="str">
        <f>IF('Access-Mai'!I14="1","F","S")</f>
        <v>F</v>
      </c>
      <c r="H14" s="32" t="str">
        <f>+'Access-Mai'!J14</f>
        <v>0100</v>
      </c>
      <c r="I14" s="42" t="str">
        <f>+'Access-Mai'!K14</f>
        <v>RECURSOS ORDINARIOS</v>
      </c>
      <c r="J14" s="32" t="str">
        <f>+'Access-Mai'!L14</f>
        <v>3</v>
      </c>
      <c r="K14" s="35"/>
      <c r="L14" s="35"/>
      <c r="M14" s="35"/>
      <c r="N14" s="33">
        <v>0</v>
      </c>
      <c r="O14" s="35"/>
      <c r="P14" s="35">
        <f>+'Access-Mai'!M14</f>
        <v>2091585</v>
      </c>
      <c r="Q14" s="35"/>
      <c r="R14" s="35">
        <f t="shared" si="0"/>
        <v>2091585</v>
      </c>
      <c r="S14" s="35">
        <f>+'Access-Mai'!N14</f>
        <v>625048.91</v>
      </c>
      <c r="T14" s="36">
        <f t="shared" si="1"/>
        <v>0.29883983199344039</v>
      </c>
      <c r="U14" s="35">
        <f>+'Access-Mai'!O14</f>
        <v>622942.11</v>
      </c>
      <c r="V14" s="36">
        <f t="shared" si="2"/>
        <v>0.29783255760583482</v>
      </c>
      <c r="W14" s="35">
        <f>+'Access-Mai'!P14</f>
        <v>622942.11</v>
      </c>
      <c r="X14" s="36">
        <f t="shared" si="3"/>
        <v>0.29783255760583482</v>
      </c>
    </row>
    <row r="15" spans="1:24" ht="30.75" customHeight="1" x14ac:dyDescent="0.2">
      <c r="A15" s="32" t="str">
        <f>+'Access-Mai'!A15</f>
        <v>12101</v>
      </c>
      <c r="B15" s="42" t="str">
        <f>+'Access-Mai'!B15</f>
        <v>JUSTICA FEDERAL DE PRIMEIRO GRAU</v>
      </c>
      <c r="C15" s="32" t="str">
        <f>+CONCATENATE('Access-Mai'!C15,".",'Access-Mai'!D15)</f>
        <v>02.301</v>
      </c>
      <c r="D15" s="32" t="str">
        <f>+CONCATENATE('Access-Mai'!E15,".",'Access-Mai'!G15)</f>
        <v>0569.2004</v>
      </c>
      <c r="E15" s="42" t="str">
        <f>+'Access-Mai'!F15</f>
        <v>PRESTACAO JURISDICIONAL NA JUSTICA FEDERAL</v>
      </c>
      <c r="F15" s="42" t="str">
        <f>+'Access-Mai'!H15</f>
        <v>ASSISTENCIA MEDICA E ODONTOLOGICA AOS SERVIDORES CIVIS, EMPR</v>
      </c>
      <c r="G15" s="32" t="str">
        <f>IF('Access-Mai'!I15="1","F","S")</f>
        <v>S</v>
      </c>
      <c r="H15" s="32" t="str">
        <f>+'Access-Mai'!J15</f>
        <v>0100</v>
      </c>
      <c r="I15" s="42" t="str">
        <f>+'Access-Mai'!K15</f>
        <v>RECURSOS ORDINARIOS</v>
      </c>
      <c r="J15" s="32" t="str">
        <f>+'Access-Mai'!L15</f>
        <v>3</v>
      </c>
      <c r="K15" s="33"/>
      <c r="L15" s="33"/>
      <c r="M15" s="33"/>
      <c r="N15" s="33">
        <v>0</v>
      </c>
      <c r="O15" s="33"/>
      <c r="P15" s="35">
        <f>+'Access-Mai'!M15</f>
        <v>2376180</v>
      </c>
      <c r="Q15" s="35"/>
      <c r="R15" s="35">
        <f t="shared" si="0"/>
        <v>2376180</v>
      </c>
      <c r="S15" s="35">
        <f>+'Access-Mai'!N15</f>
        <v>1323226.8799999999</v>
      </c>
      <c r="T15" s="36">
        <f t="shared" si="1"/>
        <v>0.55687148280012455</v>
      </c>
      <c r="U15" s="35">
        <f>+'Access-Mai'!O15</f>
        <v>622382.73</v>
      </c>
      <c r="V15" s="36">
        <f t="shared" si="2"/>
        <v>0.26192575057445144</v>
      </c>
      <c r="W15" s="35">
        <f>+'Access-Mai'!P15</f>
        <v>622382.73</v>
      </c>
      <c r="X15" s="36">
        <f t="shared" si="3"/>
        <v>0.26192575057445144</v>
      </c>
    </row>
    <row r="16" spans="1:24" ht="30.75" customHeight="1" x14ac:dyDescent="0.2">
      <c r="A16" s="32" t="str">
        <f>+'Access-Mai'!A16</f>
        <v>12101</v>
      </c>
      <c r="B16" s="42" t="str">
        <f>+'Access-Mai'!B16</f>
        <v>JUSTICA FEDERAL DE PRIMEIRO GRAU</v>
      </c>
      <c r="C16" s="32" t="str">
        <f>+CONCATENATE('Access-Mai'!C16,".",'Access-Mai'!D16)</f>
        <v>02.331</v>
      </c>
      <c r="D16" s="32" t="str">
        <f>+CONCATENATE('Access-Mai'!E16,".",'Access-Mai'!G16)</f>
        <v>0569.00M1</v>
      </c>
      <c r="E16" s="42" t="str">
        <f>+'Access-Mai'!F16</f>
        <v>PRESTACAO JURISDICIONAL NA JUSTICA FEDERAL</v>
      </c>
      <c r="F16" s="42" t="str">
        <f>+'Access-Mai'!H16</f>
        <v>BENEFICIOS ASSISTENCIAIS DECORRENTES DO AUXILIO-FUNERAL E NA</v>
      </c>
      <c r="G16" s="32" t="str">
        <f>IF('Access-Mai'!I16="1","F","S")</f>
        <v>F</v>
      </c>
      <c r="H16" s="32" t="str">
        <f>+'Access-Mai'!J16</f>
        <v>0100</v>
      </c>
      <c r="I16" s="42" t="str">
        <f>+'Access-Mai'!K16</f>
        <v>RECURSOS ORDINARIOS</v>
      </c>
      <c r="J16" s="32" t="str">
        <f>+'Access-Mai'!L16</f>
        <v>3</v>
      </c>
      <c r="K16" s="35"/>
      <c r="L16" s="35"/>
      <c r="M16" s="35"/>
      <c r="N16" s="33">
        <v>0</v>
      </c>
      <c r="O16" s="35"/>
      <c r="P16" s="35">
        <f>+'Access-Mai'!M16</f>
        <v>1217.33</v>
      </c>
      <c r="Q16" s="35"/>
      <c r="R16" s="35">
        <f t="shared" si="0"/>
        <v>1217.33</v>
      </c>
      <c r="S16" s="35">
        <f>+'Access-Mai'!N16</f>
        <v>1217.33</v>
      </c>
      <c r="T16" s="36">
        <f t="shared" si="1"/>
        <v>1</v>
      </c>
      <c r="U16" s="35">
        <f>+'Access-Mai'!O16</f>
        <v>1217.33</v>
      </c>
      <c r="V16" s="36">
        <f t="shared" si="2"/>
        <v>1</v>
      </c>
      <c r="W16" s="35">
        <f>+'Access-Mai'!P16</f>
        <v>1217.33</v>
      </c>
      <c r="X16" s="36">
        <f t="shared" si="3"/>
        <v>1</v>
      </c>
    </row>
    <row r="17" spans="1:24" ht="30.75" customHeight="1" x14ac:dyDescent="0.2">
      <c r="A17" s="32" t="str">
        <f>+'Access-Mai'!A17</f>
        <v>12101</v>
      </c>
      <c r="B17" s="42" t="str">
        <f>+'Access-Mai'!B17</f>
        <v>JUSTICA FEDERAL DE PRIMEIRO GRAU</v>
      </c>
      <c r="C17" s="32" t="str">
        <f>+CONCATENATE('Access-Mai'!C17,".",'Access-Mai'!D17)</f>
        <v>02.331</v>
      </c>
      <c r="D17" s="32" t="str">
        <f>+CONCATENATE('Access-Mai'!E17,".",'Access-Mai'!G17)</f>
        <v>0569.2010</v>
      </c>
      <c r="E17" s="42" t="str">
        <f>+'Access-Mai'!F17</f>
        <v>PRESTACAO JURISDICIONAL NA JUSTICA FEDERAL</v>
      </c>
      <c r="F17" s="42" t="str">
        <f>+'Access-Mai'!H17</f>
        <v>ASSISTENCIA PRE-ESCOLAR AOS DEPENDENTES DOS SERVIDORES CIVIS</v>
      </c>
      <c r="G17" s="32" t="str">
        <f>IF('Access-Mai'!I17="1","F","S")</f>
        <v>F</v>
      </c>
      <c r="H17" s="32" t="str">
        <f>+'Access-Mai'!J17</f>
        <v>0100</v>
      </c>
      <c r="I17" s="42" t="str">
        <f>+'Access-Mai'!K17</f>
        <v>RECURSOS ORDINARIOS</v>
      </c>
      <c r="J17" s="32" t="str">
        <f>+'Access-Mai'!L17</f>
        <v>3</v>
      </c>
      <c r="K17" s="35"/>
      <c r="L17" s="35"/>
      <c r="M17" s="35"/>
      <c r="N17" s="33">
        <v>0</v>
      </c>
      <c r="O17" s="35"/>
      <c r="P17" s="35">
        <f>+'Access-Mai'!M17</f>
        <v>578772</v>
      </c>
      <c r="Q17" s="35"/>
      <c r="R17" s="35">
        <f t="shared" si="0"/>
        <v>578772</v>
      </c>
      <c r="S17" s="35">
        <f>+'Access-Mai'!N17</f>
        <v>578772</v>
      </c>
      <c r="T17" s="36">
        <f t="shared" si="1"/>
        <v>1</v>
      </c>
      <c r="U17" s="35">
        <f>+'Access-Mai'!O17</f>
        <v>236961</v>
      </c>
      <c r="V17" s="36">
        <f t="shared" si="2"/>
        <v>0.40942028985507245</v>
      </c>
      <c r="W17" s="35">
        <f>+'Access-Mai'!P17</f>
        <v>236961</v>
      </c>
      <c r="X17" s="36">
        <f t="shared" si="3"/>
        <v>0.40942028985507245</v>
      </c>
    </row>
    <row r="18" spans="1:24" ht="30.75" customHeight="1" x14ac:dyDescent="0.2">
      <c r="A18" s="32" t="str">
        <f>+'Access-Mai'!A18</f>
        <v>12101</v>
      </c>
      <c r="B18" s="42" t="str">
        <f>+'Access-Mai'!B18</f>
        <v>JUSTICA FEDERAL DE PRIMEIRO GRAU</v>
      </c>
      <c r="C18" s="32" t="str">
        <f>+CONCATENATE('Access-Mai'!C18,".",'Access-Mai'!D18)</f>
        <v>02.331</v>
      </c>
      <c r="D18" s="32" t="str">
        <f>+CONCATENATE('Access-Mai'!E18,".",'Access-Mai'!G18)</f>
        <v>0569.2012</v>
      </c>
      <c r="E18" s="42" t="str">
        <f>+'Access-Mai'!F18</f>
        <v>PRESTACAO JURISDICIONAL NA JUSTICA FEDERAL</v>
      </c>
      <c r="F18" s="42" t="str">
        <f>+'Access-Mai'!H18</f>
        <v>AUXILIO-ALIMENTACAO AOS SERVIDORES CIVIS, EMPREGADOS E MILIT</v>
      </c>
      <c r="G18" s="32" t="str">
        <f>IF('Access-Mai'!I18="1","F","S")</f>
        <v>F</v>
      </c>
      <c r="H18" s="32" t="str">
        <f>+'Access-Mai'!J18</f>
        <v>0100</v>
      </c>
      <c r="I18" s="42" t="str">
        <f>+'Access-Mai'!K18</f>
        <v>RECURSOS ORDINARIOS</v>
      </c>
      <c r="J18" s="32" t="str">
        <f>+'Access-Mai'!L18</f>
        <v>3</v>
      </c>
      <c r="K18" s="33"/>
      <c r="L18" s="33"/>
      <c r="M18" s="33"/>
      <c r="N18" s="33">
        <v>0</v>
      </c>
      <c r="O18" s="33"/>
      <c r="P18" s="35">
        <f>+'Access-Mai'!M18</f>
        <v>3680976</v>
      </c>
      <c r="Q18" s="35"/>
      <c r="R18" s="35">
        <f t="shared" si="0"/>
        <v>3680976</v>
      </c>
      <c r="S18" s="35">
        <f>+'Access-Mai'!N18</f>
        <v>3680976</v>
      </c>
      <c r="T18" s="36">
        <f t="shared" si="1"/>
        <v>1</v>
      </c>
      <c r="U18" s="35">
        <f>+'Access-Mai'!O18</f>
        <v>1493357.8</v>
      </c>
      <c r="V18" s="36">
        <f t="shared" si="2"/>
        <v>0.4056961523248182</v>
      </c>
      <c r="W18" s="35">
        <f>+'Access-Mai'!P18</f>
        <v>1493357.8</v>
      </c>
      <c r="X18" s="36">
        <f t="shared" si="3"/>
        <v>0.4056961523248182</v>
      </c>
    </row>
    <row r="19" spans="1:24" ht="30.75" customHeight="1" x14ac:dyDescent="0.2">
      <c r="A19" s="32" t="str">
        <f>+'Access-Mai'!A19</f>
        <v>12101</v>
      </c>
      <c r="B19" s="42" t="str">
        <f>+'Access-Mai'!B19</f>
        <v>JUSTICA FEDERAL DE PRIMEIRO GRAU</v>
      </c>
      <c r="C19" s="32" t="str">
        <f>+CONCATENATE('Access-Mai'!C19,".",'Access-Mai'!D19)</f>
        <v>02.846</v>
      </c>
      <c r="D19" s="32" t="str">
        <f>+CONCATENATE('Access-Mai'!E19,".",'Access-Mai'!G19)</f>
        <v>0569.09HB</v>
      </c>
      <c r="E19" s="42" t="str">
        <f>+'Access-Mai'!F19</f>
        <v>PRESTACAO JURISDICIONAL NA JUSTICA FEDERAL</v>
      </c>
      <c r="F19" s="42" t="str">
        <f>+'Access-Mai'!H19</f>
        <v>CONTRIBUICAO DA UNIAO, DE SUAS AUTARQUIAS E FUNDACOES PARA O</v>
      </c>
      <c r="G19" s="32" t="str">
        <f>IF('Access-Mai'!I19="1","F","S")</f>
        <v>F</v>
      </c>
      <c r="H19" s="32" t="str">
        <f>+'Access-Mai'!J19</f>
        <v>0100</v>
      </c>
      <c r="I19" s="42" t="str">
        <f>+'Access-Mai'!K19</f>
        <v>RECURSOS ORDINARIOS</v>
      </c>
      <c r="J19" s="32" t="str">
        <f>+'Access-Mai'!L19</f>
        <v>1</v>
      </c>
      <c r="K19" s="33"/>
      <c r="L19" s="33"/>
      <c r="M19" s="33"/>
      <c r="N19" s="33">
        <v>0</v>
      </c>
      <c r="O19" s="33"/>
      <c r="P19" s="35">
        <f>+'Access-Mai'!M19</f>
        <v>4845872</v>
      </c>
      <c r="Q19" s="35"/>
      <c r="R19" s="35">
        <f t="shared" si="0"/>
        <v>4845872</v>
      </c>
      <c r="S19" s="35">
        <f>+'Access-Mai'!N19</f>
        <v>4845872</v>
      </c>
      <c r="T19" s="36">
        <f t="shared" si="1"/>
        <v>1</v>
      </c>
      <c r="U19" s="35">
        <f>+'Access-Mai'!O19</f>
        <v>4844660.18</v>
      </c>
      <c r="V19" s="36">
        <f t="shared" si="2"/>
        <v>0.99974992736085466</v>
      </c>
      <c r="W19" s="35">
        <f>+'Access-Mai'!P19</f>
        <v>4844660.18</v>
      </c>
      <c r="X19" s="36">
        <f t="shared" si="3"/>
        <v>0.99974992736085466</v>
      </c>
    </row>
    <row r="20" spans="1:24" ht="30.75" customHeight="1" x14ac:dyDescent="0.2">
      <c r="A20" s="32" t="str">
        <f>+'Access-Mai'!A20</f>
        <v>12101</v>
      </c>
      <c r="B20" s="42" t="str">
        <f>+'Access-Mai'!B20</f>
        <v>JUSTICA FEDERAL DE PRIMEIRO GRAU</v>
      </c>
      <c r="C20" s="32" t="str">
        <f>+CONCATENATE('Access-Mai'!C20,".",'Access-Mai'!D20)</f>
        <v>09.272</v>
      </c>
      <c r="D20" s="32" t="str">
        <f>+CONCATENATE('Access-Mai'!E20,".",'Access-Mai'!G20)</f>
        <v>0089.0181</v>
      </c>
      <c r="E20" s="42" t="str">
        <f>+'Access-Mai'!F20</f>
        <v>PREVIDENCIA DE INATIVOS E PENSIONISTAS DA UNIAO</v>
      </c>
      <c r="F20" s="42" t="str">
        <f>+'Access-Mai'!H20</f>
        <v>APOSENTADORIAS E PENSOES - SERVIDORES CIVIS</v>
      </c>
      <c r="G20" s="32" t="str">
        <f>IF('Access-Mai'!I20="1","F","S")</f>
        <v>S</v>
      </c>
      <c r="H20" s="32" t="str">
        <f>+'Access-Mai'!J20</f>
        <v>0156</v>
      </c>
      <c r="I20" s="42" t="str">
        <f>+'Access-Mai'!K20</f>
        <v>CONTRIBUICAO PLANO SEGURIDADE SOCIAL SERVIDOR</v>
      </c>
      <c r="J20" s="32" t="str">
        <f>+'Access-Mai'!L20</f>
        <v>1</v>
      </c>
      <c r="K20" s="33"/>
      <c r="L20" s="33"/>
      <c r="M20" s="33"/>
      <c r="N20" s="33">
        <v>0</v>
      </c>
      <c r="O20" s="33"/>
      <c r="P20" s="35">
        <f>+'Access-Mai'!M20</f>
        <v>971222.13</v>
      </c>
      <c r="Q20" s="35"/>
      <c r="R20" s="35">
        <f t="shared" si="0"/>
        <v>971222.13</v>
      </c>
      <c r="S20" s="35">
        <f>+'Access-Mai'!N20</f>
        <v>971222.13</v>
      </c>
      <c r="T20" s="36">
        <f t="shared" si="1"/>
        <v>1</v>
      </c>
      <c r="U20" s="35">
        <f>+'Access-Mai'!O20</f>
        <v>971222.13</v>
      </c>
      <c r="V20" s="36">
        <f t="shared" si="2"/>
        <v>1</v>
      </c>
      <c r="W20" s="35">
        <f>+'Access-Mai'!P20</f>
        <v>971222.13</v>
      </c>
      <c r="X20" s="36">
        <f t="shared" si="3"/>
        <v>1</v>
      </c>
    </row>
    <row r="21" spans="1:24" ht="30.75" customHeight="1" thickBot="1" x14ac:dyDescent="0.25">
      <c r="A21" s="32" t="str">
        <f>+'Access-Mai'!A21</f>
        <v>12101</v>
      </c>
      <c r="B21" s="42" t="str">
        <f>+'Access-Mai'!B21</f>
        <v>JUSTICA FEDERAL DE PRIMEIRO GRAU</v>
      </c>
      <c r="C21" s="32" t="str">
        <f>+CONCATENATE('Access-Mai'!C21,".",'Access-Mai'!D21)</f>
        <v>09.272</v>
      </c>
      <c r="D21" s="32" t="str">
        <f>+CONCATENATE('Access-Mai'!E21,".",'Access-Mai'!G21)</f>
        <v>0089.0181</v>
      </c>
      <c r="E21" s="42" t="str">
        <f>+'Access-Mai'!F21</f>
        <v>PREVIDENCIA DE INATIVOS E PENSIONISTAS DA UNIAO</v>
      </c>
      <c r="F21" s="42" t="str">
        <f>+'Access-Mai'!H21</f>
        <v>APOSENTADORIAS E PENSOES - SERVIDORES CIVIS</v>
      </c>
      <c r="G21" s="32" t="str">
        <f>IF('Access-Mai'!I21="1","F","S")</f>
        <v>S</v>
      </c>
      <c r="H21" s="32" t="str">
        <f>+'Access-Mai'!J21</f>
        <v>0169</v>
      </c>
      <c r="I21" s="42" t="str">
        <f>+'Access-Mai'!K21</f>
        <v>CONTRIB.PATRONAL P/PLANO DE SEGURID.SOC.SERV.</v>
      </c>
      <c r="J21" s="32" t="str">
        <f>+'Access-Mai'!L21</f>
        <v>1</v>
      </c>
      <c r="K21" s="33"/>
      <c r="L21" s="33"/>
      <c r="M21" s="33"/>
      <c r="N21" s="33">
        <v>0</v>
      </c>
      <c r="O21" s="33"/>
      <c r="P21" s="35">
        <f>+'Access-Mai'!M21</f>
        <v>3677103.71</v>
      </c>
      <c r="Q21" s="35"/>
      <c r="R21" s="35">
        <f>N21-O21+P21+Q21</f>
        <v>3677103.71</v>
      </c>
      <c r="S21" s="35">
        <f>+'Access-Mai'!N21</f>
        <v>3677103.71</v>
      </c>
      <c r="T21" s="36">
        <f>IF(R21&gt;0,S21/R21,0)</f>
        <v>1</v>
      </c>
      <c r="U21" s="35">
        <f>+'Access-Mai'!O21</f>
        <v>3677103.71</v>
      </c>
      <c r="V21" s="36">
        <f>IF(R21&gt;0,U21/R21,0)</f>
        <v>1</v>
      </c>
      <c r="W21" s="35">
        <f>+'Access-Mai'!P21</f>
        <v>3640668.92</v>
      </c>
      <c r="X21" s="36">
        <f>IF(R21&gt;0,W21/R21,0)</f>
        <v>0.99009144346380151</v>
      </c>
    </row>
    <row r="22" spans="1:24" ht="30.75" customHeight="1" thickBot="1" x14ac:dyDescent="0.25">
      <c r="A22" s="73" t="s">
        <v>99</v>
      </c>
      <c r="B22" s="74"/>
      <c r="C22" s="74"/>
      <c r="D22" s="74"/>
      <c r="E22" s="74"/>
      <c r="F22" s="74"/>
      <c r="G22" s="74"/>
      <c r="H22" s="74"/>
      <c r="I22" s="74"/>
      <c r="J22" s="75"/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f>SUM(P10:P21)</f>
        <v>68312141.209999993</v>
      </c>
      <c r="Q22" s="38">
        <f>SUM(Q10:Q21)</f>
        <v>0</v>
      </c>
      <c r="R22" s="38">
        <f>SUM(R10:R21)</f>
        <v>68312141.209999993</v>
      </c>
      <c r="S22" s="38">
        <f>SUM(S10:S21)</f>
        <v>61873568.339999996</v>
      </c>
      <c r="T22" s="39">
        <f t="shared" si="1"/>
        <v>0.905747752069328</v>
      </c>
      <c r="U22" s="38">
        <f>SUM(U10:U21)</f>
        <v>49158702.129999995</v>
      </c>
      <c r="V22" s="39">
        <f t="shared" si="2"/>
        <v>0.71961881532713268</v>
      </c>
      <c r="W22" s="38">
        <f>SUM(W10:W21)</f>
        <v>48984127.159999996</v>
      </c>
      <c r="X22" s="39">
        <f t="shared" si="3"/>
        <v>0.71706326711992108</v>
      </c>
    </row>
    <row r="23" spans="1:24" x14ac:dyDescent="0.2">
      <c r="A23" s="3" t="s">
        <v>100</v>
      </c>
      <c r="B23" s="3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4" spans="1:24" x14ac:dyDescent="0.2">
      <c r="A24" s="3" t="s">
        <v>101</v>
      </c>
      <c r="B24" s="40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7" spans="1:24" x14ac:dyDescent="0.2">
      <c r="N27" t="s">
        <v>15</v>
      </c>
      <c r="P27" s="41">
        <f>SUM(P10:P21)</f>
        <v>68312141.209999993</v>
      </c>
      <c r="Q27" s="41"/>
      <c r="R27" s="41">
        <f>SUM(R10:R21)</f>
        <v>68312141.209999993</v>
      </c>
      <c r="S27" s="41">
        <f>SUM(S10:S21)</f>
        <v>61873568.339999996</v>
      </c>
      <c r="T27" s="41"/>
      <c r="U27" s="41">
        <f>SUM(U10:U21)</f>
        <v>49158702.129999995</v>
      </c>
      <c r="V27" s="41"/>
      <c r="W27" s="41">
        <f>SUM(W10:W21)</f>
        <v>48984127.159999996</v>
      </c>
      <c r="X27" s="41"/>
    </row>
    <row r="28" spans="1:24" x14ac:dyDescent="0.2">
      <c r="N28" s="54" t="s">
        <v>130</v>
      </c>
      <c r="P28" s="41">
        <f>'Access-Mai'!M22</f>
        <v>68312141.209999993</v>
      </c>
      <c r="Q28" s="41"/>
      <c r="R28" s="41">
        <f>'Access-Mai'!M22</f>
        <v>68312141.209999993</v>
      </c>
      <c r="S28" s="41">
        <f>'Access-Mai'!N22</f>
        <v>61873568.339999996</v>
      </c>
      <c r="T28" s="41"/>
      <c r="U28" s="41">
        <f>'Access-Mai'!O22</f>
        <v>49158702.129999995</v>
      </c>
      <c r="V28" s="41"/>
      <c r="W28" s="41">
        <f>'Access-Mai'!P22</f>
        <v>48984127.159999996</v>
      </c>
      <c r="X28" s="41"/>
    </row>
    <row r="29" spans="1:24" x14ac:dyDescent="0.2">
      <c r="N29" t="s">
        <v>16</v>
      </c>
      <c r="P29" s="41">
        <f>+P27-P28</f>
        <v>0</v>
      </c>
      <c r="Q29" s="41"/>
      <c r="R29" s="41">
        <f>+R27-R28</f>
        <v>0</v>
      </c>
      <c r="S29" s="41">
        <f>+S27-S28</f>
        <v>0</v>
      </c>
      <c r="T29" s="41"/>
      <c r="U29" s="41">
        <f>+U27-U28</f>
        <v>0</v>
      </c>
      <c r="V29" s="41"/>
      <c r="W29" s="41">
        <f>+W27-W28</f>
        <v>0</v>
      </c>
      <c r="X29" s="41"/>
    </row>
    <row r="31" spans="1:24" x14ac:dyDescent="0.2">
      <c r="N31" s="54" t="s">
        <v>123</v>
      </c>
      <c r="P31" s="41">
        <v>68312141.209999993</v>
      </c>
      <c r="Q31" s="41"/>
      <c r="R31" s="41"/>
      <c r="S31" s="41">
        <v>61873568.340000004</v>
      </c>
      <c r="T31" s="41"/>
      <c r="U31" s="41">
        <v>49158702.130000003</v>
      </c>
      <c r="V31" s="41"/>
      <c r="W31" s="41">
        <v>48984127.159999996</v>
      </c>
    </row>
    <row r="32" spans="1:24" x14ac:dyDescent="0.2">
      <c r="N32" s="54" t="s">
        <v>16</v>
      </c>
      <c r="P32" s="41">
        <f>+P22-P31</f>
        <v>0</v>
      </c>
      <c r="Q32" s="41"/>
      <c r="R32" s="41"/>
      <c r="S32" s="41">
        <f>+S22-S31</f>
        <v>0</v>
      </c>
      <c r="T32" s="41"/>
      <c r="U32" s="41">
        <f>+U22-U31</f>
        <v>0</v>
      </c>
      <c r="V32" s="41"/>
      <c r="W32" s="41">
        <f>+W22-W31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2:J22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G12" zoomScale="85" zoomScaleNormal="70" zoomScaleSheetLayoutView="8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42887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8" t="s">
        <v>70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9" t="s">
        <v>71</v>
      </c>
      <c r="B7" s="80"/>
      <c r="C7" s="80"/>
      <c r="D7" s="80"/>
      <c r="E7" s="80"/>
      <c r="F7" s="80"/>
      <c r="G7" s="80"/>
      <c r="H7" s="80"/>
      <c r="I7" s="80"/>
      <c r="J7" s="81"/>
      <c r="K7" s="76" t="s">
        <v>3</v>
      </c>
      <c r="L7" s="73" t="s">
        <v>72</v>
      </c>
      <c r="M7" s="75"/>
      <c r="N7" s="76" t="s">
        <v>73</v>
      </c>
      <c r="O7" s="76" t="s">
        <v>74</v>
      </c>
      <c r="P7" s="79" t="s">
        <v>75</v>
      </c>
      <c r="Q7" s="81"/>
      <c r="R7" s="76" t="s">
        <v>6</v>
      </c>
      <c r="S7" s="79" t="s">
        <v>76</v>
      </c>
      <c r="T7" s="80"/>
      <c r="U7" s="80"/>
      <c r="V7" s="80"/>
      <c r="W7" s="80"/>
      <c r="X7" s="81"/>
    </row>
    <row r="8" spans="1:24" ht="20.25" customHeight="1" x14ac:dyDescent="0.2">
      <c r="A8" s="82" t="s">
        <v>21</v>
      </c>
      <c r="B8" s="83"/>
      <c r="C8" s="71" t="s">
        <v>77</v>
      </c>
      <c r="D8" s="71" t="s">
        <v>78</v>
      </c>
      <c r="E8" s="84" t="s">
        <v>79</v>
      </c>
      <c r="F8" s="85"/>
      <c r="G8" s="71" t="s">
        <v>0</v>
      </c>
      <c r="H8" s="86" t="s">
        <v>2</v>
      </c>
      <c r="I8" s="87"/>
      <c r="J8" s="71" t="s">
        <v>1</v>
      </c>
      <c r="K8" s="77"/>
      <c r="L8" s="10" t="s">
        <v>80</v>
      </c>
      <c r="M8" s="10" t="s">
        <v>81</v>
      </c>
      <c r="N8" s="77"/>
      <c r="O8" s="77"/>
      <c r="P8" s="12" t="s">
        <v>4</v>
      </c>
      <c r="Q8" s="12" t="s">
        <v>5</v>
      </c>
      <c r="R8" s="77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2"/>
      <c r="D9" s="72"/>
      <c r="E9" s="17" t="s">
        <v>84</v>
      </c>
      <c r="F9" s="17" t="s">
        <v>85</v>
      </c>
      <c r="G9" s="72"/>
      <c r="H9" s="17" t="s">
        <v>82</v>
      </c>
      <c r="I9" s="17" t="s">
        <v>83</v>
      </c>
      <c r="J9" s="72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+CONCATENATE('Access-Jun'!C10,".",'Access-Jun'!D10)</f>
        <v>02.061</v>
      </c>
      <c r="D10" s="23" t="str">
        <f>+CONCATENATE('Access-Jun'!E10,".",'Access-Jun'!G10)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+'Access-Jun'!M10</f>
        <v>2785628</v>
      </c>
      <c r="Q10" s="30"/>
      <c r="R10" s="30">
        <f>N10-O10+P10+Q10</f>
        <v>2785628</v>
      </c>
      <c r="S10" s="30">
        <f>+'Access-Jun'!N10</f>
        <v>2785628</v>
      </c>
      <c r="T10" s="31">
        <f>IF(R10&gt;0,S10/R10,0)</f>
        <v>1</v>
      </c>
      <c r="U10" s="30">
        <f>+'Access-Jun'!O10</f>
        <v>2139679.96</v>
      </c>
      <c r="V10" s="31">
        <f>IF(R10&gt;0,U10/R10,0)</f>
        <v>0.768114033891101</v>
      </c>
      <c r="W10" s="30">
        <f>+'Access-Jun'!P10</f>
        <v>2139594.0699999998</v>
      </c>
      <c r="X10" s="31">
        <f>IF(R10&gt;0,W10/R10,0)</f>
        <v>0.7680832006283681</v>
      </c>
    </row>
    <row r="11" spans="1:24" ht="30.75" customHeight="1" x14ac:dyDescent="0.2">
      <c r="A11" s="32" t="str">
        <f>+'Access-Jun'!A11</f>
        <v>12101</v>
      </c>
      <c r="B11" s="42" t="str">
        <f>+'Access-Jun'!B11</f>
        <v>JUSTICA FEDERAL DE PRIMEIRO GRAU</v>
      </c>
      <c r="C11" s="32" t="str">
        <f>+CONCATENATE('Access-Jun'!C11,".",'Access-Jun'!D11)</f>
        <v>02.061</v>
      </c>
      <c r="D11" s="32" t="str">
        <f>+CONCATENATE('Access-Jun'!E11,".",'Access-Jun'!G11)</f>
        <v>0569.4257</v>
      </c>
      <c r="E11" s="42" t="str">
        <f>+'Access-Jun'!F11</f>
        <v>PRESTACAO JURISDICIONAL NA JUSTICA FEDERAL</v>
      </c>
      <c r="F11" s="43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2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+'Access-Jun'!M11</f>
        <v>1706506</v>
      </c>
      <c r="Q11" s="35"/>
      <c r="R11" s="35">
        <f t="shared" ref="R11:R20" si="0">N11-O11+P11+Q11</f>
        <v>1706506</v>
      </c>
      <c r="S11" s="35">
        <f>+'Access-Jun'!N11</f>
        <v>160656.20000000001</v>
      </c>
      <c r="T11" s="36">
        <f t="shared" ref="T11:T23" si="1">IF(R11&gt;0,S11/R11,0)</f>
        <v>9.414335490177006E-2</v>
      </c>
      <c r="U11" s="35">
        <f>+'Access-Jun'!O11</f>
        <v>30257</v>
      </c>
      <c r="V11" s="36">
        <f t="shared" ref="V11:V23" si="2">IF(R11&gt;0,U11/R11,0)</f>
        <v>1.7730380086562837E-2</v>
      </c>
      <c r="W11" s="35">
        <f>+'Access-Jun'!P11</f>
        <v>30257</v>
      </c>
      <c r="X11" s="36">
        <f t="shared" ref="X11:X23" si="3">IF(R11&gt;0,W11/R11,0)</f>
        <v>1.7730380086562837E-2</v>
      </c>
    </row>
    <row r="12" spans="1:24" ht="30.75" customHeight="1" x14ac:dyDescent="0.2">
      <c r="A12" s="32" t="str">
        <f>+'Access-Jun'!A12</f>
        <v>12101</v>
      </c>
      <c r="B12" s="42" t="str">
        <f>+'Access-Jun'!B12</f>
        <v>JUSTICA FEDERAL DE PRIMEIRO GRAU</v>
      </c>
      <c r="C12" s="32" t="str">
        <f>+CONCATENATE('Access-Jun'!C12,".",'Access-Jun'!D12)</f>
        <v>02.061</v>
      </c>
      <c r="D12" s="32" t="str">
        <f>+CONCATENATE('Access-Jun'!E12,".",'Access-Jun'!G12)</f>
        <v>0569.4257</v>
      </c>
      <c r="E12" s="42" t="str">
        <f>+'Access-Jun'!F12</f>
        <v>PRESTACAO JURISDICIONAL NA JUSTICA FEDERAL</v>
      </c>
      <c r="F12" s="42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2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+'Access-Jun'!M12</f>
        <v>15987391</v>
      </c>
      <c r="Q12" s="35"/>
      <c r="R12" s="35">
        <f t="shared" si="0"/>
        <v>15987391</v>
      </c>
      <c r="S12" s="35">
        <f>+'Access-Jun'!N12</f>
        <v>13965303.279999999</v>
      </c>
      <c r="T12" s="36">
        <f t="shared" si="1"/>
        <v>0.87351984323145659</v>
      </c>
      <c r="U12" s="35">
        <f>+'Access-Jun'!O12</f>
        <v>6809690.0899999999</v>
      </c>
      <c r="V12" s="36">
        <f t="shared" si="2"/>
        <v>0.42594129898993527</v>
      </c>
      <c r="W12" s="35">
        <f>+'Access-Jun'!P12</f>
        <v>6803253.4699999997</v>
      </c>
      <c r="X12" s="36">
        <f t="shared" si="3"/>
        <v>0.42553869296122171</v>
      </c>
    </row>
    <row r="13" spans="1:24" ht="30.75" customHeight="1" x14ac:dyDescent="0.2">
      <c r="A13" s="32" t="str">
        <f>+'Access-Jun'!A13</f>
        <v>12101</v>
      </c>
      <c r="B13" s="42" t="str">
        <f>+'Access-Jun'!B13</f>
        <v>JUSTICA FEDERAL DE PRIMEIRO GRAU</v>
      </c>
      <c r="C13" s="32" t="str">
        <f>+CONCATENATE('Access-Jun'!C13,".",'Access-Jun'!D13)</f>
        <v>02.061</v>
      </c>
      <c r="D13" s="32" t="str">
        <f>+CONCATENATE('Access-Jun'!E13,".",'Access-Jun'!G13)</f>
        <v>0569.4257</v>
      </c>
      <c r="E13" s="42" t="str">
        <f>+'Access-Jun'!F13</f>
        <v>PRESTACAO JURISDICIONAL NA JUSTICA FEDERAL</v>
      </c>
      <c r="F13" s="42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2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+'Access-Jun'!M13</f>
        <v>320997</v>
      </c>
      <c r="Q13" s="35"/>
      <c r="R13" s="35">
        <f t="shared" si="0"/>
        <v>320997</v>
      </c>
      <c r="S13" s="35">
        <f>+'Access-Jun'!N13</f>
        <v>0</v>
      </c>
      <c r="T13" s="36">
        <f t="shared" si="1"/>
        <v>0</v>
      </c>
      <c r="U13" s="35">
        <f>+'Access-Jun'!O13</f>
        <v>0</v>
      </c>
      <c r="V13" s="36">
        <f t="shared" si="2"/>
        <v>0</v>
      </c>
      <c r="W13" s="35">
        <f>+'Access-Jun'!P13</f>
        <v>0</v>
      </c>
      <c r="X13" s="36">
        <f t="shared" si="3"/>
        <v>0</v>
      </c>
    </row>
    <row r="14" spans="1:24" ht="30.75" customHeight="1" x14ac:dyDescent="0.2">
      <c r="A14" s="32" t="str">
        <f>+'Access-Jun'!A14</f>
        <v>12101</v>
      </c>
      <c r="B14" s="42" t="str">
        <f>+'Access-Jun'!B14</f>
        <v>JUSTICA FEDERAL DE PRIMEIRO GRAU</v>
      </c>
      <c r="C14" s="32" t="str">
        <f>+CONCATENATE('Access-Jun'!C14,".",'Access-Jun'!D14)</f>
        <v>02.122</v>
      </c>
      <c r="D14" s="32" t="str">
        <f>+CONCATENATE('Access-Jun'!E14,".",'Access-Jun'!G14)</f>
        <v>0569.20TP</v>
      </c>
      <c r="E14" s="42" t="str">
        <f>+'Access-Jun'!F14</f>
        <v>PRESTACAO JURISDICIONAL NA JUSTICA FEDERAL</v>
      </c>
      <c r="F14" s="42" t="str">
        <f>+'Access-Jun'!H14</f>
        <v>PESSOAL ATIVO DA UNIAO</v>
      </c>
      <c r="G14" s="32" t="str">
        <f>IF('Access-Jun'!I14="1","F","S")</f>
        <v>F</v>
      </c>
      <c r="H14" s="32" t="str">
        <f>+'Access-Jun'!J14</f>
        <v>0100</v>
      </c>
      <c r="I14" s="42" t="str">
        <f>+'Access-Jun'!K14</f>
        <v>RECURSOS ORDINARIOS</v>
      </c>
      <c r="J14" s="32" t="str">
        <f>+'Access-Jun'!L14</f>
        <v>1</v>
      </c>
      <c r="K14" s="35"/>
      <c r="L14" s="35"/>
      <c r="M14" s="35"/>
      <c r="N14" s="33">
        <v>0</v>
      </c>
      <c r="O14" s="35"/>
      <c r="P14" s="35">
        <f>+'Access-Jun'!M14</f>
        <v>35304502.149999999</v>
      </c>
      <c r="Q14" s="35"/>
      <c r="R14" s="35">
        <f t="shared" si="0"/>
        <v>35304502.149999999</v>
      </c>
      <c r="S14" s="35">
        <f>+'Access-Jun'!N14</f>
        <v>35304501.289999999</v>
      </c>
      <c r="T14" s="36">
        <f t="shared" si="1"/>
        <v>0.99999997564050058</v>
      </c>
      <c r="U14" s="35">
        <f>+'Access-Jun'!O14</f>
        <v>35298993.039999999</v>
      </c>
      <c r="V14" s="36">
        <f t="shared" si="2"/>
        <v>0.99984395446290131</v>
      </c>
      <c r="W14" s="35">
        <f>+'Access-Jun'!P14</f>
        <v>35101269.829999998</v>
      </c>
      <c r="X14" s="36">
        <f t="shared" si="3"/>
        <v>0.99424344467069614</v>
      </c>
    </row>
    <row r="15" spans="1:24" ht="30.75" customHeight="1" x14ac:dyDescent="0.2">
      <c r="A15" s="32" t="str">
        <f>+'Access-Jun'!A15</f>
        <v>12101</v>
      </c>
      <c r="B15" s="42" t="str">
        <f>+'Access-Jun'!B15</f>
        <v>JUSTICA FEDERAL DE PRIMEIRO GRAU</v>
      </c>
      <c r="C15" s="32" t="str">
        <f>+CONCATENATE('Access-Jun'!C15,".",'Access-Jun'!D15)</f>
        <v>02.122</v>
      </c>
      <c r="D15" s="32" t="str">
        <f>+CONCATENATE('Access-Jun'!E15,".",'Access-Jun'!G15)</f>
        <v>0569.216H</v>
      </c>
      <c r="E15" s="42" t="str">
        <f>+'Access-Jun'!F15</f>
        <v>PRESTACAO JURISDICIONAL NA JUSTICA FEDERAL</v>
      </c>
      <c r="F15" s="42" t="str">
        <f>+'Access-Jun'!H15</f>
        <v>AJUDA DE CUSTO PARA MORADIA OU AUXILIO-MORADIA A AGENTES PUB</v>
      </c>
      <c r="G15" s="32" t="str">
        <f>IF('Access-Jun'!I15="1","F","S")</f>
        <v>F</v>
      </c>
      <c r="H15" s="32" t="str">
        <f>+'Access-Jun'!J15</f>
        <v>0100</v>
      </c>
      <c r="I15" s="42" t="str">
        <f>+'Access-Jun'!K15</f>
        <v>RECURSOS ORDINARIOS</v>
      </c>
      <c r="J15" s="32" t="str">
        <f>+'Access-Jun'!L15</f>
        <v>3</v>
      </c>
      <c r="K15" s="33"/>
      <c r="L15" s="33"/>
      <c r="M15" s="33"/>
      <c r="N15" s="33">
        <v>0</v>
      </c>
      <c r="O15" s="33"/>
      <c r="P15" s="35">
        <f>+'Access-Jun'!M15</f>
        <v>2091585</v>
      </c>
      <c r="Q15" s="35"/>
      <c r="R15" s="35">
        <f t="shared" si="0"/>
        <v>2091585</v>
      </c>
      <c r="S15" s="35">
        <f>+'Access-Jun'!N15</f>
        <v>753025.35</v>
      </c>
      <c r="T15" s="36">
        <f t="shared" si="1"/>
        <v>0.36002617632082845</v>
      </c>
      <c r="U15" s="35">
        <f>+'Access-Jun'!O15</f>
        <v>750918.55</v>
      </c>
      <c r="V15" s="36">
        <f t="shared" si="2"/>
        <v>0.35901890193322289</v>
      </c>
      <c r="W15" s="35">
        <f>+'Access-Jun'!P15</f>
        <v>750918.55</v>
      </c>
      <c r="X15" s="36">
        <f t="shared" si="3"/>
        <v>0.35901890193322289</v>
      </c>
    </row>
    <row r="16" spans="1:24" ht="30.75" customHeight="1" x14ac:dyDescent="0.2">
      <c r="A16" s="32" t="str">
        <f>+'Access-Jun'!A16</f>
        <v>12101</v>
      </c>
      <c r="B16" s="42" t="str">
        <f>+'Access-Jun'!B16</f>
        <v>JUSTICA FEDERAL DE PRIMEIRO GRAU</v>
      </c>
      <c r="C16" s="32" t="str">
        <f>+CONCATENATE('Access-Jun'!C16,".",'Access-Jun'!D16)</f>
        <v>02.301</v>
      </c>
      <c r="D16" s="32" t="str">
        <f>+CONCATENATE('Access-Jun'!E16,".",'Access-Jun'!G16)</f>
        <v>0569.2004</v>
      </c>
      <c r="E16" s="42" t="str">
        <f>+'Access-Jun'!F16</f>
        <v>PRESTACAO JURISDICIONAL NA JUSTICA FEDERAL</v>
      </c>
      <c r="F16" s="42" t="str">
        <f>+'Access-Jun'!H16</f>
        <v>ASSISTENCIA MEDICA E ODONTOLOGICA AOS SERVIDORES CIVIS, EMPR</v>
      </c>
      <c r="G16" s="32" t="str">
        <f>IF('Access-Jun'!I16="1","F","S")</f>
        <v>S</v>
      </c>
      <c r="H16" s="32" t="str">
        <f>+'Access-Jun'!J16</f>
        <v>0100</v>
      </c>
      <c r="I16" s="42" t="str">
        <f>+'Access-Jun'!K16</f>
        <v>RECURSOS ORDINARIOS</v>
      </c>
      <c r="J16" s="32" t="str">
        <f>+'Access-Jun'!L16</f>
        <v>3</v>
      </c>
      <c r="K16" s="35"/>
      <c r="L16" s="35"/>
      <c r="M16" s="35"/>
      <c r="N16" s="33">
        <v>0</v>
      </c>
      <c r="O16" s="35"/>
      <c r="P16" s="35">
        <f>+'Access-Jun'!M16</f>
        <v>2376180</v>
      </c>
      <c r="Q16" s="35"/>
      <c r="R16" s="35">
        <f t="shared" si="0"/>
        <v>2376180</v>
      </c>
      <c r="S16" s="35">
        <f>+'Access-Jun'!N16</f>
        <v>1341638.3500000001</v>
      </c>
      <c r="T16" s="36">
        <f t="shared" si="1"/>
        <v>0.56461983098923485</v>
      </c>
      <c r="U16" s="35">
        <f>+'Access-Jun'!O16</f>
        <v>805631.53</v>
      </c>
      <c r="V16" s="36">
        <f t="shared" si="2"/>
        <v>0.33904482404531644</v>
      </c>
      <c r="W16" s="35">
        <f>+'Access-Jun'!P16</f>
        <v>805631.53</v>
      </c>
      <c r="X16" s="36">
        <f t="shared" si="3"/>
        <v>0.33904482404531644</v>
      </c>
    </row>
    <row r="17" spans="1:24" ht="30.75" customHeight="1" x14ac:dyDescent="0.2">
      <c r="A17" s="32" t="str">
        <f>+'Access-Jun'!A17</f>
        <v>12101</v>
      </c>
      <c r="B17" s="42" t="str">
        <f>+'Access-Jun'!B17</f>
        <v>JUSTICA FEDERAL DE PRIMEIRO GRAU</v>
      </c>
      <c r="C17" s="32" t="str">
        <f>+CONCATENATE('Access-Jun'!C17,".",'Access-Jun'!D17)</f>
        <v>02.331</v>
      </c>
      <c r="D17" s="32" t="str">
        <f>+CONCATENATE('Access-Jun'!E17,".",'Access-Jun'!G17)</f>
        <v>0569.00M1</v>
      </c>
      <c r="E17" s="42" t="str">
        <f>+'Access-Jun'!F17</f>
        <v>PRESTACAO JURISDICIONAL NA JUSTICA FEDERAL</v>
      </c>
      <c r="F17" s="42" t="str">
        <f>+'Access-Jun'!H17</f>
        <v>BENEFICIOS ASSISTENCIAIS DECORRENTES DO AUXILIO-FUNERAL E NA</v>
      </c>
      <c r="G17" s="32" t="str">
        <f>IF('Access-Jun'!I17="1","F","S")</f>
        <v>F</v>
      </c>
      <c r="H17" s="32" t="str">
        <f>+'Access-Jun'!J17</f>
        <v>0100</v>
      </c>
      <c r="I17" s="42" t="str">
        <f>+'Access-Jun'!K17</f>
        <v>RECURSOS ORDINARIOS</v>
      </c>
      <c r="J17" s="32" t="str">
        <f>+'Access-Jun'!L17</f>
        <v>3</v>
      </c>
      <c r="K17" s="35"/>
      <c r="L17" s="35"/>
      <c r="M17" s="35"/>
      <c r="N17" s="33">
        <v>0</v>
      </c>
      <c r="O17" s="35"/>
      <c r="P17" s="35">
        <f>+'Access-Jun'!M17</f>
        <v>3095.36</v>
      </c>
      <c r="Q17" s="35"/>
      <c r="R17" s="35">
        <f t="shared" si="0"/>
        <v>3095.36</v>
      </c>
      <c r="S17" s="35">
        <f>+'Access-Jun'!N17</f>
        <v>3095.36</v>
      </c>
      <c r="T17" s="36">
        <f t="shared" si="1"/>
        <v>1</v>
      </c>
      <c r="U17" s="35">
        <f>+'Access-Jun'!O17</f>
        <v>3095.36</v>
      </c>
      <c r="V17" s="36">
        <f t="shared" si="2"/>
        <v>1</v>
      </c>
      <c r="W17" s="35">
        <f>+'Access-Jun'!P17</f>
        <v>3095.36</v>
      </c>
      <c r="X17" s="36">
        <f t="shared" si="3"/>
        <v>1</v>
      </c>
    </row>
    <row r="18" spans="1:24" ht="30.75" customHeight="1" x14ac:dyDescent="0.2">
      <c r="A18" s="32" t="str">
        <f>+'Access-Jun'!A18</f>
        <v>12101</v>
      </c>
      <c r="B18" s="42" t="str">
        <f>+'Access-Jun'!B18</f>
        <v>JUSTICA FEDERAL DE PRIMEIRO GRAU</v>
      </c>
      <c r="C18" s="32" t="str">
        <f>+CONCATENATE('Access-Jun'!C18,".",'Access-Jun'!D18)</f>
        <v>02.331</v>
      </c>
      <c r="D18" s="32" t="str">
        <f>+CONCATENATE('Access-Jun'!E18,".",'Access-Jun'!G18)</f>
        <v>0569.2010</v>
      </c>
      <c r="E18" s="42" t="str">
        <f>+'Access-Jun'!F18</f>
        <v>PRESTACAO JURISDICIONAL NA JUSTICA FEDERAL</v>
      </c>
      <c r="F18" s="42" t="str">
        <f>+'Access-Jun'!H18</f>
        <v>ASSISTENCIA PRE-ESCOLAR AOS DEPENDENTES DOS SERVIDORES CIVIS</v>
      </c>
      <c r="G18" s="32" t="str">
        <f>IF('Access-Jun'!I18="1","F","S")</f>
        <v>F</v>
      </c>
      <c r="H18" s="32" t="str">
        <f>+'Access-Jun'!J18</f>
        <v>0100</v>
      </c>
      <c r="I18" s="42" t="str">
        <f>+'Access-Jun'!K18</f>
        <v>RECURSOS ORDINARIOS</v>
      </c>
      <c r="J18" s="32" t="str">
        <f>+'Access-Jun'!L18</f>
        <v>3</v>
      </c>
      <c r="K18" s="33"/>
      <c r="L18" s="33"/>
      <c r="M18" s="33"/>
      <c r="N18" s="33">
        <v>0</v>
      </c>
      <c r="O18" s="33"/>
      <c r="P18" s="35">
        <f>+'Access-Jun'!M18</f>
        <v>578772</v>
      </c>
      <c r="Q18" s="35"/>
      <c r="R18" s="35">
        <f t="shared" si="0"/>
        <v>578772</v>
      </c>
      <c r="S18" s="35">
        <f>+'Access-Jun'!N18</f>
        <v>578772</v>
      </c>
      <c r="T18" s="36">
        <f t="shared" si="1"/>
        <v>1</v>
      </c>
      <c r="U18" s="35">
        <f>+'Access-Jun'!O18</f>
        <v>287988</v>
      </c>
      <c r="V18" s="36">
        <f t="shared" si="2"/>
        <v>0.49758454106280192</v>
      </c>
      <c r="W18" s="35">
        <f>+'Access-Jun'!P18</f>
        <v>287988</v>
      </c>
      <c r="X18" s="36">
        <f t="shared" si="3"/>
        <v>0.49758454106280192</v>
      </c>
    </row>
    <row r="19" spans="1:24" ht="30.75" customHeight="1" x14ac:dyDescent="0.2">
      <c r="A19" s="32" t="str">
        <f>+'Access-Jun'!A19</f>
        <v>12101</v>
      </c>
      <c r="B19" s="42" t="str">
        <f>+'Access-Jun'!B19</f>
        <v>JUSTICA FEDERAL DE PRIMEIRO GRAU</v>
      </c>
      <c r="C19" s="32" t="str">
        <f>+CONCATENATE('Access-Jun'!C19,".",'Access-Jun'!D19)</f>
        <v>02.331</v>
      </c>
      <c r="D19" s="32" t="str">
        <f>+CONCATENATE('Access-Jun'!E19,".",'Access-Jun'!G19)</f>
        <v>0569.2012</v>
      </c>
      <c r="E19" s="42" t="str">
        <f>+'Access-Jun'!F19</f>
        <v>PRESTACAO JURISDICIONAL NA JUSTICA FEDERAL</v>
      </c>
      <c r="F19" s="42" t="str">
        <f>+'Access-Jun'!H19</f>
        <v>AUXILIO-ALIMENTACAO AOS SERVIDORES CIVIS, EMPREGADOS E MILIT</v>
      </c>
      <c r="G19" s="32" t="str">
        <f>IF('Access-Jun'!I19="1","F","S")</f>
        <v>F</v>
      </c>
      <c r="H19" s="32" t="str">
        <f>+'Access-Jun'!J19</f>
        <v>0100</v>
      </c>
      <c r="I19" s="42" t="str">
        <f>+'Access-Jun'!K19</f>
        <v>RECURSOS ORDINARIOS</v>
      </c>
      <c r="J19" s="32" t="str">
        <f>+'Access-Jun'!L19</f>
        <v>3</v>
      </c>
      <c r="K19" s="33"/>
      <c r="L19" s="33"/>
      <c r="M19" s="33"/>
      <c r="N19" s="33">
        <v>0</v>
      </c>
      <c r="O19" s="33"/>
      <c r="P19" s="35">
        <f>+'Access-Jun'!M19</f>
        <v>3680976</v>
      </c>
      <c r="Q19" s="35"/>
      <c r="R19" s="35">
        <f t="shared" si="0"/>
        <v>3680976</v>
      </c>
      <c r="S19" s="35">
        <f>+'Access-Jun'!N19</f>
        <v>3680976</v>
      </c>
      <c r="T19" s="36">
        <f t="shared" si="1"/>
        <v>1</v>
      </c>
      <c r="U19" s="35">
        <f>+'Access-Jun'!O19</f>
        <v>1790115.44</v>
      </c>
      <c r="V19" s="36">
        <f t="shared" si="2"/>
        <v>0.48631543373279257</v>
      </c>
      <c r="W19" s="35">
        <f>+'Access-Jun'!P19</f>
        <v>1790115.44</v>
      </c>
      <c r="X19" s="36">
        <f t="shared" si="3"/>
        <v>0.48631543373279257</v>
      </c>
    </row>
    <row r="20" spans="1:24" ht="30.75" customHeight="1" x14ac:dyDescent="0.2">
      <c r="A20" s="32" t="str">
        <f>+'Access-Jun'!A20</f>
        <v>12101</v>
      </c>
      <c r="B20" s="42" t="str">
        <f>+'Access-Jun'!B20</f>
        <v>JUSTICA FEDERAL DE PRIMEIRO GRAU</v>
      </c>
      <c r="C20" s="32" t="str">
        <f>+CONCATENATE('Access-Jun'!C20,".",'Access-Jun'!D20)</f>
        <v>02.846</v>
      </c>
      <c r="D20" s="32" t="str">
        <f>+CONCATENATE('Access-Jun'!E20,".",'Access-Jun'!G20)</f>
        <v>0569.09HB</v>
      </c>
      <c r="E20" s="42" t="str">
        <f>+'Access-Jun'!F20</f>
        <v>PRESTACAO JURISDICIONAL NA JUSTICA FEDERAL</v>
      </c>
      <c r="F20" s="42" t="str">
        <f>+'Access-Jun'!H20</f>
        <v>CONTRIBUICAO DA UNIAO, DE SUAS AUTARQUIAS E FUNDACOES PARA O</v>
      </c>
      <c r="G20" s="32" t="str">
        <f>IF('Access-Jun'!I20="1","F","S")</f>
        <v>F</v>
      </c>
      <c r="H20" s="32" t="str">
        <f>+'Access-Jun'!J20</f>
        <v>0100</v>
      </c>
      <c r="I20" s="42" t="str">
        <f>+'Access-Jun'!K20</f>
        <v>RECURSOS ORDINARIOS</v>
      </c>
      <c r="J20" s="32" t="str">
        <f>+'Access-Jun'!L20</f>
        <v>1</v>
      </c>
      <c r="K20" s="33"/>
      <c r="L20" s="33"/>
      <c r="M20" s="33"/>
      <c r="N20" s="33">
        <v>0</v>
      </c>
      <c r="O20" s="33"/>
      <c r="P20" s="35">
        <f>+'Access-Jun'!M20</f>
        <v>5861708.5800000001</v>
      </c>
      <c r="Q20" s="35"/>
      <c r="R20" s="35">
        <f t="shared" si="0"/>
        <v>5861708.5800000001</v>
      </c>
      <c r="S20" s="35">
        <f>+'Access-Jun'!N20</f>
        <v>5861708.5800000001</v>
      </c>
      <c r="T20" s="36">
        <f t="shared" si="1"/>
        <v>1</v>
      </c>
      <c r="U20" s="35">
        <f>+'Access-Jun'!O20</f>
        <v>5860496.7599999998</v>
      </c>
      <c r="V20" s="36">
        <f t="shared" si="2"/>
        <v>0.9997932650551522</v>
      </c>
      <c r="W20" s="35">
        <f>+'Access-Jun'!P20</f>
        <v>5860496.7599999998</v>
      </c>
      <c r="X20" s="36">
        <f t="shared" si="3"/>
        <v>0.9997932650551522</v>
      </c>
    </row>
    <row r="21" spans="1:24" ht="30.75" customHeight="1" x14ac:dyDescent="0.2">
      <c r="A21" s="32" t="str">
        <f>+'Access-Jun'!A21</f>
        <v>12101</v>
      </c>
      <c r="B21" s="42" t="str">
        <f>+'Access-Jun'!B21</f>
        <v>JUSTICA FEDERAL DE PRIMEIRO GRAU</v>
      </c>
      <c r="C21" s="32" t="str">
        <f>+CONCATENATE('Access-Jun'!C21,".",'Access-Jun'!D21)</f>
        <v>09.272</v>
      </c>
      <c r="D21" s="32" t="str">
        <f>+CONCATENATE('Access-Jun'!E21,".",'Access-Jun'!G21)</f>
        <v>0089.0181</v>
      </c>
      <c r="E21" s="42" t="str">
        <f>+'Access-Jun'!F21</f>
        <v>PREVIDENCIA DE INATIVOS E PENSIONISTAS DA UNIAO</v>
      </c>
      <c r="F21" s="42" t="str">
        <f>+'Access-Jun'!H21</f>
        <v>APOSENTADORIAS E PENSOES - SERVIDORES CIVIS</v>
      </c>
      <c r="G21" s="32" t="str">
        <f>IF('Access-Jun'!I21="1","F","S")</f>
        <v>S</v>
      </c>
      <c r="H21" s="32" t="str">
        <f>+'Access-Jun'!J21</f>
        <v>0156</v>
      </c>
      <c r="I21" s="42" t="str">
        <f>+'Access-Jun'!K21</f>
        <v>CONTRIBUICAO PLANO SEGURIDADE SOCIAL SERVIDOR</v>
      </c>
      <c r="J21" s="32" t="str">
        <f>+'Access-Jun'!L21</f>
        <v>1</v>
      </c>
      <c r="K21" s="33"/>
      <c r="L21" s="33"/>
      <c r="M21" s="33"/>
      <c r="N21" s="33">
        <v>0</v>
      </c>
      <c r="O21" s="33"/>
      <c r="P21" s="35">
        <f>+'Access-Jun'!M21</f>
        <v>1822011.28</v>
      </c>
      <c r="Q21" s="35"/>
      <c r="R21" s="35">
        <f>N21-O21+P21+Q21</f>
        <v>1822011.28</v>
      </c>
      <c r="S21" s="35">
        <f>+'Access-Jun'!N21</f>
        <v>1822011.28</v>
      </c>
      <c r="T21" s="36">
        <f>IF(R21&gt;0,S21/R21,0)</f>
        <v>1</v>
      </c>
      <c r="U21" s="35">
        <f>+'Access-Jun'!O21</f>
        <v>1822011.28</v>
      </c>
      <c r="V21" s="36">
        <f>IF(R21&gt;0,U21/R21,0)</f>
        <v>1</v>
      </c>
      <c r="W21" s="35">
        <f>+'Access-Jun'!P21</f>
        <v>1783210.71</v>
      </c>
      <c r="X21" s="36">
        <f>IF(R21&gt;0,W21/R21,0)</f>
        <v>0.97870453908496102</v>
      </c>
    </row>
    <row r="22" spans="1:24" ht="30.75" customHeight="1" thickBot="1" x14ac:dyDescent="0.25">
      <c r="A22" s="32" t="str">
        <f>+'Access-Jun'!A22</f>
        <v>12101</v>
      </c>
      <c r="B22" s="42" t="str">
        <f>+'Access-Jun'!B22</f>
        <v>JUSTICA FEDERAL DE PRIMEIRO GRAU</v>
      </c>
      <c r="C22" s="32" t="str">
        <f>+CONCATENATE('Access-Jun'!C22,".",'Access-Jun'!D22)</f>
        <v>09.272</v>
      </c>
      <c r="D22" s="32" t="str">
        <f>+CONCATENATE('Access-Jun'!E22,".",'Access-Jun'!G22)</f>
        <v>0089.0181</v>
      </c>
      <c r="E22" s="42" t="str">
        <f>+'Access-Jun'!F22</f>
        <v>PREVIDENCIA DE INATIVOS E PENSIONISTAS DA UNIAO</v>
      </c>
      <c r="F22" s="42" t="str">
        <f>+'Access-Jun'!H22</f>
        <v>APOSENTADORIAS E PENSOES - SERVIDORES CIVIS</v>
      </c>
      <c r="G22" s="32" t="str">
        <f>IF('Access-Jun'!I22="1","F","S")</f>
        <v>S</v>
      </c>
      <c r="H22" s="32" t="str">
        <f>+'Access-Jun'!J22</f>
        <v>0169</v>
      </c>
      <c r="I22" s="42" t="str">
        <f>+'Access-Jun'!K22</f>
        <v>CONTRIB.PATRONAL P/PLANO DE SEGURID.SOC.SERV.</v>
      </c>
      <c r="J22" s="32" t="str">
        <f>+'Access-Jun'!L22</f>
        <v>1</v>
      </c>
      <c r="K22" s="33"/>
      <c r="L22" s="33"/>
      <c r="M22" s="33"/>
      <c r="N22" s="33">
        <v>0</v>
      </c>
      <c r="O22" s="33"/>
      <c r="P22" s="35">
        <f>+'Access-Jun'!M22</f>
        <v>3677103.71</v>
      </c>
      <c r="Q22" s="35"/>
      <c r="R22" s="35">
        <f>N22-O22+P22+Q22</f>
        <v>3677103.71</v>
      </c>
      <c r="S22" s="35">
        <f>+'Access-Jun'!N22</f>
        <v>3677103.71</v>
      </c>
      <c r="T22" s="36">
        <f>IF(R22&gt;0,S22/R22,0)</f>
        <v>1</v>
      </c>
      <c r="U22" s="35">
        <f>+'Access-Jun'!O22</f>
        <v>3677103.71</v>
      </c>
      <c r="V22" s="36">
        <f>IF(R22&gt;0,U22/R22,0)</f>
        <v>1</v>
      </c>
      <c r="W22" s="35">
        <f>+'Access-Jun'!P22</f>
        <v>3677103.71</v>
      </c>
      <c r="X22" s="36">
        <f>IF(R22&gt;0,W22/R22,0)</f>
        <v>1</v>
      </c>
    </row>
    <row r="23" spans="1:24" ht="30.75" customHeight="1" thickBot="1" x14ac:dyDescent="0.25">
      <c r="A23" s="73" t="s">
        <v>99</v>
      </c>
      <c r="B23" s="74"/>
      <c r="C23" s="74"/>
      <c r="D23" s="74"/>
      <c r="E23" s="74"/>
      <c r="F23" s="74"/>
      <c r="G23" s="74"/>
      <c r="H23" s="74"/>
      <c r="I23" s="74"/>
      <c r="J23" s="75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f>SUM(P10:P22)</f>
        <v>76196456.079999998</v>
      </c>
      <c r="Q23" s="38">
        <f>SUM(Q10:Q22)</f>
        <v>0</v>
      </c>
      <c r="R23" s="38">
        <f>SUM(R10:R22)</f>
        <v>76196456.079999998</v>
      </c>
      <c r="S23" s="38">
        <f>SUM(S10:S22)</f>
        <v>69934419.399999991</v>
      </c>
      <c r="T23" s="39">
        <f t="shared" si="1"/>
        <v>0.91781721877687616</v>
      </c>
      <c r="U23" s="38">
        <f>SUM(U10:U22)</f>
        <v>59275980.719999999</v>
      </c>
      <c r="V23" s="39">
        <f t="shared" si="2"/>
        <v>0.77793618981130963</v>
      </c>
      <c r="W23" s="38">
        <f>SUM(W10:W22)</f>
        <v>59032934.429999992</v>
      </c>
      <c r="X23" s="39">
        <f t="shared" si="3"/>
        <v>0.77474645760454108</v>
      </c>
    </row>
    <row r="24" spans="1:24" x14ac:dyDescent="0.2">
      <c r="A24" s="3" t="s">
        <v>100</v>
      </c>
      <c r="B24" s="3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5" spans="1:24" x14ac:dyDescent="0.2">
      <c r="A25" s="3" t="s">
        <v>101</v>
      </c>
      <c r="B25" s="40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8" spans="1:24" x14ac:dyDescent="0.2">
      <c r="N28" t="s">
        <v>15</v>
      </c>
      <c r="P28" s="41">
        <f>SUM(P10:P22)</f>
        <v>76196456.079999998</v>
      </c>
      <c r="Q28" s="41"/>
      <c r="R28" s="41">
        <f>SUM(R10:R22)</f>
        <v>76196456.079999998</v>
      </c>
      <c r="S28" s="41">
        <f>SUM(S10:S22)</f>
        <v>69934419.399999991</v>
      </c>
      <c r="T28" s="41"/>
      <c r="U28" s="41">
        <f>SUM(U10:U22)</f>
        <v>59275980.719999999</v>
      </c>
      <c r="V28" s="41"/>
      <c r="W28" s="41">
        <f>SUM(W10:W22)</f>
        <v>59032934.429999992</v>
      </c>
      <c r="X28" s="41"/>
    </row>
    <row r="29" spans="1:24" x14ac:dyDescent="0.2">
      <c r="N29" s="54" t="s">
        <v>137</v>
      </c>
      <c r="P29" s="41">
        <f>'Access-Jun'!M23</f>
        <v>76196456.079999998</v>
      </c>
      <c r="Q29" s="41"/>
      <c r="R29" s="41">
        <f>'Access-Jun'!M23</f>
        <v>76196456.079999998</v>
      </c>
      <c r="S29" s="41">
        <f>'Access-Jun'!N23</f>
        <v>69934419.399999991</v>
      </c>
      <c r="T29" s="41"/>
      <c r="U29" s="41">
        <f>'Access-Jun'!O23</f>
        <v>59275980.719999999</v>
      </c>
      <c r="V29" s="41"/>
      <c r="W29" s="41">
        <f>'Access-Jun'!P23</f>
        <v>59032934.429999992</v>
      </c>
      <c r="X29" s="41"/>
    </row>
    <row r="30" spans="1:24" x14ac:dyDescent="0.2">
      <c r="N30" t="s">
        <v>16</v>
      </c>
      <c r="P30" s="41">
        <f>+P28-P29</f>
        <v>0</v>
      </c>
      <c r="Q30" s="41"/>
      <c r="R30" s="41">
        <f>+R28-R29</f>
        <v>0</v>
      </c>
      <c r="S30" s="41">
        <f>+S28-S29</f>
        <v>0</v>
      </c>
      <c r="T30" s="41"/>
      <c r="U30" s="41">
        <f>+U28-U29</f>
        <v>0</v>
      </c>
      <c r="V30" s="41"/>
      <c r="W30" s="41">
        <f>+W28-W29</f>
        <v>0</v>
      </c>
      <c r="X30" s="41"/>
    </row>
    <row r="32" spans="1:24" x14ac:dyDescent="0.2">
      <c r="N32" s="54" t="s">
        <v>123</v>
      </c>
      <c r="P32" s="41">
        <v>76196456.079999998</v>
      </c>
      <c r="Q32" s="41"/>
      <c r="R32" s="41"/>
      <c r="S32" s="41">
        <v>69934419.400000006</v>
      </c>
      <c r="T32" s="41"/>
      <c r="U32" s="41">
        <v>59275980.719999999</v>
      </c>
      <c r="V32" s="41"/>
      <c r="W32" s="41">
        <v>59032934.43</v>
      </c>
    </row>
    <row r="33" spans="14:23" x14ac:dyDescent="0.2">
      <c r="N33" s="54" t="s">
        <v>16</v>
      </c>
      <c r="P33" s="41">
        <f>+P23-P32</f>
        <v>0</v>
      </c>
      <c r="Q33" s="41"/>
      <c r="R33" s="41"/>
      <c r="S33" s="41">
        <f>+S23-S32</f>
        <v>0</v>
      </c>
      <c r="T33" s="41"/>
      <c r="U33" s="41">
        <f>+U23-U32</f>
        <v>0</v>
      </c>
      <c r="V33" s="41"/>
      <c r="W33" s="41">
        <f>+W23-W32</f>
        <v>0</v>
      </c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showGridLines="0" view="pageBreakPreview" topLeftCell="J16" zoomScaleNormal="70" zoomScaleSheetLayoutView="10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42917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8" t="s">
        <v>70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9" t="s">
        <v>71</v>
      </c>
      <c r="B7" s="80"/>
      <c r="C7" s="80"/>
      <c r="D7" s="80"/>
      <c r="E7" s="80"/>
      <c r="F7" s="80"/>
      <c r="G7" s="80"/>
      <c r="H7" s="80"/>
      <c r="I7" s="80"/>
      <c r="J7" s="81"/>
      <c r="K7" s="76" t="s">
        <v>3</v>
      </c>
      <c r="L7" s="73" t="s">
        <v>72</v>
      </c>
      <c r="M7" s="75"/>
      <c r="N7" s="76" t="s">
        <v>73</v>
      </c>
      <c r="O7" s="76" t="s">
        <v>74</v>
      </c>
      <c r="P7" s="79" t="s">
        <v>75</v>
      </c>
      <c r="Q7" s="81"/>
      <c r="R7" s="76" t="s">
        <v>6</v>
      </c>
      <c r="S7" s="79" t="s">
        <v>76</v>
      </c>
      <c r="T7" s="80"/>
      <c r="U7" s="80"/>
      <c r="V7" s="80"/>
      <c r="W7" s="80"/>
      <c r="X7" s="81"/>
    </row>
    <row r="8" spans="1:24" ht="20.25" customHeight="1" x14ac:dyDescent="0.2">
      <c r="A8" s="82" t="s">
        <v>21</v>
      </c>
      <c r="B8" s="83"/>
      <c r="C8" s="71" t="s">
        <v>77</v>
      </c>
      <c r="D8" s="71" t="s">
        <v>78</v>
      </c>
      <c r="E8" s="84" t="s">
        <v>79</v>
      </c>
      <c r="F8" s="85"/>
      <c r="G8" s="71" t="s">
        <v>0</v>
      </c>
      <c r="H8" s="86" t="s">
        <v>2</v>
      </c>
      <c r="I8" s="87"/>
      <c r="J8" s="71" t="s">
        <v>1</v>
      </c>
      <c r="K8" s="77"/>
      <c r="L8" s="10" t="s">
        <v>80</v>
      </c>
      <c r="M8" s="10" t="s">
        <v>81</v>
      </c>
      <c r="N8" s="77"/>
      <c r="O8" s="77"/>
      <c r="P8" s="12" t="s">
        <v>4</v>
      </c>
      <c r="Q8" s="12" t="s">
        <v>5</v>
      </c>
      <c r="R8" s="77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2"/>
      <c r="D9" s="72"/>
      <c r="E9" s="17" t="s">
        <v>84</v>
      </c>
      <c r="F9" s="17" t="s">
        <v>85</v>
      </c>
      <c r="G9" s="72"/>
      <c r="H9" s="17" t="s">
        <v>82</v>
      </c>
      <c r="I9" s="17" t="s">
        <v>83</v>
      </c>
      <c r="J9" s="72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+CONCATENATE('Access-Jul'!C10,".",'Access-Jul'!D10)</f>
        <v>02.061</v>
      </c>
      <c r="D10" s="23" t="str">
        <f>+CONCATENATE('Access-Jul'!E10,".",'Access-Jul'!G10)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+'Access-Jul'!M10</f>
        <v>3180086</v>
      </c>
      <c r="Q10" s="30"/>
      <c r="R10" s="30">
        <f>N10-O10+P10+Q10</f>
        <v>3180086</v>
      </c>
      <c r="S10" s="30">
        <f>+'Access-Jul'!N10</f>
        <v>3180086</v>
      </c>
      <c r="T10" s="31">
        <f>IF(R10&gt;0,S10/R10,0)</f>
        <v>1</v>
      </c>
      <c r="U10" s="30">
        <f>+'Access-Jul'!O10</f>
        <v>2462681.2400000002</v>
      </c>
      <c r="V10" s="31">
        <f>IF(R10&gt;0,U10/R10,0)</f>
        <v>0.7744071198074518</v>
      </c>
      <c r="W10" s="30">
        <f>+'Access-Jul'!P10</f>
        <v>2462595.35</v>
      </c>
      <c r="X10" s="31">
        <f>IF(R10&gt;0,W10/R10,0)</f>
        <v>0.77438011110391358</v>
      </c>
    </row>
    <row r="11" spans="1:24" ht="30.75" customHeight="1" x14ac:dyDescent="0.2">
      <c r="A11" s="32" t="str">
        <f>+'Access-Jul'!A11</f>
        <v>12101</v>
      </c>
      <c r="B11" s="42" t="str">
        <f>+'Access-Jul'!B11</f>
        <v>JUSTICA FEDERAL DE PRIMEIRO GRAU</v>
      </c>
      <c r="C11" s="32" t="str">
        <f>+CONCATENATE('Access-Jul'!C11,".",'Access-Jul'!D11)</f>
        <v>02.061</v>
      </c>
      <c r="D11" s="32" t="str">
        <f>+CONCATENATE('Access-Jul'!E11,".",'Access-Jul'!G11)</f>
        <v>0569.4257</v>
      </c>
      <c r="E11" s="42" t="str">
        <f>+'Access-Jul'!F11</f>
        <v>PRESTACAO JURISDICIONAL NA JUSTICA FEDERAL</v>
      </c>
      <c r="F11" s="43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2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+'Access-Jul'!M11</f>
        <v>1706506</v>
      </c>
      <c r="Q11" s="35"/>
      <c r="R11" s="35">
        <f t="shared" ref="R11:R22" si="0">N11-O11+P11+Q11</f>
        <v>1706506</v>
      </c>
      <c r="S11" s="35">
        <f>+'Access-Jul'!N11</f>
        <v>168650.2</v>
      </c>
      <c r="T11" s="36">
        <f t="shared" ref="T11:T23" si="1">IF(R11&gt;0,S11/R11,0)</f>
        <v>9.882778027150213E-2</v>
      </c>
      <c r="U11" s="35">
        <f>+'Access-Jul'!O11</f>
        <v>38251</v>
      </c>
      <c r="V11" s="36">
        <f t="shared" ref="V11:V23" si="2">IF(R11&gt;0,U11/R11,0)</f>
        <v>2.2414805456294908E-2</v>
      </c>
      <c r="W11" s="35">
        <f>+'Access-Jul'!P11</f>
        <v>38251</v>
      </c>
      <c r="X11" s="36">
        <f t="shared" ref="X11:X23" si="3">IF(R11&gt;0,W11/R11,0)</f>
        <v>2.2414805456294908E-2</v>
      </c>
    </row>
    <row r="12" spans="1:24" ht="30.75" customHeight="1" x14ac:dyDescent="0.2">
      <c r="A12" s="32" t="str">
        <f>+'Access-Jul'!A12</f>
        <v>12101</v>
      </c>
      <c r="B12" s="42" t="str">
        <f>+'Access-Jul'!B12</f>
        <v>JUSTICA FEDERAL DE PRIMEIRO GRAU</v>
      </c>
      <c r="C12" s="32" t="str">
        <f>+CONCATENATE('Access-Jul'!C12,".",'Access-Jul'!D12)</f>
        <v>02.061</v>
      </c>
      <c r="D12" s="32" t="str">
        <f>+CONCATENATE('Access-Jul'!E12,".",'Access-Jul'!G12)</f>
        <v>0569.4257</v>
      </c>
      <c r="E12" s="42" t="str">
        <f>+'Access-Jul'!F12</f>
        <v>PRESTACAO JURISDICIONAL NA JUSTICA FEDERAL</v>
      </c>
      <c r="F12" s="42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2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+'Access-Jul'!M12</f>
        <v>16023378</v>
      </c>
      <c r="Q12" s="35"/>
      <c r="R12" s="35">
        <f t="shared" si="0"/>
        <v>16023378</v>
      </c>
      <c r="S12" s="35">
        <f>+'Access-Jul'!N12</f>
        <v>14774979.369999999</v>
      </c>
      <c r="T12" s="36">
        <f t="shared" si="1"/>
        <v>0.92208892344672888</v>
      </c>
      <c r="U12" s="35">
        <f>+'Access-Jul'!O12</f>
        <v>7995244.3799999999</v>
      </c>
      <c r="V12" s="36">
        <f t="shared" si="2"/>
        <v>0.49897371078682662</v>
      </c>
      <c r="W12" s="35">
        <f>+'Access-Jul'!P12</f>
        <v>7988777.3499999996</v>
      </c>
      <c r="X12" s="36">
        <f t="shared" si="3"/>
        <v>0.49857011112138772</v>
      </c>
    </row>
    <row r="13" spans="1:24" ht="30.75" customHeight="1" x14ac:dyDescent="0.2">
      <c r="A13" s="32" t="str">
        <f>+'Access-Jul'!A13</f>
        <v>12101</v>
      </c>
      <c r="B13" s="42" t="str">
        <f>+'Access-Jul'!B13</f>
        <v>JUSTICA FEDERAL DE PRIMEIRO GRAU</v>
      </c>
      <c r="C13" s="32" t="str">
        <f>+CONCATENATE('Access-Jul'!C13,".",'Access-Jul'!D13)</f>
        <v>02.061</v>
      </c>
      <c r="D13" s="32" t="str">
        <f>+CONCATENATE('Access-Jul'!E13,".",'Access-Jul'!G13)</f>
        <v>0569.4257</v>
      </c>
      <c r="E13" s="42" t="str">
        <f>+'Access-Jul'!F13</f>
        <v>PRESTACAO JURISDICIONAL NA JUSTICA FEDERAL</v>
      </c>
      <c r="F13" s="42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2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+'Access-Jul'!M13</f>
        <v>320997</v>
      </c>
      <c r="Q13" s="35"/>
      <c r="R13" s="35">
        <f t="shared" si="0"/>
        <v>320997</v>
      </c>
      <c r="S13" s="35">
        <f>+'Access-Jul'!N13</f>
        <v>5568.65</v>
      </c>
      <c r="T13" s="36">
        <f t="shared" si="1"/>
        <v>1.7347981445309458E-2</v>
      </c>
      <c r="U13" s="35">
        <f>+'Access-Jul'!O13</f>
        <v>5568.65</v>
      </c>
      <c r="V13" s="36">
        <f t="shared" si="2"/>
        <v>1.7347981445309458E-2</v>
      </c>
      <c r="W13" s="35">
        <f>+'Access-Jul'!P13</f>
        <v>5568.65</v>
      </c>
      <c r="X13" s="36">
        <f t="shared" si="3"/>
        <v>1.7347981445309458E-2</v>
      </c>
    </row>
    <row r="14" spans="1:24" ht="30.75" customHeight="1" x14ac:dyDescent="0.2">
      <c r="A14" s="32" t="str">
        <f>+'Access-Jul'!A14</f>
        <v>12101</v>
      </c>
      <c r="B14" s="42" t="str">
        <f>+'Access-Jul'!B14</f>
        <v>JUSTICA FEDERAL DE PRIMEIRO GRAU</v>
      </c>
      <c r="C14" s="32" t="str">
        <f>+CONCATENATE('Access-Jul'!C14,".",'Access-Jul'!D14)</f>
        <v>02.122</v>
      </c>
      <c r="D14" s="32" t="str">
        <f>+CONCATENATE('Access-Jul'!E14,".",'Access-Jul'!G14)</f>
        <v>0569.20TP</v>
      </c>
      <c r="E14" s="42" t="str">
        <f>+'Access-Jul'!F14</f>
        <v>PRESTACAO JURISDICIONAL NA JUSTICA FEDERAL</v>
      </c>
      <c r="F14" s="42" t="str">
        <f>+'Access-Jul'!H14</f>
        <v>PESSOAL ATIVO DA UNIAO</v>
      </c>
      <c r="G14" s="32" t="str">
        <f>IF('Access-Jul'!I14="1","F","S")</f>
        <v>F</v>
      </c>
      <c r="H14" s="32" t="str">
        <f>+'Access-Jul'!J14</f>
        <v>0100</v>
      </c>
      <c r="I14" s="42" t="str">
        <f>+'Access-Jul'!K14</f>
        <v>RECURSOS ORDINARIOS</v>
      </c>
      <c r="J14" s="32" t="str">
        <f>+'Access-Jul'!L14</f>
        <v>1</v>
      </c>
      <c r="K14" s="35"/>
      <c r="L14" s="35"/>
      <c r="M14" s="35"/>
      <c r="N14" s="33">
        <v>0</v>
      </c>
      <c r="O14" s="35"/>
      <c r="P14" s="35">
        <f>+'Access-Jul'!M14</f>
        <v>40857907.719999999</v>
      </c>
      <c r="Q14" s="35"/>
      <c r="R14" s="35">
        <f t="shared" si="0"/>
        <v>40857907.719999999</v>
      </c>
      <c r="S14" s="35">
        <f>+'Access-Jul'!N14</f>
        <v>40857906.859999999</v>
      </c>
      <c r="T14" s="36">
        <f t="shared" si="1"/>
        <v>0.99999997895144299</v>
      </c>
      <c r="U14" s="35">
        <f>+'Access-Jul'!O14</f>
        <v>40852293.100000001</v>
      </c>
      <c r="V14" s="36">
        <f t="shared" si="2"/>
        <v>0.99986258180329557</v>
      </c>
      <c r="W14" s="35">
        <f>+'Access-Jul'!P14</f>
        <v>40683886.799999997</v>
      </c>
      <c r="X14" s="36">
        <f t="shared" si="3"/>
        <v>0.99574082644680262</v>
      </c>
    </row>
    <row r="15" spans="1:24" ht="30.75" customHeight="1" x14ac:dyDescent="0.2">
      <c r="A15" s="32" t="str">
        <f>+'Access-Jul'!A15</f>
        <v>12101</v>
      </c>
      <c r="B15" s="42" t="str">
        <f>+'Access-Jul'!B15</f>
        <v>JUSTICA FEDERAL DE PRIMEIRO GRAU</v>
      </c>
      <c r="C15" s="32" t="str">
        <f>+CONCATENATE('Access-Jul'!C15,".",'Access-Jul'!D15)</f>
        <v>02.122</v>
      </c>
      <c r="D15" s="32" t="str">
        <f>+CONCATENATE('Access-Jul'!E15,".",'Access-Jul'!G15)</f>
        <v>0569.216H</v>
      </c>
      <c r="E15" s="42" t="str">
        <f>+'Access-Jul'!F15</f>
        <v>PRESTACAO JURISDICIONAL NA JUSTICA FEDERAL</v>
      </c>
      <c r="F15" s="42" t="str">
        <f>+'Access-Jul'!H15</f>
        <v>AJUDA DE CUSTO PARA MORADIA OU AUXILIO-MORADIA A AGENTES PUB</v>
      </c>
      <c r="G15" s="32" t="str">
        <f>IF('Access-Jul'!I15="1","F","S")</f>
        <v>F</v>
      </c>
      <c r="H15" s="32" t="str">
        <f>+'Access-Jul'!J15</f>
        <v>0100</v>
      </c>
      <c r="I15" s="42" t="str">
        <f>+'Access-Jul'!K15</f>
        <v>RECURSOS ORDINARIOS</v>
      </c>
      <c r="J15" s="32" t="str">
        <f>+'Access-Jul'!L15</f>
        <v>3</v>
      </c>
      <c r="K15" s="33"/>
      <c r="L15" s="33"/>
      <c r="M15" s="33"/>
      <c r="N15" s="33">
        <v>0</v>
      </c>
      <c r="O15" s="33"/>
      <c r="P15" s="35">
        <f>+'Access-Jul'!M15</f>
        <v>2091585</v>
      </c>
      <c r="Q15" s="35"/>
      <c r="R15" s="35">
        <f t="shared" si="0"/>
        <v>2091585</v>
      </c>
      <c r="S15" s="35">
        <f>+'Access-Jul'!N15</f>
        <v>883023.09</v>
      </c>
      <c r="T15" s="36">
        <f t="shared" si="1"/>
        <v>0.42217891694576121</v>
      </c>
      <c r="U15" s="35">
        <f>+'Access-Jul'!O15</f>
        <v>880916.29</v>
      </c>
      <c r="V15" s="36">
        <f t="shared" si="2"/>
        <v>0.4211716425581557</v>
      </c>
      <c r="W15" s="35">
        <f>+'Access-Jul'!P15</f>
        <v>880916.29</v>
      </c>
      <c r="X15" s="36">
        <f t="shared" si="3"/>
        <v>0.4211716425581557</v>
      </c>
    </row>
    <row r="16" spans="1:24" ht="30.75" customHeight="1" x14ac:dyDescent="0.2">
      <c r="A16" s="32" t="str">
        <f>+'Access-Jul'!A16</f>
        <v>12101</v>
      </c>
      <c r="B16" s="42" t="str">
        <f>+'Access-Jul'!B16</f>
        <v>JUSTICA FEDERAL DE PRIMEIRO GRAU</v>
      </c>
      <c r="C16" s="32" t="str">
        <f>+CONCATENATE('Access-Jul'!C16,".",'Access-Jul'!D16)</f>
        <v>02.301</v>
      </c>
      <c r="D16" s="32" t="str">
        <f>+CONCATENATE('Access-Jul'!E16,".",'Access-Jul'!G16)</f>
        <v>0569.2004</v>
      </c>
      <c r="E16" s="42" t="str">
        <f>+'Access-Jul'!F16</f>
        <v>PRESTACAO JURISDICIONAL NA JUSTICA FEDERAL</v>
      </c>
      <c r="F16" s="42" t="str">
        <f>+'Access-Jul'!H16</f>
        <v>ASSISTENCIA MEDICA E ODONTOLOGICA AOS SERVIDORES CIVIS, EMPR</v>
      </c>
      <c r="G16" s="32" t="str">
        <f>IF('Access-Jul'!I16="1","F","S")</f>
        <v>S</v>
      </c>
      <c r="H16" s="32" t="str">
        <f>+'Access-Jul'!J16</f>
        <v>0100</v>
      </c>
      <c r="I16" s="42" t="str">
        <f>+'Access-Jul'!K16</f>
        <v>RECURSOS ORDINARIOS</v>
      </c>
      <c r="J16" s="32" t="str">
        <f>+'Access-Jul'!L16</f>
        <v>3</v>
      </c>
      <c r="K16" s="35"/>
      <c r="L16" s="35"/>
      <c r="M16" s="35"/>
      <c r="N16" s="33">
        <v>0</v>
      </c>
      <c r="O16" s="35"/>
      <c r="P16" s="35">
        <f>+'Access-Jul'!M16</f>
        <v>2376180</v>
      </c>
      <c r="Q16" s="35"/>
      <c r="R16" s="35">
        <f t="shared" si="0"/>
        <v>2376180</v>
      </c>
      <c r="S16" s="35">
        <f>+'Access-Jul'!N16</f>
        <v>1752747.44</v>
      </c>
      <c r="T16" s="36">
        <f t="shared" si="1"/>
        <v>0.73763243525322153</v>
      </c>
      <c r="U16" s="35">
        <f>+'Access-Jul'!O16</f>
        <v>927426.11</v>
      </c>
      <c r="V16" s="36">
        <f t="shared" si="2"/>
        <v>0.39030128609785453</v>
      </c>
      <c r="W16" s="35">
        <f>+'Access-Jul'!P16</f>
        <v>927426.11</v>
      </c>
      <c r="X16" s="36">
        <f t="shared" si="3"/>
        <v>0.39030128609785453</v>
      </c>
    </row>
    <row r="17" spans="1:24" ht="30.75" customHeight="1" x14ac:dyDescent="0.2">
      <c r="A17" s="32" t="str">
        <f>+'Access-Jul'!A17</f>
        <v>12101</v>
      </c>
      <c r="B17" s="42" t="str">
        <f>+'Access-Jul'!B17</f>
        <v>JUSTICA FEDERAL DE PRIMEIRO GRAU</v>
      </c>
      <c r="C17" s="32" t="str">
        <f>+CONCATENATE('Access-Jul'!C17,".",'Access-Jul'!D17)</f>
        <v>02.331</v>
      </c>
      <c r="D17" s="32" t="str">
        <f>+CONCATENATE('Access-Jul'!E17,".",'Access-Jul'!G17)</f>
        <v>0569.00M1</v>
      </c>
      <c r="E17" s="42" t="str">
        <f>+'Access-Jul'!F17</f>
        <v>PRESTACAO JURISDICIONAL NA JUSTICA FEDERAL</v>
      </c>
      <c r="F17" s="42" t="str">
        <f>+'Access-Jul'!H17</f>
        <v>BENEFICIOS ASSISTENCIAIS DECORRENTES DO AUXILIO-FUNERAL E NA</v>
      </c>
      <c r="G17" s="32" t="str">
        <f>IF('Access-Jul'!I17="1","F","S")</f>
        <v>F</v>
      </c>
      <c r="H17" s="32" t="str">
        <f>+'Access-Jul'!J17</f>
        <v>0100</v>
      </c>
      <c r="I17" s="42" t="str">
        <f>+'Access-Jul'!K17</f>
        <v>RECURSOS ORDINARIOS</v>
      </c>
      <c r="J17" s="32" t="str">
        <f>+'Access-Jul'!L17</f>
        <v>3</v>
      </c>
      <c r="K17" s="35"/>
      <c r="L17" s="35"/>
      <c r="M17" s="35"/>
      <c r="N17" s="33">
        <v>0</v>
      </c>
      <c r="O17" s="35"/>
      <c r="P17" s="35">
        <f>+'Access-Jul'!M17</f>
        <v>3721.37</v>
      </c>
      <c r="Q17" s="35"/>
      <c r="R17" s="35">
        <f t="shared" si="0"/>
        <v>3721.37</v>
      </c>
      <c r="S17" s="35">
        <f>+'Access-Jul'!N17</f>
        <v>3721.37</v>
      </c>
      <c r="T17" s="36">
        <f t="shared" si="1"/>
        <v>1</v>
      </c>
      <c r="U17" s="35">
        <f>+'Access-Jul'!O17</f>
        <v>3721.37</v>
      </c>
      <c r="V17" s="36">
        <f t="shared" si="2"/>
        <v>1</v>
      </c>
      <c r="W17" s="35">
        <f>+'Access-Jul'!P17</f>
        <v>3721.37</v>
      </c>
      <c r="X17" s="36">
        <f t="shared" si="3"/>
        <v>1</v>
      </c>
    </row>
    <row r="18" spans="1:24" ht="30.75" customHeight="1" x14ac:dyDescent="0.2">
      <c r="A18" s="32" t="str">
        <f>+'Access-Jul'!A18</f>
        <v>12101</v>
      </c>
      <c r="B18" s="42" t="str">
        <f>+'Access-Jul'!B18</f>
        <v>JUSTICA FEDERAL DE PRIMEIRO GRAU</v>
      </c>
      <c r="C18" s="32" t="str">
        <f>+CONCATENATE('Access-Jul'!C18,".",'Access-Jul'!D18)</f>
        <v>02.331</v>
      </c>
      <c r="D18" s="32" t="str">
        <f>+CONCATENATE('Access-Jul'!E18,".",'Access-Jul'!G18)</f>
        <v>0569.2010</v>
      </c>
      <c r="E18" s="42" t="str">
        <f>+'Access-Jul'!F18</f>
        <v>PRESTACAO JURISDICIONAL NA JUSTICA FEDERAL</v>
      </c>
      <c r="F18" s="42" t="str">
        <f>+'Access-Jul'!H18</f>
        <v>ASSISTENCIA PRE-ESCOLAR AOS DEPENDENTES DOS SERVIDORES CIVIS</v>
      </c>
      <c r="G18" s="32" t="str">
        <f>IF('Access-Jul'!I18="1","F","S")</f>
        <v>F</v>
      </c>
      <c r="H18" s="32" t="str">
        <f>+'Access-Jul'!J18</f>
        <v>0100</v>
      </c>
      <c r="I18" s="42" t="str">
        <f>+'Access-Jul'!K18</f>
        <v>RECURSOS ORDINARIOS</v>
      </c>
      <c r="J18" s="32" t="str">
        <f>+'Access-Jul'!L18</f>
        <v>3</v>
      </c>
      <c r="K18" s="33"/>
      <c r="L18" s="33"/>
      <c r="M18" s="33"/>
      <c r="N18" s="33">
        <v>0</v>
      </c>
      <c r="O18" s="33"/>
      <c r="P18" s="35">
        <f>+'Access-Jul'!M18</f>
        <v>578772</v>
      </c>
      <c r="Q18" s="35"/>
      <c r="R18" s="35">
        <f t="shared" si="0"/>
        <v>578772</v>
      </c>
      <c r="S18" s="35">
        <f>+'Access-Jul'!N18</f>
        <v>578772</v>
      </c>
      <c r="T18" s="36">
        <f t="shared" si="1"/>
        <v>1</v>
      </c>
      <c r="U18" s="35">
        <f>+'Access-Jul'!O18</f>
        <v>339015</v>
      </c>
      <c r="V18" s="36">
        <f t="shared" si="2"/>
        <v>0.58574879227053145</v>
      </c>
      <c r="W18" s="35">
        <f>+'Access-Jul'!P18</f>
        <v>339015</v>
      </c>
      <c r="X18" s="36">
        <f t="shared" si="3"/>
        <v>0.58574879227053145</v>
      </c>
    </row>
    <row r="19" spans="1:24" ht="30.75" customHeight="1" x14ac:dyDescent="0.2">
      <c r="A19" s="32" t="str">
        <f>+'Access-Jul'!A19</f>
        <v>12101</v>
      </c>
      <c r="B19" s="42" t="str">
        <f>+'Access-Jul'!B19</f>
        <v>JUSTICA FEDERAL DE PRIMEIRO GRAU</v>
      </c>
      <c r="C19" s="32" t="str">
        <f>+CONCATENATE('Access-Jul'!C19,".",'Access-Jul'!D19)</f>
        <v>02.331</v>
      </c>
      <c r="D19" s="32" t="str">
        <f>+CONCATENATE('Access-Jul'!E19,".",'Access-Jul'!G19)</f>
        <v>0569.2012</v>
      </c>
      <c r="E19" s="42" t="str">
        <f>+'Access-Jul'!F19</f>
        <v>PRESTACAO JURISDICIONAL NA JUSTICA FEDERAL</v>
      </c>
      <c r="F19" s="42" t="str">
        <f>+'Access-Jul'!H19</f>
        <v>AUXILIO-ALIMENTACAO AOS SERVIDORES CIVIS, EMPREGADOS E MILIT</v>
      </c>
      <c r="G19" s="32" t="str">
        <f>IF('Access-Jul'!I19="1","F","S")</f>
        <v>F</v>
      </c>
      <c r="H19" s="32" t="str">
        <f>+'Access-Jul'!J19</f>
        <v>0100</v>
      </c>
      <c r="I19" s="42" t="str">
        <f>+'Access-Jul'!K19</f>
        <v>RECURSOS ORDINARIOS</v>
      </c>
      <c r="J19" s="32" t="str">
        <f>+'Access-Jul'!L19</f>
        <v>3</v>
      </c>
      <c r="K19" s="33"/>
      <c r="L19" s="33"/>
      <c r="M19" s="33"/>
      <c r="N19" s="33">
        <v>0</v>
      </c>
      <c r="O19" s="33"/>
      <c r="P19" s="35">
        <f>+'Access-Jul'!M19</f>
        <v>3680976</v>
      </c>
      <c r="Q19" s="35"/>
      <c r="R19" s="35">
        <f t="shared" si="0"/>
        <v>3680976</v>
      </c>
      <c r="S19" s="35">
        <f>+'Access-Jul'!N19</f>
        <v>3680976</v>
      </c>
      <c r="T19" s="36">
        <f t="shared" si="1"/>
        <v>1</v>
      </c>
      <c r="U19" s="35">
        <f>+'Access-Jul'!O19</f>
        <v>2087943.2</v>
      </c>
      <c r="V19" s="36">
        <f t="shared" si="2"/>
        <v>0.56722543151598925</v>
      </c>
      <c r="W19" s="35">
        <f>+'Access-Jul'!P19</f>
        <v>2087943.2</v>
      </c>
      <c r="X19" s="36">
        <f t="shared" si="3"/>
        <v>0.56722543151598925</v>
      </c>
    </row>
    <row r="20" spans="1:24" ht="30.75" customHeight="1" x14ac:dyDescent="0.2">
      <c r="A20" s="32" t="str">
        <f>+'Access-Jul'!A20</f>
        <v>12101</v>
      </c>
      <c r="B20" s="42" t="str">
        <f>+'Access-Jul'!B20</f>
        <v>JUSTICA FEDERAL DE PRIMEIRO GRAU</v>
      </c>
      <c r="C20" s="32" t="str">
        <f>+CONCATENATE('Access-Jul'!C20,".",'Access-Jul'!D20)</f>
        <v>02.846</v>
      </c>
      <c r="D20" s="32" t="str">
        <f>+CONCATENATE('Access-Jul'!E20,".",'Access-Jul'!G20)</f>
        <v>0569.09HB</v>
      </c>
      <c r="E20" s="42" t="str">
        <f>+'Access-Jul'!F20</f>
        <v>PRESTACAO JURISDICIONAL NA JUSTICA FEDERAL</v>
      </c>
      <c r="F20" s="42" t="str">
        <f>+'Access-Jul'!H20</f>
        <v>CONTRIBUICAO DA UNIAO, DE SUAS AUTARQUIAS E FUNDACOES PARA O</v>
      </c>
      <c r="G20" s="32" t="str">
        <f>IF('Access-Jul'!I20="1","F","S")</f>
        <v>F</v>
      </c>
      <c r="H20" s="32" t="str">
        <f>+'Access-Jul'!J20</f>
        <v>0100</v>
      </c>
      <c r="I20" s="42" t="str">
        <f>+'Access-Jul'!K20</f>
        <v>RECURSOS ORDINARIOS</v>
      </c>
      <c r="J20" s="32" t="str">
        <f>+'Access-Jul'!L20</f>
        <v>1</v>
      </c>
      <c r="K20" s="33"/>
      <c r="L20" s="33"/>
      <c r="M20" s="33"/>
      <c r="N20" s="33">
        <v>0</v>
      </c>
      <c r="O20" s="33"/>
      <c r="P20" s="35">
        <f>+'Access-Jul'!M20</f>
        <v>6859439.3799999999</v>
      </c>
      <c r="Q20" s="35"/>
      <c r="R20" s="35">
        <f t="shared" si="0"/>
        <v>6859439.3799999999</v>
      </c>
      <c r="S20" s="35">
        <f>+'Access-Jul'!N20</f>
        <v>6859439.3799999999</v>
      </c>
      <c r="T20" s="36">
        <f t="shared" si="1"/>
        <v>1</v>
      </c>
      <c r="U20" s="35">
        <f>+'Access-Jul'!O20</f>
        <v>6858227.5599999996</v>
      </c>
      <c r="V20" s="36">
        <f t="shared" si="2"/>
        <v>0.99982333541666191</v>
      </c>
      <c r="W20" s="35">
        <f>+'Access-Jul'!P20</f>
        <v>6858227.5599999996</v>
      </c>
      <c r="X20" s="36">
        <f t="shared" si="3"/>
        <v>0.99982333541666191</v>
      </c>
    </row>
    <row r="21" spans="1:24" ht="30.75" customHeight="1" x14ac:dyDescent="0.2">
      <c r="A21" s="32" t="str">
        <f>+'Access-Jul'!A21</f>
        <v>12101</v>
      </c>
      <c r="B21" s="42" t="str">
        <f>+'Access-Jul'!B21</f>
        <v>JUSTICA FEDERAL DE PRIMEIRO GRAU</v>
      </c>
      <c r="C21" s="32" t="str">
        <f>+CONCATENATE('Access-Jul'!C21,".",'Access-Jul'!D21)</f>
        <v>09.272</v>
      </c>
      <c r="D21" s="32" t="str">
        <f>+CONCATENATE('Access-Jul'!E21,".",'Access-Jul'!G21)</f>
        <v>0089.0181</v>
      </c>
      <c r="E21" s="42" t="str">
        <f>+'Access-Jul'!F21</f>
        <v>PREVIDENCIA DE INATIVOS E PENSIONISTAS DA UNIAO</v>
      </c>
      <c r="F21" s="42" t="str">
        <f>+'Access-Jul'!H21</f>
        <v>APOSENTADORIAS E PENSOES - SERVIDORES CIVIS</v>
      </c>
      <c r="G21" s="32" t="str">
        <f>IF('Access-Jul'!I21="1","F","S")</f>
        <v>S</v>
      </c>
      <c r="H21" s="32" t="str">
        <f>+'Access-Jul'!J21</f>
        <v>0156</v>
      </c>
      <c r="I21" s="42" t="str">
        <f>+'Access-Jul'!K21</f>
        <v>CONTRIBUICAO PLANO SEGURIDADE SOCIAL SERVIDOR</v>
      </c>
      <c r="J21" s="32" t="str">
        <f>+'Access-Jul'!L21</f>
        <v>1</v>
      </c>
      <c r="K21" s="33"/>
      <c r="L21" s="33"/>
      <c r="M21" s="33"/>
      <c r="N21" s="33">
        <v>0</v>
      </c>
      <c r="O21" s="33"/>
      <c r="P21" s="35">
        <f>+'Access-Jul'!M21</f>
        <v>2686653.02</v>
      </c>
      <c r="Q21" s="35"/>
      <c r="R21" s="35">
        <f t="shared" si="0"/>
        <v>2686653.02</v>
      </c>
      <c r="S21" s="35">
        <f>+'Access-Jul'!N21</f>
        <v>2686653.02</v>
      </c>
      <c r="T21" s="36">
        <f t="shared" si="1"/>
        <v>1</v>
      </c>
      <c r="U21" s="35">
        <f>+'Access-Jul'!O21</f>
        <v>2686653.02</v>
      </c>
      <c r="V21" s="36">
        <f t="shared" si="2"/>
        <v>1</v>
      </c>
      <c r="W21" s="35">
        <f>+'Access-Jul'!P21</f>
        <v>2648982.5299999998</v>
      </c>
      <c r="X21" s="36">
        <f t="shared" si="3"/>
        <v>0.98597865458636702</v>
      </c>
    </row>
    <row r="22" spans="1:24" ht="30.75" customHeight="1" thickBot="1" x14ac:dyDescent="0.25">
      <c r="A22" s="32" t="str">
        <f>+'Access-Jul'!A22</f>
        <v>12101</v>
      </c>
      <c r="B22" s="42" t="str">
        <f>+'Access-Jul'!B22</f>
        <v>JUSTICA FEDERAL DE PRIMEIRO GRAU</v>
      </c>
      <c r="C22" s="32" t="str">
        <f>+CONCATENATE('Access-Jul'!C22,".",'Access-Jul'!D22)</f>
        <v>09.272</v>
      </c>
      <c r="D22" s="32" t="str">
        <f>+CONCATENATE('Access-Jul'!E22,".",'Access-Jul'!G22)</f>
        <v>0089.0181</v>
      </c>
      <c r="E22" s="42" t="str">
        <f>+'Access-Jul'!F22</f>
        <v>PREVIDENCIA DE INATIVOS E PENSIONISTAS DA UNIAO</v>
      </c>
      <c r="F22" s="42" t="str">
        <f>+'Access-Jul'!H22</f>
        <v>APOSENTADORIAS E PENSOES - SERVIDORES CIVIS</v>
      </c>
      <c r="G22" s="32" t="str">
        <f>IF('Access-Jul'!I22="1","F","S")</f>
        <v>S</v>
      </c>
      <c r="H22" s="32" t="str">
        <f>+'Access-Jul'!J22</f>
        <v>0169</v>
      </c>
      <c r="I22" s="42" t="str">
        <f>+'Access-Jul'!K22</f>
        <v>CONTRIB.PATRONAL P/PLANO DE SEGURID.SOC.SERV.</v>
      </c>
      <c r="J22" s="32" t="str">
        <f>+'Access-Jul'!L22</f>
        <v>1</v>
      </c>
      <c r="K22" s="33"/>
      <c r="L22" s="33"/>
      <c r="M22" s="33"/>
      <c r="N22" s="33">
        <v>0</v>
      </c>
      <c r="O22" s="33"/>
      <c r="P22" s="35">
        <f>+'Access-Jul'!M22</f>
        <v>3677103.71</v>
      </c>
      <c r="Q22" s="35"/>
      <c r="R22" s="35">
        <f t="shared" si="0"/>
        <v>3677103.71</v>
      </c>
      <c r="S22" s="35">
        <f>+'Access-Jul'!N22</f>
        <v>3677103.71</v>
      </c>
      <c r="T22" s="36">
        <f t="shared" si="1"/>
        <v>1</v>
      </c>
      <c r="U22" s="35">
        <f>+'Access-Jul'!O22</f>
        <v>3677103.71</v>
      </c>
      <c r="V22" s="36">
        <f t="shared" si="2"/>
        <v>1</v>
      </c>
      <c r="W22" s="35">
        <f>+'Access-Jul'!P22</f>
        <v>3677103.71</v>
      </c>
      <c r="X22" s="36">
        <f t="shared" si="3"/>
        <v>1</v>
      </c>
    </row>
    <row r="23" spans="1:24" ht="30.75" customHeight="1" thickBot="1" x14ac:dyDescent="0.25">
      <c r="A23" s="73" t="s">
        <v>99</v>
      </c>
      <c r="B23" s="74"/>
      <c r="C23" s="74"/>
      <c r="D23" s="74"/>
      <c r="E23" s="74"/>
      <c r="F23" s="74"/>
      <c r="G23" s="74"/>
      <c r="H23" s="74"/>
      <c r="I23" s="74"/>
      <c r="J23" s="75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f>SUM(P10:P22)</f>
        <v>84043305.199999988</v>
      </c>
      <c r="Q23" s="38">
        <f>SUM(Q10:Q22)</f>
        <v>0</v>
      </c>
      <c r="R23" s="38">
        <f>SUM(R10:R22)</f>
        <v>84043305.199999988</v>
      </c>
      <c r="S23" s="38">
        <f>SUM(S10:S22)</f>
        <v>79109627.089999989</v>
      </c>
      <c r="T23" s="39">
        <f t="shared" si="1"/>
        <v>0.94129600093357579</v>
      </c>
      <c r="U23" s="38">
        <f>SUM(U10:U22)</f>
        <v>68815044.63000001</v>
      </c>
      <c r="V23" s="39">
        <f t="shared" si="2"/>
        <v>0.81880459682349593</v>
      </c>
      <c r="W23" s="38">
        <f>SUM(W10:W22)</f>
        <v>68602414.920000002</v>
      </c>
      <c r="X23" s="39">
        <f t="shared" si="3"/>
        <v>0.81627459506435518</v>
      </c>
    </row>
    <row r="24" spans="1:24" x14ac:dyDescent="0.2">
      <c r="A24" s="3" t="s">
        <v>100</v>
      </c>
      <c r="B24" s="3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5" spans="1:24" x14ac:dyDescent="0.2">
      <c r="A25" s="3" t="s">
        <v>101</v>
      </c>
      <c r="B25" s="40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8" spans="1:24" x14ac:dyDescent="0.2">
      <c r="N28" t="s">
        <v>15</v>
      </c>
      <c r="P28" s="41">
        <f>SUM(P10:P22)</f>
        <v>84043305.199999988</v>
      </c>
      <c r="Q28" s="41"/>
      <c r="R28" s="41">
        <f>SUM(R10:R22)</f>
        <v>84043305.199999988</v>
      </c>
      <c r="S28" s="41">
        <f>SUM(S10:S22)</f>
        <v>79109627.089999989</v>
      </c>
      <c r="T28" s="41"/>
      <c r="U28" s="41">
        <f>SUM(U10:U22)</f>
        <v>68815044.63000001</v>
      </c>
      <c r="V28" s="41"/>
      <c r="W28" s="41">
        <f>SUM(W10:W22)</f>
        <v>68602414.920000002</v>
      </c>
      <c r="X28" s="41"/>
    </row>
    <row r="29" spans="1:24" x14ac:dyDescent="0.2">
      <c r="N29" s="54" t="s">
        <v>134</v>
      </c>
      <c r="P29" s="41">
        <f>'Access-Jul'!M23</f>
        <v>84043305.199999988</v>
      </c>
      <c r="Q29" s="41"/>
      <c r="R29" s="41">
        <f>'Access-Jul'!M23</f>
        <v>84043305.199999988</v>
      </c>
      <c r="S29" s="41">
        <f>'Access-Jul'!N23</f>
        <v>79109627.089999989</v>
      </c>
      <c r="T29" s="41"/>
      <c r="U29" s="41">
        <f>'Access-Jul'!O23</f>
        <v>68815044.63000001</v>
      </c>
      <c r="V29" s="41"/>
      <c r="W29" s="41">
        <f>'Access-Jul'!P23</f>
        <v>68602414.920000002</v>
      </c>
      <c r="X29" s="41"/>
    </row>
    <row r="30" spans="1:24" x14ac:dyDescent="0.2">
      <c r="N30" t="s">
        <v>16</v>
      </c>
      <c r="P30" s="41">
        <f>+P28-P29</f>
        <v>0</v>
      </c>
      <c r="Q30" s="41"/>
      <c r="R30" s="41">
        <f>+R28-R29</f>
        <v>0</v>
      </c>
      <c r="S30" s="41">
        <f>+S28-S29</f>
        <v>0</v>
      </c>
      <c r="T30" s="41"/>
      <c r="U30" s="41">
        <f>+U28-U29</f>
        <v>0</v>
      </c>
      <c r="V30" s="41"/>
      <c r="W30" s="41">
        <f>+W28-W29</f>
        <v>0</v>
      </c>
      <c r="X30" s="41"/>
    </row>
    <row r="32" spans="1:24" x14ac:dyDescent="0.2">
      <c r="N32" s="54" t="s">
        <v>123</v>
      </c>
      <c r="P32" s="41">
        <f>'Access-Jul'!M23</f>
        <v>84043305.199999988</v>
      </c>
      <c r="Q32" s="41"/>
      <c r="R32" s="41"/>
      <c r="S32" s="41">
        <f>'Access-Jul'!N23</f>
        <v>79109627.089999989</v>
      </c>
      <c r="T32" s="41"/>
      <c r="U32" s="41">
        <f>'Access-Jul'!O23</f>
        <v>68815044.63000001</v>
      </c>
      <c r="V32" s="41"/>
      <c r="W32" s="41">
        <f>'Access-Jul'!P23</f>
        <v>68602414.920000002</v>
      </c>
    </row>
    <row r="33" spans="14:25" x14ac:dyDescent="0.2">
      <c r="N33" s="54" t="s">
        <v>16</v>
      </c>
      <c r="P33" s="41">
        <f>+P23-P32</f>
        <v>0</v>
      </c>
      <c r="Q33" s="41"/>
      <c r="R33" s="41"/>
      <c r="S33" s="41">
        <f>+S23-S32</f>
        <v>0</v>
      </c>
      <c r="T33" s="41"/>
      <c r="U33" s="41">
        <f>+U23-U32</f>
        <v>0</v>
      </c>
      <c r="V33" s="41"/>
      <c r="W33" s="41">
        <f>+W23-W32</f>
        <v>0</v>
      </c>
    </row>
    <row r="40" spans="14:25" x14ac:dyDescent="0.2">
      <c r="Y40" t="s">
        <v>136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23:J23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zoomScaleNormal="100" zoomScaleSheetLayoutView="10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8" t="s">
        <v>70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9" t="s">
        <v>71</v>
      </c>
      <c r="B7" s="80"/>
      <c r="C7" s="80"/>
      <c r="D7" s="80"/>
      <c r="E7" s="80"/>
      <c r="F7" s="80"/>
      <c r="G7" s="80"/>
      <c r="H7" s="80"/>
      <c r="I7" s="80"/>
      <c r="J7" s="81"/>
      <c r="K7" s="76" t="s">
        <v>3</v>
      </c>
      <c r="L7" s="73" t="s">
        <v>72</v>
      </c>
      <c r="M7" s="75"/>
      <c r="N7" s="76" t="s">
        <v>73</v>
      </c>
      <c r="O7" s="76" t="s">
        <v>74</v>
      </c>
      <c r="P7" s="79" t="s">
        <v>75</v>
      </c>
      <c r="Q7" s="81"/>
      <c r="R7" s="76" t="s">
        <v>6</v>
      </c>
      <c r="S7" s="79" t="s">
        <v>76</v>
      </c>
      <c r="T7" s="80"/>
      <c r="U7" s="80"/>
      <c r="V7" s="80"/>
      <c r="W7" s="80"/>
      <c r="X7" s="81"/>
    </row>
    <row r="8" spans="1:24" ht="20.25" customHeight="1" x14ac:dyDescent="0.2">
      <c r="A8" s="82" t="s">
        <v>21</v>
      </c>
      <c r="B8" s="83"/>
      <c r="C8" s="71" t="s">
        <v>77</v>
      </c>
      <c r="D8" s="71" t="s">
        <v>78</v>
      </c>
      <c r="E8" s="84" t="s">
        <v>79</v>
      </c>
      <c r="F8" s="85"/>
      <c r="G8" s="71" t="s">
        <v>0</v>
      </c>
      <c r="H8" s="86" t="s">
        <v>2</v>
      </c>
      <c r="I8" s="87"/>
      <c r="J8" s="71" t="s">
        <v>1</v>
      </c>
      <c r="K8" s="77"/>
      <c r="L8" s="10" t="s">
        <v>80</v>
      </c>
      <c r="M8" s="10" t="s">
        <v>81</v>
      </c>
      <c r="N8" s="77"/>
      <c r="O8" s="77"/>
      <c r="P8" s="12" t="s">
        <v>4</v>
      </c>
      <c r="Q8" s="12" t="s">
        <v>5</v>
      </c>
      <c r="R8" s="77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2"/>
      <c r="D9" s="72"/>
      <c r="E9" s="17" t="s">
        <v>84</v>
      </c>
      <c r="F9" s="17" t="s">
        <v>85</v>
      </c>
      <c r="G9" s="72"/>
      <c r="H9" s="17" t="s">
        <v>82</v>
      </c>
      <c r="I9" s="17" t="s">
        <v>83</v>
      </c>
      <c r="J9" s="72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+CONCATENATE('Access-Ago'!C10,".",'Access-Ago'!D10)</f>
        <v>02.061</v>
      </c>
      <c r="D10" s="23" t="str">
        <f>+CONCATENATE('Access-Ago'!E10,".",'Access-Ago'!G10)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+'Access-Ago'!M10</f>
        <v>3180086</v>
      </c>
      <c r="Q10" s="30"/>
      <c r="R10" s="30">
        <f>N10-O10+P10+Q10</f>
        <v>3180086</v>
      </c>
      <c r="S10" s="30">
        <f>+'Access-Ago'!N10</f>
        <v>3180086</v>
      </c>
      <c r="T10" s="31">
        <f>IF(R10&gt;0,S10/R10,0)</f>
        <v>1</v>
      </c>
      <c r="U10" s="30">
        <f>+'Access-Ago'!O10</f>
        <v>2926098.57</v>
      </c>
      <c r="V10" s="31">
        <f>IF(R10&gt;0,U10/R10,0)</f>
        <v>0.92013189894864478</v>
      </c>
      <c r="W10" s="30">
        <f>+'Access-Ago'!P10</f>
        <v>2926012.68</v>
      </c>
      <c r="X10" s="31">
        <f>IF(R10&gt;0,W10/R10,0)</f>
        <v>0.92010489024510667</v>
      </c>
    </row>
    <row r="11" spans="1:24" ht="30.75" customHeight="1" x14ac:dyDescent="0.2">
      <c r="A11" s="32" t="str">
        <f>+'Access-Ago'!A11</f>
        <v>12101</v>
      </c>
      <c r="B11" s="42" t="str">
        <f>+'Access-Ago'!B11</f>
        <v>JUSTICA FEDERAL DE PRIMEIRO GRAU</v>
      </c>
      <c r="C11" s="32" t="str">
        <f>+CONCATENATE('Access-Ago'!C11,".",'Access-Ago'!D11)</f>
        <v>02.061</v>
      </c>
      <c r="D11" s="32" t="str">
        <f>+CONCATENATE('Access-Ago'!E11,".",'Access-Ago'!G11)</f>
        <v>0569.4257</v>
      </c>
      <c r="E11" s="42" t="str">
        <f>+'Access-Ago'!F11</f>
        <v>PRESTACAO JURISDICIONAL NA JUSTICA FEDERAL</v>
      </c>
      <c r="F11" s="43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2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+'Access-Ago'!M11</f>
        <v>1706506</v>
      </c>
      <c r="Q11" s="35"/>
      <c r="R11" s="35">
        <f t="shared" ref="R11:R20" si="0">N11-O11+P11+Q11</f>
        <v>1706506</v>
      </c>
      <c r="S11" s="35">
        <f>+'Access-Ago'!N11</f>
        <v>296850.2</v>
      </c>
      <c r="T11" s="36">
        <f t="shared" ref="T11:T25" si="1">IF(R11&gt;0,S11/R11,0)</f>
        <v>0.17395204001626716</v>
      </c>
      <c r="U11" s="35">
        <f>+'Access-Ago'!O11</f>
        <v>38251</v>
      </c>
      <c r="V11" s="36">
        <f t="shared" ref="V11:V25" si="2">IF(R11&gt;0,U11/R11,0)</f>
        <v>2.2414805456294908E-2</v>
      </c>
      <c r="W11" s="35">
        <f>+'Access-Ago'!P11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+'Access-Ago'!A12</f>
        <v>12101</v>
      </c>
      <c r="B12" s="42" t="str">
        <f>+'Access-Ago'!B12</f>
        <v>JUSTICA FEDERAL DE PRIMEIRO GRAU</v>
      </c>
      <c r="C12" s="32" t="str">
        <f>+CONCATENATE('Access-Ago'!C12,".",'Access-Ago'!D12)</f>
        <v>02.061</v>
      </c>
      <c r="D12" s="32" t="str">
        <f>+CONCATENATE('Access-Ago'!E12,".",'Access-Ago'!G12)</f>
        <v>0569.4257</v>
      </c>
      <c r="E12" s="42" t="str">
        <f>+'Access-Ago'!F12</f>
        <v>PRESTACAO JURISDICIONAL NA JUSTICA FEDERAL</v>
      </c>
      <c r="F12" s="42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2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+'Access-Ago'!M12</f>
        <v>16089349</v>
      </c>
      <c r="Q12" s="35"/>
      <c r="R12" s="35">
        <f t="shared" si="0"/>
        <v>16089349</v>
      </c>
      <c r="S12" s="35">
        <f>+'Access-Ago'!N12</f>
        <v>15060107.039999999</v>
      </c>
      <c r="T12" s="36">
        <f t="shared" si="1"/>
        <v>0.93602960815878877</v>
      </c>
      <c r="U12" s="35">
        <f>+'Access-Ago'!O12</f>
        <v>9310164.7699999996</v>
      </c>
      <c r="V12" s="36">
        <f t="shared" si="2"/>
        <v>0.57865391384076503</v>
      </c>
      <c r="W12" s="35">
        <f>+'Access-Ago'!P12</f>
        <v>9303697.7400000002</v>
      </c>
      <c r="X12" s="36">
        <f t="shared" si="3"/>
        <v>0.57825196905107845</v>
      </c>
    </row>
    <row r="13" spans="1:24" ht="30.75" customHeight="1" x14ac:dyDescent="0.2">
      <c r="A13" s="32" t="str">
        <f>+'Access-Ago'!A13</f>
        <v>12101</v>
      </c>
      <c r="B13" s="42" t="str">
        <f>+'Access-Ago'!B13</f>
        <v>JUSTICA FEDERAL DE PRIMEIRO GRAU</v>
      </c>
      <c r="C13" s="32" t="str">
        <f>+CONCATENATE('Access-Ago'!C13,".",'Access-Ago'!D13)</f>
        <v>02.061</v>
      </c>
      <c r="D13" s="32" t="str">
        <f>+CONCATENATE('Access-Ago'!E13,".",'Access-Ago'!G13)</f>
        <v>0569.4257</v>
      </c>
      <c r="E13" s="42" t="str">
        <f>+'Access-Ago'!F13</f>
        <v>PRESTACAO JURISDICIONAL NA JUSTICA FEDERAL</v>
      </c>
      <c r="F13" s="42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2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+'Access-Ago'!M13</f>
        <v>320997</v>
      </c>
      <c r="Q13" s="35"/>
      <c r="R13" s="35">
        <f t="shared" si="0"/>
        <v>320997</v>
      </c>
      <c r="S13" s="35">
        <f>+'Access-Ago'!N13</f>
        <v>166105.65</v>
      </c>
      <c r="T13" s="36">
        <f t="shared" si="1"/>
        <v>0.51746792026093702</v>
      </c>
      <c r="U13" s="35">
        <f>+'Access-Ago'!O13</f>
        <v>11765.65</v>
      </c>
      <c r="V13" s="36">
        <f t="shared" si="2"/>
        <v>3.6653457820478075E-2</v>
      </c>
      <c r="W13" s="35">
        <f>+'Access-Ago'!P13</f>
        <v>11765.65</v>
      </c>
      <c r="X13" s="36">
        <f t="shared" si="3"/>
        <v>3.6653457820478075E-2</v>
      </c>
    </row>
    <row r="14" spans="1:24" ht="30.75" customHeight="1" x14ac:dyDescent="0.2">
      <c r="A14" s="32" t="str">
        <f>+'Access-Ago'!A14</f>
        <v>12101</v>
      </c>
      <c r="B14" s="42" t="str">
        <f>+'Access-Ago'!B14</f>
        <v>JUSTICA FEDERAL DE PRIMEIRO GRAU</v>
      </c>
      <c r="C14" s="32" t="str">
        <f>+CONCATENATE('Access-Ago'!C14,".",'Access-Ago'!D14)</f>
        <v>02.061</v>
      </c>
      <c r="D14" s="32" t="str">
        <f>+CONCATENATE('Access-Ago'!E14,".",'Access-Ago'!G14)</f>
        <v>0569.4257</v>
      </c>
      <c r="E14" s="42" t="str">
        <f>+'Access-Ago'!F14</f>
        <v>PRESTACAO JURISDICIONAL NA JUSTICA FEDERAL</v>
      </c>
      <c r="F14" s="42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2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+'Access-Ago'!M14</f>
        <v>220000</v>
      </c>
      <c r="Q14" s="35"/>
      <c r="R14" s="35">
        <f t="shared" si="0"/>
        <v>220000</v>
      </c>
      <c r="S14" s="35">
        <f>+'Access-Ago'!N14</f>
        <v>0</v>
      </c>
      <c r="T14" s="36">
        <f t="shared" si="1"/>
        <v>0</v>
      </c>
      <c r="U14" s="35">
        <f>+'Access-Ago'!O14</f>
        <v>0</v>
      </c>
      <c r="V14" s="36">
        <f t="shared" si="2"/>
        <v>0</v>
      </c>
      <c r="W14" s="35">
        <f>+'Access-Ago'!P14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2" t="str">
        <f>+'Access-Ago'!B15</f>
        <v>JUSTICA FEDERAL DE PRIMEIRO GRAU</v>
      </c>
      <c r="C15" s="32" t="str">
        <f>+CONCATENATE('Access-Ago'!C15,".",'Access-Ago'!D15)</f>
        <v>02.061</v>
      </c>
      <c r="D15" s="32" t="str">
        <f>+CONCATENATE('Access-Ago'!E15,".",'Access-Ago'!G15)</f>
        <v>0569.4257</v>
      </c>
      <c r="E15" s="42" t="str">
        <f>+'Access-Ago'!F15</f>
        <v>PRESTACAO JURISDICIONAL NA JUSTICA FEDERAL</v>
      </c>
      <c r="F15" s="42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2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+'Access-Ago'!M15</f>
        <v>52399</v>
      </c>
      <c r="Q15" s="35"/>
      <c r="R15" s="35">
        <f t="shared" si="0"/>
        <v>52399</v>
      </c>
      <c r="S15" s="35">
        <f>+'Access-Ago'!N15</f>
        <v>0</v>
      </c>
      <c r="T15" s="36">
        <f t="shared" si="1"/>
        <v>0</v>
      </c>
      <c r="U15" s="35">
        <f>+'Access-Ago'!O15</f>
        <v>0</v>
      </c>
      <c r="V15" s="36">
        <f t="shared" si="2"/>
        <v>0</v>
      </c>
      <c r="W15" s="35">
        <f>+'Access-Ago'!P15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2" t="str">
        <f>+'Access-Ago'!B16</f>
        <v>JUSTICA FEDERAL DE PRIMEIRO GRAU</v>
      </c>
      <c r="C16" s="32" t="str">
        <f>+CONCATENATE('Access-Ago'!C16,".",'Access-Ago'!D16)</f>
        <v>02.122</v>
      </c>
      <c r="D16" s="32" t="str">
        <f>+CONCATENATE('Access-Ago'!E16,".",'Access-Ago'!G16)</f>
        <v>0569.20TP</v>
      </c>
      <c r="E16" s="42" t="str">
        <f>+'Access-Ago'!F16</f>
        <v>PRESTACAO JURISDICIONAL NA JUSTICA FEDERAL</v>
      </c>
      <c r="F16" s="42" t="str">
        <f>+'Access-Ago'!H16</f>
        <v>PESSOAL ATIVO DA UNIAO</v>
      </c>
      <c r="G16" s="32" t="str">
        <f>IF('Access-Ago'!I16="1","F","S")</f>
        <v>F</v>
      </c>
      <c r="H16" s="32" t="str">
        <f>+'Access-Ago'!J16</f>
        <v>0100</v>
      </c>
      <c r="I16" s="42" t="str">
        <f>+'Access-Ago'!K16</f>
        <v>RECURSOS ORDINARIOS</v>
      </c>
      <c r="J16" s="32" t="str">
        <f>+'Access-Ago'!L16</f>
        <v>1</v>
      </c>
      <c r="K16" s="35"/>
      <c r="L16" s="35"/>
      <c r="M16" s="35"/>
      <c r="N16" s="33">
        <v>0</v>
      </c>
      <c r="O16" s="35"/>
      <c r="P16" s="35">
        <f>+'Access-Ago'!M16</f>
        <v>46376582.810000002</v>
      </c>
      <c r="Q16" s="35"/>
      <c r="R16" s="35">
        <f t="shared" si="0"/>
        <v>46376582.810000002</v>
      </c>
      <c r="S16" s="35">
        <f>+'Access-Ago'!N16</f>
        <v>46376476.439999998</v>
      </c>
      <c r="T16" s="36">
        <f t="shared" si="1"/>
        <v>0.99999770638556018</v>
      </c>
      <c r="U16" s="35">
        <f>+'Access-Ago'!O16</f>
        <v>46370968.189999998</v>
      </c>
      <c r="V16" s="36">
        <f t="shared" si="2"/>
        <v>0.99987893415901286</v>
      </c>
      <c r="W16" s="35">
        <f>+'Access-Ago'!P16</f>
        <v>46198310.509999998</v>
      </c>
      <c r="X16" s="36">
        <f t="shared" si="3"/>
        <v>0.99615598456810917</v>
      </c>
    </row>
    <row r="17" spans="1:24" ht="30.75" customHeight="1" x14ac:dyDescent="0.2">
      <c r="A17" s="32" t="str">
        <f>+'Access-Ago'!A17</f>
        <v>12101</v>
      </c>
      <c r="B17" s="42" t="str">
        <f>+'Access-Ago'!B17</f>
        <v>JUSTICA FEDERAL DE PRIMEIRO GRAU</v>
      </c>
      <c r="C17" s="32" t="str">
        <f>+CONCATENATE('Access-Ago'!C17,".",'Access-Ago'!D17)</f>
        <v>02.122</v>
      </c>
      <c r="D17" s="32" t="str">
        <f>+CONCATENATE('Access-Ago'!E17,".",'Access-Ago'!G17)</f>
        <v>0569.216H</v>
      </c>
      <c r="E17" s="42" t="str">
        <f>+'Access-Ago'!F17</f>
        <v>PRESTACAO JURISDICIONAL NA JUSTICA FEDERAL</v>
      </c>
      <c r="F17" s="42" t="str">
        <f>+'Access-Ago'!H17</f>
        <v>AJUDA DE CUSTO PARA MORADIA OU AUXILIO-MORADIA A AGENTES PUB</v>
      </c>
      <c r="G17" s="32" t="str">
        <f>IF('Access-Ago'!I17="1","F","S")</f>
        <v>F</v>
      </c>
      <c r="H17" s="32" t="str">
        <f>+'Access-Ago'!J17</f>
        <v>0100</v>
      </c>
      <c r="I17" s="42" t="str">
        <f>+'Access-Ago'!K17</f>
        <v>RECURSOS ORDINARIOS</v>
      </c>
      <c r="J17" s="32" t="str">
        <f>+'Access-Ago'!L17</f>
        <v>3</v>
      </c>
      <c r="K17" s="35"/>
      <c r="L17" s="35"/>
      <c r="M17" s="35"/>
      <c r="N17" s="33">
        <v>0</v>
      </c>
      <c r="O17" s="35"/>
      <c r="P17" s="35">
        <f>+'Access-Ago'!M17</f>
        <v>2091585</v>
      </c>
      <c r="Q17" s="35"/>
      <c r="R17" s="35">
        <f t="shared" si="0"/>
        <v>2091585</v>
      </c>
      <c r="S17" s="35">
        <f>+'Access-Ago'!N17</f>
        <v>1013430.93</v>
      </c>
      <c r="T17" s="36">
        <f t="shared" si="1"/>
        <v>0.48452772897109131</v>
      </c>
      <c r="U17" s="35">
        <f>+'Access-Ago'!O17</f>
        <v>1011324.13</v>
      </c>
      <c r="V17" s="36">
        <f t="shared" si="2"/>
        <v>0.48352045458348575</v>
      </c>
      <c r="W17" s="35">
        <f>+'Access-Ago'!P17</f>
        <v>1011324.13</v>
      </c>
      <c r="X17" s="36">
        <f t="shared" si="3"/>
        <v>0.48352045458348575</v>
      </c>
    </row>
    <row r="18" spans="1:24" ht="30.75" customHeight="1" x14ac:dyDescent="0.2">
      <c r="A18" s="32" t="str">
        <f>+'Access-Ago'!A18</f>
        <v>12101</v>
      </c>
      <c r="B18" s="42" t="str">
        <f>+'Access-Ago'!B18</f>
        <v>JUSTICA FEDERAL DE PRIMEIRO GRAU</v>
      </c>
      <c r="C18" s="32" t="str">
        <f>+CONCATENATE('Access-Ago'!C18,".",'Access-Ago'!D18)</f>
        <v>02.301</v>
      </c>
      <c r="D18" s="32" t="str">
        <f>+CONCATENATE('Access-Ago'!E18,".",'Access-Ago'!G18)</f>
        <v>0569.2004</v>
      </c>
      <c r="E18" s="42" t="str">
        <f>+'Access-Ago'!F18</f>
        <v>PRESTACAO JURISDICIONAL NA JUSTICA FEDERAL</v>
      </c>
      <c r="F18" s="42" t="str">
        <f>+'Access-Ago'!H18</f>
        <v>ASSISTENCIA MEDICA E ODONTOLOGICA AOS SERVIDORES CIVIS, EMPR</v>
      </c>
      <c r="G18" s="32" t="str">
        <f>IF('Access-Ago'!I18="1","F","S")</f>
        <v>S</v>
      </c>
      <c r="H18" s="32" t="str">
        <f>+'Access-Ago'!J18</f>
        <v>0100</v>
      </c>
      <c r="I18" s="42" t="str">
        <f>+'Access-Ago'!K18</f>
        <v>RECURSOS ORDINARIOS</v>
      </c>
      <c r="J18" s="32" t="str">
        <f>+'Access-Ago'!L18</f>
        <v>3</v>
      </c>
      <c r="K18" s="33"/>
      <c r="L18" s="33"/>
      <c r="M18" s="33"/>
      <c r="N18" s="33">
        <v>0</v>
      </c>
      <c r="O18" s="33"/>
      <c r="P18" s="35">
        <f>+'Access-Ago'!M18</f>
        <v>2376180</v>
      </c>
      <c r="Q18" s="35"/>
      <c r="R18" s="35">
        <f t="shared" si="0"/>
        <v>2376180</v>
      </c>
      <c r="S18" s="35">
        <f>+'Access-Ago'!N18</f>
        <v>1763403.47</v>
      </c>
      <c r="T18" s="36">
        <f t="shared" si="1"/>
        <v>0.74211695662786492</v>
      </c>
      <c r="U18" s="35">
        <f>+'Access-Ago'!O18</f>
        <v>1072754.5</v>
      </c>
      <c r="V18" s="36">
        <f t="shared" si="2"/>
        <v>0.45146180003198411</v>
      </c>
      <c r="W18" s="35">
        <f>+'Access-Ago'!P18</f>
        <v>1072754.5</v>
      </c>
      <c r="X18" s="36">
        <f t="shared" si="3"/>
        <v>0.45146180003198411</v>
      </c>
    </row>
    <row r="19" spans="1:24" ht="30.75" customHeight="1" x14ac:dyDescent="0.2">
      <c r="A19" s="32" t="str">
        <f>+'Access-Ago'!A19</f>
        <v>12101</v>
      </c>
      <c r="B19" s="42" t="str">
        <f>+'Access-Ago'!B19</f>
        <v>JUSTICA FEDERAL DE PRIMEIRO GRAU</v>
      </c>
      <c r="C19" s="32" t="str">
        <f>+CONCATENATE('Access-Ago'!C19,".",'Access-Ago'!D19)</f>
        <v>02.331</v>
      </c>
      <c r="D19" s="32" t="str">
        <f>+CONCATENATE('Access-Ago'!E19,".",'Access-Ago'!G19)</f>
        <v>0569.00M1</v>
      </c>
      <c r="E19" s="42" t="str">
        <f>+'Access-Ago'!F19</f>
        <v>PRESTACAO JURISDICIONAL NA JUSTICA FEDERAL</v>
      </c>
      <c r="F19" s="42" t="str">
        <f>+'Access-Ago'!H19</f>
        <v>BENEFICIOS ASSISTENCIAIS DECORRENTES DO AUXILIO-FUNERAL E NA</v>
      </c>
      <c r="G19" s="32" t="str">
        <f>IF('Access-Ago'!I19="1","F","S")</f>
        <v>F</v>
      </c>
      <c r="H19" s="32" t="str">
        <f>+'Access-Ago'!J19</f>
        <v>0100</v>
      </c>
      <c r="I19" s="42" t="str">
        <f>+'Access-Ago'!K19</f>
        <v>RECURSOS ORDINARIOS</v>
      </c>
      <c r="J19" s="32" t="str">
        <f>+'Access-Ago'!L19</f>
        <v>3</v>
      </c>
      <c r="K19" s="33"/>
      <c r="L19" s="33"/>
      <c r="M19" s="33"/>
      <c r="N19" s="33">
        <v>0</v>
      </c>
      <c r="O19" s="33"/>
      <c r="P19" s="35">
        <f>+'Access-Ago'!M19</f>
        <v>3721.37</v>
      </c>
      <c r="Q19" s="35"/>
      <c r="R19" s="35">
        <f t="shared" si="0"/>
        <v>3721.37</v>
      </c>
      <c r="S19" s="35">
        <f>+'Access-Ago'!N19</f>
        <v>3721.37</v>
      </c>
      <c r="T19" s="36">
        <f t="shared" si="1"/>
        <v>1</v>
      </c>
      <c r="U19" s="35">
        <f>+'Access-Ago'!O19</f>
        <v>3721.37</v>
      </c>
      <c r="V19" s="36">
        <f t="shared" si="2"/>
        <v>1</v>
      </c>
      <c r="W19" s="35">
        <f>+'Access-Ago'!P19</f>
        <v>3721.37</v>
      </c>
      <c r="X19" s="36">
        <f t="shared" si="3"/>
        <v>1</v>
      </c>
    </row>
    <row r="20" spans="1:24" ht="30.75" customHeight="1" x14ac:dyDescent="0.2">
      <c r="A20" s="32" t="str">
        <f>+'Access-Ago'!A20</f>
        <v>12101</v>
      </c>
      <c r="B20" s="42" t="str">
        <f>+'Access-Ago'!B20</f>
        <v>JUSTICA FEDERAL DE PRIMEIRO GRAU</v>
      </c>
      <c r="C20" s="32" t="str">
        <f>+CONCATENATE('Access-Ago'!C20,".",'Access-Ago'!D20)</f>
        <v>02.331</v>
      </c>
      <c r="D20" s="32" t="str">
        <f>+CONCATENATE('Access-Ago'!E20,".",'Access-Ago'!G20)</f>
        <v>0569.2010</v>
      </c>
      <c r="E20" s="42" t="str">
        <f>+'Access-Ago'!F20</f>
        <v>PRESTACAO JURISDICIONAL NA JUSTICA FEDERAL</v>
      </c>
      <c r="F20" s="42" t="str">
        <f>+'Access-Ago'!H20</f>
        <v>ASSISTENCIA PRE-ESCOLAR AOS DEPENDENTES DOS SERVIDORES CIVIS</v>
      </c>
      <c r="G20" s="32" t="str">
        <f>IF('Access-Ago'!I20="1","F","S")</f>
        <v>F</v>
      </c>
      <c r="H20" s="32" t="str">
        <f>+'Access-Ago'!J20</f>
        <v>0100</v>
      </c>
      <c r="I20" s="42" t="str">
        <f>+'Access-Ago'!K20</f>
        <v>RECURSOS ORDINARIOS</v>
      </c>
      <c r="J20" s="32" t="str">
        <f>+'Access-Ago'!L20</f>
        <v>3</v>
      </c>
      <c r="K20" s="33"/>
      <c r="L20" s="33"/>
      <c r="M20" s="33"/>
      <c r="N20" s="33">
        <v>0</v>
      </c>
      <c r="O20" s="33"/>
      <c r="P20" s="35">
        <f>+'Access-Ago'!M20</f>
        <v>578772</v>
      </c>
      <c r="Q20" s="35"/>
      <c r="R20" s="35">
        <f t="shared" si="0"/>
        <v>578772</v>
      </c>
      <c r="S20" s="35">
        <f>+'Access-Ago'!N20</f>
        <v>578772</v>
      </c>
      <c r="T20" s="36">
        <f t="shared" si="1"/>
        <v>1</v>
      </c>
      <c r="U20" s="35">
        <f>+'Access-Ago'!O20</f>
        <v>390042</v>
      </c>
      <c r="V20" s="36">
        <f t="shared" si="2"/>
        <v>0.67391304347826086</v>
      </c>
      <c r="W20" s="35">
        <f>+'Access-Ago'!P20</f>
        <v>390042</v>
      </c>
      <c r="X20" s="36">
        <f t="shared" si="3"/>
        <v>0.67391304347826086</v>
      </c>
    </row>
    <row r="21" spans="1:24" ht="30.75" customHeight="1" x14ac:dyDescent="0.2">
      <c r="A21" s="32" t="str">
        <f>+'Access-Ago'!A21</f>
        <v>12101</v>
      </c>
      <c r="B21" s="42" t="str">
        <f>+'Access-Ago'!B21</f>
        <v>JUSTICA FEDERAL DE PRIMEIRO GRAU</v>
      </c>
      <c r="C21" s="32" t="str">
        <f>+CONCATENATE('Access-Ago'!C21,".",'Access-Ago'!D21)</f>
        <v>02.331</v>
      </c>
      <c r="D21" s="32" t="str">
        <f>+CONCATENATE('Access-Ago'!E21,".",'Access-Ago'!G21)</f>
        <v>0569.2012</v>
      </c>
      <c r="E21" s="42" t="str">
        <f>+'Access-Ago'!F21</f>
        <v>PRESTACAO JURISDICIONAL NA JUSTICA FEDERAL</v>
      </c>
      <c r="F21" s="42" t="str">
        <f>+'Access-Ago'!H21</f>
        <v>AUXILIO-ALIMENTACAO AOS SERVIDORES CIVIS, EMPREGADOS E MILIT</v>
      </c>
      <c r="G21" s="32" t="str">
        <f>IF('Access-Ago'!I21="1","F","S")</f>
        <v>F</v>
      </c>
      <c r="H21" s="32" t="str">
        <f>+'Access-Ago'!J21</f>
        <v>0100</v>
      </c>
      <c r="I21" s="42" t="str">
        <f>+'Access-Ago'!K21</f>
        <v>RECURSOS ORDINARIOS</v>
      </c>
      <c r="J21" s="32" t="str">
        <f>+'Access-Ago'!L21</f>
        <v>3</v>
      </c>
      <c r="K21" s="33"/>
      <c r="L21" s="33"/>
      <c r="M21" s="33"/>
      <c r="N21" s="33">
        <v>0</v>
      </c>
      <c r="O21" s="33"/>
      <c r="P21" s="35">
        <f>+'Access-Ago'!M21</f>
        <v>3680976</v>
      </c>
      <c r="Q21" s="35"/>
      <c r="R21" s="35">
        <f>N21-O21+P21+Q21</f>
        <v>3680976</v>
      </c>
      <c r="S21" s="35">
        <f>+'Access-Ago'!N21</f>
        <v>3680976</v>
      </c>
      <c r="T21" s="36">
        <f>IF(R21&gt;0,S21/R21,0)</f>
        <v>1</v>
      </c>
      <c r="U21" s="35">
        <f>+'Access-Ago'!O21</f>
        <v>2386671.09</v>
      </c>
      <c r="V21" s="36">
        <f>IF(R21&gt;0,U21/R21,0)</f>
        <v>0.64837996498754669</v>
      </c>
      <c r="W21" s="35">
        <f>+'Access-Ago'!P21</f>
        <v>2386671.09</v>
      </c>
      <c r="X21" s="36">
        <f>IF(R21&gt;0,W21/R21,0)</f>
        <v>0.64837996498754669</v>
      </c>
    </row>
    <row r="22" spans="1:24" s="58" customFormat="1" ht="30.75" customHeight="1" x14ac:dyDescent="0.2">
      <c r="A22" s="32" t="str">
        <f>+'Access-Ago'!A22</f>
        <v>12101</v>
      </c>
      <c r="B22" s="42" t="str">
        <f>+'Access-Ago'!B22</f>
        <v>JUSTICA FEDERAL DE PRIMEIRO GRAU</v>
      </c>
      <c r="C22" s="32" t="str">
        <f>+CONCATENATE('Access-Ago'!C22,".",'Access-Ago'!D22)</f>
        <v>02.846</v>
      </c>
      <c r="D22" s="32" t="str">
        <f>+CONCATENATE('Access-Ago'!E22,".",'Access-Ago'!G22)</f>
        <v>0569.09HB</v>
      </c>
      <c r="E22" s="42" t="str">
        <f>+'Access-Ago'!F22</f>
        <v>PRESTACAO JURISDICIONAL NA JUSTICA FEDERAL</v>
      </c>
      <c r="F22" s="42" t="str">
        <f>+'Access-Ago'!H22</f>
        <v>CONTRIBUICAO DA UNIAO, DE SUAS AUTARQUIAS E FUNDACOES PARA O</v>
      </c>
      <c r="G22" s="32" t="str">
        <f>IF('Access-Ago'!I22="1","F","S")</f>
        <v>F</v>
      </c>
      <c r="H22" s="32" t="str">
        <f>+'Access-Ago'!J22</f>
        <v>0100</v>
      </c>
      <c r="I22" s="42" t="str">
        <f>+'Access-Ago'!K22</f>
        <v>RECURSOS ORDINARIOS</v>
      </c>
      <c r="J22" s="32" t="str">
        <f>+'Access-Ago'!L22</f>
        <v>1</v>
      </c>
      <c r="K22" s="33"/>
      <c r="L22" s="33"/>
      <c r="M22" s="33"/>
      <c r="N22" s="33">
        <v>0</v>
      </c>
      <c r="O22" s="33"/>
      <c r="P22" s="35">
        <f>+'Access-Ago'!M22</f>
        <v>7850796.3200000003</v>
      </c>
      <c r="Q22" s="35"/>
      <c r="R22" s="35">
        <f t="shared" ref="R22:R24" si="4">N22-O22+P22+Q22</f>
        <v>7850796.3200000003</v>
      </c>
      <c r="S22" s="35">
        <f>+'Access-Ago'!N22</f>
        <v>7850796.3200000003</v>
      </c>
      <c r="T22" s="36">
        <f t="shared" ref="T22:T24" si="5">IF(R22&gt;0,S22/R22,0)</f>
        <v>1</v>
      </c>
      <c r="U22" s="35">
        <f>+'Access-Ago'!O22</f>
        <v>7849584.5</v>
      </c>
      <c r="V22" s="36">
        <f t="shared" ref="V22:V24" si="6">IF(R22&gt;0,U22/R22,0)</f>
        <v>0.99984564368369699</v>
      </c>
      <c r="W22" s="35">
        <f>+'Access-Ago'!P22</f>
        <v>7849584.5</v>
      </c>
      <c r="X22" s="36">
        <f t="shared" ref="X22:X24" si="7">IF(R22&gt;0,W22/R22,0)</f>
        <v>0.99984564368369699</v>
      </c>
    </row>
    <row r="23" spans="1:24" s="58" customFormat="1" ht="30.75" customHeight="1" x14ac:dyDescent="0.2">
      <c r="A23" s="32" t="str">
        <f>+'Access-Ago'!A23</f>
        <v>12101</v>
      </c>
      <c r="B23" s="42" t="str">
        <f>+'Access-Ago'!B23</f>
        <v>JUSTICA FEDERAL DE PRIMEIRO GRAU</v>
      </c>
      <c r="C23" s="32" t="str">
        <f>+CONCATENATE('Access-Ago'!C23,".",'Access-Ago'!D23)</f>
        <v>09.272</v>
      </c>
      <c r="D23" s="32" t="str">
        <f>+CONCATENATE('Access-Ago'!E23,".",'Access-Ago'!G23)</f>
        <v>0089.0181</v>
      </c>
      <c r="E23" s="42" t="str">
        <f>+'Access-Ago'!F23</f>
        <v>PREVIDENCIA DE INATIVOS E PENSIONISTAS DA UNIAO</v>
      </c>
      <c r="F23" s="42" t="str">
        <f>+'Access-Ago'!H23</f>
        <v>APOSENTADORIAS E PENSOES - SERVIDORES CIVIS</v>
      </c>
      <c r="G23" s="32" t="str">
        <f>IF('Access-Ago'!I23="1","F","S")</f>
        <v>S</v>
      </c>
      <c r="H23" s="32" t="str">
        <f>+'Access-Ago'!J23</f>
        <v>0156</v>
      </c>
      <c r="I23" s="42" t="str">
        <f>+'Access-Ago'!K23</f>
        <v>CONTRIBUICAO PLANO SEGURIDADE SOCIAL SERVIDOR</v>
      </c>
      <c r="J23" s="32" t="str">
        <f>+'Access-Ago'!L23</f>
        <v>1</v>
      </c>
      <c r="K23" s="33"/>
      <c r="L23" s="33"/>
      <c r="M23" s="33"/>
      <c r="N23" s="33">
        <v>0</v>
      </c>
      <c r="O23" s="33"/>
      <c r="P23" s="35">
        <f>+'Access-Ago'!M23</f>
        <v>3548776.58</v>
      </c>
      <c r="Q23" s="35"/>
      <c r="R23" s="35">
        <f t="shared" si="4"/>
        <v>3548776.58</v>
      </c>
      <c r="S23" s="35">
        <f>+'Access-Ago'!N23</f>
        <v>3548776.58</v>
      </c>
      <c r="T23" s="36">
        <f t="shared" si="5"/>
        <v>1</v>
      </c>
      <c r="U23" s="35">
        <f>+'Access-Ago'!O23</f>
        <v>3548776.58</v>
      </c>
      <c r="V23" s="36">
        <f t="shared" si="6"/>
        <v>1</v>
      </c>
      <c r="W23" s="35">
        <f>+'Access-Ago'!P23</f>
        <v>3511011.75</v>
      </c>
      <c r="X23" s="36">
        <f t="shared" si="7"/>
        <v>0.98935835233673686</v>
      </c>
    </row>
    <row r="24" spans="1:24" ht="30.75" customHeight="1" thickBot="1" x14ac:dyDescent="0.25">
      <c r="A24" s="32" t="str">
        <f>+'Access-Ago'!A24</f>
        <v>12101</v>
      </c>
      <c r="B24" s="42" t="str">
        <f>+'Access-Ago'!B24</f>
        <v>JUSTICA FEDERAL DE PRIMEIRO GRAU</v>
      </c>
      <c r="C24" s="32" t="str">
        <f>+CONCATENATE('Access-Ago'!C24,".",'Access-Ago'!D24)</f>
        <v>09.272</v>
      </c>
      <c r="D24" s="32" t="str">
        <f>+CONCATENATE('Access-Ago'!E24,".",'Access-Ago'!G24)</f>
        <v>0089.0181</v>
      </c>
      <c r="E24" s="42" t="str">
        <f>+'Access-Ago'!F24</f>
        <v>PREVIDENCIA DE INATIVOS E PENSIONISTAS DA UNIAO</v>
      </c>
      <c r="F24" s="42" t="str">
        <f>+'Access-Ago'!H24</f>
        <v>APOSENTADORIAS E PENSOES - SERVIDORES CIVIS</v>
      </c>
      <c r="G24" s="32" t="str">
        <f>IF('Access-Ago'!I24="1","F","S")</f>
        <v>S</v>
      </c>
      <c r="H24" s="32" t="str">
        <f>+'Access-Ago'!J24</f>
        <v>0169</v>
      </c>
      <c r="I24" s="42" t="str">
        <f>+'Access-Ago'!K24</f>
        <v>CONTRIB.PATRONAL P/PLANO DE SEGURID.SOC.SERV.</v>
      </c>
      <c r="J24" s="32" t="str">
        <f>+'Access-Ago'!L24</f>
        <v>1</v>
      </c>
      <c r="K24" s="33"/>
      <c r="L24" s="33"/>
      <c r="M24" s="33"/>
      <c r="N24" s="33">
        <v>0</v>
      </c>
      <c r="O24" s="33"/>
      <c r="P24" s="35">
        <f>+'Access-Ago'!M24</f>
        <v>3677103.71</v>
      </c>
      <c r="Q24" s="35"/>
      <c r="R24" s="35">
        <f t="shared" si="4"/>
        <v>3677103.71</v>
      </c>
      <c r="S24" s="35">
        <f>+'Access-Ago'!N24</f>
        <v>3677103.71</v>
      </c>
      <c r="T24" s="36">
        <f t="shared" si="5"/>
        <v>1</v>
      </c>
      <c r="U24" s="35">
        <f>+'Access-Ago'!O24</f>
        <v>3677103.71</v>
      </c>
      <c r="V24" s="36">
        <f t="shared" si="6"/>
        <v>1</v>
      </c>
      <c r="W24" s="35">
        <f>+'Access-Ago'!P24</f>
        <v>3677103.71</v>
      </c>
      <c r="X24" s="36">
        <f t="shared" si="7"/>
        <v>1</v>
      </c>
    </row>
    <row r="25" spans="1:24" ht="30.75" customHeight="1" thickBot="1" x14ac:dyDescent="0.25">
      <c r="A25" s="73" t="s">
        <v>99</v>
      </c>
      <c r="B25" s="74"/>
      <c r="C25" s="74"/>
      <c r="D25" s="74"/>
      <c r="E25" s="74"/>
      <c r="F25" s="74"/>
      <c r="G25" s="74"/>
      <c r="H25" s="74"/>
      <c r="I25" s="74"/>
      <c r="J25" s="75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91753830.789999992</v>
      </c>
      <c r="Q25" s="38">
        <f>SUM(Q10:Q24)</f>
        <v>0</v>
      </c>
      <c r="R25" s="38">
        <f>SUM(R10:R24)</f>
        <v>91753830.789999992</v>
      </c>
      <c r="S25" s="38">
        <f>SUM(S10:S24)</f>
        <v>87196605.710000008</v>
      </c>
      <c r="T25" s="39">
        <f t="shared" si="1"/>
        <v>0.95033204564035856</v>
      </c>
      <c r="U25" s="38">
        <f>SUM(U10:U24)</f>
        <v>78597226.059999987</v>
      </c>
      <c r="V25" s="39">
        <f t="shared" si="2"/>
        <v>0.85660975005924322</v>
      </c>
      <c r="W25" s="38">
        <f>SUM(W10:W24)</f>
        <v>78380250.629999995</v>
      </c>
      <c r="X25" s="39">
        <f t="shared" si="3"/>
        <v>0.85424499397078524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91753830.789999992</v>
      </c>
      <c r="Q30" s="41"/>
      <c r="R30" s="41">
        <f>SUM(R10:R24)</f>
        <v>91753830.789999992</v>
      </c>
      <c r="S30" s="41">
        <f>SUM(S10:S24)</f>
        <v>87196605.710000008</v>
      </c>
      <c r="T30" s="41"/>
      <c r="U30" s="41">
        <f>SUM(U10:U24)</f>
        <v>78597226.059999987</v>
      </c>
      <c r="V30" s="41"/>
      <c r="W30" s="41">
        <f>SUM(W10:W24)</f>
        <v>78380250.629999995</v>
      </c>
      <c r="X30" s="41"/>
    </row>
    <row r="31" spans="1:24" x14ac:dyDescent="0.2">
      <c r="N31" t="s">
        <v>119</v>
      </c>
      <c r="P31" s="41">
        <f>'Access-Ago'!M26</f>
        <v>91753830.789999992</v>
      </c>
      <c r="Q31" s="41"/>
      <c r="R31" s="41">
        <f>P31</f>
        <v>91753830.789999992</v>
      </c>
      <c r="S31" s="41">
        <f>'Access-Ago'!N26</f>
        <v>87196605.710000008</v>
      </c>
      <c r="T31" s="41"/>
      <c r="U31" s="41">
        <f>'Access-Ago'!O26</f>
        <v>78597226.059999987</v>
      </c>
      <c r="V31" s="41"/>
      <c r="W31" s="41">
        <f>'Access-Ago'!P26</f>
        <v>78380250.629999995</v>
      </c>
      <c r="X31" s="41"/>
    </row>
    <row r="32" spans="1:24" x14ac:dyDescent="0.2">
      <c r="N32" s="54" t="s">
        <v>123</v>
      </c>
      <c r="O32" s="58"/>
      <c r="P32" s="41">
        <v>91753830.790000007</v>
      </c>
      <c r="Q32" s="41"/>
      <c r="R32" s="41"/>
      <c r="S32" s="41">
        <v>87196605.709999993</v>
      </c>
      <c r="T32" s="41"/>
      <c r="U32" s="41">
        <v>78597226.060000002</v>
      </c>
      <c r="V32" s="41"/>
      <c r="W32" s="41">
        <v>78380250.629999995</v>
      </c>
      <c r="X32" s="41"/>
    </row>
    <row r="33" spans="14:23" x14ac:dyDescent="0.2">
      <c r="N33" s="54" t="s">
        <v>16</v>
      </c>
      <c r="O33" s="58"/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A25:J2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topLeftCell="F13" zoomScale="70" zoomScaleNormal="10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8" t="s">
        <v>70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9" t="s">
        <v>71</v>
      </c>
      <c r="B7" s="80"/>
      <c r="C7" s="80"/>
      <c r="D7" s="80"/>
      <c r="E7" s="80"/>
      <c r="F7" s="80"/>
      <c r="G7" s="80"/>
      <c r="H7" s="80"/>
      <c r="I7" s="80"/>
      <c r="J7" s="81"/>
      <c r="K7" s="76" t="s">
        <v>3</v>
      </c>
      <c r="L7" s="73" t="s">
        <v>72</v>
      </c>
      <c r="M7" s="75"/>
      <c r="N7" s="76" t="s">
        <v>73</v>
      </c>
      <c r="O7" s="76" t="s">
        <v>74</v>
      </c>
      <c r="P7" s="79" t="s">
        <v>75</v>
      </c>
      <c r="Q7" s="81"/>
      <c r="R7" s="76" t="s">
        <v>6</v>
      </c>
      <c r="S7" s="79" t="s">
        <v>76</v>
      </c>
      <c r="T7" s="80"/>
      <c r="U7" s="80"/>
      <c r="V7" s="80"/>
      <c r="W7" s="80"/>
      <c r="X7" s="81"/>
    </row>
    <row r="8" spans="1:24" ht="20.25" customHeight="1" x14ac:dyDescent="0.2">
      <c r="A8" s="82" t="s">
        <v>21</v>
      </c>
      <c r="B8" s="83"/>
      <c r="C8" s="71" t="s">
        <v>77</v>
      </c>
      <c r="D8" s="71" t="s">
        <v>78</v>
      </c>
      <c r="E8" s="84" t="s">
        <v>79</v>
      </c>
      <c r="F8" s="85"/>
      <c r="G8" s="71" t="s">
        <v>0</v>
      </c>
      <c r="H8" s="86" t="s">
        <v>2</v>
      </c>
      <c r="I8" s="87"/>
      <c r="J8" s="71" t="s">
        <v>1</v>
      </c>
      <c r="K8" s="77"/>
      <c r="L8" s="10" t="s">
        <v>80</v>
      </c>
      <c r="M8" s="10" t="s">
        <v>81</v>
      </c>
      <c r="N8" s="77"/>
      <c r="O8" s="77"/>
      <c r="P8" s="12" t="s">
        <v>4</v>
      </c>
      <c r="Q8" s="12" t="s">
        <v>5</v>
      </c>
      <c r="R8" s="77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2"/>
      <c r="D9" s="72"/>
      <c r="E9" s="17" t="s">
        <v>84</v>
      </c>
      <c r="F9" s="17" t="s">
        <v>85</v>
      </c>
      <c r="G9" s="72"/>
      <c r="H9" s="17" t="s">
        <v>82</v>
      </c>
      <c r="I9" s="17" t="s">
        <v>83</v>
      </c>
      <c r="J9" s="72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+CONCATENATE('Access-Set'!C10,".",'Access-Set'!D10)</f>
        <v>02.061</v>
      </c>
      <c r="D10" s="23" t="str">
        <f>+CONCATENATE('Access-Set'!E10,".",'Access-Set'!G10)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+'Access-Set'!M10</f>
        <v>3180086</v>
      </c>
      <c r="Q10" s="30"/>
      <c r="R10" s="30">
        <f>N10-O10+P10+Q10</f>
        <v>3180086</v>
      </c>
      <c r="S10" s="30">
        <f>+'Access-Set'!N10</f>
        <v>3180086</v>
      </c>
      <c r="T10" s="31">
        <f>IF(R10&gt;0,S10/R10,0)</f>
        <v>1</v>
      </c>
      <c r="U10" s="30">
        <f>+'Access-Set'!O10</f>
        <v>3118774.55</v>
      </c>
      <c r="V10" s="31">
        <f>IF(R10&gt;0,U10/R10,0)</f>
        <v>0.98072019121495446</v>
      </c>
      <c r="W10" s="30">
        <f>+'Access-Set'!P10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+'Access-Set'!A11</f>
        <v>12101</v>
      </c>
      <c r="B11" s="42" t="str">
        <f>+'Access-Set'!B11</f>
        <v>JUSTICA FEDERAL DE PRIMEIRO GRAU</v>
      </c>
      <c r="C11" s="32" t="str">
        <f>+CONCATENATE('Access-Set'!C11,".",'Access-Set'!D11)</f>
        <v>02.061</v>
      </c>
      <c r="D11" s="32" t="str">
        <f>+CONCATENATE('Access-Set'!E11,".",'Access-Set'!G11)</f>
        <v>0569.4257</v>
      </c>
      <c r="E11" s="42" t="str">
        <f>+'Access-Set'!F11</f>
        <v>PRESTACAO JURISDICIONAL NA JUSTICA FEDERAL</v>
      </c>
      <c r="F11" s="43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2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+'Access-Set'!M11</f>
        <v>1706506</v>
      </c>
      <c r="Q11" s="35"/>
      <c r="R11" s="35">
        <f t="shared" ref="R11:R20" si="0">N11-O11+P11+Q11</f>
        <v>1706506</v>
      </c>
      <c r="S11" s="35">
        <f>+'Access-Set'!N11</f>
        <v>296850.2</v>
      </c>
      <c r="T11" s="36">
        <f t="shared" ref="T11:T25" si="1">IF(R11&gt;0,S11/R11,0)</f>
        <v>0.17395204001626716</v>
      </c>
      <c r="U11" s="35">
        <f>+'Access-Set'!O11</f>
        <v>38251</v>
      </c>
      <c r="V11" s="36">
        <f t="shared" ref="V11:V25" si="2">IF(R11&gt;0,U11/R11,0)</f>
        <v>2.2414805456294908E-2</v>
      </c>
      <c r="W11" s="35">
        <f>+'Access-Set'!P11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+'Access-Set'!A12</f>
        <v>12101</v>
      </c>
      <c r="B12" s="42" t="str">
        <f>+'Access-Set'!B12</f>
        <v>JUSTICA FEDERAL DE PRIMEIRO GRAU</v>
      </c>
      <c r="C12" s="32" t="str">
        <f>+CONCATENATE('Access-Set'!C12,".",'Access-Set'!D12)</f>
        <v>02.061</v>
      </c>
      <c r="D12" s="32" t="str">
        <f>+CONCATENATE('Access-Set'!E12,".",'Access-Set'!G12)</f>
        <v>0569.4257</v>
      </c>
      <c r="E12" s="42" t="str">
        <f>+'Access-Set'!F12</f>
        <v>PRESTACAO JURISDICIONAL NA JUSTICA FEDERAL</v>
      </c>
      <c r="F12" s="42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2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+'Access-Set'!M12</f>
        <v>16089349</v>
      </c>
      <c r="Q12" s="35"/>
      <c r="R12" s="35">
        <f t="shared" si="0"/>
        <v>16089349</v>
      </c>
      <c r="S12" s="35">
        <f>+'Access-Set'!N12</f>
        <v>15207031.390000001</v>
      </c>
      <c r="T12" s="36">
        <f t="shared" si="1"/>
        <v>0.94516138533634897</v>
      </c>
      <c r="U12" s="35">
        <f>+'Access-Set'!O12</f>
        <v>10486349.27</v>
      </c>
      <c r="V12" s="36">
        <f t="shared" si="2"/>
        <v>0.65175721342112725</v>
      </c>
      <c r="W12" s="35">
        <f>+'Access-Set'!P12</f>
        <v>10479851.470000001</v>
      </c>
      <c r="X12" s="36">
        <f t="shared" si="3"/>
        <v>0.65135335618613288</v>
      </c>
    </row>
    <row r="13" spans="1:24" ht="30.75" customHeight="1" x14ac:dyDescent="0.2">
      <c r="A13" s="32" t="str">
        <f>+'Access-Set'!A13</f>
        <v>12101</v>
      </c>
      <c r="B13" s="42" t="str">
        <f>+'Access-Set'!B13</f>
        <v>JUSTICA FEDERAL DE PRIMEIRO GRAU</v>
      </c>
      <c r="C13" s="32" t="str">
        <f>+CONCATENATE('Access-Set'!C13,".",'Access-Set'!D13)</f>
        <v>02.061</v>
      </c>
      <c r="D13" s="32" t="str">
        <f>+CONCATENATE('Access-Set'!E13,".",'Access-Set'!G13)</f>
        <v>0569.4257</v>
      </c>
      <c r="E13" s="42" t="str">
        <f>+'Access-Set'!F13</f>
        <v>PRESTACAO JURISDICIONAL NA JUSTICA FEDERAL</v>
      </c>
      <c r="F13" s="42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2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+'Access-Set'!M13</f>
        <v>320997</v>
      </c>
      <c r="Q13" s="35"/>
      <c r="R13" s="35">
        <f t="shared" si="0"/>
        <v>320997</v>
      </c>
      <c r="S13" s="35">
        <f>+'Access-Set'!N13</f>
        <v>189794.67</v>
      </c>
      <c r="T13" s="36">
        <f t="shared" si="1"/>
        <v>0.59126618005775755</v>
      </c>
      <c r="U13" s="35">
        <f>+'Access-Set'!O13</f>
        <v>44238.16</v>
      </c>
      <c r="V13" s="36">
        <f t="shared" si="2"/>
        <v>0.13781487054396149</v>
      </c>
      <c r="W13" s="35">
        <f>+'Access-Set'!P13</f>
        <v>44238.16</v>
      </c>
      <c r="X13" s="36">
        <f t="shared" si="3"/>
        <v>0.13781487054396149</v>
      </c>
    </row>
    <row r="14" spans="1:24" ht="30.75" customHeight="1" x14ac:dyDescent="0.2">
      <c r="A14" s="32" t="str">
        <f>+'Access-Set'!A14</f>
        <v>12101</v>
      </c>
      <c r="B14" s="42" t="str">
        <f>+'Access-Set'!B14</f>
        <v>JUSTICA FEDERAL DE PRIMEIRO GRAU</v>
      </c>
      <c r="C14" s="32" t="str">
        <f>+CONCATENATE('Access-Set'!C14,".",'Access-Set'!D14)</f>
        <v>02.061</v>
      </c>
      <c r="D14" s="32" t="str">
        <f>+CONCATENATE('Access-Set'!E14,".",'Access-Set'!G14)</f>
        <v>0569.4257</v>
      </c>
      <c r="E14" s="42" t="str">
        <f>+'Access-Set'!F14</f>
        <v>PRESTACAO JURISDICIONAL NA JUSTICA FEDERAL</v>
      </c>
      <c r="F14" s="42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2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+'Access-Set'!M14</f>
        <v>220000</v>
      </c>
      <c r="Q14" s="35"/>
      <c r="R14" s="35">
        <f t="shared" si="0"/>
        <v>220000</v>
      </c>
      <c r="S14" s="35">
        <f>+'Access-Set'!N14</f>
        <v>220000</v>
      </c>
      <c r="T14" s="36">
        <f t="shared" si="1"/>
        <v>1</v>
      </c>
      <c r="U14" s="35">
        <f>+'Access-Set'!O14</f>
        <v>0</v>
      </c>
      <c r="V14" s="36">
        <f t="shared" si="2"/>
        <v>0</v>
      </c>
      <c r="W14" s="35">
        <f>+'Access-Set'!P14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2" t="str">
        <f>+'Access-Set'!B15</f>
        <v>JUSTICA FEDERAL DE PRIMEIRO GRAU</v>
      </c>
      <c r="C15" s="32" t="str">
        <f>+CONCATENATE('Access-Set'!C15,".",'Access-Set'!D15)</f>
        <v>02.061</v>
      </c>
      <c r="D15" s="32" t="str">
        <f>+CONCATENATE('Access-Set'!E15,".",'Access-Set'!G15)</f>
        <v>0569.4257</v>
      </c>
      <c r="E15" s="42" t="str">
        <f>+'Access-Set'!F15</f>
        <v>PRESTACAO JURISDICIONAL NA JUSTICA FEDERAL</v>
      </c>
      <c r="F15" s="42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2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+'Access-Set'!M15</f>
        <v>52399</v>
      </c>
      <c r="Q15" s="35"/>
      <c r="R15" s="35">
        <f t="shared" si="0"/>
        <v>52399</v>
      </c>
      <c r="S15" s="35">
        <f>+'Access-Set'!N15</f>
        <v>52238</v>
      </c>
      <c r="T15" s="36">
        <f t="shared" si="1"/>
        <v>0.99692742227905118</v>
      </c>
      <c r="U15" s="35">
        <f>+'Access-Set'!O15</f>
        <v>0</v>
      </c>
      <c r="V15" s="36">
        <f t="shared" si="2"/>
        <v>0</v>
      </c>
      <c r="W15" s="35">
        <f>+'Access-Set'!P15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2" t="str">
        <f>+'Access-Set'!B16</f>
        <v>JUSTICA FEDERAL DE PRIMEIRO GRAU</v>
      </c>
      <c r="C16" s="32" t="str">
        <f>+CONCATENATE('Access-Set'!C16,".",'Access-Set'!D16)</f>
        <v>02.122</v>
      </c>
      <c r="D16" s="32" t="str">
        <f>+CONCATENATE('Access-Set'!E16,".",'Access-Set'!G16)</f>
        <v>0569.20TP</v>
      </c>
      <c r="E16" s="42" t="str">
        <f>+'Access-Set'!F16</f>
        <v>PRESTACAO JURISDICIONAL NA JUSTICA FEDERAL</v>
      </c>
      <c r="F16" s="42" t="str">
        <f>+'Access-Set'!H16</f>
        <v>PESSOAL ATIVO DA UNIAO</v>
      </c>
      <c r="G16" s="32" t="str">
        <f>IF('Access-Set'!I16="1","F","S")</f>
        <v>F</v>
      </c>
      <c r="H16" s="32" t="str">
        <f>+'Access-Set'!J16</f>
        <v>0100</v>
      </c>
      <c r="I16" s="42" t="str">
        <f>+'Access-Set'!K16</f>
        <v>RECURSOS ORDINARIOS</v>
      </c>
      <c r="J16" s="32" t="str">
        <f>+'Access-Set'!L16</f>
        <v>1</v>
      </c>
      <c r="K16" s="35"/>
      <c r="L16" s="35"/>
      <c r="M16" s="35"/>
      <c r="N16" s="33">
        <v>0</v>
      </c>
      <c r="O16" s="35"/>
      <c r="P16" s="35">
        <f>+'Access-Set'!M16</f>
        <v>51942991.869999997</v>
      </c>
      <c r="Q16" s="35"/>
      <c r="R16" s="35">
        <f t="shared" si="0"/>
        <v>51942991.869999997</v>
      </c>
      <c r="S16" s="35">
        <f>+'Access-Set'!N16</f>
        <v>51907860.619999997</v>
      </c>
      <c r="T16" s="36">
        <f t="shared" si="1"/>
        <v>0.9993236575573482</v>
      </c>
      <c r="U16" s="35">
        <f>+'Access-Set'!O16</f>
        <v>51902054.140000001</v>
      </c>
      <c r="V16" s="36">
        <f t="shared" si="2"/>
        <v>0.99921187192870109</v>
      </c>
      <c r="W16" s="35">
        <f>+'Access-Set'!P16</f>
        <v>51730837.130000003</v>
      </c>
      <c r="X16" s="36">
        <f t="shared" si="3"/>
        <v>0.9959156234101616</v>
      </c>
    </row>
    <row r="17" spans="1:24" ht="30.75" customHeight="1" x14ac:dyDescent="0.2">
      <c r="A17" s="32" t="str">
        <f>+'Access-Set'!A17</f>
        <v>12101</v>
      </c>
      <c r="B17" s="42" t="str">
        <f>+'Access-Set'!B17</f>
        <v>JUSTICA FEDERAL DE PRIMEIRO GRAU</v>
      </c>
      <c r="C17" s="32" t="str">
        <f>+CONCATENATE('Access-Set'!C17,".",'Access-Set'!D17)</f>
        <v>02.122</v>
      </c>
      <c r="D17" s="32" t="str">
        <f>+CONCATENATE('Access-Set'!E17,".",'Access-Set'!G17)</f>
        <v>0569.216H</v>
      </c>
      <c r="E17" s="42" t="str">
        <f>+'Access-Set'!F17</f>
        <v>PRESTACAO JURISDICIONAL NA JUSTICA FEDERAL</v>
      </c>
      <c r="F17" s="42" t="str">
        <f>+'Access-Set'!H17</f>
        <v>AJUDA DE CUSTO PARA MORADIA OU AUXILIO-MORADIA A AGENTES PUB</v>
      </c>
      <c r="G17" s="32" t="str">
        <f>IF('Access-Set'!I17="1","F","S")</f>
        <v>F</v>
      </c>
      <c r="H17" s="32" t="str">
        <f>+'Access-Set'!J17</f>
        <v>0100</v>
      </c>
      <c r="I17" s="42" t="str">
        <f>+'Access-Set'!K17</f>
        <v>RECURSOS ORDINARIOS</v>
      </c>
      <c r="J17" s="32" t="str">
        <f>+'Access-Set'!L17</f>
        <v>3</v>
      </c>
      <c r="K17" s="35"/>
      <c r="L17" s="35"/>
      <c r="M17" s="35"/>
      <c r="N17" s="33">
        <v>0</v>
      </c>
      <c r="O17" s="35"/>
      <c r="P17" s="35">
        <f>+'Access-Set'!M17</f>
        <v>2091585</v>
      </c>
      <c r="Q17" s="35"/>
      <c r="R17" s="35">
        <f t="shared" si="0"/>
        <v>2091585</v>
      </c>
      <c r="S17" s="35">
        <f>+'Access-Set'!N17</f>
        <v>1139265.8700000001</v>
      </c>
      <c r="T17" s="36">
        <f t="shared" si="1"/>
        <v>0.54469020862169126</v>
      </c>
      <c r="U17" s="35">
        <f>+'Access-Set'!O17</f>
        <v>1137159.07</v>
      </c>
      <c r="V17" s="36">
        <f t="shared" si="2"/>
        <v>0.54368293423408565</v>
      </c>
      <c r="W17" s="35">
        <f>+'Access-Set'!P17</f>
        <v>1137159.07</v>
      </c>
      <c r="X17" s="36">
        <f t="shared" si="3"/>
        <v>0.54368293423408565</v>
      </c>
    </row>
    <row r="18" spans="1:24" ht="30.75" customHeight="1" x14ac:dyDescent="0.2">
      <c r="A18" s="32" t="str">
        <f>+'Access-Set'!A18</f>
        <v>12101</v>
      </c>
      <c r="B18" s="42" t="str">
        <f>+'Access-Set'!B18</f>
        <v>JUSTICA FEDERAL DE PRIMEIRO GRAU</v>
      </c>
      <c r="C18" s="32" t="str">
        <f>+CONCATENATE('Access-Set'!C18,".",'Access-Set'!D18)</f>
        <v>02.301</v>
      </c>
      <c r="D18" s="32" t="str">
        <f>+CONCATENATE('Access-Set'!E18,".",'Access-Set'!G18)</f>
        <v>0569.2004</v>
      </c>
      <c r="E18" s="42" t="str">
        <f>+'Access-Set'!F18</f>
        <v>PRESTACAO JURISDICIONAL NA JUSTICA FEDERAL</v>
      </c>
      <c r="F18" s="42" t="str">
        <f>+'Access-Set'!H18</f>
        <v>ASSISTENCIA MEDICA E ODONTOLOGICA AOS SERVIDORES CIVIS, EMPR</v>
      </c>
      <c r="G18" s="32" t="str">
        <f>IF('Access-Set'!I18="1","F","S")</f>
        <v>S</v>
      </c>
      <c r="H18" s="32" t="str">
        <f>+'Access-Set'!J18</f>
        <v>0100</v>
      </c>
      <c r="I18" s="42" t="str">
        <f>+'Access-Set'!K18</f>
        <v>RECURSOS ORDINARIOS</v>
      </c>
      <c r="J18" s="32" t="str">
        <f>+'Access-Set'!L18</f>
        <v>3</v>
      </c>
      <c r="K18" s="33"/>
      <c r="L18" s="33"/>
      <c r="M18" s="33"/>
      <c r="N18" s="33">
        <v>0</v>
      </c>
      <c r="O18" s="33"/>
      <c r="P18" s="35">
        <f>+'Access-Set'!M18</f>
        <v>2376180</v>
      </c>
      <c r="Q18" s="35"/>
      <c r="R18" s="35">
        <f t="shared" si="0"/>
        <v>2376180</v>
      </c>
      <c r="S18" s="35">
        <f>+'Access-Set'!N18</f>
        <v>1775104.26</v>
      </c>
      <c r="T18" s="36">
        <f t="shared" si="1"/>
        <v>0.7470411584980936</v>
      </c>
      <c r="U18" s="35">
        <f>+'Access-Set'!O18</f>
        <v>1222416.9099999999</v>
      </c>
      <c r="V18" s="36">
        <f t="shared" si="2"/>
        <v>0.5144462582800966</v>
      </c>
      <c r="W18" s="35">
        <f>+'Access-Set'!P18</f>
        <v>1222416.9099999999</v>
      </c>
      <c r="X18" s="36">
        <f t="shared" si="3"/>
        <v>0.5144462582800966</v>
      </c>
    </row>
    <row r="19" spans="1:24" ht="30.75" customHeight="1" x14ac:dyDescent="0.2">
      <c r="A19" s="32" t="str">
        <f>+'Access-Set'!A19</f>
        <v>12101</v>
      </c>
      <c r="B19" s="42" t="str">
        <f>+'Access-Set'!B19</f>
        <v>JUSTICA FEDERAL DE PRIMEIRO GRAU</v>
      </c>
      <c r="C19" s="32" t="str">
        <f>+CONCATENATE('Access-Set'!C19,".",'Access-Set'!D19)</f>
        <v>02.331</v>
      </c>
      <c r="D19" s="32" t="str">
        <f>+CONCATENATE('Access-Set'!E19,".",'Access-Set'!G19)</f>
        <v>0569.00M1</v>
      </c>
      <c r="E19" s="42" t="str">
        <f>+'Access-Set'!F19</f>
        <v>PRESTACAO JURISDICIONAL NA JUSTICA FEDERAL</v>
      </c>
      <c r="F19" s="42" t="str">
        <f>+'Access-Set'!H19</f>
        <v>BENEFICIOS ASSISTENCIAIS DECORRENTES DO AUXILIO-FUNERAL E NA</v>
      </c>
      <c r="G19" s="32" t="str">
        <f>IF('Access-Set'!I19="1","F","S")</f>
        <v>F</v>
      </c>
      <c r="H19" s="32" t="str">
        <f>+'Access-Set'!J19</f>
        <v>0100</v>
      </c>
      <c r="I19" s="42" t="str">
        <f>+'Access-Set'!K19</f>
        <v>RECURSOS ORDINARIOS</v>
      </c>
      <c r="J19" s="32" t="str">
        <f>+'Access-Set'!L19</f>
        <v>3</v>
      </c>
      <c r="K19" s="33"/>
      <c r="L19" s="33"/>
      <c r="M19" s="33"/>
      <c r="N19" s="33">
        <v>0</v>
      </c>
      <c r="O19" s="33"/>
      <c r="P19" s="35">
        <f>+'Access-Set'!M19</f>
        <v>22394.79</v>
      </c>
      <c r="Q19" s="35"/>
      <c r="R19" s="35">
        <f t="shared" si="0"/>
        <v>22394.79</v>
      </c>
      <c r="S19" s="35">
        <f>+'Access-Set'!N19</f>
        <v>22394.79</v>
      </c>
      <c r="T19" s="36">
        <f t="shared" si="1"/>
        <v>1</v>
      </c>
      <c r="U19" s="35">
        <f>+'Access-Set'!O19</f>
        <v>22394.79</v>
      </c>
      <c r="V19" s="36">
        <f t="shared" si="2"/>
        <v>1</v>
      </c>
      <c r="W19" s="35">
        <f>+'Access-Set'!P19</f>
        <v>22394.79</v>
      </c>
      <c r="X19" s="36">
        <f t="shared" si="3"/>
        <v>1</v>
      </c>
    </row>
    <row r="20" spans="1:24" ht="30.75" customHeight="1" x14ac:dyDescent="0.2">
      <c r="A20" s="32" t="str">
        <f>+'Access-Set'!A20</f>
        <v>12101</v>
      </c>
      <c r="B20" s="42" t="str">
        <f>+'Access-Set'!B20</f>
        <v>JUSTICA FEDERAL DE PRIMEIRO GRAU</v>
      </c>
      <c r="C20" s="32" t="str">
        <f>+CONCATENATE('Access-Set'!C20,".",'Access-Set'!D20)</f>
        <v>02.331</v>
      </c>
      <c r="D20" s="32" t="str">
        <f>+CONCATENATE('Access-Set'!E20,".",'Access-Set'!G20)</f>
        <v>0569.2010</v>
      </c>
      <c r="E20" s="42" t="str">
        <f>+'Access-Set'!F20</f>
        <v>PRESTACAO JURISDICIONAL NA JUSTICA FEDERAL</v>
      </c>
      <c r="F20" s="42" t="str">
        <f>+'Access-Set'!H20</f>
        <v>ASSISTENCIA PRE-ESCOLAR AOS DEPENDENTES DOS SERVIDORES CIVIS</v>
      </c>
      <c r="G20" s="32" t="str">
        <f>IF('Access-Set'!I20="1","F","S")</f>
        <v>F</v>
      </c>
      <c r="H20" s="32" t="str">
        <f>+'Access-Set'!J20</f>
        <v>0100</v>
      </c>
      <c r="I20" s="42" t="str">
        <f>+'Access-Set'!K20</f>
        <v>RECURSOS ORDINARIOS</v>
      </c>
      <c r="J20" s="32" t="str">
        <f>+'Access-Set'!L20</f>
        <v>3</v>
      </c>
      <c r="K20" s="33"/>
      <c r="L20" s="33"/>
      <c r="M20" s="33"/>
      <c r="N20" s="33">
        <v>0</v>
      </c>
      <c r="O20" s="33"/>
      <c r="P20" s="35">
        <f>+'Access-Set'!M20</f>
        <v>578772</v>
      </c>
      <c r="Q20" s="35"/>
      <c r="R20" s="35">
        <f t="shared" si="0"/>
        <v>578772</v>
      </c>
      <c r="S20" s="35">
        <f>+'Access-Set'!N20</f>
        <v>578772</v>
      </c>
      <c r="T20" s="36">
        <f t="shared" si="1"/>
        <v>1</v>
      </c>
      <c r="U20" s="35">
        <f>+'Access-Set'!O20</f>
        <v>441768</v>
      </c>
      <c r="V20" s="36">
        <f t="shared" si="2"/>
        <v>0.76328502415458932</v>
      </c>
      <c r="W20" s="35">
        <f>+'Access-Set'!P20</f>
        <v>441768</v>
      </c>
      <c r="X20" s="36">
        <f t="shared" si="3"/>
        <v>0.76328502415458932</v>
      </c>
    </row>
    <row r="21" spans="1:24" ht="30.75" customHeight="1" x14ac:dyDescent="0.2">
      <c r="A21" s="32" t="str">
        <f>+'Access-Set'!A21</f>
        <v>12101</v>
      </c>
      <c r="B21" s="42" t="str">
        <f>+'Access-Set'!B21</f>
        <v>JUSTICA FEDERAL DE PRIMEIRO GRAU</v>
      </c>
      <c r="C21" s="32" t="str">
        <f>+CONCATENATE('Access-Set'!C21,".",'Access-Set'!D21)</f>
        <v>02.331</v>
      </c>
      <c r="D21" s="32" t="str">
        <f>+CONCATENATE('Access-Set'!E21,".",'Access-Set'!G21)</f>
        <v>0569.2012</v>
      </c>
      <c r="E21" s="42" t="str">
        <f>+'Access-Set'!F21</f>
        <v>PRESTACAO JURISDICIONAL NA JUSTICA FEDERAL</v>
      </c>
      <c r="F21" s="42" t="str">
        <f>+'Access-Set'!H21</f>
        <v>AUXILIO-ALIMENTACAO AOS SERVIDORES CIVIS, EMPREGADOS E MILIT</v>
      </c>
      <c r="G21" s="32" t="str">
        <f>IF('Access-Set'!I21="1","F","S")</f>
        <v>F</v>
      </c>
      <c r="H21" s="32" t="str">
        <f>+'Access-Set'!J21</f>
        <v>0100</v>
      </c>
      <c r="I21" s="42" t="str">
        <f>+'Access-Set'!K21</f>
        <v>RECURSOS ORDINARIOS</v>
      </c>
      <c r="J21" s="32" t="str">
        <f>+'Access-Set'!L21</f>
        <v>3</v>
      </c>
      <c r="K21" s="33"/>
      <c r="L21" s="33"/>
      <c r="M21" s="33"/>
      <c r="N21" s="33">
        <v>0</v>
      </c>
      <c r="O21" s="33"/>
      <c r="P21" s="35">
        <f>+'Access-Set'!M21</f>
        <v>3680976</v>
      </c>
      <c r="Q21" s="35"/>
      <c r="R21" s="35">
        <f>N21-O21+P21+Q21</f>
        <v>3680976</v>
      </c>
      <c r="S21" s="35">
        <f>+'Access-Set'!N21</f>
        <v>3680976</v>
      </c>
      <c r="T21" s="36">
        <f>IF(R21&gt;0,S21/R21,0)</f>
        <v>1</v>
      </c>
      <c r="U21" s="35">
        <f>+'Access-Set'!O21</f>
        <v>2690027.83</v>
      </c>
      <c r="V21" s="36">
        <f>IF(R21&gt;0,U21/R21,0)</f>
        <v>0.73079200462051375</v>
      </c>
      <c r="W21" s="35">
        <f>+'Access-Set'!P21</f>
        <v>2690027.83</v>
      </c>
      <c r="X21" s="36">
        <f>IF(R21&gt;0,W21/R21,0)</f>
        <v>0.73079200462051375</v>
      </c>
    </row>
    <row r="22" spans="1:24" s="59" customFormat="1" ht="30.75" customHeight="1" x14ac:dyDescent="0.2">
      <c r="A22" s="32" t="str">
        <f>+'Access-Set'!A22</f>
        <v>12101</v>
      </c>
      <c r="B22" s="42" t="str">
        <f>+'Access-Set'!B22</f>
        <v>JUSTICA FEDERAL DE PRIMEIRO GRAU</v>
      </c>
      <c r="C22" s="32" t="str">
        <f>+CONCATENATE('Access-Set'!C22,".",'Access-Set'!D22)</f>
        <v>02.846</v>
      </c>
      <c r="D22" s="32" t="str">
        <f>+CONCATENATE('Access-Set'!E22,".",'Access-Set'!G22)</f>
        <v>0569.09HB</v>
      </c>
      <c r="E22" s="42" t="str">
        <f>+'Access-Set'!F22</f>
        <v>PRESTACAO JURISDICIONAL NA JUSTICA FEDERAL</v>
      </c>
      <c r="F22" s="42" t="str">
        <f>+'Access-Set'!H22</f>
        <v>CONTRIBUICAO DA UNIAO, DE SUAS AUTARQUIAS E FUNDACOES PARA O</v>
      </c>
      <c r="G22" s="32" t="str">
        <f>IF('Access-Set'!I22="1","F","S")</f>
        <v>F</v>
      </c>
      <c r="H22" s="32" t="str">
        <f>+'Access-Set'!J22</f>
        <v>0100</v>
      </c>
      <c r="I22" s="42" t="str">
        <f>+'Access-Set'!K22</f>
        <v>RECURSOS ORDINARIOS</v>
      </c>
      <c r="J22" s="32" t="str">
        <f>+'Access-Set'!L22</f>
        <v>1</v>
      </c>
      <c r="K22" s="33"/>
      <c r="L22" s="33"/>
      <c r="M22" s="33"/>
      <c r="N22" s="33"/>
      <c r="O22" s="33"/>
      <c r="P22" s="35">
        <f>+'Access-Set'!M22</f>
        <v>8845170.6400000006</v>
      </c>
      <c r="Q22" s="35"/>
      <c r="R22" s="35">
        <f>N22-O22+P22+Q22</f>
        <v>8845170.6400000006</v>
      </c>
      <c r="S22" s="35">
        <f>+'Access-Set'!N22</f>
        <v>8845170.6400000006</v>
      </c>
      <c r="T22" s="36">
        <f>IF(R22&gt;0,S22/R22,0)</f>
        <v>1</v>
      </c>
      <c r="U22" s="35">
        <f>+'Access-Set'!O22</f>
        <v>8843958.8200000003</v>
      </c>
      <c r="V22" s="36">
        <f>IF(R22&gt;0,U22/R22,0)</f>
        <v>0.99986299642490561</v>
      </c>
      <c r="W22" s="35">
        <f>+'Access-Set'!P22</f>
        <v>8843958.8200000003</v>
      </c>
      <c r="X22" s="36">
        <f>IF(R22&gt;0,W22/R22,0)</f>
        <v>0.99986299642490561</v>
      </c>
    </row>
    <row r="23" spans="1:24" s="59" customFormat="1" ht="30.75" customHeight="1" x14ac:dyDescent="0.2">
      <c r="A23" s="32" t="str">
        <f>+'Access-Set'!A23</f>
        <v>12101</v>
      </c>
      <c r="B23" s="42" t="str">
        <f>+'Access-Set'!B23</f>
        <v>JUSTICA FEDERAL DE PRIMEIRO GRAU</v>
      </c>
      <c r="C23" s="32" t="str">
        <f>+CONCATENATE('Access-Set'!C23,".",'Access-Set'!D23)</f>
        <v>09.272</v>
      </c>
      <c r="D23" s="32" t="str">
        <f>+CONCATENATE('Access-Set'!E23,".",'Access-Set'!G23)</f>
        <v>0089.0181</v>
      </c>
      <c r="E23" s="42" t="str">
        <f>+'Access-Set'!F23</f>
        <v>PREVIDENCIA DE INATIVOS E PENSIONISTAS DA UNIAO</v>
      </c>
      <c r="F23" s="42" t="str">
        <f>+'Access-Set'!H23</f>
        <v>APOSENTADORIAS E PENSOES - SERVIDORES CIVIS</v>
      </c>
      <c r="G23" s="32" t="str">
        <f>IF('Access-Set'!I23="1","F","S")</f>
        <v>S</v>
      </c>
      <c r="H23" s="32" t="str">
        <f>+'Access-Set'!J23</f>
        <v>0156</v>
      </c>
      <c r="I23" s="42" t="str">
        <f>+'Access-Set'!K23</f>
        <v>CONTRIBUICAO PLANO SEGURIDADE SOCIAL SERVIDOR</v>
      </c>
      <c r="J23" s="32" t="str">
        <f>+'Access-Set'!L23</f>
        <v>1</v>
      </c>
      <c r="K23" s="33"/>
      <c r="L23" s="33"/>
      <c r="M23" s="33"/>
      <c r="N23" s="33"/>
      <c r="O23" s="33"/>
      <c r="P23" s="35">
        <f>+'Access-Set'!M23</f>
        <v>4420197.9800000004</v>
      </c>
      <c r="Q23" s="35"/>
      <c r="R23" s="35">
        <f>N23-O23+P23+Q23</f>
        <v>4420197.9800000004</v>
      </c>
      <c r="S23" s="35">
        <f>+'Access-Set'!N23</f>
        <v>4420197.9800000004</v>
      </c>
      <c r="T23" s="36">
        <f>IF(R23&gt;0,S23/R23,0)</f>
        <v>1</v>
      </c>
      <c r="U23" s="35">
        <f>+'Access-Set'!O23</f>
        <v>4420197.9800000004</v>
      </c>
      <c r="V23" s="36">
        <f>IF(R23&gt;0,U23/R23,0)</f>
        <v>1</v>
      </c>
      <c r="W23" s="35">
        <f>+'Access-Set'!P23</f>
        <v>4381615.6399999997</v>
      </c>
      <c r="X23" s="36">
        <f>IF(R23&gt;0,W23/R23,0)</f>
        <v>0.9912713547731179</v>
      </c>
    </row>
    <row r="24" spans="1:24" s="59" customFormat="1" ht="30.75" customHeight="1" thickBot="1" x14ac:dyDescent="0.25">
      <c r="A24" s="32" t="str">
        <f>+'Access-Set'!A24</f>
        <v>12101</v>
      </c>
      <c r="B24" s="42" t="str">
        <f>+'Access-Set'!B24</f>
        <v>JUSTICA FEDERAL DE PRIMEIRO GRAU</v>
      </c>
      <c r="C24" s="32" t="str">
        <f>+CONCATENATE('Access-Set'!C24,".",'Access-Set'!D24)</f>
        <v>09.272</v>
      </c>
      <c r="D24" s="32" t="str">
        <f>+CONCATENATE('Access-Set'!E24,".",'Access-Set'!G24)</f>
        <v>0089.0181</v>
      </c>
      <c r="E24" s="42" t="str">
        <f>+'Access-Set'!F24</f>
        <v>PREVIDENCIA DE INATIVOS E PENSIONISTAS DA UNIAO</v>
      </c>
      <c r="F24" s="42" t="str">
        <f>+'Access-Set'!H24</f>
        <v>APOSENTADORIAS E PENSOES - SERVIDORES CIVIS</v>
      </c>
      <c r="G24" s="32" t="str">
        <f>IF('Access-Set'!I24="1","F","S")</f>
        <v>S</v>
      </c>
      <c r="H24" s="32" t="str">
        <f>+'Access-Set'!J24</f>
        <v>0169</v>
      </c>
      <c r="I24" s="42" t="str">
        <f>+'Access-Set'!K24</f>
        <v>CONTRIB.PATRONAL P/PLANO DE SEGURID.SOC.SERV.</v>
      </c>
      <c r="J24" s="32" t="str">
        <f>+'Access-Set'!L24</f>
        <v>1</v>
      </c>
      <c r="K24" s="33"/>
      <c r="L24" s="33"/>
      <c r="M24" s="33"/>
      <c r="N24" s="33"/>
      <c r="O24" s="33"/>
      <c r="P24" s="35">
        <f>+'Access-Set'!M24</f>
        <v>3677103.71</v>
      </c>
      <c r="Q24" s="35"/>
      <c r="R24" s="35">
        <f>N24-O24+P24+Q24</f>
        <v>3677103.71</v>
      </c>
      <c r="S24" s="35">
        <f>+'Access-Set'!N24</f>
        <v>3677103.71</v>
      </c>
      <c r="T24" s="36">
        <f>IF(R24&gt;0,S24/R24,0)</f>
        <v>1</v>
      </c>
      <c r="U24" s="35">
        <f>+'Access-Set'!O24</f>
        <v>3677103.71</v>
      </c>
      <c r="V24" s="36">
        <f>IF(R24&gt;0,U24/R24,0)</f>
        <v>1</v>
      </c>
      <c r="W24" s="35">
        <f>+'Access-Set'!P24</f>
        <v>3677103.71</v>
      </c>
      <c r="X24" s="36">
        <f>IF(R24&gt;0,W24/R24,0)</f>
        <v>1</v>
      </c>
    </row>
    <row r="25" spans="1:24" ht="30.75" customHeight="1" thickBot="1" x14ac:dyDescent="0.25">
      <c r="A25" s="73" t="s">
        <v>99</v>
      </c>
      <c r="B25" s="74"/>
      <c r="C25" s="74"/>
      <c r="D25" s="74"/>
      <c r="E25" s="74"/>
      <c r="F25" s="74"/>
      <c r="G25" s="74"/>
      <c r="H25" s="74"/>
      <c r="I25" s="74"/>
      <c r="J25" s="75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99204708.99000001</v>
      </c>
      <c r="Q25" s="38">
        <f>SUM(Q10:Q24)</f>
        <v>0</v>
      </c>
      <c r="R25" s="38">
        <f>SUM(R10:R24)</f>
        <v>99204708.99000001</v>
      </c>
      <c r="S25" s="38">
        <f>SUM(S10:S24)</f>
        <v>95192846.13000001</v>
      </c>
      <c r="T25" s="39">
        <f t="shared" si="1"/>
        <v>0.95955975375720926</v>
      </c>
      <c r="U25" s="38">
        <f>SUM(U10:U24)</f>
        <v>88044694.230000019</v>
      </c>
      <c r="V25" s="39">
        <f t="shared" si="2"/>
        <v>0.88750519129968986</v>
      </c>
      <c r="W25" s="38">
        <f>SUM(W10:W24)</f>
        <v>87828311.189999998</v>
      </c>
      <c r="X25" s="39">
        <f t="shared" si="3"/>
        <v>0.88532401419425799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99204708.99000001</v>
      </c>
      <c r="Q30" s="41"/>
      <c r="R30" s="41">
        <f>'Access-Set'!M26</f>
        <v>99204708.99000001</v>
      </c>
      <c r="S30" s="41">
        <f>SUM(S10:S24)</f>
        <v>95192846.13000001</v>
      </c>
      <c r="T30" s="41"/>
      <c r="U30" s="41">
        <f>SUM(U10:U24)</f>
        <v>88044694.230000019</v>
      </c>
      <c r="V30" s="41"/>
      <c r="W30" s="41">
        <f>SUM(W10:W24)</f>
        <v>87828311.189999998</v>
      </c>
      <c r="X30" s="41"/>
    </row>
    <row r="31" spans="1:24" x14ac:dyDescent="0.2">
      <c r="N31" t="s">
        <v>119</v>
      </c>
      <c r="P31" s="41">
        <f>'Access-Set'!M26</f>
        <v>99204708.99000001</v>
      </c>
      <c r="Q31" s="41"/>
      <c r="R31" s="41">
        <f>'Access-Set'!M26</f>
        <v>99204708.99000001</v>
      </c>
      <c r="S31" s="41">
        <f>'Access-Set'!N26</f>
        <v>95192846.13000001</v>
      </c>
      <c r="T31" s="41"/>
      <c r="U31" s="41">
        <f>'Access-Set'!O26</f>
        <v>88044694.230000019</v>
      </c>
      <c r="V31" s="41"/>
      <c r="W31" s="41">
        <f>'Access-Set'!P26</f>
        <v>87828311.189999998</v>
      </c>
      <c r="X31" s="41"/>
    </row>
    <row r="32" spans="1:24" x14ac:dyDescent="0.2">
      <c r="N32" t="s">
        <v>16</v>
      </c>
      <c r="P32" s="41">
        <f>P30-P31</f>
        <v>0</v>
      </c>
      <c r="Q32" s="41"/>
      <c r="R32" s="41">
        <f t="shared" ref="R32:W32" si="4">R30-R31</f>
        <v>0</v>
      </c>
      <c r="S32" s="41">
        <f t="shared" si="4"/>
        <v>0</v>
      </c>
      <c r="T32" s="41">
        <f t="shared" si="4"/>
        <v>0</v>
      </c>
      <c r="U32" s="41">
        <f t="shared" si="4"/>
        <v>0</v>
      </c>
      <c r="V32" s="41">
        <f t="shared" si="4"/>
        <v>0</v>
      </c>
      <c r="W32" s="41">
        <f t="shared" si="4"/>
        <v>0</v>
      </c>
      <c r="X32" s="41"/>
    </row>
    <row r="34" spans="14:23" x14ac:dyDescent="0.2">
      <c r="N34" t="s">
        <v>141</v>
      </c>
      <c r="P34" s="60">
        <v>99204708.989999995</v>
      </c>
      <c r="R34" s="60">
        <v>99204708.989999995</v>
      </c>
      <c r="S34" s="60">
        <v>95192846.129999995</v>
      </c>
      <c r="U34" s="60">
        <v>88044694.230000004</v>
      </c>
      <c r="W34" s="60">
        <v>87828311.189999998</v>
      </c>
    </row>
    <row r="35" spans="14:23" x14ac:dyDescent="0.2">
      <c r="P35" s="61"/>
      <c r="R35" s="60"/>
    </row>
  </sheetData>
  <mergeCells count="17">
    <mergeCell ref="J8:J9"/>
    <mergeCell ref="A25:J25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12</vt:i4>
      </vt:variant>
    </vt:vector>
  </HeadingPairs>
  <TitlesOfParts>
    <vt:vector size="38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plan</vt:lpstr>
      <vt:lpstr>Plan1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2017-10-20T20:51:58Z</cp:lastPrinted>
  <dcterms:created xsi:type="dcterms:W3CDTF">2011-08-07T11:00:17Z</dcterms:created>
  <dcterms:modified xsi:type="dcterms:W3CDTF">2018-02-20T14:52:16Z</dcterms:modified>
</cp:coreProperties>
</file>