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 firstSheet="3" activeTab="3"/>
  </bookViews>
  <sheets>
    <sheet name="Jan" sheetId="1" state="hidden" r:id="rId1"/>
    <sheet name="Fev" sheetId="4" state="hidden" r:id="rId2"/>
    <sheet name="Mar" sheetId="11" state="hidden" r:id="rId3"/>
    <sheet name="Abr" sheetId="10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Abr!$A$1:$X$23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Jan!$A$1:$X$22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Mar!$A$1:$X$22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P21" i="23" l="1"/>
  <c r="O21" i="23"/>
  <c r="N21" i="23"/>
  <c r="M21" i="23"/>
  <c r="U26" i="11" l="1"/>
  <c r="P21" i="17"/>
  <c r="O21" i="17"/>
  <c r="N21" i="17"/>
  <c r="M21" i="17"/>
  <c r="R31" i="4" l="1"/>
  <c r="R27" i="4" l="1"/>
  <c r="P27" i="4"/>
  <c r="Q21" i="3"/>
  <c r="P21" i="3"/>
  <c r="O21" i="3"/>
  <c r="N21" i="3"/>
  <c r="M21" i="3"/>
  <c r="W30" i="1" l="1"/>
  <c r="U30" i="1"/>
  <c r="S30" i="1"/>
  <c r="R30" i="1"/>
  <c r="U29" i="1"/>
  <c r="W29" i="1"/>
  <c r="S29" i="1"/>
  <c r="R29" i="1"/>
  <c r="W26" i="1" l="1"/>
  <c r="U26" i="1"/>
  <c r="S26" i="1"/>
  <c r="R26" i="1"/>
  <c r="P26" i="1"/>
  <c r="P21" i="2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19" i="10"/>
  <c r="U19" i="10"/>
  <c r="S19" i="10"/>
  <c r="P19" i="10"/>
  <c r="R19" i="10" s="1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R18" i="10" s="1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R17" i="10" s="1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R16" i="10" s="1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R14" i="10" s="1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R13" i="10" s="1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R12" i="10" s="1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P20" i="10" s="1"/>
  <c r="J10" i="10"/>
  <c r="I10" i="10"/>
  <c r="H10" i="10"/>
  <c r="G10" i="10"/>
  <c r="F10" i="10"/>
  <c r="E10" i="10"/>
  <c r="D10" i="10"/>
  <c r="C10" i="10"/>
  <c r="B10" i="10"/>
  <c r="A10" i="10"/>
  <c r="Q20" i="10"/>
  <c r="R15" i="10"/>
  <c r="V15" i="10" s="1"/>
  <c r="R11" i="10"/>
  <c r="T11" i="10" s="1"/>
  <c r="W20" i="10"/>
  <c r="R10" i="10"/>
  <c r="X10" i="10" s="1"/>
  <c r="N10" i="10"/>
  <c r="R26" i="11"/>
  <c r="W26" i="11"/>
  <c r="S26" i="11"/>
  <c r="P26" i="11"/>
  <c r="W27" i="4"/>
  <c r="U27" i="4"/>
  <c r="S27" i="4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 s="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V17" i="11" s="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 s="1"/>
  <c r="J16" i="11"/>
  <c r="I16" i="11"/>
  <c r="H16" i="11"/>
  <c r="G16" i="11"/>
  <c r="F16" i="11"/>
  <c r="E16" i="11"/>
  <c r="D16" i="11"/>
  <c r="C16" i="11"/>
  <c r="B16" i="11"/>
  <c r="A16" i="11"/>
  <c r="W15" i="11"/>
  <c r="U15" i="11"/>
  <c r="V15" i="11" s="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 s="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 s="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 s="1"/>
  <c r="X12" i="11" s="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W25" i="11" s="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0" i="11"/>
  <c r="N10" i="11"/>
  <c r="R10" i="11" s="1"/>
  <c r="W20" i="4"/>
  <c r="U20" i="4"/>
  <c r="S20" i="4"/>
  <c r="P20" i="4"/>
  <c r="R20" i="4" s="1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 s="1"/>
  <c r="J19" i="4"/>
  <c r="I19" i="4"/>
  <c r="H19" i="4"/>
  <c r="G19" i="4"/>
  <c r="F19" i="4"/>
  <c r="E19" i="4"/>
  <c r="D19" i="4"/>
  <c r="C19" i="4"/>
  <c r="B19" i="4"/>
  <c r="A19" i="4"/>
  <c r="W18" i="4"/>
  <c r="W21" i="4" s="1"/>
  <c r="W31" i="4" s="1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 s="1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R16" i="4" s="1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 s="1"/>
  <c r="J15" i="4"/>
  <c r="I15" i="4"/>
  <c r="H15" i="4"/>
  <c r="G15" i="4"/>
  <c r="F15" i="4"/>
  <c r="E15" i="4"/>
  <c r="D15" i="4"/>
  <c r="C15" i="4"/>
  <c r="B15" i="4"/>
  <c r="A15" i="4"/>
  <c r="W14" i="4"/>
  <c r="U14" i="4"/>
  <c r="U26" i="4" s="1"/>
  <c r="U28" i="4" s="1"/>
  <c r="S14" i="4"/>
  <c r="P14" i="4"/>
  <c r="R14" i="4" s="1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 s="1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 s="1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R11" i="4" s="1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S21" i="4" s="1"/>
  <c r="S31" i="4" s="1"/>
  <c r="P10" i="4"/>
  <c r="J10" i="4"/>
  <c r="I10" i="4"/>
  <c r="H10" i="4"/>
  <c r="G10" i="4"/>
  <c r="F10" i="4"/>
  <c r="E10" i="4"/>
  <c r="D10" i="4"/>
  <c r="C10" i="4"/>
  <c r="B10" i="4"/>
  <c r="A10" i="4"/>
  <c r="Q21" i="4"/>
  <c r="R18" i="4"/>
  <c r="N10" i="4"/>
  <c r="R10" i="4"/>
  <c r="T10" i="4" s="1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W26" i="4"/>
  <c r="U21" i="4"/>
  <c r="U31" i="4" s="1"/>
  <c r="V18" i="4"/>
  <c r="T18" i="4"/>
  <c r="V11" i="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X10" i="4"/>
  <c r="V10" i="4"/>
  <c r="X15" i="11"/>
  <c r="T15" i="11"/>
  <c r="S20" i="11"/>
  <c r="S30" i="11" s="1"/>
  <c r="S20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X12" i="10" l="1"/>
  <c r="V12" i="10"/>
  <c r="T14" i="10"/>
  <c r="X14" i="10"/>
  <c r="X16" i="10"/>
  <c r="T16" i="10"/>
  <c r="T18" i="10"/>
  <c r="X18" i="10"/>
  <c r="T10" i="10"/>
  <c r="V14" i="10"/>
  <c r="V16" i="10"/>
  <c r="V18" i="10"/>
  <c r="X15" i="10"/>
  <c r="V13" i="10"/>
  <c r="X13" i="10"/>
  <c r="T13" i="10"/>
  <c r="X17" i="10"/>
  <c r="V17" i="10"/>
  <c r="T17" i="10"/>
  <c r="V19" i="10"/>
  <c r="X19" i="10"/>
  <c r="T19" i="10"/>
  <c r="X11" i="10"/>
  <c r="U20" i="10"/>
  <c r="T12" i="10"/>
  <c r="R20" i="10"/>
  <c r="V11" i="10"/>
  <c r="T15" i="10"/>
  <c r="V10" i="10"/>
  <c r="T11" i="11"/>
  <c r="X11" i="11"/>
  <c r="X10" i="11"/>
  <c r="V10" i="11"/>
  <c r="X16" i="11"/>
  <c r="T16" i="11"/>
  <c r="S25" i="11"/>
  <c r="S27" i="11" s="1"/>
  <c r="U20" i="11"/>
  <c r="U30" i="11" s="1"/>
  <c r="V16" i="11"/>
  <c r="W20" i="11"/>
  <c r="W30" i="11" s="1"/>
  <c r="P20" i="11"/>
  <c r="P30" i="11" s="1"/>
  <c r="X13" i="11"/>
  <c r="T13" i="11"/>
  <c r="V13" i="11"/>
  <c r="V19" i="11"/>
  <c r="T19" i="11"/>
  <c r="X19" i="11"/>
  <c r="R20" i="11"/>
  <c r="V14" i="11"/>
  <c r="T14" i="11"/>
  <c r="X14" i="11"/>
  <c r="X18" i="11"/>
  <c r="T18" i="11"/>
  <c r="V18" i="11"/>
  <c r="R25" i="11"/>
  <c r="R27" i="11" s="1"/>
  <c r="W27" i="11"/>
  <c r="T12" i="11"/>
  <c r="T17" i="11"/>
  <c r="V12" i="11"/>
  <c r="V11" i="11"/>
  <c r="X17" i="11"/>
  <c r="T10" i="11"/>
  <c r="P25" i="11"/>
  <c r="P27" i="11" s="1"/>
  <c r="U25" i="11"/>
  <c r="U27" i="11" s="1"/>
  <c r="X20" i="4"/>
  <c r="V20" i="4"/>
  <c r="T20" i="4"/>
  <c r="P26" i="4"/>
  <c r="P21" i="4"/>
  <c r="P31" i="4" s="1"/>
  <c r="R21" i="4"/>
  <c r="R26" i="4"/>
  <c r="R28" i="4" s="1"/>
  <c r="X11" i="4"/>
  <c r="V11" i="4"/>
  <c r="T11" i="4"/>
  <c r="T13" i="4"/>
  <c r="V13" i="4"/>
  <c r="X13" i="4"/>
  <c r="X15" i="4"/>
  <c r="V15" i="4"/>
  <c r="T15" i="4"/>
  <c r="V17" i="4"/>
  <c r="X17" i="4"/>
  <c r="T17" i="4"/>
  <c r="X19" i="4"/>
  <c r="V19" i="4"/>
  <c r="T19" i="4"/>
  <c r="W28" i="4"/>
  <c r="T12" i="4"/>
  <c r="X12" i="4"/>
  <c r="V12" i="4"/>
  <c r="X14" i="4"/>
  <c r="V14" i="4"/>
  <c r="T14" i="4"/>
  <c r="T16" i="4"/>
  <c r="X16" i="4"/>
  <c r="V16" i="4"/>
  <c r="X18" i="4"/>
  <c r="S26" i="4"/>
  <c r="S28" i="4" s="1"/>
  <c r="X17" i="1"/>
  <c r="W25" i="1"/>
  <c r="W27" i="1" s="1"/>
  <c r="V10" i="1"/>
  <c r="X18" i="1"/>
  <c r="V18" i="1"/>
  <c r="S25" i="1"/>
  <c r="S27" i="1" s="1"/>
  <c r="T18" i="1"/>
  <c r="U25" i="1"/>
  <c r="U27" i="1" s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R25" i="1"/>
  <c r="R27" i="1" s="1"/>
  <c r="X14" i="1"/>
  <c r="R20" i="1"/>
  <c r="T14" i="1"/>
  <c r="T12" i="1"/>
  <c r="P25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V20" i="10" l="1"/>
  <c r="X20" i="10"/>
  <c r="T20" i="10"/>
  <c r="X20" i="11"/>
  <c r="T20" i="11"/>
  <c r="V20" i="11"/>
  <c r="P28" i="4"/>
  <c r="X21" i="4"/>
  <c r="T21" i="4"/>
  <c r="V21" i="4"/>
  <c r="P27" i="1"/>
  <c r="V20" i="1"/>
  <c r="X20" i="1"/>
  <c r="T20" i="1"/>
  <c r="T26" i="5"/>
  <c r="X26" i="5"/>
  <c r="V26" i="5"/>
  <c r="V26" i="6"/>
  <c r="X26" i="6"/>
  <c r="T26" i="6"/>
  <c r="T25" i="8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<sst xmlns="http://schemas.openxmlformats.org/spreadsheetml/2006/main" count="3027" uniqueCount="167">
  <si>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</si>
  <si>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</si>
  <si>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</si>
  <si>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</si>
  <si>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</si>
  <si>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</si>
  <si>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</si>
  <si>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</si>
  <si>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</si>
  <si>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</si>
  <si>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</si>
  <si>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</si>
  <si>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</si>
  <si>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</si>
  <si>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</si>
  <si>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</si>
  <si>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</si>
  <si>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</si>
  <si>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</si>
  <si>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</si>
  <si>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</si>
  <si>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</si>
  <si>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</si>
  <si>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</si>
  <si>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</si>
  <si>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</si>
  <si>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</si>
  <si>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</si>
  <si>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</si>
  <si>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</si>
  <si>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</si>
  <si>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</si>
  <si>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</si>
  <si>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</si>
  <si>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</si>
  <si>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</si>
  <si>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</si>
  <si>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</si>
  <si>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</si>
  <si>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</si>
  <si>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</si>
  <si>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</si>
  <si>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</si>
  <si>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</si>
  <si>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</si>
  <si>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</si>
  <si>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</si>
  <si>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</si>
  <si>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</si>
  <si>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</si>
  <si>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</si>
  <si>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</si>
  <si>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</si>
  <si>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</si>
  <si>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</si>
  <si>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</si>
  <si>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</si>
  <si>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</si>
  <si>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</si>
  <si>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</si>
  <si>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</si>
  <si>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</si>
  <si>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</si>
  <si>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</si>
  <si>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</si>
  <si>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</si>
  <si>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</si>
  <si>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</si>
  <si>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</si>
  <si>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</si>
  <si>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</si>
  <si>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</si>
  <si>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</si>
  <si>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</si>
  <si>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</si>
  <si>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</si>
  <si>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</si>
  <si>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</si>
  <si>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</si>
  <si>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</si>
  <si>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</si>
  <si>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</si>
  <si>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</si>
  <si>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</si>
  <si>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</si>
  <si>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</si>
  <si>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</si>
  <si>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</si>
  <si>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</si>
  <si>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</si>
  <si>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</si>
  <si>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</si>
  <si>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</si>
  <si>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</si>
  <si>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</si>
  <si>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</si>
  <si>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</si>
  <si>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</si>
  <si>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</si>
  <si>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</si>
  <si>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</si>
  <si>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</si>
  <si>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</si>
  <si>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</si>
  <si>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</si>
  <si>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</si>
  <si>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</si>
  <si>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</si>
  <si>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</si>
  <si>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</si>
  <si>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</si>
  <si>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</si>
  <si>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</si>
  <si>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</si>
  <si>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</si>
  <si>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</si>
  <si>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</si>
  <si>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</si>
  <si>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</si>
  <si>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</si>
  <si>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846</t>
  </si>
  <si>
    <t>Access-Fev</t>
  </si>
  <si>
    <t>Conor</t>
  </si>
  <si>
    <t>DACO_ANEXOII_NOVO_FORMATO_UG_090015_17</t>
  </si>
  <si>
    <t>Access-Mar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</si>
  <si>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</si>
  <si>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</si>
  <si>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</si>
  <si>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</si>
  <si>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</si>
  <si>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</si>
  <si>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</si>
  <si>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</si>
  <si>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</si>
  <si>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</si>
  <si>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</si>
  <si>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</si>
  <si>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</si>
  <si>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</si>
  <si>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</si>
  <si>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</si>
  <si>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</si>
  <si>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</si>
  <si>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</si>
  <si>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</si>
  <si>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</si>
  <si>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</si>
  <si>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</si>
  <si>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</si>
  <si>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</si>
  <si>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</si>
  <si>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</si>
  <si>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</si>
  <si>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</si>
  <si>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</si>
  <si>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</si>
  <si>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</si>
  <si>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</si>
  <si>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</si>
  <si>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</si>
  <si>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</si>
  <si>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</si>
  <si>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</si>
  <si>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</si>
  <si>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Mês Lançamento: FEV/2018</t>
  </si>
  <si>
    <t>Mês Lançamento: MAR/2018</t>
  </si>
  <si>
    <t>Mês Lançamento: ABR/2018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</si>
</sst>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/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0" fillId="0" borderId="0" xfId="0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4" zoomScaleNormal="90" zoomScaleSheetLayoutView="100" workbookViewId="0">
      <selection activeCell="P29" sqref="P29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79" t="s">
        <v>99</v>
      </c>
      <c r="B20" s="80"/>
      <c r="C20" s="80"/>
      <c r="D20" s="80"/>
      <c r="E20" s="80"/>
      <c r="F20" s="80"/>
      <c r="G20" s="80"/>
      <c r="H20" s="80"/>
      <c r="I20" s="80"/>
      <c r="J20" s="81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38516489.769999996</v>
      </c>
      <c r="Q25" s="41"/>
      <c r="R25" s="41">
        <f>SUM(R10:R19)</f>
        <v>38516489.769999996</v>
      </c>
      <c r="S25" s="41">
        <f>SUM(S10:S19)</f>
        <v>21047655.690000001</v>
      </c>
      <c r="T25" s="41"/>
      <c r="U25" s="41">
        <f>SUM(U10:U19)</f>
        <v>11396715.65</v>
      </c>
      <c r="V25" s="41"/>
      <c r="W25" s="41">
        <f>SUM(W10:W19)</f>
        <v>11184789.25</v>
      </c>
      <c r="X25" s="41"/>
    </row>
    <row r="26" spans="1:24" x14ac:dyDescent="0.2">
      <c r="N26" s="54" t="s">
        <v>119</v>
      </c>
      <c r="P26" s="41">
        <f>'Access-Jan'!M21</f>
        <v>38516489.769999996</v>
      </c>
      <c r="Q26" s="41"/>
      <c r="R26" s="41">
        <f>'Access-Jan'!M21</f>
        <v>38516489.769999996</v>
      </c>
      <c r="S26" s="41">
        <f>'Access-Jan'!N21</f>
        <v>21047655.690000001</v>
      </c>
      <c r="T26" s="41"/>
      <c r="U26" s="41">
        <f>'Access-Jan'!O21</f>
        <v>11396715.65</v>
      </c>
      <c r="V26" s="41"/>
      <c r="W26" s="41">
        <f>'Access-Jan'!P21</f>
        <v>11184789.25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t="s">
        <v>122</v>
      </c>
      <c r="R29" s="41">
        <f>38516489.77</f>
        <v>38516489.770000003</v>
      </c>
      <c r="S29" s="41">
        <f>21047655.69</f>
        <v>21047655.690000001</v>
      </c>
      <c r="T29" s="41"/>
      <c r="U29" s="41">
        <f>11396715.65</f>
        <v>11396715.65</v>
      </c>
      <c r="V29" s="41"/>
      <c r="W29" s="41">
        <f>11184789.25</f>
        <v>11184789.25</v>
      </c>
    </row>
    <row r="30" spans="1:24" x14ac:dyDescent="0.2">
      <c r="N30" s="70" t="s">
        <v>16</v>
      </c>
      <c r="R30" s="72">
        <f>+R25-R29</f>
        <v>0</v>
      </c>
      <c r="S30" s="72">
        <f>+S25-S29</f>
        <v>0</v>
      </c>
      <c r="U30" s="72">
        <f>+U25-U29</f>
        <v>0</v>
      </c>
      <c r="W30" s="72">
        <f>+W25-W29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0:J20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style="65" customWidth="1"/>
    <col min="2" max="2" width="36.140625" style="65" customWidth="1"/>
    <col min="3" max="3" width="12.28515625" style="65" customWidth="1"/>
    <col min="4" max="4" width="18.42578125" style="65" customWidth="1"/>
    <col min="5" max="5" width="48.85546875" style="65" customWidth="1"/>
    <col min="6" max="6" width="66.42578125" style="65" customWidth="1"/>
    <col min="7" max="7" width="8.28515625" style="65" customWidth="1"/>
    <col min="8" max="8" width="9.140625" style="65"/>
    <col min="9" max="9" width="33.140625" style="65" customWidth="1"/>
    <col min="10" max="10" width="6.28515625" style="65" customWidth="1"/>
    <col min="11" max="11" width="9.85546875" style="65" customWidth="1"/>
    <col min="12" max="12" width="14" style="65" customWidth="1"/>
    <col min="13" max="15" width="14.140625" style="65" customWidth="1"/>
    <col min="16" max="16" width="14" style="65" customWidth="1"/>
    <col min="17" max="17" width="11.42578125" style="65" customWidth="1"/>
    <col min="18" max="19" width="14" style="65" customWidth="1"/>
    <col min="20" max="20" width="12" style="65" customWidth="1"/>
    <col min="21" max="21" width="14" style="65" customWidth="1"/>
    <col min="22" max="22" width="9.140625" style="65"/>
    <col min="23" max="23" width="14" style="65" customWidth="1"/>
    <col min="24" max="16384" width="9.140625" style="65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63" t="s">
        <v>80</v>
      </c>
      <c r="M8" s="63" t="s">
        <v>81</v>
      </c>
      <c r="N8" s="83"/>
      <c r="O8" s="83"/>
      <c r="P8" s="12" t="s">
        <v>4</v>
      </c>
      <c r="Q8" s="12" t="s">
        <v>5</v>
      </c>
      <c r="R8" s="83"/>
      <c r="S8" s="64" t="s">
        <v>7</v>
      </c>
      <c r="T8" s="13" t="s">
        <v>8</v>
      </c>
      <c r="U8" s="64" t="s">
        <v>9</v>
      </c>
      <c r="V8" s="14" t="s">
        <v>8</v>
      </c>
      <c r="W8" s="15" t="s">
        <v>155</v>
      </c>
      <c r="X8" s="14" t="s">
        <v>8</v>
      </c>
    </row>
    <row r="9" spans="1:24" ht="20.25" customHeight="1" thickBot="1" x14ac:dyDescent="0.25">
      <c r="A9" s="62" t="s">
        <v>82</v>
      </c>
      <c r="B9" s="62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62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2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79" t="s">
        <v>99</v>
      </c>
      <c r="B25" s="80"/>
      <c r="C25" s="80"/>
      <c r="D25" s="80"/>
      <c r="E25" s="80"/>
      <c r="F25" s="80"/>
      <c r="G25" s="80"/>
      <c r="H25" s="80"/>
      <c r="I25" s="8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5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5" t="s">
        <v>119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122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6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6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6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6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79" t="s">
        <v>99</v>
      </c>
      <c r="B26" s="80"/>
      <c r="C26" s="80"/>
      <c r="D26" s="80"/>
      <c r="E26" s="80"/>
      <c r="F26" s="80"/>
      <c r="G26" s="80"/>
      <c r="H26" s="80"/>
      <c r="I26" s="80"/>
      <c r="J26" s="8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119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122</v>
      </c>
      <c r="O36" s="66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6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0"/>
    </row>
  </sheetData>
  <mergeCells count="17">
    <mergeCell ref="H8:I8"/>
    <mergeCell ref="J8:J9"/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79" t="s">
        <v>99</v>
      </c>
      <c r="B26" s="80"/>
      <c r="C26" s="80"/>
      <c r="D26" s="80"/>
      <c r="E26" s="80"/>
      <c r="F26" s="80"/>
      <c r="G26" s="80"/>
      <c r="H26" s="80"/>
      <c r="I26" s="80"/>
      <c r="J26" s="8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119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122</v>
      </c>
      <c r="O36" s="68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8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9" t="s">
        <v>123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customHeight="1" x14ac:dyDescent="0.2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0.5" customHeight="1" x14ac:dyDescent="0.2">
      <c r="A4" s="92" t="s">
        <v>161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2">
      <c r="A7" s="69" t="s">
        <v>21</v>
      </c>
      <c r="B7" s="69"/>
      <c r="C7" s="69" t="s">
        <v>22</v>
      </c>
      <c r="D7" s="69" t="s">
        <v>23</v>
      </c>
      <c r="E7" s="69" t="s">
        <v>24</v>
      </c>
      <c r="F7" s="69"/>
      <c r="G7" s="69" t="s">
        <v>25</v>
      </c>
      <c r="H7" s="69"/>
      <c r="I7" s="69" t="s">
        <v>26</v>
      </c>
      <c r="J7" s="69" t="s">
        <v>27</v>
      </c>
      <c r="K7" s="69" t="s">
        <v>28</v>
      </c>
      <c r="L7" s="69" t="s">
        <v>29</v>
      </c>
      <c r="M7" s="69" t="s">
        <v>30</v>
      </c>
      <c r="N7" s="69" t="s">
        <v>111</v>
      </c>
      <c r="O7" s="69" t="s">
        <v>112</v>
      </c>
      <c r="P7" s="69" t="s">
        <v>113</v>
      </c>
    </row>
    <row r="8" spans="1:16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31</v>
      </c>
      <c r="N8" s="69" t="s">
        <v>114</v>
      </c>
      <c r="O8" s="69" t="s">
        <v>115</v>
      </c>
      <c r="P8" s="69" t="s">
        <v>116</v>
      </c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32</v>
      </c>
      <c r="M9" s="69" t="s">
        <v>135</v>
      </c>
      <c r="N9" s="69" t="s">
        <v>135</v>
      </c>
      <c r="O9" s="69" t="s">
        <v>135</v>
      </c>
      <c r="P9" s="69" t="s">
        <v>135</v>
      </c>
    </row>
    <row r="10" spans="1:16" x14ac:dyDescent="0.2">
      <c r="A10" s="69" t="s">
        <v>33</v>
      </c>
      <c r="B10" s="69" t="s">
        <v>34</v>
      </c>
      <c r="C10" s="69" t="s">
        <v>35</v>
      </c>
      <c r="D10" s="69" t="s">
        <v>36</v>
      </c>
      <c r="E10" s="69" t="s">
        <v>37</v>
      </c>
      <c r="F10" s="69" t="s">
        <v>38</v>
      </c>
      <c r="G10" s="69" t="s">
        <v>39</v>
      </c>
      <c r="H10" s="69" t="s">
        <v>40</v>
      </c>
      <c r="I10" s="69" t="s">
        <v>11</v>
      </c>
      <c r="J10" s="69" t="s">
        <v>18</v>
      </c>
      <c r="K10" s="69" t="s">
        <v>41</v>
      </c>
      <c r="L10" s="69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69" t="s">
        <v>33</v>
      </c>
      <c r="B11" s="69" t="s">
        <v>34</v>
      </c>
      <c r="C11" s="69" t="s">
        <v>35</v>
      </c>
      <c r="D11" s="69" t="s">
        <v>36</v>
      </c>
      <c r="E11" s="69" t="s">
        <v>37</v>
      </c>
      <c r="F11" s="69" t="s">
        <v>38</v>
      </c>
      <c r="G11" s="69" t="s">
        <v>42</v>
      </c>
      <c r="H11" s="69" t="s">
        <v>43</v>
      </c>
      <c r="I11" s="69" t="s">
        <v>11</v>
      </c>
      <c r="J11" s="69" t="s">
        <v>18</v>
      </c>
      <c r="K11" s="69" t="s">
        <v>41</v>
      </c>
      <c r="L11" s="69" t="s">
        <v>13</v>
      </c>
      <c r="M11" s="1">
        <v>448040</v>
      </c>
      <c r="N11" s="69"/>
      <c r="O11" s="69"/>
      <c r="P11" s="69"/>
    </row>
    <row r="12" spans="1:16" x14ac:dyDescent="0.2">
      <c r="A12" s="69" t="s">
        <v>33</v>
      </c>
      <c r="B12" s="69" t="s">
        <v>34</v>
      </c>
      <c r="C12" s="69" t="s">
        <v>35</v>
      </c>
      <c r="D12" s="69" t="s">
        <v>36</v>
      </c>
      <c r="E12" s="69" t="s">
        <v>37</v>
      </c>
      <c r="F12" s="69" t="s">
        <v>38</v>
      </c>
      <c r="G12" s="69" t="s">
        <v>42</v>
      </c>
      <c r="H12" s="69" t="s">
        <v>43</v>
      </c>
      <c r="I12" s="69" t="s">
        <v>11</v>
      </c>
      <c r="J12" s="69" t="s">
        <v>18</v>
      </c>
      <c r="K12" s="69" t="s">
        <v>41</v>
      </c>
      <c r="L12" s="69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69" t="s">
        <v>33</v>
      </c>
      <c r="B13" s="69" t="s">
        <v>34</v>
      </c>
      <c r="C13" s="69" t="s">
        <v>35</v>
      </c>
      <c r="D13" s="69" t="s">
        <v>44</v>
      </c>
      <c r="E13" s="69" t="s">
        <v>37</v>
      </c>
      <c r="F13" s="69" t="s">
        <v>38</v>
      </c>
      <c r="G13" s="69" t="s">
        <v>47</v>
      </c>
      <c r="H13" s="69" t="s">
        <v>159</v>
      </c>
      <c r="I13" s="69" t="s">
        <v>11</v>
      </c>
      <c r="J13" s="69" t="s">
        <v>18</v>
      </c>
      <c r="K13" s="69" t="s">
        <v>41</v>
      </c>
      <c r="L13" s="69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69" t="s">
        <v>33</v>
      </c>
      <c r="B14" s="69" t="s">
        <v>34</v>
      </c>
      <c r="C14" s="69" t="s">
        <v>35</v>
      </c>
      <c r="D14" s="69" t="s">
        <v>44</v>
      </c>
      <c r="E14" s="69" t="s">
        <v>37</v>
      </c>
      <c r="F14" s="69" t="s">
        <v>38</v>
      </c>
      <c r="G14" s="69" t="s">
        <v>105</v>
      </c>
      <c r="H14" s="69" t="s">
        <v>106</v>
      </c>
      <c r="I14" s="69" t="s">
        <v>11</v>
      </c>
      <c r="J14" s="69" t="s">
        <v>18</v>
      </c>
      <c r="K14" s="69" t="s">
        <v>41</v>
      </c>
      <c r="L14" s="69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69" t="s">
        <v>33</v>
      </c>
      <c r="B15" s="69" t="s">
        <v>34</v>
      </c>
      <c r="C15" s="69" t="s">
        <v>35</v>
      </c>
      <c r="D15" s="69" t="s">
        <v>48</v>
      </c>
      <c r="E15" s="69" t="s">
        <v>37</v>
      </c>
      <c r="F15" s="69" t="s">
        <v>38</v>
      </c>
      <c r="G15" s="69" t="s">
        <v>49</v>
      </c>
      <c r="H15" s="69" t="s">
        <v>50</v>
      </c>
      <c r="I15" s="69" t="s">
        <v>51</v>
      </c>
      <c r="J15" s="69" t="s">
        <v>18</v>
      </c>
      <c r="K15" s="69" t="s">
        <v>41</v>
      </c>
      <c r="L15" s="69" t="s">
        <v>13</v>
      </c>
      <c r="M15" s="1">
        <v>50000</v>
      </c>
      <c r="N15" s="69"/>
      <c r="O15" s="69"/>
      <c r="P15" s="69"/>
    </row>
    <row r="16" spans="1:16" x14ac:dyDescent="0.2">
      <c r="A16" s="69" t="s">
        <v>33</v>
      </c>
      <c r="B16" s="69" t="s">
        <v>34</v>
      </c>
      <c r="C16" s="69" t="s">
        <v>35</v>
      </c>
      <c r="D16" s="69" t="s">
        <v>48</v>
      </c>
      <c r="E16" s="69" t="s">
        <v>37</v>
      </c>
      <c r="F16" s="69" t="s">
        <v>38</v>
      </c>
      <c r="G16" s="69" t="s">
        <v>49</v>
      </c>
      <c r="H16" s="69" t="s">
        <v>50</v>
      </c>
      <c r="I16" s="69" t="s">
        <v>51</v>
      </c>
      <c r="J16" s="69" t="s">
        <v>18</v>
      </c>
      <c r="K16" s="69" t="s">
        <v>41</v>
      </c>
      <c r="L16" s="69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69" t="s">
        <v>33</v>
      </c>
      <c r="B17" s="69" t="s">
        <v>34</v>
      </c>
      <c r="C17" s="69" t="s">
        <v>35</v>
      </c>
      <c r="D17" s="69" t="s">
        <v>52</v>
      </c>
      <c r="E17" s="69" t="s">
        <v>37</v>
      </c>
      <c r="F17" s="69" t="s">
        <v>38</v>
      </c>
      <c r="G17" s="69" t="s">
        <v>162</v>
      </c>
      <c r="H17" s="69" t="s">
        <v>163</v>
      </c>
      <c r="I17" s="69" t="s">
        <v>11</v>
      </c>
      <c r="J17" s="69" t="s">
        <v>18</v>
      </c>
      <c r="K17" s="69" t="s">
        <v>41</v>
      </c>
      <c r="L17" s="69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69" t="s">
        <v>33</v>
      </c>
      <c r="B18" s="69" t="s">
        <v>34</v>
      </c>
      <c r="C18" s="69" t="s">
        <v>35</v>
      </c>
      <c r="D18" s="69" t="s">
        <v>120</v>
      </c>
      <c r="E18" s="69" t="s">
        <v>37</v>
      </c>
      <c r="F18" s="69" t="s">
        <v>38</v>
      </c>
      <c r="G18" s="69" t="s">
        <v>45</v>
      </c>
      <c r="H18" s="69" t="s">
        <v>46</v>
      </c>
      <c r="I18" s="69" t="s">
        <v>11</v>
      </c>
      <c r="J18" s="69" t="s">
        <v>18</v>
      </c>
      <c r="K18" s="69" t="s">
        <v>41</v>
      </c>
      <c r="L18" s="69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69" t="s">
        <v>33</v>
      </c>
      <c r="B19" s="69" t="s">
        <v>34</v>
      </c>
      <c r="C19" s="69" t="s">
        <v>59</v>
      </c>
      <c r="D19" s="69" t="s">
        <v>60</v>
      </c>
      <c r="E19" s="69" t="s">
        <v>61</v>
      </c>
      <c r="F19" s="69" t="s">
        <v>62</v>
      </c>
      <c r="G19" s="69" t="s">
        <v>63</v>
      </c>
      <c r="H19" s="69" t="s">
        <v>160</v>
      </c>
      <c r="I19" s="69" t="s">
        <v>51</v>
      </c>
      <c r="J19" s="69" t="s">
        <v>17</v>
      </c>
      <c r="K19" s="69" t="s">
        <v>64</v>
      </c>
      <c r="L19" s="69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20" x14ac:dyDescent="0.2">
      <c r="A1" s="71" t="s">
        <v>123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x14ac:dyDescent="0.2">
      <c r="A4" s="92" t="s">
        <v>164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1"/>
      <c r="R4" s="71"/>
      <c r="S4" s="71"/>
      <c r="T4" s="71"/>
    </row>
    <row r="5" spans="1:20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71"/>
      <c r="R5" s="71"/>
      <c r="S5" s="71"/>
      <c r="T5" s="71"/>
    </row>
    <row r="6" spans="1:20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x14ac:dyDescent="0.2">
      <c r="A7" s="71" t="s">
        <v>21</v>
      </c>
      <c r="B7" s="71"/>
      <c r="C7" s="71" t="s">
        <v>22</v>
      </c>
      <c r="D7" s="71" t="s">
        <v>23</v>
      </c>
      <c r="E7" s="71" t="s">
        <v>24</v>
      </c>
      <c r="F7" s="71"/>
      <c r="G7" s="71" t="s">
        <v>25</v>
      </c>
      <c r="H7" s="71"/>
      <c r="I7" s="71" t="s">
        <v>26</v>
      </c>
      <c r="J7" s="71" t="s">
        <v>27</v>
      </c>
      <c r="K7" s="71" t="s">
        <v>28</v>
      </c>
      <c r="L7" s="71" t="s">
        <v>29</v>
      </c>
      <c r="M7" s="71" t="s">
        <v>30</v>
      </c>
      <c r="N7" s="71" t="s">
        <v>111</v>
      </c>
      <c r="O7" s="71" t="s">
        <v>112</v>
      </c>
      <c r="P7" s="71" t="s">
        <v>113</v>
      </c>
      <c r="Q7" s="71"/>
      <c r="R7" s="71"/>
      <c r="S7" s="71"/>
      <c r="T7" s="71"/>
    </row>
    <row r="8" spans="1:20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31</v>
      </c>
      <c r="N8" s="71" t="s">
        <v>114</v>
      </c>
      <c r="O8" s="71" t="s">
        <v>115</v>
      </c>
      <c r="P8" s="71" t="s">
        <v>116</v>
      </c>
      <c r="Q8" s="71"/>
      <c r="R8" s="71"/>
      <c r="S8" s="71"/>
      <c r="T8" s="71"/>
    </row>
    <row r="9" spans="1:20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32</v>
      </c>
      <c r="M9" s="71" t="s">
        <v>135</v>
      </c>
      <c r="N9" s="71" t="s">
        <v>135</v>
      </c>
      <c r="O9" s="71" t="s">
        <v>135</v>
      </c>
      <c r="P9" s="71" t="s">
        <v>135</v>
      </c>
      <c r="Q9" s="71"/>
      <c r="R9" s="71"/>
      <c r="S9" s="71"/>
      <c r="T9" s="71"/>
    </row>
    <row r="10" spans="1:20" x14ac:dyDescent="0.2">
      <c r="A10" s="71" t="s">
        <v>33</v>
      </c>
      <c r="B10" s="71" t="s">
        <v>34</v>
      </c>
      <c r="C10" s="71" t="s">
        <v>35</v>
      </c>
      <c r="D10" s="71" t="s">
        <v>36</v>
      </c>
      <c r="E10" s="71" t="s">
        <v>37</v>
      </c>
      <c r="F10" s="71" t="s">
        <v>38</v>
      </c>
      <c r="G10" s="71" t="s">
        <v>39</v>
      </c>
      <c r="H10" s="71" t="s">
        <v>40</v>
      </c>
      <c r="I10" s="71" t="s">
        <v>11</v>
      </c>
      <c r="J10" s="71" t="s">
        <v>18</v>
      </c>
      <c r="K10" s="71" t="s">
        <v>41</v>
      </c>
      <c r="L10" s="71" t="s">
        <v>14</v>
      </c>
      <c r="M10" s="1">
        <v>2785628</v>
      </c>
      <c r="N10" s="1">
        <v>2785628</v>
      </c>
      <c r="O10" s="1">
        <v>540790.43999999994</v>
      </c>
      <c r="P10" s="1">
        <v>540790.43999999994</v>
      </c>
      <c r="Q10" s="71"/>
      <c r="R10" s="71"/>
      <c r="S10" s="71"/>
      <c r="T10" s="71"/>
    </row>
    <row r="11" spans="1:20" x14ac:dyDescent="0.2">
      <c r="A11" s="71" t="s">
        <v>33</v>
      </c>
      <c r="B11" s="71" t="s">
        <v>34</v>
      </c>
      <c r="C11" s="71" t="s">
        <v>35</v>
      </c>
      <c r="D11" s="71" t="s">
        <v>36</v>
      </c>
      <c r="E11" s="71" t="s">
        <v>37</v>
      </c>
      <c r="F11" s="71" t="s">
        <v>38</v>
      </c>
      <c r="G11" s="71" t="s">
        <v>42</v>
      </c>
      <c r="H11" s="71" t="s">
        <v>43</v>
      </c>
      <c r="I11" s="71" t="s">
        <v>11</v>
      </c>
      <c r="J11" s="71" t="s">
        <v>18</v>
      </c>
      <c r="K11" s="71" t="s">
        <v>41</v>
      </c>
      <c r="L11" s="71" t="s">
        <v>13</v>
      </c>
      <c r="M11" s="1">
        <v>392540</v>
      </c>
      <c r="N11" s="71"/>
      <c r="O11" s="71"/>
      <c r="P11" s="71"/>
      <c r="Q11" s="71"/>
      <c r="R11" s="71"/>
      <c r="S11" s="71"/>
      <c r="T11" s="71"/>
    </row>
    <row r="12" spans="1:20" x14ac:dyDescent="0.2">
      <c r="A12" s="71" t="s">
        <v>33</v>
      </c>
      <c r="B12" s="71" t="s">
        <v>34</v>
      </c>
      <c r="C12" s="71" t="s">
        <v>35</v>
      </c>
      <c r="D12" s="71" t="s">
        <v>36</v>
      </c>
      <c r="E12" s="71" t="s">
        <v>37</v>
      </c>
      <c r="F12" s="71" t="s">
        <v>38</v>
      </c>
      <c r="G12" s="71" t="s">
        <v>42</v>
      </c>
      <c r="H12" s="71" t="s">
        <v>43</v>
      </c>
      <c r="I12" s="71" t="s">
        <v>11</v>
      </c>
      <c r="J12" s="71" t="s">
        <v>18</v>
      </c>
      <c r="K12" s="71" t="s">
        <v>41</v>
      </c>
      <c r="L12" s="71" t="s">
        <v>14</v>
      </c>
      <c r="M12" s="1">
        <v>15906662</v>
      </c>
      <c r="N12" s="1">
        <v>10275750.449999999</v>
      </c>
      <c r="O12" s="1">
        <v>1314754.67</v>
      </c>
      <c r="P12" s="1">
        <v>1314754.67</v>
      </c>
      <c r="Q12" s="71"/>
      <c r="R12" s="71"/>
      <c r="S12" s="71"/>
      <c r="T12" s="71"/>
    </row>
    <row r="13" spans="1:20" x14ac:dyDescent="0.2">
      <c r="A13" s="71" t="s">
        <v>33</v>
      </c>
      <c r="B13" s="71" t="s">
        <v>34</v>
      </c>
      <c r="C13" s="71" t="s">
        <v>35</v>
      </c>
      <c r="D13" s="71" t="s">
        <v>44</v>
      </c>
      <c r="E13" s="71" t="s">
        <v>37</v>
      </c>
      <c r="F13" s="71" t="s">
        <v>38</v>
      </c>
      <c r="G13" s="71" t="s">
        <v>47</v>
      </c>
      <c r="H13" s="71" t="s">
        <v>159</v>
      </c>
      <c r="I13" s="71" t="s">
        <v>11</v>
      </c>
      <c r="J13" s="71" t="s">
        <v>18</v>
      </c>
      <c r="K13" s="71" t="s">
        <v>41</v>
      </c>
      <c r="L13" s="71" t="s">
        <v>11</v>
      </c>
      <c r="M13" s="1">
        <v>13916624.09</v>
      </c>
      <c r="N13" s="1">
        <v>13759129.27</v>
      </c>
      <c r="O13" s="1">
        <v>13759129.27</v>
      </c>
      <c r="P13" s="1">
        <v>13617900.710000001</v>
      </c>
      <c r="Q13" s="71"/>
      <c r="R13" s="71"/>
      <c r="S13" s="71"/>
      <c r="T13" s="71"/>
    </row>
    <row r="14" spans="1:20" x14ac:dyDescent="0.2">
      <c r="A14" s="71" t="s">
        <v>33</v>
      </c>
      <c r="B14" s="71" t="s">
        <v>34</v>
      </c>
      <c r="C14" s="71" t="s">
        <v>35</v>
      </c>
      <c r="D14" s="71" t="s">
        <v>44</v>
      </c>
      <c r="E14" s="71" t="s">
        <v>37</v>
      </c>
      <c r="F14" s="71" t="s">
        <v>38</v>
      </c>
      <c r="G14" s="71" t="s">
        <v>105</v>
      </c>
      <c r="H14" s="71" t="s">
        <v>106</v>
      </c>
      <c r="I14" s="71" t="s">
        <v>11</v>
      </c>
      <c r="J14" s="71" t="s">
        <v>18</v>
      </c>
      <c r="K14" s="71" t="s">
        <v>41</v>
      </c>
      <c r="L14" s="71" t="s">
        <v>14</v>
      </c>
      <c r="M14" s="1">
        <v>1977600</v>
      </c>
      <c r="N14" s="1">
        <v>186783.95</v>
      </c>
      <c r="O14" s="1">
        <v>186783.95</v>
      </c>
      <c r="P14" s="1">
        <v>186783.95</v>
      </c>
      <c r="Q14" s="71"/>
      <c r="R14" s="71"/>
      <c r="S14" s="71"/>
      <c r="T14" s="71"/>
    </row>
    <row r="15" spans="1:20" x14ac:dyDescent="0.2">
      <c r="A15" s="71" t="s">
        <v>33</v>
      </c>
      <c r="B15" s="71" t="s">
        <v>34</v>
      </c>
      <c r="C15" s="71" t="s">
        <v>35</v>
      </c>
      <c r="D15" s="71" t="s">
        <v>48</v>
      </c>
      <c r="E15" s="71" t="s">
        <v>37</v>
      </c>
      <c r="F15" s="71" t="s">
        <v>38</v>
      </c>
      <c r="G15" s="71" t="s">
        <v>49</v>
      </c>
      <c r="H15" s="71" t="s">
        <v>50</v>
      </c>
      <c r="I15" s="71" t="s">
        <v>51</v>
      </c>
      <c r="J15" s="71" t="s">
        <v>18</v>
      </c>
      <c r="K15" s="71" t="s">
        <v>41</v>
      </c>
      <c r="L15" s="71" t="s">
        <v>13</v>
      </c>
      <c r="M15" s="1">
        <v>50000</v>
      </c>
      <c r="N15" s="71"/>
      <c r="O15" s="71"/>
      <c r="P15" s="71"/>
      <c r="Q15" s="71"/>
      <c r="R15" s="71"/>
      <c r="S15" s="71"/>
      <c r="T15" s="71"/>
    </row>
    <row r="16" spans="1:20" x14ac:dyDescent="0.2">
      <c r="A16" s="71" t="s">
        <v>33</v>
      </c>
      <c r="B16" s="71" t="s">
        <v>34</v>
      </c>
      <c r="C16" s="71" t="s">
        <v>35</v>
      </c>
      <c r="D16" s="71" t="s">
        <v>48</v>
      </c>
      <c r="E16" s="71" t="s">
        <v>37</v>
      </c>
      <c r="F16" s="71" t="s">
        <v>38</v>
      </c>
      <c r="G16" s="71" t="s">
        <v>49</v>
      </c>
      <c r="H16" s="71" t="s">
        <v>50</v>
      </c>
      <c r="I16" s="71" t="s">
        <v>51</v>
      </c>
      <c r="J16" s="71" t="s">
        <v>18</v>
      </c>
      <c r="K16" s="71" t="s">
        <v>41</v>
      </c>
      <c r="L16" s="71" t="s">
        <v>14</v>
      </c>
      <c r="M16" s="1">
        <v>2555800</v>
      </c>
      <c r="N16" s="1">
        <v>1267660.24</v>
      </c>
      <c r="O16" s="1">
        <v>153043.82999999999</v>
      </c>
      <c r="P16" s="1">
        <v>152749.79</v>
      </c>
      <c r="Q16" s="71"/>
      <c r="R16" s="71"/>
      <c r="S16" s="71"/>
      <c r="T16" s="71"/>
    </row>
    <row r="17" spans="1:20" x14ac:dyDescent="0.2">
      <c r="A17" s="71" t="s">
        <v>33</v>
      </c>
      <c r="B17" s="71" t="s">
        <v>34</v>
      </c>
      <c r="C17" s="71" t="s">
        <v>35</v>
      </c>
      <c r="D17" s="71" t="s">
        <v>52</v>
      </c>
      <c r="E17" s="71" t="s">
        <v>37</v>
      </c>
      <c r="F17" s="71" t="s">
        <v>38</v>
      </c>
      <c r="G17" s="71" t="s">
        <v>162</v>
      </c>
      <c r="H17" s="71" t="s">
        <v>163</v>
      </c>
      <c r="I17" s="71" t="s">
        <v>11</v>
      </c>
      <c r="J17" s="71" t="s">
        <v>18</v>
      </c>
      <c r="K17" s="71" t="s">
        <v>41</v>
      </c>
      <c r="L17" s="71" t="s">
        <v>14</v>
      </c>
      <c r="M17" s="1">
        <v>4103474.01</v>
      </c>
      <c r="N17" s="1">
        <v>4103474.01</v>
      </c>
      <c r="O17" s="1">
        <v>682602.51</v>
      </c>
      <c r="P17" s="1">
        <v>682602.51</v>
      </c>
      <c r="Q17" s="71"/>
      <c r="R17" s="71"/>
      <c r="S17" s="71"/>
      <c r="T17" s="71"/>
    </row>
    <row r="18" spans="1:20" x14ac:dyDescent="0.2">
      <c r="A18" s="71" t="s">
        <v>33</v>
      </c>
      <c r="B18" s="71" t="s">
        <v>34</v>
      </c>
      <c r="C18" s="71" t="s">
        <v>35</v>
      </c>
      <c r="D18" s="71" t="s">
        <v>120</v>
      </c>
      <c r="E18" s="71" t="s">
        <v>37</v>
      </c>
      <c r="F18" s="71" t="s">
        <v>38</v>
      </c>
      <c r="G18" s="71" t="s">
        <v>45</v>
      </c>
      <c r="H18" s="71" t="s">
        <v>46</v>
      </c>
      <c r="I18" s="71" t="s">
        <v>11</v>
      </c>
      <c r="J18" s="71" t="s">
        <v>18</v>
      </c>
      <c r="K18" s="71" t="s">
        <v>41</v>
      </c>
      <c r="L18" s="71" t="s">
        <v>11</v>
      </c>
      <c r="M18" s="1">
        <v>2011229.16</v>
      </c>
      <c r="N18" s="1">
        <v>2011229.16</v>
      </c>
      <c r="O18" s="1">
        <v>2011229.16</v>
      </c>
      <c r="P18" s="1">
        <v>2011229.16</v>
      </c>
      <c r="Q18" s="71"/>
      <c r="R18" s="71"/>
      <c r="S18" s="71"/>
      <c r="T18" s="71"/>
    </row>
    <row r="19" spans="1:20" x14ac:dyDescent="0.2">
      <c r="A19" s="71" t="s">
        <v>33</v>
      </c>
      <c r="B19" s="71" t="s">
        <v>34</v>
      </c>
      <c r="C19" s="71" t="s">
        <v>59</v>
      </c>
      <c r="D19" s="71" t="s">
        <v>60</v>
      </c>
      <c r="E19" s="71" t="s">
        <v>61</v>
      </c>
      <c r="F19" s="71" t="s">
        <v>62</v>
      </c>
      <c r="G19" s="71" t="s">
        <v>63</v>
      </c>
      <c r="H19" s="71" t="s">
        <v>160</v>
      </c>
      <c r="I19" s="71" t="s">
        <v>51</v>
      </c>
      <c r="J19" s="71" t="s">
        <v>17</v>
      </c>
      <c r="K19" s="71" t="s">
        <v>64</v>
      </c>
      <c r="L19" s="71" t="s">
        <v>11</v>
      </c>
      <c r="M19" s="1">
        <v>2332187.09</v>
      </c>
      <c r="N19" s="1">
        <v>2332187.09</v>
      </c>
      <c r="O19" s="1">
        <v>2332187.09</v>
      </c>
      <c r="P19" s="1">
        <v>2293349.0299999998</v>
      </c>
      <c r="Q19" s="71"/>
      <c r="R19" s="71"/>
      <c r="S19" s="71"/>
      <c r="T19" s="71"/>
    </row>
    <row r="20" spans="1:20" x14ac:dyDescent="0.2">
      <c r="M20" s="1"/>
      <c r="N20" s="1"/>
      <c r="O20" s="1"/>
      <c r="P20" s="1"/>
    </row>
    <row r="21" spans="1:2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f>SUM(M10:M20)</f>
        <v>46031744.349999994</v>
      </c>
      <c r="N21" s="49">
        <f t="shared" ref="N21:Q21" si="0">SUM(N10:N20)</f>
        <v>36721842.169999987</v>
      </c>
      <c r="O21" s="49">
        <f t="shared" si="0"/>
        <v>20980520.919999998</v>
      </c>
      <c r="P21" s="49">
        <f t="shared" si="0"/>
        <v>20800160.259999998</v>
      </c>
      <c r="Q21" s="49">
        <f t="shared" si="0"/>
        <v>0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20" x14ac:dyDescent="0.2">
      <c r="A1" s="73" t="s">
        <v>123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x14ac:dyDescent="0.2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">
      <c r="A4" s="92" t="s">
        <v>165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3"/>
      <c r="R4" s="73"/>
      <c r="S4" s="73"/>
      <c r="T4" s="73"/>
    </row>
    <row r="5" spans="1:20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73"/>
      <c r="R5" s="73"/>
      <c r="S5" s="73"/>
      <c r="T5" s="73"/>
    </row>
    <row r="6" spans="1:20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x14ac:dyDescent="0.2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30</v>
      </c>
      <c r="N7" s="73" t="s">
        <v>111</v>
      </c>
      <c r="O7" s="73" t="s">
        <v>112</v>
      </c>
      <c r="P7" s="73" t="s">
        <v>113</v>
      </c>
      <c r="Q7" s="73"/>
      <c r="R7" s="73"/>
      <c r="S7" s="73"/>
      <c r="T7" s="73"/>
    </row>
    <row r="8" spans="1:20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31</v>
      </c>
      <c r="N8" s="73" t="s">
        <v>114</v>
      </c>
      <c r="O8" s="73" t="s">
        <v>115</v>
      </c>
      <c r="P8" s="73" t="s">
        <v>116</v>
      </c>
      <c r="Q8" s="73"/>
      <c r="R8" s="73"/>
      <c r="S8" s="73"/>
      <c r="T8" s="73"/>
    </row>
    <row r="9" spans="1:20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135</v>
      </c>
      <c r="N9" s="73" t="s">
        <v>135</v>
      </c>
      <c r="O9" s="73" t="s">
        <v>135</v>
      </c>
      <c r="P9" s="73" t="s">
        <v>135</v>
      </c>
      <c r="Q9" s="73"/>
      <c r="R9" s="73"/>
      <c r="S9" s="73"/>
      <c r="T9" s="73"/>
    </row>
    <row r="10" spans="1:20" x14ac:dyDescent="0.2">
      <c r="A10" s="73" t="s">
        <v>33</v>
      </c>
      <c r="B10" s="73" t="s">
        <v>34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40</v>
      </c>
      <c r="I10" s="73" t="s">
        <v>11</v>
      </c>
      <c r="J10" s="73" t="s">
        <v>18</v>
      </c>
      <c r="K10" s="73" t="s">
        <v>41</v>
      </c>
      <c r="L10" s="73" t="s">
        <v>14</v>
      </c>
      <c r="M10" s="1">
        <v>2785628</v>
      </c>
      <c r="N10" s="1">
        <v>2785628</v>
      </c>
      <c r="O10" s="1">
        <v>868414.26</v>
      </c>
      <c r="P10" s="1">
        <v>868414.26</v>
      </c>
      <c r="Q10" s="73"/>
      <c r="R10" s="73"/>
      <c r="S10" s="73"/>
      <c r="T10" s="73"/>
    </row>
    <row r="11" spans="1:20" x14ac:dyDescent="0.2">
      <c r="A11" s="73" t="s">
        <v>33</v>
      </c>
      <c r="B11" s="73" t="s">
        <v>34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42</v>
      </c>
      <c r="H11" s="73" t="s">
        <v>43</v>
      </c>
      <c r="I11" s="73" t="s">
        <v>11</v>
      </c>
      <c r="J11" s="73" t="s">
        <v>18</v>
      </c>
      <c r="K11" s="73" t="s">
        <v>41</v>
      </c>
      <c r="L11" s="73" t="s">
        <v>13</v>
      </c>
      <c r="M11" s="1">
        <v>448040</v>
      </c>
      <c r="N11" s="73"/>
      <c r="O11" s="73"/>
      <c r="P11" s="73"/>
      <c r="Q11" s="73"/>
      <c r="R11" s="73"/>
      <c r="S11" s="73"/>
      <c r="T11" s="73"/>
    </row>
    <row r="12" spans="1:20" x14ac:dyDescent="0.2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42</v>
      </c>
      <c r="H12" s="73" t="s">
        <v>43</v>
      </c>
      <c r="I12" s="73" t="s">
        <v>11</v>
      </c>
      <c r="J12" s="73" t="s">
        <v>18</v>
      </c>
      <c r="K12" s="73" t="s">
        <v>41</v>
      </c>
      <c r="L12" s="73" t="s">
        <v>14</v>
      </c>
      <c r="M12" s="1">
        <v>15906662</v>
      </c>
      <c r="N12" s="1">
        <v>10754624.23</v>
      </c>
      <c r="O12" s="1">
        <v>2632871.59</v>
      </c>
      <c r="P12" s="1">
        <v>2632871.59</v>
      </c>
      <c r="Q12" s="73"/>
      <c r="R12" s="73"/>
      <c r="S12" s="73"/>
      <c r="T12" s="73"/>
    </row>
    <row r="13" spans="1:20" x14ac:dyDescent="0.2">
      <c r="A13" s="73" t="s">
        <v>33</v>
      </c>
      <c r="B13" s="73" t="s">
        <v>34</v>
      </c>
      <c r="C13" s="73" t="s">
        <v>35</v>
      </c>
      <c r="D13" s="73" t="s">
        <v>44</v>
      </c>
      <c r="E13" s="73" t="s">
        <v>37</v>
      </c>
      <c r="F13" s="73" t="s">
        <v>38</v>
      </c>
      <c r="G13" s="73" t="s">
        <v>47</v>
      </c>
      <c r="H13" s="73" t="s">
        <v>159</v>
      </c>
      <c r="I13" s="73" t="s">
        <v>11</v>
      </c>
      <c r="J13" s="73" t="s">
        <v>18</v>
      </c>
      <c r="K13" s="73" t="s">
        <v>41</v>
      </c>
      <c r="L13" s="73" t="s">
        <v>11</v>
      </c>
      <c r="M13" s="1">
        <v>19695810</v>
      </c>
      <c r="N13" s="1">
        <v>19481409.059999999</v>
      </c>
      <c r="O13" s="1">
        <v>19481409.059999999</v>
      </c>
      <c r="P13" s="1">
        <v>19337409.510000002</v>
      </c>
      <c r="Q13" s="73"/>
      <c r="R13" s="73"/>
      <c r="S13" s="73"/>
      <c r="T13" s="73"/>
    </row>
    <row r="14" spans="1:20" x14ac:dyDescent="0.2">
      <c r="A14" s="73" t="s">
        <v>33</v>
      </c>
      <c r="B14" s="73" t="s">
        <v>34</v>
      </c>
      <c r="C14" s="73" t="s">
        <v>35</v>
      </c>
      <c r="D14" s="73" t="s">
        <v>44</v>
      </c>
      <c r="E14" s="73" t="s">
        <v>37</v>
      </c>
      <c r="F14" s="73" t="s">
        <v>38</v>
      </c>
      <c r="G14" s="73" t="s">
        <v>105</v>
      </c>
      <c r="H14" s="73" t="s">
        <v>106</v>
      </c>
      <c r="I14" s="73" t="s">
        <v>11</v>
      </c>
      <c r="J14" s="73" t="s">
        <v>18</v>
      </c>
      <c r="K14" s="73" t="s">
        <v>41</v>
      </c>
      <c r="L14" s="73" t="s">
        <v>14</v>
      </c>
      <c r="M14" s="1">
        <v>1977600</v>
      </c>
      <c r="N14" s="1">
        <v>310259.52</v>
      </c>
      <c r="O14" s="1">
        <v>310259.52</v>
      </c>
      <c r="P14" s="1">
        <v>310259.52</v>
      </c>
      <c r="Q14" s="73"/>
      <c r="R14" s="73"/>
      <c r="S14" s="73"/>
      <c r="T14" s="73"/>
    </row>
    <row r="15" spans="1:20" x14ac:dyDescent="0.2">
      <c r="A15" s="73" t="s">
        <v>33</v>
      </c>
      <c r="B15" s="73" t="s">
        <v>34</v>
      </c>
      <c r="C15" s="73" t="s">
        <v>35</v>
      </c>
      <c r="D15" s="73" t="s">
        <v>48</v>
      </c>
      <c r="E15" s="73" t="s">
        <v>37</v>
      </c>
      <c r="F15" s="73" t="s">
        <v>38</v>
      </c>
      <c r="G15" s="73" t="s">
        <v>49</v>
      </c>
      <c r="H15" s="73" t="s">
        <v>50</v>
      </c>
      <c r="I15" s="73" t="s">
        <v>51</v>
      </c>
      <c r="J15" s="73" t="s">
        <v>18</v>
      </c>
      <c r="K15" s="73" t="s">
        <v>41</v>
      </c>
      <c r="L15" s="73" t="s">
        <v>13</v>
      </c>
      <c r="M15" s="1">
        <v>50000</v>
      </c>
      <c r="N15" s="73"/>
      <c r="O15" s="73"/>
      <c r="P15" s="73"/>
      <c r="Q15" s="73"/>
      <c r="R15" s="73"/>
      <c r="S15" s="73"/>
      <c r="T15" s="73"/>
    </row>
    <row r="16" spans="1:20" x14ac:dyDescent="0.2">
      <c r="A16" s="73" t="s">
        <v>33</v>
      </c>
      <c r="B16" s="73" t="s">
        <v>34</v>
      </c>
      <c r="C16" s="73" t="s">
        <v>35</v>
      </c>
      <c r="D16" s="73" t="s">
        <v>48</v>
      </c>
      <c r="E16" s="73" t="s">
        <v>37</v>
      </c>
      <c r="F16" s="73" t="s">
        <v>38</v>
      </c>
      <c r="G16" s="73" t="s">
        <v>49</v>
      </c>
      <c r="H16" s="73" t="s">
        <v>50</v>
      </c>
      <c r="I16" s="73" t="s">
        <v>51</v>
      </c>
      <c r="J16" s="73" t="s">
        <v>18</v>
      </c>
      <c r="K16" s="73" t="s">
        <v>41</v>
      </c>
      <c r="L16" s="73" t="s">
        <v>14</v>
      </c>
      <c r="M16" s="1">
        <v>2555800</v>
      </c>
      <c r="N16" s="1">
        <v>1277108.05</v>
      </c>
      <c r="O16" s="1">
        <v>330587.99</v>
      </c>
      <c r="P16" s="1">
        <v>330587.99</v>
      </c>
      <c r="Q16" s="73"/>
      <c r="R16" s="73"/>
      <c r="S16" s="73"/>
      <c r="T16" s="73"/>
    </row>
    <row r="17" spans="1:20" x14ac:dyDescent="0.2">
      <c r="A17" s="73" t="s">
        <v>33</v>
      </c>
      <c r="B17" s="73" t="s">
        <v>34</v>
      </c>
      <c r="C17" s="73" t="s">
        <v>35</v>
      </c>
      <c r="D17" s="73" t="s">
        <v>52</v>
      </c>
      <c r="E17" s="73" t="s">
        <v>37</v>
      </c>
      <c r="F17" s="73" t="s">
        <v>38</v>
      </c>
      <c r="G17" s="73" t="s">
        <v>162</v>
      </c>
      <c r="H17" s="73" t="s">
        <v>163</v>
      </c>
      <c r="I17" s="73" t="s">
        <v>11</v>
      </c>
      <c r="J17" s="73" t="s">
        <v>18</v>
      </c>
      <c r="K17" s="73" t="s">
        <v>41</v>
      </c>
      <c r="L17" s="73" t="s">
        <v>14</v>
      </c>
      <c r="M17" s="1">
        <v>4103474.01</v>
      </c>
      <c r="N17" s="1">
        <v>4103474.01</v>
      </c>
      <c r="O17" s="1">
        <v>1028774.21</v>
      </c>
      <c r="P17" s="1">
        <v>1028774.21</v>
      </c>
      <c r="Q17" s="73"/>
      <c r="R17" s="73"/>
      <c r="S17" s="73"/>
      <c r="T17" s="73"/>
    </row>
    <row r="18" spans="1:20" x14ac:dyDescent="0.2">
      <c r="A18" s="73" t="s">
        <v>33</v>
      </c>
      <c r="B18" s="73" t="s">
        <v>34</v>
      </c>
      <c r="C18" s="73" t="s">
        <v>35</v>
      </c>
      <c r="D18" s="73" t="s">
        <v>120</v>
      </c>
      <c r="E18" s="73" t="s">
        <v>37</v>
      </c>
      <c r="F18" s="73" t="s">
        <v>38</v>
      </c>
      <c r="G18" s="73" t="s">
        <v>45</v>
      </c>
      <c r="H18" s="73" t="s">
        <v>46</v>
      </c>
      <c r="I18" s="73" t="s">
        <v>11</v>
      </c>
      <c r="J18" s="73" t="s">
        <v>18</v>
      </c>
      <c r="K18" s="73" t="s">
        <v>41</v>
      </c>
      <c r="L18" s="73" t="s">
        <v>11</v>
      </c>
      <c r="M18" s="1">
        <v>3022345.02</v>
      </c>
      <c r="N18" s="1">
        <v>3022345.02</v>
      </c>
      <c r="O18" s="1">
        <v>3022345.02</v>
      </c>
      <c r="P18" s="1">
        <v>3022345.02</v>
      </c>
      <c r="Q18" s="73"/>
      <c r="R18" s="73"/>
      <c r="S18" s="73"/>
      <c r="T18" s="73"/>
    </row>
    <row r="19" spans="1:20" x14ac:dyDescent="0.2">
      <c r="A19" s="73" t="s">
        <v>33</v>
      </c>
      <c r="B19" s="73" t="s">
        <v>34</v>
      </c>
      <c r="C19" s="73" t="s">
        <v>59</v>
      </c>
      <c r="D19" s="73" t="s">
        <v>60</v>
      </c>
      <c r="E19" s="73" t="s">
        <v>61</v>
      </c>
      <c r="F19" s="73" t="s">
        <v>62</v>
      </c>
      <c r="G19" s="73" t="s">
        <v>63</v>
      </c>
      <c r="H19" s="73" t="s">
        <v>160</v>
      </c>
      <c r="I19" s="73" t="s">
        <v>51</v>
      </c>
      <c r="J19" s="73" t="s">
        <v>17</v>
      </c>
      <c r="K19" s="73" t="s">
        <v>64</v>
      </c>
      <c r="L19" s="73" t="s">
        <v>11</v>
      </c>
      <c r="M19" s="1">
        <v>3318715.9</v>
      </c>
      <c r="N19" s="1">
        <v>3318715.9</v>
      </c>
      <c r="O19" s="1">
        <v>3318715.9</v>
      </c>
      <c r="P19" s="1">
        <v>3280950.99</v>
      </c>
      <c r="Q19" s="73"/>
      <c r="R19" s="73"/>
      <c r="S19" s="73"/>
      <c r="T19" s="73"/>
    </row>
    <row r="20" spans="1:20" x14ac:dyDescent="0.2">
      <c r="M20" s="1"/>
      <c r="N20" s="1"/>
      <c r="O20" s="1"/>
      <c r="P20" s="1"/>
    </row>
    <row r="21" spans="1:20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>
        <f>SUM(M10:M20)</f>
        <v>53864074.93</v>
      </c>
      <c r="N21" s="49">
        <f t="shared" ref="N21:P21" si="0">SUM(N10:N20)</f>
        <v>45053563.789999999</v>
      </c>
      <c r="O21" s="49">
        <f t="shared" si="0"/>
        <v>30993377.549999993</v>
      </c>
      <c r="P21" s="49">
        <f t="shared" si="0"/>
        <v>30811613.089999996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20" x14ac:dyDescent="0.2">
      <c r="A1" s="74" t="s">
        <v>123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x14ac:dyDescent="0.2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">
      <c r="A4" s="92" t="s">
        <v>166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4"/>
      <c r="R4" s="74"/>
      <c r="S4" s="74"/>
      <c r="T4" s="74"/>
    </row>
    <row r="5" spans="1:20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74"/>
      <c r="R5" s="74"/>
      <c r="S5" s="74"/>
      <c r="T5" s="74"/>
    </row>
    <row r="6" spans="1:20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x14ac:dyDescent="0.2">
      <c r="A7" s="74" t="s">
        <v>21</v>
      </c>
      <c r="B7" s="74"/>
      <c r="C7" s="74" t="s">
        <v>22</v>
      </c>
      <c r="D7" s="74" t="s">
        <v>23</v>
      </c>
      <c r="E7" s="74" t="s">
        <v>24</v>
      </c>
      <c r="F7" s="74"/>
      <c r="G7" s="74" t="s">
        <v>25</v>
      </c>
      <c r="H7" s="74"/>
      <c r="I7" s="74" t="s">
        <v>26</v>
      </c>
      <c r="J7" s="74" t="s">
        <v>27</v>
      </c>
      <c r="K7" s="74" t="s">
        <v>28</v>
      </c>
      <c r="L7" s="74" t="s">
        <v>29</v>
      </c>
      <c r="M7" s="74" t="s">
        <v>30</v>
      </c>
      <c r="N7" s="74" t="s">
        <v>111</v>
      </c>
      <c r="O7" s="74" t="s">
        <v>112</v>
      </c>
      <c r="P7" s="74" t="s">
        <v>113</v>
      </c>
      <c r="Q7" s="74"/>
      <c r="R7" s="74"/>
      <c r="S7" s="74"/>
      <c r="T7" s="74"/>
    </row>
    <row r="8" spans="1:20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 t="s">
        <v>31</v>
      </c>
      <c r="N8" s="74" t="s">
        <v>114</v>
      </c>
      <c r="O8" s="74" t="s">
        <v>115</v>
      </c>
      <c r="P8" s="74" t="s">
        <v>116</v>
      </c>
      <c r="Q8" s="74"/>
      <c r="R8" s="74"/>
      <c r="S8" s="74"/>
      <c r="T8" s="74"/>
    </row>
    <row r="9" spans="1:20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 t="s">
        <v>32</v>
      </c>
      <c r="M9" s="74" t="s">
        <v>135</v>
      </c>
      <c r="N9" s="74" t="s">
        <v>135</v>
      </c>
      <c r="O9" s="74" t="s">
        <v>135</v>
      </c>
      <c r="P9" s="74" t="s">
        <v>135</v>
      </c>
      <c r="Q9" s="74"/>
      <c r="R9" s="74"/>
      <c r="S9" s="74"/>
      <c r="T9" s="74"/>
    </row>
    <row r="10" spans="1:20" x14ac:dyDescent="0.2">
      <c r="A10" s="74" t="s">
        <v>33</v>
      </c>
      <c r="B10" s="74" t="s">
        <v>34</v>
      </c>
      <c r="C10" s="74" t="s">
        <v>35</v>
      </c>
      <c r="D10" s="74" t="s">
        <v>36</v>
      </c>
      <c r="E10" s="74" t="s">
        <v>37</v>
      </c>
      <c r="F10" s="74" t="s">
        <v>38</v>
      </c>
      <c r="G10" s="74" t="s">
        <v>39</v>
      </c>
      <c r="H10" s="74" t="s">
        <v>40</v>
      </c>
      <c r="I10" s="74" t="s">
        <v>11</v>
      </c>
      <c r="J10" s="74" t="s">
        <v>18</v>
      </c>
      <c r="K10" s="74" t="s">
        <v>41</v>
      </c>
      <c r="L10" s="74" t="s">
        <v>14</v>
      </c>
      <c r="M10" s="1">
        <v>2785628</v>
      </c>
      <c r="N10" s="1">
        <v>2785628</v>
      </c>
      <c r="O10" s="1">
        <v>1415184.96</v>
      </c>
      <c r="P10" s="1">
        <v>1415184.96</v>
      </c>
      <c r="Q10" s="74"/>
      <c r="R10" s="74"/>
      <c r="S10" s="74"/>
      <c r="T10" s="74"/>
    </row>
    <row r="11" spans="1:20" x14ac:dyDescent="0.2">
      <c r="A11" s="74" t="s">
        <v>33</v>
      </c>
      <c r="B11" s="74" t="s">
        <v>34</v>
      </c>
      <c r="C11" s="74" t="s">
        <v>35</v>
      </c>
      <c r="D11" s="74" t="s">
        <v>36</v>
      </c>
      <c r="E11" s="74" t="s">
        <v>37</v>
      </c>
      <c r="F11" s="74" t="s">
        <v>38</v>
      </c>
      <c r="G11" s="74" t="s">
        <v>42</v>
      </c>
      <c r="H11" s="74" t="s">
        <v>43</v>
      </c>
      <c r="I11" s="74" t="s">
        <v>11</v>
      </c>
      <c r="J11" s="74" t="s">
        <v>18</v>
      </c>
      <c r="K11" s="74" t="s">
        <v>41</v>
      </c>
      <c r="L11" s="74" t="s">
        <v>13</v>
      </c>
      <c r="M11" s="1">
        <v>448040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33</v>
      </c>
      <c r="B12" s="74" t="s">
        <v>34</v>
      </c>
      <c r="C12" s="74" t="s">
        <v>35</v>
      </c>
      <c r="D12" s="74" t="s">
        <v>36</v>
      </c>
      <c r="E12" s="74" t="s">
        <v>37</v>
      </c>
      <c r="F12" s="74" t="s">
        <v>38</v>
      </c>
      <c r="G12" s="74" t="s">
        <v>42</v>
      </c>
      <c r="H12" s="74" t="s">
        <v>43</v>
      </c>
      <c r="I12" s="74" t="s">
        <v>11</v>
      </c>
      <c r="J12" s="74" t="s">
        <v>18</v>
      </c>
      <c r="K12" s="74" t="s">
        <v>41</v>
      </c>
      <c r="L12" s="74" t="s">
        <v>14</v>
      </c>
      <c r="M12" s="1">
        <v>15906662</v>
      </c>
      <c r="N12" s="1">
        <v>12713522.720000001</v>
      </c>
      <c r="O12" s="1">
        <v>3880969.56</v>
      </c>
      <c r="P12" s="1">
        <v>3880969.56</v>
      </c>
      <c r="Q12" s="74"/>
      <c r="R12" s="74"/>
      <c r="S12" s="74"/>
      <c r="T12" s="74"/>
    </row>
    <row r="13" spans="1:20" x14ac:dyDescent="0.2">
      <c r="A13" s="74" t="s">
        <v>33</v>
      </c>
      <c r="B13" s="74" t="s">
        <v>34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159</v>
      </c>
      <c r="I13" s="74" t="s">
        <v>11</v>
      </c>
      <c r="J13" s="74" t="s">
        <v>18</v>
      </c>
      <c r="K13" s="74" t="s">
        <v>41</v>
      </c>
      <c r="L13" s="74" t="s">
        <v>11</v>
      </c>
      <c r="M13" s="1">
        <v>25418487.210000001</v>
      </c>
      <c r="N13" s="1">
        <v>25203539.920000002</v>
      </c>
      <c r="O13" s="1">
        <v>25106083.170000002</v>
      </c>
      <c r="P13" s="1">
        <v>24866882.920000002</v>
      </c>
      <c r="Q13" s="74"/>
      <c r="R13" s="74"/>
      <c r="S13" s="74"/>
      <c r="T13" s="74"/>
    </row>
    <row r="14" spans="1:20" x14ac:dyDescent="0.2">
      <c r="A14" s="74" t="s">
        <v>33</v>
      </c>
      <c r="B14" s="74" t="s">
        <v>34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105</v>
      </c>
      <c r="H14" s="74" t="s">
        <v>106</v>
      </c>
      <c r="I14" s="74" t="s">
        <v>11</v>
      </c>
      <c r="J14" s="74" t="s">
        <v>18</v>
      </c>
      <c r="K14" s="74" t="s">
        <v>41</v>
      </c>
      <c r="L14" s="74" t="s">
        <v>14</v>
      </c>
      <c r="M14" s="1">
        <v>1977600</v>
      </c>
      <c r="N14" s="1">
        <v>446396.66</v>
      </c>
      <c r="O14" s="1">
        <v>436473.79</v>
      </c>
      <c r="P14" s="1">
        <v>436473.79</v>
      </c>
      <c r="Q14" s="74"/>
      <c r="R14" s="74"/>
      <c r="S14" s="74"/>
      <c r="T14" s="74"/>
    </row>
    <row r="15" spans="1:20" x14ac:dyDescent="0.2">
      <c r="A15" s="74" t="s">
        <v>33</v>
      </c>
      <c r="B15" s="74" t="s">
        <v>34</v>
      </c>
      <c r="C15" s="74" t="s">
        <v>35</v>
      </c>
      <c r="D15" s="74" t="s">
        <v>48</v>
      </c>
      <c r="E15" s="74" t="s">
        <v>37</v>
      </c>
      <c r="F15" s="74" t="s">
        <v>38</v>
      </c>
      <c r="G15" s="74" t="s">
        <v>49</v>
      </c>
      <c r="H15" s="74" t="s">
        <v>50</v>
      </c>
      <c r="I15" s="74" t="s">
        <v>51</v>
      </c>
      <c r="J15" s="74" t="s">
        <v>18</v>
      </c>
      <c r="K15" s="74" t="s">
        <v>41</v>
      </c>
      <c r="L15" s="74" t="s">
        <v>13</v>
      </c>
      <c r="M15" s="1">
        <v>50000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33</v>
      </c>
      <c r="B16" s="74" t="s">
        <v>34</v>
      </c>
      <c r="C16" s="74" t="s">
        <v>35</v>
      </c>
      <c r="D16" s="74" t="s">
        <v>48</v>
      </c>
      <c r="E16" s="74" t="s">
        <v>37</v>
      </c>
      <c r="F16" s="74" t="s">
        <v>38</v>
      </c>
      <c r="G16" s="74" t="s">
        <v>49</v>
      </c>
      <c r="H16" s="74" t="s">
        <v>50</v>
      </c>
      <c r="I16" s="74" t="s">
        <v>51</v>
      </c>
      <c r="J16" s="74" t="s">
        <v>18</v>
      </c>
      <c r="K16" s="74" t="s">
        <v>41</v>
      </c>
      <c r="L16" s="74" t="s">
        <v>14</v>
      </c>
      <c r="M16" s="1">
        <v>2592577</v>
      </c>
      <c r="N16" s="1">
        <v>1286555.8600000001</v>
      </c>
      <c r="O16" s="1">
        <v>513301.93</v>
      </c>
      <c r="P16" s="1">
        <v>513301.93</v>
      </c>
      <c r="Q16" s="74"/>
      <c r="R16" s="74"/>
      <c r="S16" s="74"/>
      <c r="T16" s="74"/>
    </row>
    <row r="17" spans="1:20" x14ac:dyDescent="0.2">
      <c r="A17" s="74" t="s">
        <v>33</v>
      </c>
      <c r="B17" s="74" t="s">
        <v>34</v>
      </c>
      <c r="C17" s="74" t="s">
        <v>35</v>
      </c>
      <c r="D17" s="74" t="s">
        <v>52</v>
      </c>
      <c r="E17" s="74" t="s">
        <v>37</v>
      </c>
      <c r="F17" s="74" t="s">
        <v>38</v>
      </c>
      <c r="G17" s="74" t="s">
        <v>162</v>
      </c>
      <c r="H17" s="74" t="s">
        <v>163</v>
      </c>
      <c r="I17" s="74" t="s">
        <v>11</v>
      </c>
      <c r="J17" s="74" t="s">
        <v>18</v>
      </c>
      <c r="K17" s="74" t="s">
        <v>41</v>
      </c>
      <c r="L17" s="74" t="s">
        <v>14</v>
      </c>
      <c r="M17" s="1">
        <v>4103474.01</v>
      </c>
      <c r="N17" s="1">
        <v>4103474.01</v>
      </c>
      <c r="O17" s="1">
        <v>1368709.42</v>
      </c>
      <c r="P17" s="1">
        <v>1368709.42</v>
      </c>
      <c r="Q17" s="74"/>
      <c r="R17" s="74"/>
      <c r="S17" s="74"/>
      <c r="T17" s="74"/>
    </row>
    <row r="18" spans="1:20" x14ac:dyDescent="0.2">
      <c r="A18" s="74" t="s">
        <v>33</v>
      </c>
      <c r="B18" s="74" t="s">
        <v>34</v>
      </c>
      <c r="C18" s="74" t="s">
        <v>35</v>
      </c>
      <c r="D18" s="74" t="s">
        <v>120</v>
      </c>
      <c r="E18" s="74" t="s">
        <v>37</v>
      </c>
      <c r="F18" s="74" t="s">
        <v>38</v>
      </c>
      <c r="G18" s="74" t="s">
        <v>45</v>
      </c>
      <c r="H18" s="74" t="s">
        <v>46</v>
      </c>
      <c r="I18" s="74" t="s">
        <v>11</v>
      </c>
      <c r="J18" s="74" t="s">
        <v>18</v>
      </c>
      <c r="K18" s="74" t="s">
        <v>41</v>
      </c>
      <c r="L18" s="74" t="s">
        <v>11</v>
      </c>
      <c r="M18" s="1">
        <v>4033279.28</v>
      </c>
      <c r="N18" s="1">
        <v>4033279.28</v>
      </c>
      <c r="O18" s="1">
        <v>4033279.28</v>
      </c>
      <c r="P18" s="1">
        <v>4033279.28</v>
      </c>
      <c r="Q18" s="74"/>
      <c r="R18" s="74"/>
      <c r="S18" s="74"/>
      <c r="T18" s="74"/>
    </row>
    <row r="19" spans="1:20" x14ac:dyDescent="0.2">
      <c r="A19" s="74" t="s">
        <v>33</v>
      </c>
      <c r="B19" s="74" t="s">
        <v>34</v>
      </c>
      <c r="C19" s="74" t="s">
        <v>59</v>
      </c>
      <c r="D19" s="74" t="s">
        <v>60</v>
      </c>
      <c r="E19" s="74" t="s">
        <v>61</v>
      </c>
      <c r="F19" s="74" t="s">
        <v>62</v>
      </c>
      <c r="G19" s="74" t="s">
        <v>63</v>
      </c>
      <c r="H19" s="74" t="s">
        <v>160</v>
      </c>
      <c r="I19" s="74" t="s">
        <v>51</v>
      </c>
      <c r="J19" s="74" t="s">
        <v>17</v>
      </c>
      <c r="K19" s="74" t="s">
        <v>64</v>
      </c>
      <c r="L19" s="74" t="s">
        <v>11</v>
      </c>
      <c r="M19" s="1">
        <v>4305921.87</v>
      </c>
      <c r="N19" s="1">
        <v>4305921.87</v>
      </c>
      <c r="O19" s="1">
        <v>4305921.87</v>
      </c>
      <c r="P19" s="1">
        <v>4256930.49</v>
      </c>
      <c r="Q19" s="74"/>
      <c r="R19" s="74"/>
      <c r="S19" s="74"/>
      <c r="T19" s="74"/>
    </row>
    <row r="20" spans="1:20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6"/>
      <c r="O20" s="56"/>
      <c r="P20" s="56"/>
    </row>
    <row r="21" spans="1:2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>
        <f>SUM(M10:M20)</f>
        <v>61621669.369999997</v>
      </c>
      <c r="N21" s="49">
        <f t="shared" ref="N21:P21" si="0">SUM(N10:N20)</f>
        <v>54878318.319999993</v>
      </c>
      <c r="O21" s="49">
        <f t="shared" si="0"/>
        <v>41059923.979999997</v>
      </c>
      <c r="P21" s="49">
        <f t="shared" si="0"/>
        <v>40771732.350000001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123</v>
      </c>
    </row>
    <row r="3" spans="1:16" x14ac:dyDescent="0.2">
      <c r="A3" t="s">
        <v>19</v>
      </c>
    </row>
    <row r="4" spans="1:16" x14ac:dyDescent="0.2">
      <c r="A4" s="92" t="s">
        <v>125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103</v>
      </c>
      <c r="K20" t="s">
        <v>108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109</v>
      </c>
      <c r="D22" s="50" t="s">
        <v>109</v>
      </c>
      <c r="E22" s="50" t="s">
        <v>109</v>
      </c>
      <c r="F22" s="50"/>
      <c r="G22" s="50" t="s">
        <v>109</v>
      </c>
      <c r="H22" s="50"/>
      <c r="I22" s="50" t="s">
        <v>109</v>
      </c>
      <c r="J22" s="50" t="s">
        <v>109</v>
      </c>
      <c r="K22" s="50" t="s">
        <v>109</v>
      </c>
      <c r="L22" s="50" t="s">
        <v>109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123</v>
      </c>
    </row>
    <row r="3" spans="1:16" x14ac:dyDescent="0.2">
      <c r="A3" t="s">
        <v>19</v>
      </c>
    </row>
    <row r="4" spans="1:16" x14ac:dyDescent="0.2">
      <c r="A4" s="92" t="s">
        <v>127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128</v>
      </c>
      <c r="K13" t="s">
        <v>129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110</v>
      </c>
    </row>
    <row r="3" spans="1:16" ht="10.5" customHeight="1" x14ac:dyDescent="0.2">
      <c r="A3" t="s">
        <v>19</v>
      </c>
    </row>
    <row r="4" spans="1:16" ht="10.5" customHeight="1" x14ac:dyDescent="0.2">
      <c r="A4" s="92" t="s">
        <v>131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128</v>
      </c>
      <c r="K13" t="s">
        <v>129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7" zoomScale="75" zoomScaleNormal="85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540790.43999999994</v>
      </c>
      <c r="V10" s="31">
        <f>IF(R10&gt;0,U10/R10,0)</f>
        <v>0.19413591477397554</v>
      </c>
      <c r="W10" s="30">
        <f>+'Access-Fev'!P10</f>
        <v>540790.43999999994</v>
      </c>
      <c r="X10" s="31">
        <f>IF(R10&gt;0,W10/R10,0)</f>
        <v>0.19413591477397554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392540</v>
      </c>
      <c r="Q11" s="35"/>
      <c r="R11" s="35">
        <f t="shared" ref="R11:R18" si="0">N11-O11+P11+Q11</f>
        <v>392540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15906662</v>
      </c>
      <c r="Q12" s="35"/>
      <c r="R12" s="35">
        <f t="shared" si="0"/>
        <v>15906662</v>
      </c>
      <c r="S12" s="35">
        <f>+'Access-Fev'!N12</f>
        <v>10275750.449999999</v>
      </c>
      <c r="T12" s="36">
        <f t="shared" si="1"/>
        <v>0.64600294203774489</v>
      </c>
      <c r="U12" s="35">
        <f>+'Access-Fev'!O12</f>
        <v>1314754.67</v>
      </c>
      <c r="V12" s="36">
        <f t="shared" si="2"/>
        <v>8.2654341306805906E-2</v>
      </c>
      <c r="W12" s="35">
        <f>+'Access-Fev'!P12</f>
        <v>1314754.67</v>
      </c>
      <c r="X12" s="36">
        <f t="shared" si="3"/>
        <v>8.2654341306805906E-2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ATIVOS CIVIS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13916624.09</v>
      </c>
      <c r="Q13" s="35"/>
      <c r="R13" s="35">
        <f t="shared" si="0"/>
        <v>13916624.09</v>
      </c>
      <c r="S13" s="35">
        <f>+'Access-Fev'!N13</f>
        <v>13759129.27</v>
      </c>
      <c r="T13" s="36">
        <f t="shared" si="1"/>
        <v>0.98868297232277969</v>
      </c>
      <c r="U13" s="35">
        <f>+'Access-Fev'!O13</f>
        <v>13759129.27</v>
      </c>
      <c r="V13" s="36">
        <f t="shared" si="2"/>
        <v>0.98868297232277969</v>
      </c>
      <c r="W13" s="35">
        <f>+'Access-Fev'!P13</f>
        <v>13617900.710000001</v>
      </c>
      <c r="X13" s="36">
        <f t="shared" si="3"/>
        <v>0.97853478127539195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1977600</v>
      </c>
      <c r="Q14" s="35"/>
      <c r="R14" s="35">
        <f t="shared" si="0"/>
        <v>1977600</v>
      </c>
      <c r="S14" s="35">
        <f>+'Access-Fev'!N14</f>
        <v>186783.95</v>
      </c>
      <c r="T14" s="36">
        <f t="shared" si="1"/>
        <v>9.444981290453075E-2</v>
      </c>
      <c r="U14" s="35">
        <f>+'Access-Fev'!O14</f>
        <v>186783.95</v>
      </c>
      <c r="V14" s="36">
        <f t="shared" si="2"/>
        <v>9.444981290453075E-2</v>
      </c>
      <c r="W14" s="35">
        <f>+'Access-Fev'!P14</f>
        <v>186783.95</v>
      </c>
      <c r="X14" s="36">
        <f t="shared" si="3"/>
        <v>9.444981290453075E-2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+'Access-Fev'!M15</f>
        <v>50000</v>
      </c>
      <c r="Q15" s="35"/>
      <c r="R15" s="35">
        <f t="shared" si="0"/>
        <v>50000</v>
      </c>
      <c r="S15" s="35">
        <f>+'Access-Fev'!N15</f>
        <v>0</v>
      </c>
      <c r="T15" s="36">
        <f t="shared" si="1"/>
        <v>0</v>
      </c>
      <c r="U15" s="35">
        <f>+'Access-Fev'!O15</f>
        <v>0</v>
      </c>
      <c r="V15" s="36">
        <f t="shared" si="2"/>
        <v>0</v>
      </c>
      <c r="W15" s="35">
        <f>+'Access-Fev'!P15</f>
        <v>0</v>
      </c>
      <c r="X15" s="36">
        <f t="shared" si="3"/>
        <v>0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02.301</v>
      </c>
      <c r="D16" s="32" t="str">
        <f>+CONCATENATE('Access-Fev'!E16,".",'Access-Fev'!G16)</f>
        <v>0569.2004</v>
      </c>
      <c r="E16" s="42" t="str">
        <f>+'Access-Fev'!F16</f>
        <v>PRESTACAO JURISDICIONAL NA JUSTICA FEDERAL</v>
      </c>
      <c r="F16" s="42" t="str">
        <f>+'Access-Fev'!H16</f>
        <v>ASSISTENCIA MEDICA E ODONTOLOGICA AOS SERVIDORES CIVIS, EMPR</v>
      </c>
      <c r="G16" s="32" t="str">
        <f>IF('Access-Fev'!I16="1","F","S")</f>
        <v>S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2555800</v>
      </c>
      <c r="Q16" s="35"/>
      <c r="R16" s="35">
        <f t="shared" si="0"/>
        <v>2555800</v>
      </c>
      <c r="S16" s="35">
        <f>+'Access-Fev'!N16</f>
        <v>1267660.24</v>
      </c>
      <c r="T16" s="36">
        <f t="shared" si="1"/>
        <v>0.49599352061976681</v>
      </c>
      <c r="U16" s="35">
        <f>+'Access-Fev'!O16</f>
        <v>153043.82999999999</v>
      </c>
      <c r="V16" s="36">
        <f t="shared" si="2"/>
        <v>5.988098834024571E-2</v>
      </c>
      <c r="W16" s="35">
        <f>+'Access-Fev'!P16</f>
        <v>152749.79</v>
      </c>
      <c r="X16" s="36">
        <f t="shared" si="3"/>
        <v>5.9765940214414275E-2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0569.212B</v>
      </c>
      <c r="E17" s="42" t="str">
        <f>+'Access-Fev'!F17</f>
        <v>PRESTACAO JURISDICIONAL NA JUSTICA FEDERAL</v>
      </c>
      <c r="F17" s="42" t="str">
        <f>+'Access-Fev'!H17</f>
        <v>BENEFICIOS OBRIGATORIOS AOS SERVIDORES CIVIS, EMPREGADOS, MI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4103474.01</v>
      </c>
      <c r="Q17" s="35"/>
      <c r="R17" s="35">
        <f t="shared" si="0"/>
        <v>4103474.01</v>
      </c>
      <c r="S17" s="35">
        <f>+'Access-Fev'!N17</f>
        <v>4103474.01</v>
      </c>
      <c r="T17" s="36">
        <f t="shared" si="1"/>
        <v>1</v>
      </c>
      <c r="U17" s="35">
        <f>+'Access-Fev'!O17</f>
        <v>682602.51</v>
      </c>
      <c r="V17" s="36">
        <f t="shared" si="2"/>
        <v>0.16634746761805372</v>
      </c>
      <c r="W17" s="35">
        <f>+'Access-Fev'!P17</f>
        <v>682602.51</v>
      </c>
      <c r="X17" s="36">
        <f t="shared" si="3"/>
        <v>0.16634746761805372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02.846</v>
      </c>
      <c r="D18" s="32" t="str">
        <f>+CONCATENATE('Access-Fev'!E18,".",'Access-Fev'!G18)</f>
        <v>0569.09HB</v>
      </c>
      <c r="E18" s="42" t="str">
        <f>+'Access-Fev'!F18</f>
        <v>PRESTACAO JURISDICIONAL NA JUSTICA FEDERAL</v>
      </c>
      <c r="F18" s="42" t="str">
        <f>+'Access-Fev'!H18</f>
        <v>CONTRIBUICAO DA UNIAO, DE SUAS AUTARQUIAS E FUNDACOES PARA O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1</v>
      </c>
      <c r="K18" s="33"/>
      <c r="L18" s="33"/>
      <c r="M18" s="33"/>
      <c r="N18" s="33">
        <v>0</v>
      </c>
      <c r="O18" s="33"/>
      <c r="P18" s="35">
        <f>+'Access-Fev'!M18</f>
        <v>2011229.16</v>
      </c>
      <c r="Q18" s="35"/>
      <c r="R18" s="35">
        <f t="shared" si="0"/>
        <v>2011229.16</v>
      </c>
      <c r="S18" s="35">
        <f>+'Access-Fev'!N18</f>
        <v>2011229.16</v>
      </c>
      <c r="T18" s="36">
        <f t="shared" si="1"/>
        <v>1</v>
      </c>
      <c r="U18" s="35">
        <f>+'Access-Fev'!O18</f>
        <v>2011229.16</v>
      </c>
      <c r="V18" s="36">
        <f t="shared" si="2"/>
        <v>1</v>
      </c>
      <c r="W18" s="35">
        <f>+'Access-Fev'!P18</f>
        <v>2011229.16</v>
      </c>
      <c r="X18" s="36">
        <f t="shared" si="3"/>
        <v>1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09.272</v>
      </c>
      <c r="D19" s="32" t="str">
        <f>+CONCATENATE('Access-Fev'!E19,".",'Access-Fev'!G19)</f>
        <v>0089.0181</v>
      </c>
      <c r="E19" s="42" t="str">
        <f>+'Access-Fev'!F19</f>
        <v>PREVIDENCIA DE INATIVOS E PENSIONISTAS DA UNIAO</v>
      </c>
      <c r="F19" s="42" t="str">
        <f>+'Access-Fev'!H19</f>
        <v>APOSENTADORIAS E PENSOES CIVIS DA UNIAO</v>
      </c>
      <c r="G19" s="32" t="str">
        <f>IF('Access-Fev'!I19="1","F","S")</f>
        <v>S</v>
      </c>
      <c r="H19" s="32" t="str">
        <f>+'Access-Fev'!J19</f>
        <v>0169</v>
      </c>
      <c r="I19" s="42" t="str">
        <f>+'Access-Fev'!K19</f>
        <v>CONTRIB.PATRONAL P/PLANO DE SEGURID.SOC.SERV.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2332187.09</v>
      </c>
      <c r="Q19" s="35"/>
      <c r="R19" s="35">
        <f>N19-O19+P19+Q19</f>
        <v>2332187.09</v>
      </c>
      <c r="S19" s="35">
        <f>+'Access-Fev'!N19</f>
        <v>2332187.09</v>
      </c>
      <c r="T19" s="36">
        <f>IF(R19&gt;0,S19/R19,0)</f>
        <v>1</v>
      </c>
      <c r="U19" s="35">
        <f>+'Access-Fev'!O19</f>
        <v>2332187.09</v>
      </c>
      <c r="V19" s="36">
        <f>IF(R19&gt;0,U19/R19,0)</f>
        <v>1</v>
      </c>
      <c r="W19" s="35">
        <f>+'Access-Fev'!P19</f>
        <v>2293349.0299999998</v>
      </c>
      <c r="X19" s="36">
        <f>IF(R19&gt;0,W19/R19,0)</f>
        <v>0.98334693637293047</v>
      </c>
    </row>
    <row r="20" spans="1:24" ht="26.25" customHeight="1" thickBot="1" x14ac:dyDescent="0.25">
      <c r="A20" s="32">
        <f>+'Access-Fev'!A20</f>
        <v>0</v>
      </c>
      <c r="B20" s="42">
        <f>+'Access-Fev'!B20</f>
        <v>0</v>
      </c>
      <c r="C20" s="32" t="str">
        <f>+CONCATENATE('Access-Fev'!C20,".",'Access-Fev'!D20)</f>
        <v>.</v>
      </c>
      <c r="D20" s="32" t="str">
        <f>+CONCATENATE('Access-Fev'!E20,".",'Access-Fev'!G20)</f>
        <v>.</v>
      </c>
      <c r="E20" s="42">
        <f>+'Access-Fev'!F20</f>
        <v>0</v>
      </c>
      <c r="F20" s="42">
        <f>+'Access-Fev'!H20</f>
        <v>0</v>
      </c>
      <c r="G20" s="32" t="str">
        <f>IF('Access-Fev'!I20="1","F","S")</f>
        <v>S</v>
      </c>
      <c r="H20" s="32">
        <f>+'Access-Fev'!J20</f>
        <v>0</v>
      </c>
      <c r="I20" s="42">
        <f>+'Access-Fev'!K20</f>
        <v>0</v>
      </c>
      <c r="J20" s="32">
        <f>+'Access-Fev'!L20</f>
        <v>0</v>
      </c>
      <c r="K20" s="33"/>
      <c r="L20" s="33"/>
      <c r="M20" s="33"/>
      <c r="N20" s="33">
        <v>0</v>
      </c>
      <c r="O20" s="33"/>
      <c r="P20" s="35">
        <f>+'Access-Fev'!M20</f>
        <v>0</v>
      </c>
      <c r="Q20" s="35"/>
      <c r="R20" s="35">
        <f>N20-O20+P20+Q20</f>
        <v>0</v>
      </c>
      <c r="S20" s="35">
        <f>+'Access-Fev'!N20</f>
        <v>0</v>
      </c>
      <c r="T20" s="36">
        <f>IF(R20&gt;0,S20/R20,0)</f>
        <v>0</v>
      </c>
      <c r="U20" s="35">
        <f>+'Access-Fev'!O20</f>
        <v>0</v>
      </c>
      <c r="V20" s="36">
        <f>IF(R20&gt;0,U20/R20,0)</f>
        <v>0</v>
      </c>
      <c r="W20" s="35">
        <f>+'Access-Fev'!P20</f>
        <v>0</v>
      </c>
      <c r="X20" s="36">
        <f>IF(R20&gt;0,W20/R20,0)</f>
        <v>0</v>
      </c>
    </row>
    <row r="21" spans="1:24" ht="24.75" customHeight="1" thickBot="1" x14ac:dyDescent="0.25">
      <c r="A21" s="79" t="s">
        <v>99</v>
      </c>
      <c r="B21" s="80"/>
      <c r="C21" s="80"/>
      <c r="D21" s="80"/>
      <c r="E21" s="80"/>
      <c r="F21" s="80"/>
      <c r="G21" s="80"/>
      <c r="H21" s="80"/>
      <c r="I21" s="80"/>
      <c r="J21" s="8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46031744.349999994</v>
      </c>
      <c r="Q21" s="38">
        <f>SUM(Q10:Q20)</f>
        <v>0</v>
      </c>
      <c r="R21" s="38">
        <f>SUM(R10:R20)</f>
        <v>46031744.349999994</v>
      </c>
      <c r="S21" s="38">
        <f>SUM(S10:S20)</f>
        <v>36721842.169999987</v>
      </c>
      <c r="T21" s="39">
        <f t="shared" si="1"/>
        <v>0.79775039352815647</v>
      </c>
      <c r="U21" s="38">
        <f>SUM(U10:U20)</f>
        <v>20980520.919999998</v>
      </c>
      <c r="V21" s="39">
        <f t="shared" si="2"/>
        <v>0.45578374698285795</v>
      </c>
      <c r="W21" s="38">
        <f>SUM(W10:W20)</f>
        <v>20800160.259999998</v>
      </c>
      <c r="X21" s="39">
        <f t="shared" si="3"/>
        <v>0.45186556698453684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46031744.349999994</v>
      </c>
      <c r="Q26" s="41"/>
      <c r="R26" s="41">
        <f>SUM(R10:R20)</f>
        <v>46031744.349999994</v>
      </c>
      <c r="S26" s="41">
        <f>SUM(S10:S20)</f>
        <v>36721842.169999987</v>
      </c>
      <c r="T26" s="41"/>
      <c r="U26" s="41">
        <f>SUM(U10:U20)</f>
        <v>20980520.919999998</v>
      </c>
      <c r="V26" s="41"/>
      <c r="W26" s="41">
        <f>SUM(W10:W20)</f>
        <v>20800160.259999998</v>
      </c>
      <c r="X26" s="41"/>
    </row>
    <row r="27" spans="1:24" x14ac:dyDescent="0.2">
      <c r="N27" s="54" t="s">
        <v>121</v>
      </c>
      <c r="P27" s="41">
        <f>'Access-Fev'!M21</f>
        <v>46031744.349999994</v>
      </c>
      <c r="Q27" s="41"/>
      <c r="R27" s="41">
        <f>'Access-Fev'!M21</f>
        <v>46031744.349999994</v>
      </c>
      <c r="S27" s="41">
        <f>'Access-Fev'!N21</f>
        <v>36721842.169999987</v>
      </c>
      <c r="T27" s="41"/>
      <c r="U27" s="41">
        <f>'Access-Fev'!O21</f>
        <v>20980520.919999998</v>
      </c>
      <c r="V27" s="41"/>
      <c r="W27" s="41">
        <f>'Access-Fev'!P21</f>
        <v>20800160.259999998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122</v>
      </c>
      <c r="P30" s="41">
        <v>46031744.350000001</v>
      </c>
      <c r="Q30" s="41"/>
      <c r="R30" s="41">
        <v>46031744.350000001</v>
      </c>
      <c r="S30" s="41">
        <v>36721842.170000002</v>
      </c>
      <c r="T30" s="41"/>
      <c r="U30" s="41">
        <v>20980520.920000002</v>
      </c>
      <c r="V30" s="41"/>
      <c r="W30" s="41">
        <v>20800160.260000002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1:J21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7" t="s">
        <v>123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0.5" customHeight="1" x14ac:dyDescent="0.2">
      <c r="A3" s="57" t="s">
        <v>19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0.5" customHeight="1" x14ac:dyDescent="0.2">
      <c r="A4" s="92" t="s">
        <v>134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57"/>
    </row>
    <row r="5" spans="1:17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57"/>
    </row>
    <row r="6" spans="1:17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x14ac:dyDescent="0.2">
      <c r="A7" s="57" t="s">
        <v>21</v>
      </c>
      <c r="B7" s="57"/>
      <c r="C7" s="57" t="s">
        <v>22</v>
      </c>
      <c r="D7" s="57" t="s">
        <v>23</v>
      </c>
      <c r="E7" s="57" t="s">
        <v>24</v>
      </c>
      <c r="F7" s="57"/>
      <c r="G7" s="57" t="s">
        <v>25</v>
      </c>
      <c r="H7" s="57"/>
      <c r="I7" s="57" t="s">
        <v>26</v>
      </c>
      <c r="J7" s="57" t="s">
        <v>27</v>
      </c>
      <c r="K7" s="57" t="s">
        <v>28</v>
      </c>
      <c r="L7" s="57" t="s">
        <v>29</v>
      </c>
      <c r="M7" s="57" t="s">
        <v>30</v>
      </c>
      <c r="N7" s="57" t="s">
        <v>111</v>
      </c>
      <c r="O7" s="57" t="s">
        <v>112</v>
      </c>
      <c r="P7" s="57" t="s">
        <v>113</v>
      </c>
      <c r="Q7" s="57"/>
    </row>
    <row r="8" spans="1:17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 t="s">
        <v>31</v>
      </c>
      <c r="N8" s="57" t="s">
        <v>114</v>
      </c>
      <c r="O8" s="57" t="s">
        <v>115</v>
      </c>
      <c r="P8" s="57" t="s">
        <v>116</v>
      </c>
      <c r="Q8" s="57"/>
    </row>
    <row r="9" spans="1:17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 t="s">
        <v>32</v>
      </c>
      <c r="M9" s="57" t="s">
        <v>135</v>
      </c>
      <c r="N9" s="57" t="s">
        <v>135</v>
      </c>
      <c r="O9" s="57" t="s">
        <v>135</v>
      </c>
      <c r="P9" s="57" t="s">
        <v>135</v>
      </c>
      <c r="Q9" s="57"/>
    </row>
    <row r="10" spans="1:17" x14ac:dyDescent="0.2">
      <c r="A10" s="57" t="s">
        <v>33</v>
      </c>
      <c r="B10" s="57" t="s">
        <v>34</v>
      </c>
      <c r="C10" s="57" t="s">
        <v>35</v>
      </c>
      <c r="D10" s="57" t="s">
        <v>36</v>
      </c>
      <c r="E10" s="57" t="s">
        <v>37</v>
      </c>
      <c r="F10" s="57" t="s">
        <v>38</v>
      </c>
      <c r="G10" s="57" t="s">
        <v>39</v>
      </c>
      <c r="H10" s="57" t="s">
        <v>40</v>
      </c>
      <c r="I10" s="57" t="s">
        <v>11</v>
      </c>
      <c r="J10" s="57" t="s">
        <v>18</v>
      </c>
      <c r="K10" s="57" t="s">
        <v>41</v>
      </c>
      <c r="L10" s="57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7"/>
    </row>
    <row r="11" spans="1:17" x14ac:dyDescent="0.2">
      <c r="A11" s="57" t="s">
        <v>33</v>
      </c>
      <c r="B11" s="57" t="s">
        <v>34</v>
      </c>
      <c r="C11" s="57" t="s">
        <v>35</v>
      </c>
      <c r="D11" s="57" t="s">
        <v>36</v>
      </c>
      <c r="E11" s="57" t="s">
        <v>37</v>
      </c>
      <c r="F11" s="57" t="s">
        <v>38</v>
      </c>
      <c r="G11" s="57" t="s">
        <v>42</v>
      </c>
      <c r="H11" s="57" t="s">
        <v>43</v>
      </c>
      <c r="I11" s="57" t="s">
        <v>11</v>
      </c>
      <c r="J11" s="57" t="s">
        <v>18</v>
      </c>
      <c r="K11" s="57" t="s">
        <v>41</v>
      </c>
      <c r="L11" s="57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7"/>
    </row>
    <row r="12" spans="1:17" x14ac:dyDescent="0.2">
      <c r="A12" s="57" t="s">
        <v>33</v>
      </c>
      <c r="B12" s="57" t="s">
        <v>34</v>
      </c>
      <c r="C12" s="57" t="s">
        <v>35</v>
      </c>
      <c r="D12" s="57" t="s">
        <v>36</v>
      </c>
      <c r="E12" s="57" t="s">
        <v>37</v>
      </c>
      <c r="F12" s="57" t="s">
        <v>38</v>
      </c>
      <c r="G12" s="57" t="s">
        <v>42</v>
      </c>
      <c r="H12" s="57" t="s">
        <v>43</v>
      </c>
      <c r="I12" s="57" t="s">
        <v>11</v>
      </c>
      <c r="J12" s="57" t="s">
        <v>18</v>
      </c>
      <c r="K12" s="57" t="s">
        <v>41</v>
      </c>
      <c r="L12" s="57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7"/>
    </row>
    <row r="13" spans="1:17" x14ac:dyDescent="0.2">
      <c r="A13" s="57" t="s">
        <v>33</v>
      </c>
      <c r="B13" s="57" t="s">
        <v>34</v>
      </c>
      <c r="C13" s="57" t="s">
        <v>35</v>
      </c>
      <c r="D13" s="57" t="s">
        <v>36</v>
      </c>
      <c r="E13" s="57" t="s">
        <v>37</v>
      </c>
      <c r="F13" s="57" t="s">
        <v>38</v>
      </c>
      <c r="G13" s="57" t="s">
        <v>42</v>
      </c>
      <c r="H13" s="57" t="s">
        <v>43</v>
      </c>
      <c r="I13" s="57" t="s">
        <v>11</v>
      </c>
      <c r="J13" s="57" t="s">
        <v>128</v>
      </c>
      <c r="K13" s="57" t="s">
        <v>129</v>
      </c>
      <c r="L13" s="57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7"/>
    </row>
    <row r="14" spans="1:17" x14ac:dyDescent="0.2">
      <c r="A14" s="57" t="s">
        <v>33</v>
      </c>
      <c r="B14" s="57" t="s">
        <v>34</v>
      </c>
      <c r="C14" s="57" t="s">
        <v>35</v>
      </c>
      <c r="D14" s="57" t="s">
        <v>36</v>
      </c>
      <c r="E14" s="57" t="s">
        <v>37</v>
      </c>
      <c r="F14" s="57" t="s">
        <v>38</v>
      </c>
      <c r="G14" s="57" t="s">
        <v>42</v>
      </c>
      <c r="H14" s="57" t="s">
        <v>43</v>
      </c>
      <c r="I14" s="57" t="s">
        <v>11</v>
      </c>
      <c r="J14" s="57" t="s">
        <v>63</v>
      </c>
      <c r="K14" s="57" t="s">
        <v>118</v>
      </c>
      <c r="L14" s="57" t="s">
        <v>13</v>
      </c>
      <c r="M14" s="1">
        <v>220000</v>
      </c>
      <c r="N14" s="57"/>
      <c r="O14" s="57"/>
      <c r="P14" s="57"/>
      <c r="Q14" s="57"/>
    </row>
    <row r="15" spans="1:17" x14ac:dyDescent="0.2">
      <c r="A15" s="57" t="s">
        <v>33</v>
      </c>
      <c r="B15" s="57" t="s">
        <v>34</v>
      </c>
      <c r="C15" s="57" t="s">
        <v>35</v>
      </c>
      <c r="D15" s="57" t="s">
        <v>36</v>
      </c>
      <c r="E15" s="57" t="s">
        <v>37</v>
      </c>
      <c r="F15" s="57" t="s">
        <v>38</v>
      </c>
      <c r="G15" s="57" t="s">
        <v>42</v>
      </c>
      <c r="H15" s="57" t="s">
        <v>43</v>
      </c>
      <c r="I15" s="57" t="s">
        <v>11</v>
      </c>
      <c r="J15" s="57" t="s">
        <v>63</v>
      </c>
      <c r="K15" s="57" t="s">
        <v>118</v>
      </c>
      <c r="L15" s="57" t="s">
        <v>14</v>
      </c>
      <c r="M15" s="1">
        <v>52399</v>
      </c>
      <c r="N15" s="57"/>
      <c r="O15" s="57"/>
      <c r="P15" s="57"/>
      <c r="Q15" s="57"/>
    </row>
    <row r="16" spans="1:17" x14ac:dyDescent="0.2">
      <c r="A16" s="57" t="s">
        <v>33</v>
      </c>
      <c r="B16" s="57" t="s">
        <v>34</v>
      </c>
      <c r="C16" s="57" t="s">
        <v>35</v>
      </c>
      <c r="D16" s="57" t="s">
        <v>44</v>
      </c>
      <c r="E16" s="57" t="s">
        <v>37</v>
      </c>
      <c r="F16" s="57" t="s">
        <v>38</v>
      </c>
      <c r="G16" s="57" t="s">
        <v>47</v>
      </c>
      <c r="H16" s="57" t="s">
        <v>104</v>
      </c>
      <c r="I16" s="57" t="s">
        <v>11</v>
      </c>
      <c r="J16" s="57" t="s">
        <v>18</v>
      </c>
      <c r="K16" s="57" t="s">
        <v>41</v>
      </c>
      <c r="L16" s="57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7"/>
    </row>
    <row r="17" spans="1:17" x14ac:dyDescent="0.2">
      <c r="A17" s="57" t="s">
        <v>33</v>
      </c>
      <c r="B17" s="57" t="s">
        <v>34</v>
      </c>
      <c r="C17" s="57" t="s">
        <v>35</v>
      </c>
      <c r="D17" s="57" t="s">
        <v>44</v>
      </c>
      <c r="E17" s="57" t="s">
        <v>37</v>
      </c>
      <c r="F17" s="57" t="s">
        <v>38</v>
      </c>
      <c r="G17" s="57" t="s">
        <v>105</v>
      </c>
      <c r="H17" s="57" t="s">
        <v>106</v>
      </c>
      <c r="I17" s="57" t="s">
        <v>11</v>
      </c>
      <c r="J17" s="57" t="s">
        <v>18</v>
      </c>
      <c r="K17" s="57" t="s">
        <v>41</v>
      </c>
      <c r="L17" s="57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7"/>
    </row>
    <row r="18" spans="1:17" x14ac:dyDescent="0.2">
      <c r="A18" s="57" t="s">
        <v>33</v>
      </c>
      <c r="B18" s="57" t="s">
        <v>34</v>
      </c>
      <c r="C18" s="57" t="s">
        <v>35</v>
      </c>
      <c r="D18" s="57" t="s">
        <v>48</v>
      </c>
      <c r="E18" s="57" t="s">
        <v>37</v>
      </c>
      <c r="F18" s="57" t="s">
        <v>38</v>
      </c>
      <c r="G18" s="57" t="s">
        <v>49</v>
      </c>
      <c r="H18" s="57" t="s">
        <v>50</v>
      </c>
      <c r="I18" s="57" t="s">
        <v>51</v>
      </c>
      <c r="J18" s="57" t="s">
        <v>18</v>
      </c>
      <c r="K18" s="57" t="s">
        <v>41</v>
      </c>
      <c r="L18" s="57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7"/>
    </row>
    <row r="19" spans="1:17" x14ac:dyDescent="0.2">
      <c r="A19" s="57" t="s">
        <v>33</v>
      </c>
      <c r="B19" s="57" t="s">
        <v>34</v>
      </c>
      <c r="C19" s="57" t="s">
        <v>35</v>
      </c>
      <c r="D19" s="57" t="s">
        <v>52</v>
      </c>
      <c r="E19" s="57" t="s">
        <v>37</v>
      </c>
      <c r="F19" s="57" t="s">
        <v>38</v>
      </c>
      <c r="G19" s="57" t="s">
        <v>53</v>
      </c>
      <c r="H19" s="57" t="s">
        <v>54</v>
      </c>
      <c r="I19" s="57" t="s">
        <v>11</v>
      </c>
      <c r="J19" s="57" t="s">
        <v>18</v>
      </c>
      <c r="K19" s="57" t="s">
        <v>41</v>
      </c>
      <c r="L19" s="57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7"/>
    </row>
    <row r="20" spans="1:17" x14ac:dyDescent="0.2">
      <c r="A20" s="57" t="s">
        <v>33</v>
      </c>
      <c r="B20" s="57" t="s">
        <v>34</v>
      </c>
      <c r="C20" s="57" t="s">
        <v>35</v>
      </c>
      <c r="D20" s="57" t="s">
        <v>52</v>
      </c>
      <c r="E20" s="57" t="s">
        <v>37</v>
      </c>
      <c r="F20" s="57" t="s">
        <v>38</v>
      </c>
      <c r="G20" s="57" t="s">
        <v>55</v>
      </c>
      <c r="H20" s="57" t="s">
        <v>56</v>
      </c>
      <c r="I20" s="57" t="s">
        <v>11</v>
      </c>
      <c r="J20" s="57" t="s">
        <v>18</v>
      </c>
      <c r="K20" s="57" t="s">
        <v>41</v>
      </c>
      <c r="L20" s="57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7"/>
    </row>
    <row r="21" spans="1:17" x14ac:dyDescent="0.2">
      <c r="A21" s="57" t="s">
        <v>33</v>
      </c>
      <c r="B21" s="57" t="s">
        <v>34</v>
      </c>
      <c r="C21" s="57" t="s">
        <v>35</v>
      </c>
      <c r="D21" s="57" t="s">
        <v>52</v>
      </c>
      <c r="E21" s="57" t="s">
        <v>37</v>
      </c>
      <c r="F21" s="57" t="s">
        <v>38</v>
      </c>
      <c r="G21" s="57" t="s">
        <v>57</v>
      </c>
      <c r="H21" s="57" t="s">
        <v>58</v>
      </c>
      <c r="I21" s="57" t="s">
        <v>11</v>
      </c>
      <c r="J21" s="57" t="s">
        <v>18</v>
      </c>
      <c r="K21" s="57" t="s">
        <v>41</v>
      </c>
      <c r="L21" s="57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7"/>
    </row>
    <row r="22" spans="1:17" x14ac:dyDescent="0.2">
      <c r="A22" s="57" t="s">
        <v>33</v>
      </c>
      <c r="B22" s="57" t="s">
        <v>34</v>
      </c>
      <c r="C22" s="57" t="s">
        <v>35</v>
      </c>
      <c r="D22" s="57" t="s">
        <v>120</v>
      </c>
      <c r="E22" s="57" t="s">
        <v>37</v>
      </c>
      <c r="F22" s="57" t="s">
        <v>38</v>
      </c>
      <c r="G22" s="57" t="s">
        <v>45</v>
      </c>
      <c r="H22" s="57" t="s">
        <v>46</v>
      </c>
      <c r="I22" s="57" t="s">
        <v>11</v>
      </c>
      <c r="J22" s="57" t="s">
        <v>18</v>
      </c>
      <c r="K22" s="57" t="s">
        <v>41</v>
      </c>
      <c r="L22" s="57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7"/>
    </row>
    <row r="23" spans="1:17" x14ac:dyDescent="0.2">
      <c r="A23" s="57" t="s">
        <v>33</v>
      </c>
      <c r="B23" s="57" t="s">
        <v>34</v>
      </c>
      <c r="C23" s="57" t="s">
        <v>59</v>
      </c>
      <c r="D23" s="57" t="s">
        <v>60</v>
      </c>
      <c r="E23" s="57" t="s">
        <v>61</v>
      </c>
      <c r="F23" s="57" t="s">
        <v>62</v>
      </c>
      <c r="G23" s="57" t="s">
        <v>63</v>
      </c>
      <c r="H23" s="57" t="s">
        <v>107</v>
      </c>
      <c r="I23" s="57" t="s">
        <v>51</v>
      </c>
      <c r="J23" s="57" t="s">
        <v>103</v>
      </c>
      <c r="K23" s="57" t="s">
        <v>108</v>
      </c>
      <c r="L23" s="57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7"/>
    </row>
    <row r="24" spans="1:17" x14ac:dyDescent="0.2">
      <c r="A24" s="57" t="s">
        <v>33</v>
      </c>
      <c r="B24" s="57" t="s">
        <v>34</v>
      </c>
      <c r="C24" s="57" t="s">
        <v>59</v>
      </c>
      <c r="D24" s="57" t="s">
        <v>60</v>
      </c>
      <c r="E24" s="57" t="s">
        <v>61</v>
      </c>
      <c r="F24" s="57" t="s">
        <v>62</v>
      </c>
      <c r="G24" s="57" t="s">
        <v>63</v>
      </c>
      <c r="H24" s="57" t="s">
        <v>107</v>
      </c>
      <c r="I24" s="57" t="s">
        <v>51</v>
      </c>
      <c r="J24" s="57" t="s">
        <v>17</v>
      </c>
      <c r="K24" s="57" t="s">
        <v>64</v>
      </c>
      <c r="L24" s="57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7"/>
    </row>
    <row r="25" spans="1:17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7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x14ac:dyDescent="0.2">
      <c r="A4" s="92" t="s">
        <v>136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111</v>
      </c>
      <c r="O7" s="58" t="s">
        <v>112</v>
      </c>
      <c r="P7" s="58" t="s">
        <v>113</v>
      </c>
    </row>
    <row r="8" spans="1:16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114</v>
      </c>
      <c r="O8" s="58" t="s">
        <v>115</v>
      </c>
      <c r="P8" s="58" t="s">
        <v>116</v>
      </c>
    </row>
    <row r="9" spans="1:16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135</v>
      </c>
      <c r="N9" s="58" t="s">
        <v>135</v>
      </c>
      <c r="O9" s="58" t="s">
        <v>135</v>
      </c>
      <c r="P9" s="58" t="s">
        <v>135</v>
      </c>
    </row>
    <row r="10" spans="1:16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128</v>
      </c>
      <c r="K13" s="58" t="s">
        <v>129</v>
      </c>
      <c r="L13" s="58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118</v>
      </c>
      <c r="L14" s="58" t="s">
        <v>13</v>
      </c>
      <c r="M14" s="1">
        <v>220000</v>
      </c>
      <c r="N14" s="1">
        <v>220000</v>
      </c>
      <c r="O14" s="58"/>
      <c r="P14" s="58"/>
    </row>
    <row r="15" spans="1:16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118</v>
      </c>
      <c r="L15" s="58" t="s">
        <v>14</v>
      </c>
      <c r="M15" s="1">
        <v>52399</v>
      </c>
      <c r="N15" s="1">
        <v>52238</v>
      </c>
      <c r="O15" s="58"/>
      <c r="P15" s="58"/>
    </row>
    <row r="16" spans="1:16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8" t="s">
        <v>33</v>
      </c>
      <c r="B22" s="58" t="s">
        <v>34</v>
      </c>
      <c r="C22" s="58" t="s">
        <v>35</v>
      </c>
      <c r="D22" s="58" t="s">
        <v>120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5" t="s">
        <v>123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0.5" customHeight="1" x14ac:dyDescent="0.2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0.5" customHeight="1" x14ac:dyDescent="0.2">
      <c r="A4" s="92" t="s">
        <v>156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5"/>
      <c r="R4" s="65"/>
      <c r="S4" s="65"/>
      <c r="T4" s="65"/>
    </row>
    <row r="5" spans="1:20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65"/>
      <c r="R5" s="65"/>
      <c r="S5" s="65"/>
      <c r="T5" s="65"/>
    </row>
    <row r="6" spans="1:20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x14ac:dyDescent="0.2">
      <c r="A7" s="65" t="s">
        <v>21</v>
      </c>
      <c r="B7" s="65"/>
      <c r="C7" s="65" t="s">
        <v>22</v>
      </c>
      <c r="D7" s="65" t="s">
        <v>23</v>
      </c>
      <c r="E7" s="65" t="s">
        <v>24</v>
      </c>
      <c r="F7" s="65"/>
      <c r="G7" s="65" t="s">
        <v>25</v>
      </c>
      <c r="H7" s="65"/>
      <c r="I7" s="65" t="s">
        <v>26</v>
      </c>
      <c r="J7" s="65" t="s">
        <v>27</v>
      </c>
      <c r="K7" s="65" t="s">
        <v>28</v>
      </c>
      <c r="L7" s="65" t="s">
        <v>29</v>
      </c>
      <c r="M7" s="65" t="s">
        <v>30</v>
      </c>
      <c r="N7" s="65" t="s">
        <v>111</v>
      </c>
      <c r="O7" s="65" t="s">
        <v>112</v>
      </c>
      <c r="P7" s="65" t="s">
        <v>113</v>
      </c>
      <c r="Q7" s="65"/>
      <c r="R7" s="65"/>
      <c r="S7" s="65"/>
      <c r="T7" s="65"/>
    </row>
    <row r="8" spans="1:20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 t="s">
        <v>31</v>
      </c>
      <c r="N8" s="65" t="s">
        <v>114</v>
      </c>
      <c r="O8" s="65" t="s">
        <v>115</v>
      </c>
      <c r="P8" s="65" t="s">
        <v>116</v>
      </c>
      <c r="Q8" s="65"/>
      <c r="R8" s="65"/>
      <c r="S8" s="65"/>
      <c r="T8" s="65"/>
    </row>
    <row r="9" spans="1:20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32</v>
      </c>
      <c r="M9" s="65" t="s">
        <v>135</v>
      </c>
      <c r="N9" s="65" t="s">
        <v>135</v>
      </c>
      <c r="O9" s="65" t="s">
        <v>135</v>
      </c>
      <c r="P9" s="65" t="s">
        <v>135</v>
      </c>
      <c r="Q9" s="65"/>
      <c r="R9" s="65"/>
      <c r="S9" s="65"/>
      <c r="T9" s="65"/>
    </row>
    <row r="10" spans="1:20" x14ac:dyDescent="0.2">
      <c r="A10" s="65" t="s">
        <v>33</v>
      </c>
      <c r="B10" s="65" t="s">
        <v>34</v>
      </c>
      <c r="C10" s="65" t="s">
        <v>35</v>
      </c>
      <c r="D10" s="65" t="s">
        <v>36</v>
      </c>
      <c r="E10" s="65" t="s">
        <v>37</v>
      </c>
      <c r="F10" s="65" t="s">
        <v>38</v>
      </c>
      <c r="G10" s="65" t="s">
        <v>39</v>
      </c>
      <c r="H10" s="65" t="s">
        <v>40</v>
      </c>
      <c r="I10" s="65" t="s">
        <v>11</v>
      </c>
      <c r="J10" s="65" t="s">
        <v>18</v>
      </c>
      <c r="K10" s="65" t="s">
        <v>41</v>
      </c>
      <c r="L10" s="65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5"/>
      <c r="R10" s="65"/>
      <c r="S10" s="65"/>
      <c r="T10" s="65"/>
    </row>
    <row r="11" spans="1:20" x14ac:dyDescent="0.2">
      <c r="A11" s="65" t="s">
        <v>33</v>
      </c>
      <c r="B11" s="65" t="s">
        <v>34</v>
      </c>
      <c r="C11" s="65" t="s">
        <v>35</v>
      </c>
      <c r="D11" s="65" t="s">
        <v>36</v>
      </c>
      <c r="E11" s="65" t="s">
        <v>37</v>
      </c>
      <c r="F11" s="65" t="s">
        <v>38</v>
      </c>
      <c r="G11" s="65" t="s">
        <v>42</v>
      </c>
      <c r="H11" s="65" t="s">
        <v>43</v>
      </c>
      <c r="I11" s="65" t="s">
        <v>11</v>
      </c>
      <c r="J11" s="65" t="s">
        <v>18</v>
      </c>
      <c r="K11" s="65" t="s">
        <v>41</v>
      </c>
      <c r="L11" s="65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5"/>
      <c r="R11" s="65"/>
      <c r="S11" s="65"/>
      <c r="T11" s="65"/>
    </row>
    <row r="12" spans="1:20" x14ac:dyDescent="0.2">
      <c r="A12" s="65" t="s">
        <v>33</v>
      </c>
      <c r="B12" s="65" t="s">
        <v>34</v>
      </c>
      <c r="C12" s="65" t="s">
        <v>35</v>
      </c>
      <c r="D12" s="65" t="s">
        <v>36</v>
      </c>
      <c r="E12" s="65" t="s">
        <v>37</v>
      </c>
      <c r="F12" s="65" t="s">
        <v>38</v>
      </c>
      <c r="G12" s="65" t="s">
        <v>42</v>
      </c>
      <c r="H12" s="65" t="s">
        <v>43</v>
      </c>
      <c r="I12" s="65" t="s">
        <v>11</v>
      </c>
      <c r="J12" s="65" t="s">
        <v>18</v>
      </c>
      <c r="K12" s="65" t="s">
        <v>41</v>
      </c>
      <c r="L12" s="65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5"/>
      <c r="R12" s="65"/>
      <c r="S12" s="65"/>
      <c r="T12" s="65"/>
    </row>
    <row r="13" spans="1:20" x14ac:dyDescent="0.2">
      <c r="A13" s="65" t="s">
        <v>33</v>
      </c>
      <c r="B13" s="65" t="s">
        <v>34</v>
      </c>
      <c r="C13" s="65" t="s">
        <v>35</v>
      </c>
      <c r="D13" s="65" t="s">
        <v>36</v>
      </c>
      <c r="E13" s="65" t="s">
        <v>37</v>
      </c>
      <c r="F13" s="65" t="s">
        <v>38</v>
      </c>
      <c r="G13" s="65" t="s">
        <v>42</v>
      </c>
      <c r="H13" s="65" t="s">
        <v>43</v>
      </c>
      <c r="I13" s="65" t="s">
        <v>11</v>
      </c>
      <c r="J13" s="65" t="s">
        <v>128</v>
      </c>
      <c r="K13" s="65" t="s">
        <v>129</v>
      </c>
      <c r="L13" s="65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5"/>
      <c r="R13" s="65"/>
      <c r="S13" s="65"/>
      <c r="T13" s="65"/>
    </row>
    <row r="14" spans="1:20" x14ac:dyDescent="0.2">
      <c r="A14" s="65" t="s">
        <v>33</v>
      </c>
      <c r="B14" s="65" t="s">
        <v>34</v>
      </c>
      <c r="C14" s="65" t="s">
        <v>35</v>
      </c>
      <c r="D14" s="65" t="s">
        <v>36</v>
      </c>
      <c r="E14" s="65" t="s">
        <v>37</v>
      </c>
      <c r="F14" s="65" t="s">
        <v>38</v>
      </c>
      <c r="G14" s="65" t="s">
        <v>42</v>
      </c>
      <c r="H14" s="65" t="s">
        <v>43</v>
      </c>
      <c r="I14" s="65" t="s">
        <v>11</v>
      </c>
      <c r="J14" s="65" t="s">
        <v>63</v>
      </c>
      <c r="K14" s="65" t="s">
        <v>118</v>
      </c>
      <c r="L14" s="65" t="s">
        <v>13</v>
      </c>
      <c r="M14" s="1">
        <v>220000</v>
      </c>
      <c r="N14" s="1">
        <v>220000</v>
      </c>
      <c r="O14" s="65"/>
      <c r="P14" s="65"/>
      <c r="Q14" s="65"/>
      <c r="R14" s="65"/>
      <c r="S14" s="65"/>
      <c r="T14" s="65"/>
    </row>
    <row r="15" spans="1:20" x14ac:dyDescent="0.2">
      <c r="A15" s="65" t="s">
        <v>33</v>
      </c>
      <c r="B15" s="65" t="s">
        <v>34</v>
      </c>
      <c r="C15" s="65" t="s">
        <v>35</v>
      </c>
      <c r="D15" s="65" t="s">
        <v>36</v>
      </c>
      <c r="E15" s="65" t="s">
        <v>37</v>
      </c>
      <c r="F15" s="65" t="s">
        <v>38</v>
      </c>
      <c r="G15" s="65" t="s">
        <v>42</v>
      </c>
      <c r="H15" s="65" t="s">
        <v>43</v>
      </c>
      <c r="I15" s="65" t="s">
        <v>11</v>
      </c>
      <c r="J15" s="65" t="s">
        <v>63</v>
      </c>
      <c r="K15" s="65" t="s">
        <v>118</v>
      </c>
      <c r="L15" s="65" t="s">
        <v>14</v>
      </c>
      <c r="M15" s="1">
        <v>52399</v>
      </c>
      <c r="N15" s="1">
        <v>52238</v>
      </c>
      <c r="O15" s="65"/>
      <c r="P15" s="65"/>
      <c r="Q15" s="65"/>
      <c r="R15" s="65"/>
      <c r="S15" s="65"/>
      <c r="T15" s="65"/>
    </row>
    <row r="16" spans="1:20" x14ac:dyDescent="0.2">
      <c r="A16" s="65" t="s">
        <v>33</v>
      </c>
      <c r="B16" s="65" t="s">
        <v>34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104</v>
      </c>
      <c r="I16" s="65" t="s">
        <v>11</v>
      </c>
      <c r="J16" s="65" t="s">
        <v>18</v>
      </c>
      <c r="K16" s="65" t="s">
        <v>41</v>
      </c>
      <c r="L16" s="65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5"/>
      <c r="R16" s="65"/>
      <c r="S16" s="65"/>
      <c r="T16" s="65"/>
    </row>
    <row r="17" spans="1:20" x14ac:dyDescent="0.2">
      <c r="A17" s="65" t="s">
        <v>33</v>
      </c>
      <c r="B17" s="65" t="s">
        <v>34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105</v>
      </c>
      <c r="H17" s="65" t="s">
        <v>106</v>
      </c>
      <c r="I17" s="65" t="s">
        <v>11</v>
      </c>
      <c r="J17" s="65" t="s">
        <v>18</v>
      </c>
      <c r="K17" s="65" t="s">
        <v>41</v>
      </c>
      <c r="L17" s="65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5"/>
      <c r="R17" s="65"/>
      <c r="S17" s="65"/>
      <c r="T17" s="65"/>
    </row>
    <row r="18" spans="1:20" x14ac:dyDescent="0.2">
      <c r="A18" s="65" t="s">
        <v>33</v>
      </c>
      <c r="B18" s="65" t="s">
        <v>34</v>
      </c>
      <c r="C18" s="65" t="s">
        <v>35</v>
      </c>
      <c r="D18" s="65" t="s">
        <v>48</v>
      </c>
      <c r="E18" s="65" t="s">
        <v>37</v>
      </c>
      <c r="F18" s="65" t="s">
        <v>38</v>
      </c>
      <c r="G18" s="65" t="s">
        <v>49</v>
      </c>
      <c r="H18" s="65" t="s">
        <v>50</v>
      </c>
      <c r="I18" s="65" t="s">
        <v>51</v>
      </c>
      <c r="J18" s="65" t="s">
        <v>18</v>
      </c>
      <c r="K18" s="65" t="s">
        <v>41</v>
      </c>
      <c r="L18" s="65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5"/>
      <c r="R18" s="65"/>
      <c r="S18" s="65"/>
      <c r="T18" s="65"/>
    </row>
    <row r="19" spans="1:20" x14ac:dyDescent="0.2">
      <c r="A19" s="65" t="s">
        <v>33</v>
      </c>
      <c r="B19" s="65" t="s">
        <v>34</v>
      </c>
      <c r="C19" s="65" t="s">
        <v>35</v>
      </c>
      <c r="D19" s="65" t="s">
        <v>52</v>
      </c>
      <c r="E19" s="65" t="s">
        <v>37</v>
      </c>
      <c r="F19" s="65" t="s">
        <v>38</v>
      </c>
      <c r="G19" s="65" t="s">
        <v>53</v>
      </c>
      <c r="H19" s="65" t="s">
        <v>54</v>
      </c>
      <c r="I19" s="65" t="s">
        <v>11</v>
      </c>
      <c r="J19" s="65" t="s">
        <v>18</v>
      </c>
      <c r="K19" s="65" t="s">
        <v>41</v>
      </c>
      <c r="L19" s="65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5"/>
      <c r="R19" s="65"/>
      <c r="S19" s="65"/>
      <c r="T19" s="65"/>
    </row>
    <row r="20" spans="1:20" x14ac:dyDescent="0.2">
      <c r="A20" s="65" t="s">
        <v>33</v>
      </c>
      <c r="B20" s="65" t="s">
        <v>34</v>
      </c>
      <c r="C20" s="65" t="s">
        <v>35</v>
      </c>
      <c r="D20" s="65" t="s">
        <v>52</v>
      </c>
      <c r="E20" s="65" t="s">
        <v>37</v>
      </c>
      <c r="F20" s="65" t="s">
        <v>38</v>
      </c>
      <c r="G20" s="65" t="s">
        <v>55</v>
      </c>
      <c r="H20" s="65" t="s">
        <v>56</v>
      </c>
      <c r="I20" s="65" t="s">
        <v>11</v>
      </c>
      <c r="J20" s="65" t="s">
        <v>18</v>
      </c>
      <c r="K20" s="65" t="s">
        <v>41</v>
      </c>
      <c r="L20" s="65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5"/>
      <c r="R20" s="65"/>
      <c r="S20" s="65"/>
      <c r="T20" s="65"/>
    </row>
    <row r="21" spans="1:20" x14ac:dyDescent="0.2">
      <c r="A21" s="65" t="s">
        <v>33</v>
      </c>
      <c r="B21" s="65" t="s">
        <v>34</v>
      </c>
      <c r="C21" s="65" t="s">
        <v>35</v>
      </c>
      <c r="D21" s="65" t="s">
        <v>52</v>
      </c>
      <c r="E21" s="65" t="s">
        <v>37</v>
      </c>
      <c r="F21" s="65" t="s">
        <v>38</v>
      </c>
      <c r="G21" s="65" t="s">
        <v>57</v>
      </c>
      <c r="H21" s="65" t="s">
        <v>58</v>
      </c>
      <c r="I21" s="65" t="s">
        <v>11</v>
      </c>
      <c r="J21" s="65" t="s">
        <v>18</v>
      </c>
      <c r="K21" s="65" t="s">
        <v>41</v>
      </c>
      <c r="L21" s="65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5"/>
      <c r="R21" s="65"/>
      <c r="S21" s="65"/>
      <c r="T21" s="65"/>
    </row>
    <row r="22" spans="1:20" x14ac:dyDescent="0.2">
      <c r="A22" s="65" t="s">
        <v>33</v>
      </c>
      <c r="B22" s="65" t="s">
        <v>34</v>
      </c>
      <c r="C22" s="65" t="s">
        <v>35</v>
      </c>
      <c r="D22" s="65" t="s">
        <v>120</v>
      </c>
      <c r="E22" s="65" t="s">
        <v>37</v>
      </c>
      <c r="F22" s="65" t="s">
        <v>38</v>
      </c>
      <c r="G22" s="65" t="s">
        <v>45</v>
      </c>
      <c r="H22" s="65" t="s">
        <v>46</v>
      </c>
      <c r="I22" s="65" t="s">
        <v>11</v>
      </c>
      <c r="J22" s="65" t="s">
        <v>18</v>
      </c>
      <c r="K22" s="65" t="s">
        <v>41</v>
      </c>
      <c r="L22" s="65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5"/>
      <c r="R22" s="65"/>
      <c r="S22" s="65"/>
      <c r="T22" s="65"/>
    </row>
    <row r="23" spans="1:20" x14ac:dyDescent="0.2">
      <c r="A23" s="65" t="s">
        <v>33</v>
      </c>
      <c r="B23" s="65" t="s">
        <v>34</v>
      </c>
      <c r="C23" s="65" t="s">
        <v>59</v>
      </c>
      <c r="D23" s="65" t="s">
        <v>60</v>
      </c>
      <c r="E23" s="65" t="s">
        <v>61</v>
      </c>
      <c r="F23" s="65" t="s">
        <v>62</v>
      </c>
      <c r="G23" s="65" t="s">
        <v>63</v>
      </c>
      <c r="H23" s="65" t="s">
        <v>107</v>
      </c>
      <c r="I23" s="65" t="s">
        <v>51</v>
      </c>
      <c r="J23" s="65" t="s">
        <v>103</v>
      </c>
      <c r="K23" s="65" t="s">
        <v>108</v>
      </c>
      <c r="L23" s="65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5"/>
      <c r="R23" s="65"/>
      <c r="S23" s="65"/>
      <c r="T23" s="65"/>
    </row>
    <row r="24" spans="1:20" x14ac:dyDescent="0.2">
      <c r="A24" s="65" t="s">
        <v>33</v>
      </c>
      <c r="B24" s="65" t="s">
        <v>34</v>
      </c>
      <c r="C24" s="65" t="s">
        <v>59</v>
      </c>
      <c r="D24" s="65" t="s">
        <v>60</v>
      </c>
      <c r="E24" s="65" t="s">
        <v>61</v>
      </c>
      <c r="F24" s="65" t="s">
        <v>62</v>
      </c>
      <c r="G24" s="65" t="s">
        <v>63</v>
      </c>
      <c r="H24" s="65" t="s">
        <v>107</v>
      </c>
      <c r="I24" s="65" t="s">
        <v>51</v>
      </c>
      <c r="J24" s="65" t="s">
        <v>17</v>
      </c>
      <c r="K24" s="65" t="s">
        <v>64</v>
      </c>
      <c r="L24" s="65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5"/>
      <c r="R24" s="65"/>
      <c r="S24" s="65"/>
      <c r="T24" s="65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7" x14ac:dyDescent="0.2">
      <c r="A1" s="66" t="s">
        <v>123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0.5" customHeight="1" x14ac:dyDescent="0.2">
      <c r="A4" s="92" t="s">
        <v>157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6"/>
    </row>
    <row r="5" spans="1:17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66"/>
    </row>
    <row r="6" spans="1:17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111</v>
      </c>
      <c r="O7" s="66" t="s">
        <v>112</v>
      </c>
      <c r="P7" s="66" t="s">
        <v>113</v>
      </c>
      <c r="Q7" s="66"/>
    </row>
    <row r="8" spans="1:17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114</v>
      </c>
      <c r="O8" s="66" t="s">
        <v>115</v>
      </c>
      <c r="P8" s="66" t="s">
        <v>116</v>
      </c>
      <c r="Q8" s="66"/>
    </row>
    <row r="9" spans="1:17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135</v>
      </c>
      <c r="N9" s="66" t="s">
        <v>135</v>
      </c>
      <c r="O9" s="66" t="s">
        <v>135</v>
      </c>
      <c r="P9" s="66" t="s">
        <v>135</v>
      </c>
      <c r="Q9" s="66"/>
    </row>
    <row r="10" spans="1:17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</row>
    <row r="11" spans="1:17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6"/>
    </row>
    <row r="12" spans="1:17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6"/>
    </row>
    <row r="13" spans="1:17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128</v>
      </c>
      <c r="K13" s="66" t="s">
        <v>129</v>
      </c>
      <c r="L13" s="66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6"/>
    </row>
    <row r="14" spans="1:17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118</v>
      </c>
      <c r="L14" s="66" t="s">
        <v>13</v>
      </c>
      <c r="M14" s="1">
        <v>220000</v>
      </c>
      <c r="N14" s="1">
        <v>220000</v>
      </c>
      <c r="O14" s="66"/>
      <c r="P14" s="66"/>
      <c r="Q14" s="66"/>
    </row>
    <row r="15" spans="1:17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118</v>
      </c>
      <c r="L15" s="66" t="s">
        <v>14</v>
      </c>
      <c r="M15" s="1">
        <v>52399</v>
      </c>
      <c r="N15" s="1">
        <v>52238</v>
      </c>
      <c r="O15" s="66"/>
      <c r="P15" s="66"/>
      <c r="Q15" s="66"/>
    </row>
    <row r="16" spans="1:17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6"/>
    </row>
    <row r="17" spans="1:17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6"/>
    </row>
    <row r="18" spans="1:17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6"/>
    </row>
    <row r="19" spans="1:17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6"/>
    </row>
    <row r="20" spans="1:17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6"/>
    </row>
    <row r="21" spans="1:17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6"/>
    </row>
    <row r="22" spans="1:17" x14ac:dyDescent="0.2">
      <c r="A22" s="66" t="s">
        <v>33</v>
      </c>
      <c r="B22" s="66" t="s">
        <v>34</v>
      </c>
      <c r="C22" s="66" t="s">
        <v>35</v>
      </c>
      <c r="D22" s="66" t="s">
        <v>120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6"/>
    </row>
    <row r="23" spans="1:17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18</v>
      </c>
      <c r="K23" s="66" t="s">
        <v>41</v>
      </c>
      <c r="L23" s="66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6"/>
    </row>
    <row r="24" spans="1:17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103</v>
      </c>
      <c r="K24" s="66" t="s">
        <v>108</v>
      </c>
      <c r="L24" s="66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6"/>
    </row>
    <row r="25" spans="1:17" x14ac:dyDescent="0.2">
      <c r="A25" s="66" t="s">
        <v>33</v>
      </c>
      <c r="B25" s="66" t="s">
        <v>34</v>
      </c>
      <c r="C25" s="66" t="s">
        <v>59</v>
      </c>
      <c r="D25" s="66" t="s">
        <v>60</v>
      </c>
      <c r="E25" s="66" t="s">
        <v>61</v>
      </c>
      <c r="F25" s="66" t="s">
        <v>62</v>
      </c>
      <c r="G25" s="66" t="s">
        <v>63</v>
      </c>
      <c r="H25" s="66" t="s">
        <v>107</v>
      </c>
      <c r="I25" s="66" t="s">
        <v>51</v>
      </c>
      <c r="J25" s="66" t="s">
        <v>17</v>
      </c>
      <c r="K25" s="66" t="s">
        <v>64</v>
      </c>
      <c r="L25" s="66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6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7" t="s">
        <v>123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0.5" customHeight="1" x14ac:dyDescent="0.2">
      <c r="A4" s="92" t="s">
        <v>158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67"/>
      <c r="R4" s="67"/>
    </row>
    <row r="5" spans="1:18" ht="10.5" customHeight="1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67"/>
      <c r="R5" s="67"/>
    </row>
    <row r="6" spans="1:18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111</v>
      </c>
      <c r="O7" s="67" t="s">
        <v>112</v>
      </c>
      <c r="P7" s="67" t="s">
        <v>113</v>
      </c>
      <c r="Q7" s="67"/>
      <c r="R7" s="67"/>
    </row>
    <row r="8" spans="1:18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114</v>
      </c>
      <c r="O8" s="67" t="s">
        <v>115</v>
      </c>
      <c r="P8" s="67" t="s">
        <v>116</v>
      </c>
      <c r="Q8" s="67"/>
      <c r="R8" s="67"/>
    </row>
    <row r="9" spans="1:18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135</v>
      </c>
      <c r="N9" s="67" t="s">
        <v>135</v>
      </c>
      <c r="O9" s="67" t="s">
        <v>135</v>
      </c>
      <c r="P9" s="67" t="s">
        <v>135</v>
      </c>
      <c r="Q9" s="67"/>
      <c r="R9" s="67"/>
    </row>
    <row r="10" spans="1:18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7"/>
      <c r="R10" s="67"/>
    </row>
    <row r="11" spans="1:18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7"/>
      <c r="R11" s="67"/>
    </row>
    <row r="12" spans="1:18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7"/>
      <c r="R12" s="67"/>
    </row>
    <row r="13" spans="1:18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128</v>
      </c>
      <c r="K13" s="67" t="s">
        <v>129</v>
      </c>
      <c r="L13" s="67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7"/>
      <c r="R13" s="67"/>
    </row>
    <row r="14" spans="1:18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118</v>
      </c>
      <c r="L14" s="67" t="s">
        <v>13</v>
      </c>
      <c r="M14" s="1">
        <v>220000</v>
      </c>
      <c r="N14" s="1">
        <v>220000</v>
      </c>
      <c r="O14" s="67"/>
      <c r="P14" s="67"/>
      <c r="Q14" s="67"/>
      <c r="R14" s="67"/>
    </row>
    <row r="15" spans="1:18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118</v>
      </c>
      <c r="L15" s="67" t="s">
        <v>14</v>
      </c>
      <c r="M15" s="1">
        <v>52399</v>
      </c>
      <c r="N15" s="1">
        <v>52238</v>
      </c>
      <c r="O15" s="67"/>
      <c r="P15" s="67"/>
      <c r="Q15" s="67"/>
      <c r="R15" s="67"/>
    </row>
    <row r="16" spans="1:18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159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7"/>
      <c r="R16" s="67"/>
    </row>
    <row r="17" spans="1:18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7"/>
      <c r="R17" s="67"/>
    </row>
    <row r="18" spans="1:18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7"/>
      <c r="R18" s="67"/>
    </row>
    <row r="19" spans="1:18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  <c r="R19" s="67"/>
    </row>
    <row r="20" spans="1:18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7"/>
      <c r="R20" s="67"/>
    </row>
    <row r="21" spans="1:18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7"/>
      <c r="R21" s="67"/>
    </row>
    <row r="22" spans="1:18" x14ac:dyDescent="0.2">
      <c r="A22" s="67" t="s">
        <v>33</v>
      </c>
      <c r="B22" s="67" t="s">
        <v>34</v>
      </c>
      <c r="C22" s="67" t="s">
        <v>35</v>
      </c>
      <c r="D22" s="67" t="s">
        <v>120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7"/>
      <c r="R22" s="67"/>
    </row>
    <row r="23" spans="1:18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160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7"/>
      <c r="R23" s="67"/>
    </row>
    <row r="24" spans="1:18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160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  <c r="R24" s="67"/>
    </row>
    <row r="25" spans="1:18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160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  <c r="R25" s="67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123</v>
      </c>
    </row>
    <row r="3" spans="1:16" x14ac:dyDescent="0.2">
      <c r="A3" t="s">
        <v>19</v>
      </c>
    </row>
    <row r="4" spans="1:16" x14ac:dyDescent="0.2">
      <c r="A4" t="s">
        <v>136</v>
      </c>
    </row>
    <row r="5" spans="1:16" x14ac:dyDescent="0.2">
      <c r="A5" t="s">
        <v>138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135</v>
      </c>
      <c r="N9" t="s">
        <v>135</v>
      </c>
      <c r="O9" t="s">
        <v>135</v>
      </c>
      <c r="P9" t="s">
        <v>135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1">
        <v>31967569</v>
      </c>
      <c r="N10" s="61">
        <v>31967567.539999999</v>
      </c>
      <c r="O10" s="61">
        <v>31191892.219999999</v>
      </c>
      <c r="P10" s="61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1">
        <v>6550000</v>
      </c>
      <c r="N11" s="61">
        <v>1546701.75</v>
      </c>
      <c r="O11" s="61">
        <v>808002.69</v>
      </c>
      <c r="P11" s="61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1">
        <v>154297692</v>
      </c>
      <c r="N12" s="61">
        <v>121599384.84999999</v>
      </c>
      <c r="O12" s="61">
        <v>77386041.989999995</v>
      </c>
      <c r="P12" s="61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129</v>
      </c>
      <c r="L13">
        <v>3</v>
      </c>
      <c r="M13" s="61">
        <v>25968993</v>
      </c>
      <c r="N13" s="61">
        <v>19833410.370000001</v>
      </c>
      <c r="O13" s="61">
        <v>13661668.26</v>
      </c>
      <c r="P13" s="61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118</v>
      </c>
      <c r="L14">
        <v>4</v>
      </c>
      <c r="M14" s="61">
        <v>8306380</v>
      </c>
      <c r="N14" s="61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118</v>
      </c>
      <c r="L15">
        <v>3</v>
      </c>
      <c r="M15" s="61">
        <v>382601</v>
      </c>
      <c r="N15" s="61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139</v>
      </c>
      <c r="H16" t="s">
        <v>140</v>
      </c>
      <c r="I16">
        <v>1</v>
      </c>
      <c r="J16">
        <v>100</v>
      </c>
      <c r="K16" t="s">
        <v>41</v>
      </c>
      <c r="L16">
        <v>4</v>
      </c>
      <c r="M16" s="61">
        <v>1670000</v>
      </c>
      <c r="N16" s="61">
        <v>1518.9</v>
      </c>
      <c r="O16" s="61">
        <v>1518.9</v>
      </c>
      <c r="P16" s="61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141</v>
      </c>
      <c r="H17" t="s">
        <v>142</v>
      </c>
      <c r="I17">
        <v>1</v>
      </c>
      <c r="J17">
        <v>100</v>
      </c>
      <c r="K17" t="s">
        <v>41</v>
      </c>
      <c r="L17">
        <v>4</v>
      </c>
      <c r="M17" s="61">
        <v>1950800</v>
      </c>
      <c r="N17" s="61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143</v>
      </c>
      <c r="H18" t="s">
        <v>144</v>
      </c>
      <c r="I18">
        <v>1</v>
      </c>
      <c r="J18">
        <v>100</v>
      </c>
      <c r="K18" t="s">
        <v>41</v>
      </c>
      <c r="L18">
        <v>4</v>
      </c>
      <c r="M18" s="61">
        <v>2625300</v>
      </c>
      <c r="N18" s="61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145</v>
      </c>
      <c r="H19" t="s">
        <v>146</v>
      </c>
      <c r="I19">
        <v>1</v>
      </c>
      <c r="J19">
        <v>100</v>
      </c>
      <c r="K19" t="s">
        <v>41</v>
      </c>
      <c r="L19">
        <v>4</v>
      </c>
      <c r="M19" s="61">
        <v>1180000</v>
      </c>
      <c r="N19" s="61">
        <v>5037.49</v>
      </c>
      <c r="O19" s="61">
        <v>5037.49</v>
      </c>
      <c r="P19" s="61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147</v>
      </c>
      <c r="H20" t="s">
        <v>148</v>
      </c>
      <c r="I20">
        <v>1</v>
      </c>
      <c r="J20">
        <v>100</v>
      </c>
      <c r="K20" t="s">
        <v>41</v>
      </c>
      <c r="L20">
        <v>4</v>
      </c>
      <c r="M20" s="61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149</v>
      </c>
      <c r="H21" t="s">
        <v>150</v>
      </c>
      <c r="I21">
        <v>1</v>
      </c>
      <c r="J21">
        <v>100</v>
      </c>
      <c r="K21" t="s">
        <v>41</v>
      </c>
      <c r="L21">
        <v>4</v>
      </c>
      <c r="M21" s="61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151</v>
      </c>
      <c r="H22" t="s">
        <v>152</v>
      </c>
      <c r="I22">
        <v>1</v>
      </c>
      <c r="J22">
        <v>100</v>
      </c>
      <c r="K22" t="s">
        <v>41</v>
      </c>
      <c r="L22">
        <v>4</v>
      </c>
      <c r="M22" s="61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1">
        <v>690027053.04999995</v>
      </c>
      <c r="N23" s="61">
        <v>690026759.62</v>
      </c>
      <c r="O23" s="61">
        <v>689937694.70000005</v>
      </c>
      <c r="P23" s="61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1">
        <v>17147858</v>
      </c>
      <c r="N24" s="61">
        <v>12809493.65</v>
      </c>
      <c r="O24" s="61">
        <v>12406869.57</v>
      </c>
      <c r="P24" s="61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153</v>
      </c>
      <c r="I25">
        <v>1</v>
      </c>
      <c r="J25">
        <v>100</v>
      </c>
      <c r="K25" t="s">
        <v>41</v>
      </c>
      <c r="L25">
        <v>4</v>
      </c>
      <c r="M25" s="61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153</v>
      </c>
      <c r="I26">
        <v>1</v>
      </c>
      <c r="J26">
        <v>100</v>
      </c>
      <c r="K26" t="s">
        <v>41</v>
      </c>
      <c r="L26">
        <v>3</v>
      </c>
      <c r="M26" s="61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1">
        <v>30134400</v>
      </c>
      <c r="N27" s="61">
        <v>28564429.300000001</v>
      </c>
      <c r="O27" s="61">
        <v>16597361.26</v>
      </c>
      <c r="P27" s="61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1">
        <v>251576.94</v>
      </c>
      <c r="N28" s="61">
        <v>251576.94</v>
      </c>
      <c r="O28" s="61">
        <v>250950.93</v>
      </c>
      <c r="P28" s="61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1">
        <v>6987204</v>
      </c>
      <c r="N29" s="61">
        <v>6987204</v>
      </c>
      <c r="O29" s="61">
        <v>5069148</v>
      </c>
      <c r="P29" s="61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154</v>
      </c>
      <c r="I30">
        <v>1</v>
      </c>
      <c r="J30">
        <v>100</v>
      </c>
      <c r="K30" t="s">
        <v>41</v>
      </c>
      <c r="L30">
        <v>3</v>
      </c>
      <c r="M30" s="61">
        <v>2972750</v>
      </c>
      <c r="N30" s="61">
        <v>2972749.92</v>
      </c>
      <c r="O30" s="61">
        <v>1113351.6000000001</v>
      </c>
      <c r="P30" s="61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1">
        <v>48711936</v>
      </c>
      <c r="N31" s="61">
        <v>48711936</v>
      </c>
      <c r="O31" s="61">
        <v>36278837.189999998</v>
      </c>
      <c r="P31" s="61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1">
        <v>120575072.68000001</v>
      </c>
      <c r="N32" s="61">
        <v>120575072.68000001</v>
      </c>
      <c r="O32" s="61">
        <v>120572334.54000001</v>
      </c>
      <c r="P32" s="61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1">
        <v>76545345.120000005</v>
      </c>
      <c r="N33" s="61">
        <v>76545345.120000005</v>
      </c>
      <c r="O33" s="61">
        <v>76545345.120000005</v>
      </c>
      <c r="P33" s="61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1">
        <v>54310549.289999999</v>
      </c>
      <c r="N34" s="61">
        <v>54310549.289999999</v>
      </c>
      <c r="O34" s="61">
        <v>54310549.289999999</v>
      </c>
      <c r="P34" s="61">
        <v>54310549.289999999</v>
      </c>
    </row>
    <row r="36" spans="1:16" x14ac:dyDescent="0.2">
      <c r="M36" s="61">
        <v>1287533080.0799999</v>
      </c>
      <c r="N36" s="61">
        <v>1222345561.0799999</v>
      </c>
      <c r="O36" s="61">
        <v>1136136603.75</v>
      </c>
      <c r="P36" s="61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E1" zoomScale="75" zoomScaleNormal="70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868414.26</v>
      </c>
      <c r="V10" s="31">
        <f>IF(R10&gt;0,U10/R10,0)</f>
        <v>0.31174810850551476</v>
      </c>
      <c r="W10" s="30">
        <f>+'Access-Mar'!P10</f>
        <v>868414.26</v>
      </c>
      <c r="X10" s="31">
        <f>IF(R10&gt;0,W10/R10,0)</f>
        <v>0.31174810850551476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448040</v>
      </c>
      <c r="Q11" s="35"/>
      <c r="R11" s="35">
        <f t="shared" ref="R11:R19" si="0">N11-O11+P11+Q11</f>
        <v>448040</v>
      </c>
      <c r="S11" s="35">
        <f>+'Access-Mar'!N11</f>
        <v>0</v>
      </c>
      <c r="T11" s="36">
        <f t="shared" ref="T11:T20" si="1">IF(R11&gt;0,S11/R11,0)</f>
        <v>0</v>
      </c>
      <c r="U11" s="35">
        <f>+'Access-Mar'!O11</f>
        <v>0</v>
      </c>
      <c r="V11" s="36">
        <f t="shared" ref="V11:V20" si="2">IF(R11&gt;0,U11/R11,0)</f>
        <v>0</v>
      </c>
      <c r="W11" s="35">
        <f>+'Access-Mar'!P11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15906662</v>
      </c>
      <c r="Q12" s="35"/>
      <c r="R12" s="35">
        <f t="shared" si="0"/>
        <v>15906662</v>
      </c>
      <c r="S12" s="35">
        <f>+'Access-Mar'!N12</f>
        <v>10754624.23</v>
      </c>
      <c r="T12" s="36">
        <f t="shared" si="1"/>
        <v>0.67610817593282613</v>
      </c>
      <c r="U12" s="35">
        <f>+'Access-Mar'!O12</f>
        <v>2632871.59</v>
      </c>
      <c r="V12" s="36">
        <f t="shared" si="2"/>
        <v>0.16552005631351191</v>
      </c>
      <c r="W12" s="35">
        <f>+'Access-Mar'!P12</f>
        <v>2632871.59</v>
      </c>
      <c r="X12" s="36">
        <f t="shared" si="3"/>
        <v>0.16552005631351191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ATIVOS CIVIS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19695810</v>
      </c>
      <c r="Q13" s="35"/>
      <c r="R13" s="35">
        <f t="shared" si="0"/>
        <v>19695810</v>
      </c>
      <c r="S13" s="35">
        <f>+'Access-Mar'!N13</f>
        <v>19481409.059999999</v>
      </c>
      <c r="T13" s="36">
        <f t="shared" si="1"/>
        <v>0.98911438828867659</v>
      </c>
      <c r="U13" s="35">
        <f>+'Access-Mar'!O13</f>
        <v>19481409.059999999</v>
      </c>
      <c r="V13" s="36">
        <f t="shared" si="2"/>
        <v>0.98911438828867659</v>
      </c>
      <c r="W13" s="35">
        <f>+'Access-Mar'!P13</f>
        <v>19337409.510000002</v>
      </c>
      <c r="X13" s="36">
        <f t="shared" si="3"/>
        <v>0.9818032114444647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1977600</v>
      </c>
      <c r="Q14" s="35"/>
      <c r="R14" s="35">
        <f t="shared" si="0"/>
        <v>1977600</v>
      </c>
      <c r="S14" s="35">
        <f>+'Access-Mar'!N14</f>
        <v>310259.52</v>
      </c>
      <c r="T14" s="36">
        <f t="shared" si="1"/>
        <v>0.15688689320388349</v>
      </c>
      <c r="U14" s="35">
        <f>+'Access-Mar'!O14</f>
        <v>310259.52</v>
      </c>
      <c r="V14" s="36">
        <f t="shared" si="2"/>
        <v>0.15688689320388349</v>
      </c>
      <c r="W14" s="35">
        <f>+'Access-Mar'!P14</f>
        <v>310259.52</v>
      </c>
      <c r="X14" s="36">
        <f t="shared" si="3"/>
        <v>0.15688689320388349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+'Access-Mar'!M15</f>
        <v>50000</v>
      </c>
      <c r="Q15" s="35"/>
      <c r="R15" s="35">
        <f t="shared" si="0"/>
        <v>50000</v>
      </c>
      <c r="S15" s="35">
        <f>+'Access-Mar'!N15</f>
        <v>0</v>
      </c>
      <c r="T15" s="36">
        <f t="shared" si="1"/>
        <v>0</v>
      </c>
      <c r="U15" s="35">
        <f>+'Access-Mar'!O15</f>
        <v>0</v>
      </c>
      <c r="V15" s="36">
        <f t="shared" si="2"/>
        <v>0</v>
      </c>
      <c r="W15" s="35">
        <f>+'Access-Mar'!P15</f>
        <v>0</v>
      </c>
      <c r="X15" s="36">
        <f t="shared" si="3"/>
        <v>0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02.301</v>
      </c>
      <c r="D16" s="32" t="str">
        <f>+CONCATENATE('Access-Mar'!E16,".",'Access-Mar'!G16)</f>
        <v>0569.2004</v>
      </c>
      <c r="E16" s="42" t="str">
        <f>+'Access-Mar'!F16</f>
        <v>PRESTACAO JURISDICIONAL NA JUSTICA FEDERAL</v>
      </c>
      <c r="F16" s="42" t="str">
        <f>+'Access-Mar'!H16</f>
        <v>ASSISTENCIA MEDICA E ODONTOLOGICA AOS SERVIDORES CIVIS, EMPR</v>
      </c>
      <c r="G16" s="32" t="str">
        <f>IF('Access-Mar'!I16="1","F","S")</f>
        <v>S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2555800</v>
      </c>
      <c r="Q16" s="35"/>
      <c r="R16" s="35">
        <f t="shared" si="0"/>
        <v>2555800</v>
      </c>
      <c r="S16" s="35">
        <f>+'Access-Mar'!N16</f>
        <v>1277108.05</v>
      </c>
      <c r="T16" s="36">
        <f t="shared" si="1"/>
        <v>0.49969013616088898</v>
      </c>
      <c r="U16" s="35">
        <f>+'Access-Mar'!O16</f>
        <v>330587.99</v>
      </c>
      <c r="V16" s="36">
        <f t="shared" si="2"/>
        <v>0.12934814539478831</v>
      </c>
      <c r="W16" s="35">
        <f>+'Access-Mar'!P16</f>
        <v>330587.99</v>
      </c>
      <c r="X16" s="36">
        <f t="shared" si="3"/>
        <v>0.12934814539478831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0569.212B</v>
      </c>
      <c r="E17" s="42" t="str">
        <f>+'Access-Mar'!F17</f>
        <v>PRESTACAO JURISDICIONAL NA JUSTICA FEDERAL</v>
      </c>
      <c r="F17" s="42" t="str">
        <f>+'Access-Mar'!H17</f>
        <v>BENEFICIOS OBRIGATORIOS AOS SERVIDORES CIVIS, EMPREGADOS, MI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4103474.01</v>
      </c>
      <c r="Q17" s="35"/>
      <c r="R17" s="35">
        <f t="shared" si="0"/>
        <v>4103474.01</v>
      </c>
      <c r="S17" s="35">
        <f>+'Access-Mar'!N17</f>
        <v>4103474.01</v>
      </c>
      <c r="T17" s="36">
        <f t="shared" si="1"/>
        <v>1</v>
      </c>
      <c r="U17" s="35">
        <f>+'Access-Mar'!O17</f>
        <v>1028774.21</v>
      </c>
      <c r="V17" s="36">
        <f t="shared" si="2"/>
        <v>0.25070810915164055</v>
      </c>
      <c r="W17" s="35">
        <f>+'Access-Mar'!P17</f>
        <v>1028774.21</v>
      </c>
      <c r="X17" s="36">
        <f t="shared" si="3"/>
        <v>0.25070810915164055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02.846</v>
      </c>
      <c r="D18" s="32" t="str">
        <f>+CONCATENATE('Access-Mar'!E18,".",'Access-Mar'!G18)</f>
        <v>0569.09HB</v>
      </c>
      <c r="E18" s="42" t="str">
        <f>+'Access-Mar'!F18</f>
        <v>PRESTACAO JURISDICIONAL NA JUSTICA FEDERAL</v>
      </c>
      <c r="F18" s="42" t="str">
        <f>+'Access-Mar'!H18</f>
        <v>CONTRIBUICAO DA UNIAO, DE SUAS AUTARQUIAS E FUNDACOES PARA O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1</v>
      </c>
      <c r="K18" s="33"/>
      <c r="L18" s="33"/>
      <c r="M18" s="33"/>
      <c r="N18" s="33">
        <v>0</v>
      </c>
      <c r="O18" s="33"/>
      <c r="P18" s="35">
        <f>+'Access-Mar'!M18</f>
        <v>3022345.02</v>
      </c>
      <c r="Q18" s="35"/>
      <c r="R18" s="35">
        <f t="shared" si="0"/>
        <v>3022345.02</v>
      </c>
      <c r="S18" s="35">
        <f>+'Access-Mar'!N18</f>
        <v>3022345.02</v>
      </c>
      <c r="T18" s="36">
        <f t="shared" si="1"/>
        <v>1</v>
      </c>
      <c r="U18" s="35">
        <f>+'Access-Mar'!O18</f>
        <v>3022345.02</v>
      </c>
      <c r="V18" s="36">
        <f t="shared" si="2"/>
        <v>1</v>
      </c>
      <c r="W18" s="35">
        <f>+'Access-Mar'!P18</f>
        <v>3022345.02</v>
      </c>
      <c r="X18" s="36">
        <f t="shared" si="3"/>
        <v>1</v>
      </c>
    </row>
    <row r="19" spans="1:24" ht="26.25" customHeight="1" thickBot="1" x14ac:dyDescent="0.25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09.272</v>
      </c>
      <c r="D19" s="32" t="str">
        <f>+CONCATENATE('Access-Mar'!E19,".",'Access-Mar'!G19)</f>
        <v>0089.0181</v>
      </c>
      <c r="E19" s="42" t="str">
        <f>+'Access-Mar'!F19</f>
        <v>PREVIDENCIA DE INATIVOS E PENSIONISTAS DA UNIAO</v>
      </c>
      <c r="F19" s="42" t="str">
        <f>+'Access-Mar'!H19</f>
        <v>APOSENTADORIAS E PENSOES CIVIS DA UNIAO</v>
      </c>
      <c r="G19" s="32" t="str">
        <f>IF('Access-Mar'!I19="1","F","S")</f>
        <v>S</v>
      </c>
      <c r="H19" s="32" t="str">
        <f>+'Access-Mar'!J19</f>
        <v>0169</v>
      </c>
      <c r="I19" s="42" t="str">
        <f>+'Access-Mar'!K19</f>
        <v>CONTRIB.PATRONAL P/PLANO DE SEGURID.SOC.SERV.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3318715.9</v>
      </c>
      <c r="Q19" s="35"/>
      <c r="R19" s="35">
        <f t="shared" si="0"/>
        <v>3318715.9</v>
      </c>
      <c r="S19" s="35">
        <f>+'Access-Mar'!N19</f>
        <v>3318715.9</v>
      </c>
      <c r="T19" s="36">
        <f t="shared" si="1"/>
        <v>1</v>
      </c>
      <c r="U19" s="35">
        <f>+'Access-Mar'!O19</f>
        <v>3318715.9</v>
      </c>
      <c r="V19" s="36">
        <f t="shared" si="2"/>
        <v>1</v>
      </c>
      <c r="W19" s="35">
        <f>+'Access-Mar'!P19</f>
        <v>3280950.99</v>
      </c>
      <c r="X19" s="36">
        <f t="shared" si="3"/>
        <v>0.98862062582699539</v>
      </c>
    </row>
    <row r="20" spans="1:24" ht="24.75" customHeight="1" thickBot="1" x14ac:dyDescent="0.25">
      <c r="A20" s="79" t="s">
        <v>99</v>
      </c>
      <c r="B20" s="80"/>
      <c r="C20" s="80"/>
      <c r="D20" s="80"/>
      <c r="E20" s="80"/>
      <c r="F20" s="80"/>
      <c r="G20" s="80"/>
      <c r="H20" s="80"/>
      <c r="I20" s="80"/>
      <c r="J20" s="81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53864074.93</v>
      </c>
      <c r="Q20" s="38">
        <f>SUM(Q10:Q19)</f>
        <v>0</v>
      </c>
      <c r="R20" s="38">
        <f>SUM(R10:R19)</f>
        <v>53864074.93</v>
      </c>
      <c r="S20" s="38">
        <f>SUM(S10:S19)</f>
        <v>45053563.789999999</v>
      </c>
      <c r="T20" s="39">
        <f t="shared" si="1"/>
        <v>0.83643066085419915</v>
      </c>
      <c r="U20" s="38">
        <f>SUM(U10:U19)</f>
        <v>30993377.549999993</v>
      </c>
      <c r="V20" s="39">
        <f t="shared" si="2"/>
        <v>0.57539979272414832</v>
      </c>
      <c r="W20" s="38">
        <f>SUM(W10:W19)</f>
        <v>30811613.089999996</v>
      </c>
      <c r="X20" s="39">
        <f t="shared" si="3"/>
        <v>0.57202529014081771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53864074.93</v>
      </c>
      <c r="Q25" s="41"/>
      <c r="R25" s="41">
        <f>SUM(R10:R19)</f>
        <v>53864074.93</v>
      </c>
      <c r="S25" s="41">
        <f>SUM(S10:S19)</f>
        <v>45053563.789999999</v>
      </c>
      <c r="T25" s="41"/>
      <c r="U25" s="41">
        <f>SUM(U10:U19)</f>
        <v>30993377.549999993</v>
      </c>
      <c r="V25" s="41"/>
      <c r="W25" s="41">
        <f>SUM(W10:W19)</f>
        <v>30811613.089999996</v>
      </c>
      <c r="X25" s="41"/>
    </row>
    <row r="26" spans="1:24" x14ac:dyDescent="0.2">
      <c r="N26" s="54" t="s">
        <v>124</v>
      </c>
      <c r="P26" s="41">
        <f>'Access-Mar'!M21</f>
        <v>53864074.93</v>
      </c>
      <c r="Q26" s="41"/>
      <c r="R26" s="41">
        <f>'Access-Mar'!M21</f>
        <v>53864074.93</v>
      </c>
      <c r="S26" s="41">
        <f>'Access-Mar'!N21</f>
        <v>45053563.789999999</v>
      </c>
      <c r="T26" s="41"/>
      <c r="U26" s="41">
        <f>'Access-Mar'!O21</f>
        <v>30993377.549999993</v>
      </c>
      <c r="V26" s="41"/>
      <c r="W26" s="41">
        <f>'Access-Mar'!P21</f>
        <v>30811613.089999996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122</v>
      </c>
      <c r="P29" s="41">
        <v>53864074.93</v>
      </c>
      <c r="Q29" s="41"/>
      <c r="R29" s="41"/>
      <c r="S29" s="41">
        <v>45053563.789999999</v>
      </c>
      <c r="T29" s="41"/>
      <c r="U29" s="41">
        <v>30993377.550000001</v>
      </c>
      <c r="V29" s="41"/>
      <c r="W29" s="41">
        <v>30811613.09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0:J2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="105" zoomScaleNormal="70" zoomScaleSheetLayoutView="105" workbookViewId="0">
      <selection activeCell="J26" sqref="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1415184.96</v>
      </c>
      <c r="V10" s="31">
        <f>IF(R10&gt;0,U10/R10,0)</f>
        <v>0.50803084977606483</v>
      </c>
      <c r="W10" s="30">
        <f>+'Access-Abr'!P10</f>
        <v>1415184.96</v>
      </c>
      <c r="X10" s="31">
        <f>IF(R10&gt;0,W10/R10,0)</f>
        <v>0.50803084977606483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448040</v>
      </c>
      <c r="Q11" s="35"/>
      <c r="R11" s="35">
        <f t="shared" ref="R11:R19" si="0">N11-O11+P11+Q11</f>
        <v>448040</v>
      </c>
      <c r="S11" s="35">
        <f>+'Access-Abr'!N11</f>
        <v>0</v>
      </c>
      <c r="T11" s="36">
        <f t="shared" ref="T11:T20" si="1">IF(R11&gt;0,S11/R11,0)</f>
        <v>0</v>
      </c>
      <c r="U11" s="35">
        <f>+'Access-Abr'!O11</f>
        <v>0</v>
      </c>
      <c r="V11" s="36">
        <f t="shared" ref="V11:V20" si="2">IF(R11&gt;0,U11/R11,0)</f>
        <v>0</v>
      </c>
      <c r="W11" s="35">
        <f>+'Access-Abr'!P11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15906662</v>
      </c>
      <c r="Q12" s="35"/>
      <c r="R12" s="35">
        <f t="shared" si="0"/>
        <v>15906662</v>
      </c>
      <c r="S12" s="35">
        <f>+'Access-Abr'!N12</f>
        <v>12713522.720000001</v>
      </c>
      <c r="T12" s="36">
        <f t="shared" si="1"/>
        <v>0.79925773993311733</v>
      </c>
      <c r="U12" s="35">
        <f>+'Access-Abr'!O12</f>
        <v>3880969.56</v>
      </c>
      <c r="V12" s="36">
        <f t="shared" si="2"/>
        <v>0.24398390812604179</v>
      </c>
      <c r="W12" s="35">
        <f>+'Access-Abr'!P12</f>
        <v>3880969.56</v>
      </c>
      <c r="X12" s="36">
        <f t="shared" si="3"/>
        <v>0.24398390812604179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ATIVOS CIVIS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25418487.210000001</v>
      </c>
      <c r="Q13" s="35"/>
      <c r="R13" s="35">
        <f t="shared" si="0"/>
        <v>25418487.210000001</v>
      </c>
      <c r="S13" s="35">
        <f>+'Access-Abr'!N13</f>
        <v>25203539.920000002</v>
      </c>
      <c r="T13" s="36">
        <f t="shared" si="1"/>
        <v>0.99154366315256415</v>
      </c>
      <c r="U13" s="35">
        <f>+'Access-Abr'!O13</f>
        <v>25106083.170000002</v>
      </c>
      <c r="V13" s="36">
        <f t="shared" si="2"/>
        <v>0.98770957384603542</v>
      </c>
      <c r="W13" s="35">
        <f>+'Access-Abr'!P13</f>
        <v>24866882.920000002</v>
      </c>
      <c r="X13" s="36">
        <f t="shared" si="3"/>
        <v>0.97829909052246866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1977600</v>
      </c>
      <c r="Q14" s="35"/>
      <c r="R14" s="35">
        <f t="shared" si="0"/>
        <v>1977600</v>
      </c>
      <c r="S14" s="35">
        <f>+'Access-Abr'!N14</f>
        <v>446396.66</v>
      </c>
      <c r="T14" s="36">
        <f t="shared" si="1"/>
        <v>0.2257264664239482</v>
      </c>
      <c r="U14" s="35">
        <f>+'Access-Abr'!O14</f>
        <v>436473.79</v>
      </c>
      <c r="V14" s="36">
        <f t="shared" si="2"/>
        <v>0.22070883394012944</v>
      </c>
      <c r="W14" s="35">
        <f>+'Access-Abr'!P14</f>
        <v>436473.79</v>
      </c>
      <c r="X14" s="36">
        <f t="shared" si="3"/>
        <v>0.22070883394012944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+'Access-Abr'!M15</f>
        <v>50000</v>
      </c>
      <c r="Q15" s="35"/>
      <c r="R15" s="35">
        <f t="shared" si="0"/>
        <v>50000</v>
      </c>
      <c r="S15" s="35">
        <f>+'Access-Abr'!N15</f>
        <v>0</v>
      </c>
      <c r="T15" s="36">
        <f t="shared" si="1"/>
        <v>0</v>
      </c>
      <c r="U15" s="35">
        <f>+'Access-Abr'!O15</f>
        <v>0</v>
      </c>
      <c r="V15" s="36">
        <f t="shared" si="2"/>
        <v>0</v>
      </c>
      <c r="W15" s="35">
        <f>+'Access-Abr'!P15</f>
        <v>0</v>
      </c>
      <c r="X15" s="36">
        <f t="shared" si="3"/>
        <v>0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02.301</v>
      </c>
      <c r="D16" s="32" t="str">
        <f>+CONCATENATE('Access-Abr'!E16,".",'Access-Abr'!G16)</f>
        <v>0569.2004</v>
      </c>
      <c r="E16" s="42" t="str">
        <f>+'Access-Abr'!F16</f>
        <v>PRESTACAO JURISDICIONAL NA JUSTICA FEDERAL</v>
      </c>
      <c r="F16" s="42" t="str">
        <f>+'Access-Abr'!H16</f>
        <v>ASSISTENCIA MEDICA E ODONTOLOGICA AOS SERVIDORES CIVIS, EMPR</v>
      </c>
      <c r="G16" s="32" t="str">
        <f>IF('Access-Abr'!I16="1","F","S")</f>
        <v>S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2592577</v>
      </c>
      <c r="Q16" s="35"/>
      <c r="R16" s="35">
        <f t="shared" si="0"/>
        <v>2592577</v>
      </c>
      <c r="S16" s="35">
        <f>+'Access-Abr'!N16</f>
        <v>1286555.8600000001</v>
      </c>
      <c r="T16" s="36">
        <f t="shared" si="1"/>
        <v>0.4962459591364114</v>
      </c>
      <c r="U16" s="35">
        <f>+'Access-Abr'!O16</f>
        <v>513301.93</v>
      </c>
      <c r="V16" s="36">
        <f t="shared" si="2"/>
        <v>0.19798907804859797</v>
      </c>
      <c r="W16" s="35">
        <f>+'Access-Abr'!P16</f>
        <v>513301.93</v>
      </c>
      <c r="X16" s="36">
        <f t="shared" si="3"/>
        <v>0.19798907804859797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0569.212B</v>
      </c>
      <c r="E17" s="42" t="str">
        <f>+'Access-Abr'!F17</f>
        <v>PRESTACAO JURISDICIONAL NA JUSTICA FEDERAL</v>
      </c>
      <c r="F17" s="42" t="str">
        <f>+'Access-Abr'!H17</f>
        <v>BENEFICIOS OBRIGATORIOS AOS SERVIDORES CIVIS, EMPREGADOS, MI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4103474.01</v>
      </c>
      <c r="Q17" s="35"/>
      <c r="R17" s="35">
        <f t="shared" si="0"/>
        <v>4103474.01</v>
      </c>
      <c r="S17" s="35">
        <f>+'Access-Abr'!N17</f>
        <v>4103474.01</v>
      </c>
      <c r="T17" s="36">
        <f t="shared" si="1"/>
        <v>1</v>
      </c>
      <c r="U17" s="35">
        <f>+'Access-Abr'!O17</f>
        <v>1368709.42</v>
      </c>
      <c r="V17" s="36">
        <f t="shared" si="2"/>
        <v>0.33354894332570661</v>
      </c>
      <c r="W17" s="35">
        <f>+'Access-Abr'!P17</f>
        <v>1368709.42</v>
      </c>
      <c r="X17" s="36">
        <f t="shared" si="3"/>
        <v>0.33354894332570661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02.846</v>
      </c>
      <c r="D18" s="32" t="str">
        <f>+CONCATENATE('Access-Abr'!E18,".",'Access-Abr'!G18)</f>
        <v>0569.09HB</v>
      </c>
      <c r="E18" s="42" t="str">
        <f>+'Access-Abr'!F18</f>
        <v>PRESTACAO JURISDICIONAL NA JUSTICA FEDERAL</v>
      </c>
      <c r="F18" s="42" t="str">
        <f>+'Access-Abr'!H18</f>
        <v>CONTRIBUICAO DA UNIAO, DE SUAS AUTARQUIAS E FUNDACOES PARA O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1</v>
      </c>
      <c r="K18" s="33"/>
      <c r="L18" s="33"/>
      <c r="M18" s="33"/>
      <c r="N18" s="33">
        <v>0</v>
      </c>
      <c r="O18" s="33"/>
      <c r="P18" s="35">
        <f>+'Access-Abr'!M18</f>
        <v>4033279.28</v>
      </c>
      <c r="Q18" s="35"/>
      <c r="R18" s="35">
        <f t="shared" si="0"/>
        <v>4033279.28</v>
      </c>
      <c r="S18" s="35">
        <f>+'Access-Abr'!N18</f>
        <v>4033279.28</v>
      </c>
      <c r="T18" s="36">
        <f t="shared" si="1"/>
        <v>1</v>
      </c>
      <c r="U18" s="35">
        <f>+'Access-Abr'!O18</f>
        <v>4033279.28</v>
      </c>
      <c r="V18" s="36">
        <f t="shared" si="2"/>
        <v>1</v>
      </c>
      <c r="W18" s="35">
        <f>+'Access-Abr'!P18</f>
        <v>4033279.28</v>
      </c>
      <c r="X18" s="36">
        <f t="shared" si="3"/>
        <v>1</v>
      </c>
    </row>
    <row r="19" spans="1:24" ht="26.25" customHeight="1" thickBot="1" x14ac:dyDescent="0.25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09.272</v>
      </c>
      <c r="D19" s="32" t="str">
        <f>+CONCATENATE('Access-Abr'!E19,".",'Access-Abr'!G19)</f>
        <v>0089.0181</v>
      </c>
      <c r="E19" s="42" t="str">
        <f>+'Access-Abr'!F19</f>
        <v>PREVIDENCIA DE INATIVOS E PENSIONISTAS DA UNIAO</v>
      </c>
      <c r="F19" s="42" t="str">
        <f>+'Access-Abr'!H19</f>
        <v>APOSENTADORIAS E PENSOES CIVIS DA UNIAO</v>
      </c>
      <c r="G19" s="32" t="str">
        <f>IF('Access-Abr'!I19="1","F","S")</f>
        <v>S</v>
      </c>
      <c r="H19" s="32" t="str">
        <f>+'Access-Abr'!J19</f>
        <v>0169</v>
      </c>
      <c r="I19" s="42" t="str">
        <f>+'Access-Abr'!K19</f>
        <v>CONTRIB.PATRONAL P/PLANO DE SEGURID.SOC.SERV.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4305921.87</v>
      </c>
      <c r="Q19" s="35"/>
      <c r="R19" s="35">
        <f t="shared" si="0"/>
        <v>4305921.87</v>
      </c>
      <c r="S19" s="35">
        <f>+'Access-Abr'!N19</f>
        <v>4305921.87</v>
      </c>
      <c r="T19" s="36">
        <f t="shared" si="1"/>
        <v>1</v>
      </c>
      <c r="U19" s="35">
        <f>+'Access-Abr'!O19</f>
        <v>4305921.87</v>
      </c>
      <c r="V19" s="36">
        <f t="shared" si="2"/>
        <v>1</v>
      </c>
      <c r="W19" s="35">
        <f>+'Access-Abr'!P19</f>
        <v>4256930.49</v>
      </c>
      <c r="X19" s="36">
        <f t="shared" si="3"/>
        <v>0.98862232490995017</v>
      </c>
    </row>
    <row r="20" spans="1:24" ht="24.75" customHeight="1" thickBot="1" x14ac:dyDescent="0.25">
      <c r="A20" s="79" t="s">
        <v>99</v>
      </c>
      <c r="B20" s="80"/>
      <c r="C20" s="80"/>
      <c r="D20" s="80"/>
      <c r="E20" s="80"/>
      <c r="F20" s="80"/>
      <c r="G20" s="80"/>
      <c r="H20" s="80"/>
      <c r="I20" s="80"/>
      <c r="J20" s="81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61621669.369999997</v>
      </c>
      <c r="Q20" s="38">
        <f>SUM(Q10:Q19)</f>
        <v>0</v>
      </c>
      <c r="R20" s="38">
        <f>SUM(R10:R19)</f>
        <v>61621669.369999997</v>
      </c>
      <c r="S20" s="38">
        <f>SUM(S10:S19)</f>
        <v>54878318.319999993</v>
      </c>
      <c r="T20" s="39">
        <f t="shared" si="1"/>
        <v>0.89056851073750776</v>
      </c>
      <c r="U20" s="38">
        <f>SUM(U10:U19)</f>
        <v>41059923.979999997</v>
      </c>
      <c r="V20" s="39">
        <f t="shared" si="2"/>
        <v>0.66632281143603167</v>
      </c>
      <c r="W20" s="38">
        <f>SUM(W10:W19)</f>
        <v>40771732.350000001</v>
      </c>
      <c r="X20" s="39">
        <f t="shared" si="3"/>
        <v>0.66164602106429438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">
      <c r="N26" s="54"/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P27" s="41"/>
      <c r="Q27" s="41"/>
      <c r="R27" s="41"/>
      <c r="S27" s="41"/>
      <c r="T27" s="41"/>
      <c r="U27" s="41"/>
      <c r="V27" s="41"/>
      <c r="W27" s="41"/>
      <c r="X27" s="41"/>
    </row>
    <row r="29" spans="1:24" x14ac:dyDescent="0.2">
      <c r="N29" s="54"/>
      <c r="P29" s="41"/>
      <c r="Q29" s="41"/>
      <c r="R29" s="41"/>
      <c r="S29" s="41"/>
      <c r="T29" s="41"/>
      <c r="U29" s="41"/>
      <c r="V29" s="41"/>
      <c r="W29" s="41"/>
    </row>
    <row r="30" spans="1:24" x14ac:dyDescent="0.2">
      <c r="N30" s="54"/>
      <c r="P30" s="41"/>
      <c r="Q30" s="41"/>
      <c r="R30" s="41"/>
      <c r="S30" s="41"/>
      <c r="T30" s="41"/>
      <c r="U30" s="41"/>
      <c r="V30" s="41"/>
      <c r="W30" s="41"/>
    </row>
  </sheetData>
  <mergeCells count="17">
    <mergeCell ref="N7:N8"/>
    <mergeCell ref="O7:O8"/>
    <mergeCell ref="A20:J2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79" t="s">
        <v>99</v>
      </c>
      <c r="B22" s="80"/>
      <c r="C22" s="80"/>
      <c r="D22" s="80"/>
      <c r="E22" s="80"/>
      <c r="F22" s="80"/>
      <c r="G22" s="80"/>
      <c r="H22" s="80"/>
      <c r="I22" s="80"/>
      <c r="J22" s="81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126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122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79" t="s">
        <v>99</v>
      </c>
      <c r="B23" s="80"/>
      <c r="C23" s="80"/>
      <c r="D23" s="80"/>
      <c r="E23" s="80"/>
      <c r="F23" s="80"/>
      <c r="G23" s="80"/>
      <c r="H23" s="80"/>
      <c r="I23" s="80"/>
      <c r="J23" s="8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133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122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3:J23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79" t="s">
        <v>99</v>
      </c>
      <c r="B23" s="80"/>
      <c r="C23" s="80"/>
      <c r="D23" s="80"/>
      <c r="E23" s="80"/>
      <c r="F23" s="80"/>
      <c r="G23" s="80"/>
      <c r="H23" s="80"/>
      <c r="I23" s="80"/>
      <c r="J23" s="8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130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122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132</v>
      </c>
    </row>
  </sheetData>
  <mergeCells count="17">
    <mergeCell ref="A23:J23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7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7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79" t="s">
        <v>99</v>
      </c>
      <c r="B25" s="80"/>
      <c r="C25" s="80"/>
      <c r="D25" s="80"/>
      <c r="E25" s="80"/>
      <c r="F25" s="80"/>
      <c r="G25" s="80"/>
      <c r="H25" s="80"/>
      <c r="I25" s="8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119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122</v>
      </c>
      <c r="O32" s="57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7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5:J2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4" t="s">
        <v>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5" t="s">
        <v>71</v>
      </c>
      <c r="B7" s="86"/>
      <c r="C7" s="86"/>
      <c r="D7" s="86"/>
      <c r="E7" s="86"/>
      <c r="F7" s="86"/>
      <c r="G7" s="86"/>
      <c r="H7" s="86"/>
      <c r="I7" s="86"/>
      <c r="J7" s="87"/>
      <c r="K7" s="82" t="s">
        <v>3</v>
      </c>
      <c r="L7" s="79" t="s">
        <v>72</v>
      </c>
      <c r="M7" s="81"/>
      <c r="N7" s="82" t="s">
        <v>73</v>
      </c>
      <c r="O7" s="82" t="s">
        <v>74</v>
      </c>
      <c r="P7" s="85" t="s">
        <v>75</v>
      </c>
      <c r="Q7" s="87"/>
      <c r="R7" s="82" t="s">
        <v>6</v>
      </c>
      <c r="S7" s="85" t="s">
        <v>76</v>
      </c>
      <c r="T7" s="86"/>
      <c r="U7" s="86"/>
      <c r="V7" s="86"/>
      <c r="W7" s="86"/>
      <c r="X7" s="87"/>
    </row>
    <row r="8" spans="1:24" ht="20.25" customHeight="1" x14ac:dyDescent="0.2">
      <c r="A8" s="88" t="s">
        <v>21</v>
      </c>
      <c r="B8" s="89"/>
      <c r="C8" s="77" t="s">
        <v>77</v>
      </c>
      <c r="D8" s="77" t="s">
        <v>78</v>
      </c>
      <c r="E8" s="90" t="s">
        <v>79</v>
      </c>
      <c r="F8" s="91"/>
      <c r="G8" s="77" t="s">
        <v>0</v>
      </c>
      <c r="H8" s="75" t="s">
        <v>2</v>
      </c>
      <c r="I8" s="76"/>
      <c r="J8" s="77" t="s">
        <v>1</v>
      </c>
      <c r="K8" s="83"/>
      <c r="L8" s="10" t="s">
        <v>80</v>
      </c>
      <c r="M8" s="10" t="s">
        <v>81</v>
      </c>
      <c r="N8" s="83"/>
      <c r="O8" s="83"/>
      <c r="P8" s="12" t="s">
        <v>4</v>
      </c>
      <c r="Q8" s="12" t="s">
        <v>5</v>
      </c>
      <c r="R8" s="8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8"/>
      <c r="D9" s="78"/>
      <c r="E9" s="17" t="s">
        <v>84</v>
      </c>
      <c r="F9" s="17" t="s">
        <v>85</v>
      </c>
      <c r="G9" s="78"/>
      <c r="H9" s="17" t="s">
        <v>82</v>
      </c>
      <c r="I9" s="17" t="s">
        <v>83</v>
      </c>
      <c r="J9" s="7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8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8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8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79" t="s">
        <v>99</v>
      </c>
      <c r="B25" s="80"/>
      <c r="C25" s="80"/>
      <c r="D25" s="80"/>
      <c r="E25" s="80"/>
      <c r="F25" s="80"/>
      <c r="G25" s="80"/>
      <c r="H25" s="80"/>
      <c r="I25" s="8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119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137</v>
      </c>
      <c r="P34" s="59">
        <v>99204708.989999995</v>
      </c>
      <c r="R34" s="59">
        <v>99204708.989999995</v>
      </c>
      <c r="S34" s="59">
        <v>95192846.129999995</v>
      </c>
      <c r="U34" s="59">
        <v>88044694.230000004</v>
      </c>
      <c r="W34" s="59">
        <v>87828311.189999998</v>
      </c>
    </row>
    <row r="35" spans="14:23" x14ac:dyDescent="0.2">
      <c r="P35" s="60"/>
      <c r="R35" s="59"/>
    </row>
  </sheetData>
  <mergeCells count="17">
    <mergeCell ref="H8:I8"/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2018-05-17T19:36:37Z</dcterms:modified>
</cp:coreProperties>
</file>