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0" windowWidth="15480" windowHeight="8640" tabRatio="912" firstSheet="6" activeTab="6"/>
  </bookViews>
  <sheets>
    <sheet name="Jan" sheetId="1" state="hidden" r:id="rId1"/>
    <sheet name="Fev" sheetId="4" state="hidden" r:id="rId2"/>
    <sheet name="Mar" sheetId="11" state="hidden" r:id="rId3"/>
    <sheet name="Abr" sheetId="10" state="hidden" r:id="rId4"/>
    <sheet name="Mai" sheetId="12" state="hidden" r:id="rId5"/>
    <sheet name="Jun" sheetId="13" state="hidden" r:id="rId6"/>
    <sheet name="Jul" sheetId="14" r:id="rId7"/>
    <sheet name="Ago" sheetId="9" state="hidden" r:id="rId8"/>
    <sheet name="Set" sheetId="8" state="hidden" r:id="rId9"/>
    <sheet name="Out" sheetId="7" state="hidden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Abr!$A$1:$X$23</definedName>
    <definedName name="_xlnm.Print_Area" localSheetId="18">'Access-Jul'!$A$1:$U$39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Jan!$A$1:$X$22</definedName>
    <definedName name="_xlnm.Print_Area" localSheetId="6">Jul!$A$1:$X$23</definedName>
    <definedName name="_xlnm.Print_Area" localSheetId="5">Jun!$A$1:$X$23</definedName>
    <definedName name="_xlnm.Print_Area" localSheetId="4">Mai!$A$1:$X$23</definedName>
    <definedName name="_xlnm.Print_Area" localSheetId="2">Mar!$A$1:$X$22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4525"/>
</workbook>
</file>

<file path=xl/calcChain.xml><?xml version="1.0" encoding="utf-8"?>
<calcChain xmlns="http://schemas.openxmlformats.org/spreadsheetml/2006/main">
  <c r="P22" i="26" l="1"/>
  <c r="O22" i="26"/>
  <c r="N22" i="26"/>
  <c r="M22" i="26"/>
  <c r="G10" i="14" l="1"/>
  <c r="W16" i="14"/>
  <c r="U16" i="14"/>
  <c r="S16" i="14"/>
  <c r="P16" i="14"/>
  <c r="N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N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N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N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N12" i="14"/>
  <c r="J12" i="14"/>
  <c r="I12" i="14"/>
  <c r="H12" i="14"/>
  <c r="G12" i="14"/>
  <c r="F12" i="14"/>
  <c r="E12" i="14"/>
  <c r="D12" i="14"/>
  <c r="C12" i="14"/>
  <c r="B12" i="14"/>
  <c r="A12" i="14"/>
  <c r="W11" i="14"/>
  <c r="U11" i="14"/>
  <c r="S11" i="14"/>
  <c r="P11" i="14"/>
  <c r="N11" i="14"/>
  <c r="J11" i="14"/>
  <c r="I11" i="14"/>
  <c r="H11" i="14"/>
  <c r="G11" i="14"/>
  <c r="F11" i="14"/>
  <c r="E11" i="14"/>
  <c r="D11" i="14"/>
  <c r="C11" i="14"/>
  <c r="B11" i="14"/>
  <c r="A11" i="14"/>
  <c r="R11" i="14" l="1"/>
  <c r="T11" i="14" s="1"/>
  <c r="R15" i="14"/>
  <c r="X15" i="14" s="1"/>
  <c r="R14" i="14"/>
  <c r="X14" i="14" s="1"/>
  <c r="R12" i="14"/>
  <c r="V12" i="14" s="1"/>
  <c r="R16" i="14"/>
  <c r="V16" i="14" s="1"/>
  <c r="R13" i="14"/>
  <c r="V13" i="14" s="1"/>
  <c r="R31" i="13"/>
  <c r="W27" i="13"/>
  <c r="U27" i="13"/>
  <c r="S27" i="13"/>
  <c r="R27" i="13"/>
  <c r="P27" i="13"/>
  <c r="P22" i="25"/>
  <c r="O22" i="25"/>
  <c r="N22" i="25"/>
  <c r="M22" i="25"/>
  <c r="V15" i="14" l="1"/>
  <c r="T15" i="14"/>
  <c r="X11" i="14"/>
  <c r="V11" i="14"/>
  <c r="V14" i="14"/>
  <c r="T12" i="14"/>
  <c r="T13" i="14"/>
  <c r="T14" i="14"/>
  <c r="X12" i="14"/>
  <c r="X16" i="14"/>
  <c r="T16" i="14"/>
  <c r="X13" i="14"/>
  <c r="W31" i="12"/>
  <c r="U31" i="12"/>
  <c r="S31" i="12"/>
  <c r="R31" i="12"/>
  <c r="R30" i="12"/>
  <c r="P31" i="12"/>
  <c r="P22" i="24" l="1"/>
  <c r="O22" i="24"/>
  <c r="N22" i="24"/>
  <c r="M22" i="24"/>
  <c r="P21" i="23" l="1"/>
  <c r="O21" i="23"/>
  <c r="N21" i="23"/>
  <c r="M21" i="23"/>
  <c r="U26" i="11" l="1"/>
  <c r="P21" i="17"/>
  <c r="O21" i="17"/>
  <c r="N21" i="17"/>
  <c r="M21" i="17"/>
  <c r="R31" i="4" l="1"/>
  <c r="R27" i="4" l="1"/>
  <c r="P27" i="4"/>
  <c r="Q21" i="3"/>
  <c r="P21" i="3"/>
  <c r="O21" i="3"/>
  <c r="N21" i="3"/>
  <c r="M21" i="3"/>
  <c r="W30" i="1" l="1"/>
  <c r="U30" i="1"/>
  <c r="S30" i="1"/>
  <c r="R30" i="1"/>
  <c r="U29" i="1"/>
  <c r="W29" i="1"/>
  <c r="S29" i="1"/>
  <c r="R29" i="1"/>
  <c r="W26" i="1" l="1"/>
  <c r="U26" i="1"/>
  <c r="S26" i="1"/>
  <c r="R26" i="1"/>
  <c r="P26" i="1"/>
  <c r="P21" i="2"/>
  <c r="O21" i="2"/>
  <c r="N21" i="2"/>
  <c r="M21" i="2"/>
  <c r="W37" i="5" l="1"/>
  <c r="U37" i="5"/>
  <c r="S37" i="5"/>
  <c r="P37" i="5"/>
  <c r="W32" i="5" l="1"/>
  <c r="U32" i="5"/>
  <c r="W33" i="5"/>
  <c r="U33" i="5"/>
  <c r="S33" i="5"/>
  <c r="R33" i="5"/>
  <c r="R32" i="5"/>
  <c r="O27" i="18"/>
  <c r="N27" i="18"/>
  <c r="S32" i="5"/>
  <c r="P33" i="5"/>
  <c r="P27" i="18"/>
  <c r="M27" i="18"/>
  <c r="P32" i="5"/>
  <c r="W37" i="6" l="1"/>
  <c r="U37" i="6"/>
  <c r="S37" i="6"/>
  <c r="P37" i="6"/>
  <c r="W33" i="6"/>
  <c r="U33" i="6"/>
  <c r="S33" i="6"/>
  <c r="R33" i="6"/>
  <c r="P33" i="6"/>
  <c r="W32" i="6"/>
  <c r="U32" i="6"/>
  <c r="S32" i="6"/>
  <c r="R32" i="6"/>
  <c r="P32" i="6"/>
  <c r="P27" i="22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30" i="7" l="1"/>
  <c r="R25" i="7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0" i="14"/>
  <c r="U20" i="14"/>
  <c r="S20" i="14"/>
  <c r="P20" i="14"/>
  <c r="R20" i="14" s="1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R19" i="14" s="1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R18" i="14" s="1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R17" i="14" s="1"/>
  <c r="J17" i="14"/>
  <c r="I17" i="14"/>
  <c r="H17" i="14"/>
  <c r="G17" i="14"/>
  <c r="F17" i="14"/>
  <c r="E17" i="14"/>
  <c r="D17" i="14"/>
  <c r="C17" i="14"/>
  <c r="B17" i="14"/>
  <c r="A17" i="14"/>
  <c r="W10" i="14"/>
  <c r="U10" i="14"/>
  <c r="S10" i="14"/>
  <c r="P10" i="14"/>
  <c r="J10" i="14"/>
  <c r="I10" i="14"/>
  <c r="H10" i="14"/>
  <c r="F10" i="14"/>
  <c r="E10" i="14"/>
  <c r="D10" i="14"/>
  <c r="C10" i="14"/>
  <c r="B10" i="14"/>
  <c r="A10" i="14"/>
  <c r="Q21" i="14"/>
  <c r="N10" i="14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R16" i="13" s="1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 s="1"/>
  <c r="J12" i="13"/>
  <c r="I12" i="13"/>
  <c r="H12" i="13"/>
  <c r="G12" i="13"/>
  <c r="F12" i="13"/>
  <c r="E12" i="13"/>
  <c r="D12" i="13"/>
  <c r="C12" i="13"/>
  <c r="B12" i="13"/>
  <c r="A12" i="13"/>
  <c r="W11" i="13"/>
  <c r="U11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1" i="13" s="1"/>
  <c r="P31" i="13" s="1"/>
  <c r="J10" i="13"/>
  <c r="I10" i="13"/>
  <c r="H10" i="13"/>
  <c r="G10" i="13"/>
  <c r="F10" i="13"/>
  <c r="E10" i="13"/>
  <c r="D10" i="13"/>
  <c r="C10" i="13"/>
  <c r="B10" i="13"/>
  <c r="A10" i="13"/>
  <c r="Q21" i="13"/>
  <c r="R20" i="13"/>
  <c r="V20" i="13" s="1"/>
  <c r="R19" i="13"/>
  <c r="X19" i="13" s="1"/>
  <c r="R18" i="13"/>
  <c r="T18" i="13" s="1"/>
  <c r="X17" i="13"/>
  <c r="V17" i="13"/>
  <c r="R17" i="13"/>
  <c r="V15" i="13"/>
  <c r="T15" i="13"/>
  <c r="R15" i="13"/>
  <c r="R14" i="13"/>
  <c r="V14" i="13" s="1"/>
  <c r="T13" i="13"/>
  <c r="R13" i="13"/>
  <c r="X13" i="13" s="1"/>
  <c r="R11" i="13"/>
  <c r="X11" i="13" s="1"/>
  <c r="N10" i="13"/>
  <c r="R10" i="13"/>
  <c r="X10" i="13" s="1"/>
  <c r="W27" i="12"/>
  <c r="U27" i="12"/>
  <c r="S27" i="12"/>
  <c r="P27" i="12"/>
  <c r="W19" i="10"/>
  <c r="U19" i="10"/>
  <c r="S19" i="10"/>
  <c r="P19" i="10"/>
  <c r="R19" i="10" s="1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R18" i="10" s="1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R17" i="10" s="1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R16" i="10" s="1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R14" i="10" s="1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R13" i="10" s="1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R12" i="10" s="1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P20" i="10" s="1"/>
  <c r="P30" i="10" s="1"/>
  <c r="J10" i="10"/>
  <c r="I10" i="10"/>
  <c r="H10" i="10"/>
  <c r="G10" i="10"/>
  <c r="F10" i="10"/>
  <c r="E10" i="10"/>
  <c r="D10" i="10"/>
  <c r="C10" i="10"/>
  <c r="B10" i="10"/>
  <c r="A10" i="10"/>
  <c r="W26" i="10"/>
  <c r="S26" i="10"/>
  <c r="P26" i="10"/>
  <c r="U26" i="10"/>
  <c r="R26" i="10"/>
  <c r="Q20" i="10"/>
  <c r="R15" i="10"/>
  <c r="V15" i="10" s="1"/>
  <c r="R11" i="10"/>
  <c r="T11" i="10" s="1"/>
  <c r="W20" i="10"/>
  <c r="W30" i="10"/>
  <c r="S25" i="10"/>
  <c r="R10" i="10"/>
  <c r="X10" i="10" s="1"/>
  <c r="N10" i="10"/>
  <c r="R26" i="11"/>
  <c r="W26" i="11"/>
  <c r="S26" i="11"/>
  <c r="P26" i="11"/>
  <c r="W27" i="4"/>
  <c r="U27" i="4"/>
  <c r="S27" i="4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 s="1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 s="1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 s="1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 s="1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 s="1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 s="1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 s="1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R12" i="5" s="1"/>
  <c r="J12" i="5"/>
  <c r="I12" i="5"/>
  <c r="H12" i="5"/>
  <c r="G12" i="5"/>
  <c r="F12" i="5"/>
  <c r="E12" i="5"/>
  <c r="D12" i="5"/>
  <c r="C12" i="5"/>
  <c r="B12" i="5"/>
  <c r="A12" i="5"/>
  <c r="W11" i="5"/>
  <c r="U11" i="5"/>
  <c r="S11" i="5"/>
  <c r="P11" i="5"/>
  <c r="R11" i="5" s="1"/>
  <c r="J11" i="5"/>
  <c r="I11" i="5"/>
  <c r="H11" i="5"/>
  <c r="G11" i="5"/>
  <c r="F11" i="5"/>
  <c r="E11" i="5"/>
  <c r="D11" i="5"/>
  <c r="C11" i="5"/>
  <c r="B11" i="5"/>
  <c r="A11" i="5"/>
  <c r="W10" i="5"/>
  <c r="W26" i="5" s="1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X22" i="5" s="1"/>
  <c r="R18" i="5"/>
  <c r="R16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W31" i="6" s="1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S31" i="6"/>
  <c r="Q26" i="6"/>
  <c r="R20" i="6"/>
  <c r="X20" i="6" s="1"/>
  <c r="R18" i="6"/>
  <c r="X18" i="6" s="1"/>
  <c r="R16" i="6"/>
  <c r="R14" i="6"/>
  <c r="R10" i="6"/>
  <c r="X10" i="6" s="1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W20" i="12"/>
  <c r="U20" i="12"/>
  <c r="V20" i="12" s="1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 s="1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X18" i="12" s="1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 s="1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R16" i="12" s="1"/>
  <c r="J16" i="12"/>
  <c r="I16" i="12"/>
  <c r="H16" i="12"/>
  <c r="G16" i="12"/>
  <c r="F16" i="12"/>
  <c r="E16" i="12"/>
  <c r="D16" i="12"/>
  <c r="C16" i="12"/>
  <c r="B16" i="12"/>
  <c r="A16" i="12"/>
  <c r="W15" i="12"/>
  <c r="U15" i="12"/>
  <c r="U21" i="12" s="1"/>
  <c r="S15" i="12"/>
  <c r="P15" i="12"/>
  <c r="R15" i="12" s="1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 s="1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 s="1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R12" i="12" s="1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 s="1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S26" i="12" s="1"/>
  <c r="S28" i="12" s="1"/>
  <c r="P10" i="12"/>
  <c r="J10" i="12"/>
  <c r="I10" i="12"/>
  <c r="H10" i="12"/>
  <c r="G10" i="12"/>
  <c r="F10" i="12"/>
  <c r="E10" i="12"/>
  <c r="D10" i="12"/>
  <c r="C10" i="12"/>
  <c r="B10" i="12"/>
  <c r="A10" i="12"/>
  <c r="Q21" i="12"/>
  <c r="R20" i="12"/>
  <c r="T20" i="12" s="1"/>
  <c r="N10" i="12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 s="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V17" i="11" s="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 s="1"/>
  <c r="J16" i="11"/>
  <c r="I16" i="11"/>
  <c r="H16" i="11"/>
  <c r="G16" i="11"/>
  <c r="F16" i="11"/>
  <c r="E16" i="11"/>
  <c r="D16" i="11"/>
  <c r="C16" i="11"/>
  <c r="B16" i="11"/>
  <c r="A16" i="11"/>
  <c r="W15" i="11"/>
  <c r="U15" i="11"/>
  <c r="V15" i="11" s="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 s="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 s="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 s="1"/>
  <c r="X12" i="11" s="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W25" i="11" s="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0" i="11"/>
  <c r="N10" i="11"/>
  <c r="R10" i="11" s="1"/>
  <c r="W20" i="4"/>
  <c r="U20" i="4"/>
  <c r="S20" i="4"/>
  <c r="P20" i="4"/>
  <c r="R20" i="4" s="1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 s="1"/>
  <c r="J19" i="4"/>
  <c r="I19" i="4"/>
  <c r="H19" i="4"/>
  <c r="G19" i="4"/>
  <c r="F19" i="4"/>
  <c r="E19" i="4"/>
  <c r="D19" i="4"/>
  <c r="C19" i="4"/>
  <c r="B19" i="4"/>
  <c r="A19" i="4"/>
  <c r="W18" i="4"/>
  <c r="W21" i="4" s="1"/>
  <c r="W31" i="4" s="1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 s="1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R16" i="4" s="1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 s="1"/>
  <c r="J15" i="4"/>
  <c r="I15" i="4"/>
  <c r="H15" i="4"/>
  <c r="G15" i="4"/>
  <c r="F15" i="4"/>
  <c r="E15" i="4"/>
  <c r="D15" i="4"/>
  <c r="C15" i="4"/>
  <c r="B15" i="4"/>
  <c r="A15" i="4"/>
  <c r="W14" i="4"/>
  <c r="U14" i="4"/>
  <c r="U26" i="4" s="1"/>
  <c r="U28" i="4" s="1"/>
  <c r="S14" i="4"/>
  <c r="P14" i="4"/>
  <c r="R14" i="4" s="1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 s="1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 s="1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R11" i="4" s="1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S21" i="4" s="1"/>
  <c r="S31" i="4" s="1"/>
  <c r="P10" i="4"/>
  <c r="J10" i="4"/>
  <c r="I10" i="4"/>
  <c r="H10" i="4"/>
  <c r="G10" i="4"/>
  <c r="F10" i="4"/>
  <c r="E10" i="4"/>
  <c r="D10" i="4"/>
  <c r="C10" i="4"/>
  <c r="B10" i="4"/>
  <c r="A10" i="4"/>
  <c r="Q21" i="4"/>
  <c r="R18" i="4"/>
  <c r="N10" i="4"/>
  <c r="R10" i="4"/>
  <c r="T10" i="4" s="1"/>
  <c r="W18" i="1"/>
  <c r="W17" i="1"/>
  <c r="W16" i="1"/>
  <c r="W15" i="1"/>
  <c r="W14" i="1"/>
  <c r="W13" i="1"/>
  <c r="X13" i="1" s="1"/>
  <c r="W12" i="1"/>
  <c r="W1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 s="1"/>
  <c r="P17" i="1"/>
  <c r="P16" i="1"/>
  <c r="R16" i="1" s="1"/>
  <c r="P15" i="1"/>
  <c r="R15" i="1" s="1"/>
  <c r="P14" i="1"/>
  <c r="R14" i="1" s="1"/>
  <c r="P13" i="1"/>
  <c r="P12" i="1"/>
  <c r="R12" i="1" s="1"/>
  <c r="X12" i="1" s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0" i="1"/>
  <c r="R17" i="1"/>
  <c r="R13" i="1"/>
  <c r="V13" i="1" s="1"/>
  <c r="R11" i="1"/>
  <c r="X11" i="1" s="1"/>
  <c r="N10" i="1"/>
  <c r="R10" i="1" s="1"/>
  <c r="X10" i="1" s="1"/>
  <c r="W26" i="4"/>
  <c r="U21" i="4"/>
  <c r="U31" i="4" s="1"/>
  <c r="V18" i="4"/>
  <c r="T18" i="4"/>
  <c r="V11" i="1"/>
  <c r="X20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6" i="6"/>
  <c r="T16" i="6"/>
  <c r="T20" i="6"/>
  <c r="W31" i="5"/>
  <c r="S31" i="5"/>
  <c r="V24" i="5"/>
  <c r="X24" i="5"/>
  <c r="T24" i="5"/>
  <c r="R10" i="5"/>
  <c r="T10" i="5" s="1"/>
  <c r="V16" i="5"/>
  <c r="V18" i="5"/>
  <c r="U31" i="5"/>
  <c r="T16" i="5"/>
  <c r="T18" i="5"/>
  <c r="X16" i="5"/>
  <c r="X18" i="5"/>
  <c r="T22" i="5"/>
  <c r="V22" i="5"/>
  <c r="V10" i="5"/>
  <c r="S26" i="5"/>
  <c r="V17" i="1"/>
  <c r="X10" i="4"/>
  <c r="V10" i="4"/>
  <c r="X15" i="11"/>
  <c r="T15" i="11"/>
  <c r="S20" i="11"/>
  <c r="S30" i="11" s="1"/>
  <c r="W25" i="10"/>
  <c r="S20" i="10"/>
  <c r="S30" i="10" s="1"/>
  <c r="R10" i="14" l="1"/>
  <c r="R21" i="14" s="1"/>
  <c r="U21" i="14"/>
  <c r="T19" i="14"/>
  <c r="T17" i="14"/>
  <c r="X20" i="14"/>
  <c r="V20" i="14"/>
  <c r="W21" i="14"/>
  <c r="X17" i="14"/>
  <c r="T10" i="14"/>
  <c r="S21" i="14"/>
  <c r="X19" i="14"/>
  <c r="T20" i="14"/>
  <c r="T18" i="14"/>
  <c r="V17" i="14"/>
  <c r="V19" i="14"/>
  <c r="P21" i="14"/>
  <c r="X18" i="14"/>
  <c r="V18" i="14"/>
  <c r="X12" i="13"/>
  <c r="T14" i="13"/>
  <c r="T17" i="13"/>
  <c r="V18" i="13"/>
  <c r="P26" i="13"/>
  <c r="P28" i="13" s="1"/>
  <c r="T10" i="13"/>
  <c r="X15" i="13"/>
  <c r="U26" i="13"/>
  <c r="U28" i="13" s="1"/>
  <c r="T16" i="13"/>
  <c r="V16" i="13"/>
  <c r="T11" i="13"/>
  <c r="V13" i="13"/>
  <c r="T19" i="13"/>
  <c r="T20" i="13"/>
  <c r="S26" i="13"/>
  <c r="S28" i="13" s="1"/>
  <c r="V19" i="13"/>
  <c r="U21" i="13"/>
  <c r="U31" i="13" s="1"/>
  <c r="W26" i="13"/>
  <c r="X14" i="13"/>
  <c r="X16" i="13"/>
  <c r="X18" i="13"/>
  <c r="X20" i="13"/>
  <c r="V10" i="13"/>
  <c r="W28" i="13"/>
  <c r="R21" i="13"/>
  <c r="T12" i="13"/>
  <c r="V11" i="13"/>
  <c r="S21" i="13"/>
  <c r="S31" i="13" s="1"/>
  <c r="W21" i="13"/>
  <c r="W31" i="13" s="1"/>
  <c r="V12" i="13"/>
  <c r="R26" i="13"/>
  <c r="R28" i="13" s="1"/>
  <c r="X15" i="12"/>
  <c r="T15" i="12"/>
  <c r="T19" i="12"/>
  <c r="X19" i="12"/>
  <c r="V12" i="12"/>
  <c r="T12" i="12"/>
  <c r="V18" i="12"/>
  <c r="T18" i="12"/>
  <c r="U26" i="12"/>
  <c r="U28" i="12" s="1"/>
  <c r="V15" i="12"/>
  <c r="S21" i="12"/>
  <c r="W26" i="12"/>
  <c r="W28" i="12"/>
  <c r="P21" i="12"/>
  <c r="V16" i="12"/>
  <c r="T16" i="12"/>
  <c r="X16" i="12"/>
  <c r="T14" i="12"/>
  <c r="X14" i="12"/>
  <c r="V14" i="12"/>
  <c r="T11" i="12"/>
  <c r="V11" i="12"/>
  <c r="X11" i="12"/>
  <c r="V13" i="12"/>
  <c r="T13" i="12"/>
  <c r="X13" i="12"/>
  <c r="X17" i="12"/>
  <c r="V17" i="12"/>
  <c r="T17" i="12"/>
  <c r="R10" i="12"/>
  <c r="V19" i="12"/>
  <c r="W21" i="12"/>
  <c r="R27" i="12"/>
  <c r="P26" i="12"/>
  <c r="P28" i="12" s="1"/>
  <c r="X12" i="12"/>
  <c r="X12" i="10"/>
  <c r="V12" i="10"/>
  <c r="T14" i="10"/>
  <c r="X14" i="10"/>
  <c r="X16" i="10"/>
  <c r="T16" i="10"/>
  <c r="T18" i="10"/>
  <c r="X18" i="10"/>
  <c r="T10" i="10"/>
  <c r="U25" i="10"/>
  <c r="U27" i="10" s="1"/>
  <c r="P25" i="10"/>
  <c r="P27" i="10" s="1"/>
  <c r="V14" i="10"/>
  <c r="V16" i="10"/>
  <c r="V18" i="10"/>
  <c r="X15" i="10"/>
  <c r="W27" i="10"/>
  <c r="S27" i="10"/>
  <c r="V13" i="10"/>
  <c r="X13" i="10"/>
  <c r="T13" i="10"/>
  <c r="X17" i="10"/>
  <c r="V17" i="10"/>
  <c r="T17" i="10"/>
  <c r="V19" i="10"/>
  <c r="X19" i="10"/>
  <c r="T19" i="10"/>
  <c r="R25" i="10"/>
  <c r="R27" i="10" s="1"/>
  <c r="X11" i="10"/>
  <c r="U20" i="10"/>
  <c r="U30" i="10" s="1"/>
  <c r="T12" i="10"/>
  <c r="R20" i="10"/>
  <c r="V11" i="10"/>
  <c r="T15" i="10"/>
  <c r="V10" i="10"/>
  <c r="T11" i="11"/>
  <c r="X11" i="11"/>
  <c r="X10" i="11"/>
  <c r="V10" i="11"/>
  <c r="X16" i="11"/>
  <c r="T16" i="11"/>
  <c r="S25" i="11"/>
  <c r="S27" i="11" s="1"/>
  <c r="U20" i="11"/>
  <c r="U30" i="11" s="1"/>
  <c r="V16" i="11"/>
  <c r="W20" i="11"/>
  <c r="W30" i="11" s="1"/>
  <c r="P20" i="11"/>
  <c r="P30" i="11" s="1"/>
  <c r="X13" i="11"/>
  <c r="T13" i="11"/>
  <c r="V13" i="11"/>
  <c r="V19" i="11"/>
  <c r="T19" i="11"/>
  <c r="X19" i="11"/>
  <c r="R20" i="11"/>
  <c r="V14" i="11"/>
  <c r="T14" i="11"/>
  <c r="X14" i="11"/>
  <c r="X18" i="11"/>
  <c r="T18" i="11"/>
  <c r="V18" i="11"/>
  <c r="R25" i="11"/>
  <c r="R27" i="11" s="1"/>
  <c r="W27" i="11"/>
  <c r="T12" i="11"/>
  <c r="T17" i="11"/>
  <c r="V12" i="11"/>
  <c r="V11" i="11"/>
  <c r="X17" i="11"/>
  <c r="T10" i="11"/>
  <c r="P25" i="11"/>
  <c r="P27" i="11" s="1"/>
  <c r="U25" i="11"/>
  <c r="U27" i="11" s="1"/>
  <c r="X20" i="4"/>
  <c r="V20" i="4"/>
  <c r="T20" i="4"/>
  <c r="P26" i="4"/>
  <c r="P21" i="4"/>
  <c r="P31" i="4" s="1"/>
  <c r="R21" i="4"/>
  <c r="R26" i="4"/>
  <c r="R28" i="4" s="1"/>
  <c r="X11" i="4"/>
  <c r="V11" i="4"/>
  <c r="T11" i="4"/>
  <c r="T13" i="4"/>
  <c r="V13" i="4"/>
  <c r="X13" i="4"/>
  <c r="X15" i="4"/>
  <c r="V15" i="4"/>
  <c r="T15" i="4"/>
  <c r="V17" i="4"/>
  <c r="X17" i="4"/>
  <c r="T17" i="4"/>
  <c r="X19" i="4"/>
  <c r="V19" i="4"/>
  <c r="T19" i="4"/>
  <c r="W28" i="4"/>
  <c r="T12" i="4"/>
  <c r="X12" i="4"/>
  <c r="V12" i="4"/>
  <c r="X14" i="4"/>
  <c r="V14" i="4"/>
  <c r="T14" i="4"/>
  <c r="T16" i="4"/>
  <c r="X16" i="4"/>
  <c r="V16" i="4"/>
  <c r="X18" i="4"/>
  <c r="S26" i="4"/>
  <c r="S28" i="4" s="1"/>
  <c r="X17" i="1"/>
  <c r="W25" i="1"/>
  <c r="W27" i="1" s="1"/>
  <c r="V10" i="1"/>
  <c r="X18" i="1"/>
  <c r="V18" i="1"/>
  <c r="S25" i="1"/>
  <c r="S27" i="1" s="1"/>
  <c r="T18" i="1"/>
  <c r="U25" i="1"/>
  <c r="U27" i="1" s="1"/>
  <c r="P20" i="1"/>
  <c r="T11" i="1"/>
  <c r="W20" i="1"/>
  <c r="X15" i="1"/>
  <c r="T15" i="1"/>
  <c r="V15" i="1"/>
  <c r="T16" i="1"/>
  <c r="X16" i="1"/>
  <c r="V16" i="1"/>
  <c r="T19" i="1"/>
  <c r="V19" i="1"/>
  <c r="X19" i="1"/>
  <c r="V14" i="1"/>
  <c r="R25" i="1"/>
  <c r="R27" i="1" s="1"/>
  <c r="X14" i="1"/>
  <c r="R20" i="1"/>
  <c r="T14" i="1"/>
  <c r="T12" i="1"/>
  <c r="P25" i="1"/>
  <c r="S20" i="1"/>
  <c r="T17" i="1"/>
  <c r="V12" i="1"/>
  <c r="T10" i="1"/>
  <c r="T13" i="1"/>
  <c r="U20" i="1"/>
  <c r="T11" i="5"/>
  <c r="X11" i="5"/>
  <c r="X21" i="5"/>
  <c r="V21" i="5"/>
  <c r="T21" i="5"/>
  <c r="X20" i="5"/>
  <c r="T20" i="5"/>
  <c r="V20" i="5"/>
  <c r="X14" i="5"/>
  <c r="T14" i="5"/>
  <c r="V14" i="5"/>
  <c r="X23" i="5"/>
  <c r="T23" i="5"/>
  <c r="V23" i="5"/>
  <c r="V15" i="5"/>
  <c r="T15" i="5"/>
  <c r="X15" i="5"/>
  <c r="V17" i="5"/>
  <c r="T17" i="5"/>
  <c r="X17" i="5"/>
  <c r="X19" i="5"/>
  <c r="T19" i="5"/>
  <c r="V19" i="5"/>
  <c r="P26" i="5"/>
  <c r="U26" i="5"/>
  <c r="V11" i="5"/>
  <c r="R31" i="5"/>
  <c r="T12" i="5"/>
  <c r="X12" i="5"/>
  <c r="R26" i="5"/>
  <c r="V12" i="5"/>
  <c r="T25" i="5"/>
  <c r="X25" i="5"/>
  <c r="V25" i="5"/>
  <c r="V13" i="5"/>
  <c r="X13" i="5"/>
  <c r="T13" i="5"/>
  <c r="P31" i="5"/>
  <c r="X10" i="5"/>
  <c r="V20" i="6"/>
  <c r="T17" i="6"/>
  <c r="V17" i="6"/>
  <c r="X17" i="6"/>
  <c r="V10" i="6"/>
  <c r="S26" i="6"/>
  <c r="U31" i="6"/>
  <c r="X14" i="6"/>
  <c r="W26" i="6"/>
  <c r="T18" i="6"/>
  <c r="V18" i="6"/>
  <c r="X16" i="6"/>
  <c r="P31" i="6"/>
  <c r="V19" i="6"/>
  <c r="X19" i="6"/>
  <c r="T19" i="6"/>
  <c r="T21" i="6"/>
  <c r="X21" i="6"/>
  <c r="V21" i="6"/>
  <c r="V12" i="6"/>
  <c r="T12" i="6"/>
  <c r="X12" i="6"/>
  <c r="X11" i="6"/>
  <c r="R3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V10" i="14" l="1"/>
  <c r="X10" i="14"/>
  <c r="V21" i="14"/>
  <c r="T21" i="14"/>
  <c r="X21" i="14"/>
  <c r="X21" i="13"/>
  <c r="T21" i="13"/>
  <c r="V21" i="13"/>
  <c r="T10" i="12"/>
  <c r="X10" i="12"/>
  <c r="V10" i="12"/>
  <c r="R26" i="12"/>
  <c r="R28" i="12" s="1"/>
  <c r="R21" i="12"/>
  <c r="V20" i="10"/>
  <c r="X20" i="10"/>
  <c r="T20" i="10"/>
  <c r="X20" i="11"/>
  <c r="T20" i="11"/>
  <c r="V20" i="11"/>
  <c r="P28" i="4"/>
  <c r="X21" i="4"/>
  <c r="T21" i="4"/>
  <c r="V21" i="4"/>
  <c r="P27" i="1"/>
  <c r="V20" i="1"/>
  <c r="X20" i="1"/>
  <c r="T20" i="1"/>
  <c r="T26" i="5"/>
  <c r="X26" i="5"/>
  <c r="V26" i="5"/>
  <c r="V26" i="6"/>
  <c r="X26" i="6"/>
  <c r="T26" i="6"/>
  <c r="T25" i="8"/>
  <c r="V25" i="8"/>
  <c r="X25" i="8"/>
  <c r="X25" i="9"/>
  <c r="T25" i="9"/>
  <c r="V25" i="9"/>
  <c r="V21" i="12" l="1"/>
  <c r="T21" i="12"/>
  <c r="X21" i="12"/>
</calcChain>
</file>

<file path=xl/sharedStrings.xml><?xml version="1.0" encoding="utf-8"?>
<sst xmlns="http://schemas.openxmlformats.org/spreadsheetml/2006/main" count="2958" uniqueCount="165">
  <si>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</si>
  <si>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</si>
  <si>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</si>
  <si>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</si>
  <si>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</si>
  <si>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</si>
  <si>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</si>
  <si>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</si>
  <si>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</si>
  <si>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</si>
  <si>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</si>
  <si>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</si>
  <si>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</si>
  <si>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</si>
  <si>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</si>
  <si>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</si>
  <si>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</si>
  <si>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</si>
  <si>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</si>
  <si>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</si>
  <si>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</si>
  <si>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</si>
  <si>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</si>
  <si>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</si>
  <si>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</si>
  <si>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</si>
  <si>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</si>
  <si>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</si>
  <si>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</si>
  <si>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</si>
  <si>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</si>
  <si>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</si>
  <si>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</si>
  <si>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</si>
  <si>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</si>
  <si>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</si>
  <si>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</si>
  <si>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</si>
  <si>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</si>
  <si>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</si>
  <si>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</si>
  <si>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</si>
  <si>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</si>
  <si>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</si>
  <si>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</si>
  <si>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</si>
  <si>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</si>
  <si>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</si>
  <si>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</si>
  <si>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</si>
  <si>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</si>
  <si>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</si>
  <si>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</si>
  <si>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</si>
  <si>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</si>
  <si>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</si>
  <si>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</si>
  <si>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</si>
  <si>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</si>
  <si>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</si>
  <si>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</si>
  <si>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</si>
  <si>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</si>
  <si>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</si>
  <si>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</si>
  <si>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</si>
  <si>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</si>
  <si>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</si>
  <si>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</si>
  <si>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</si>
  <si>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</si>
  <si>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</si>
  <si>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</si>
  <si>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</si>
  <si>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</si>
  <si>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</si>
  <si>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</si>
  <si>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</si>
  <si>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</si>
  <si>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</si>
  <si>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</si>
  <si>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</si>
  <si>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</si>
  <si>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</si>
  <si>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</si>
  <si>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</si>
  <si>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</si>
  <si>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</si>
  <si>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</si>
  <si>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</si>
  <si>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</si>
  <si>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</si>
  <si>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</si>
  <si>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</si>
  <si>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</si>
  <si>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</si>
  <si>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</si>
  <si>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</si>
  <si>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</si>
  <si>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</si>
  <si>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</si>
  <si>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</si>
  <si>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</si>
  <si>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</si>
  <si>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</si>
  <si>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</si>
  <si>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</si>
  <si>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</si>
  <si>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</si>
  <si>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</si>
  <si>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</si>
  <si>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</si>
  <si>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</si>
  <si>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</si>
  <si>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</si>
  <si>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</si>
  <si>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RECURSOS DE CONVENIOS</t>
  </si>
  <si>
    <t>Tes. Gerencial</t>
  </si>
  <si>
    <t>846</t>
  </si>
  <si>
    <t>Access-Fev</t>
  </si>
  <si>
    <t>Conor</t>
  </si>
  <si>
    <t>DACO_ANEXOII_NOVO_FORMATO_UG_090015_17</t>
  </si>
  <si>
    <t>Access-Mar</t>
  </si>
  <si>
    <t>Access-Abr</t>
  </si>
  <si>
    <t>Access-Mai</t>
  </si>
  <si>
    <t>0127</t>
  </si>
  <si>
    <t>CUSTAS E EMOLUMENTOS - PODER JUDICIARIO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</si>
  <si>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</si>
  <si>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</si>
  <si>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</si>
  <si>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</si>
  <si>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</si>
  <si>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</si>
  <si>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</si>
  <si>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</si>
  <si>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</si>
  <si>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</si>
  <si>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</si>
  <si>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</si>
  <si>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</si>
  <si>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</si>
  <si>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</si>
  <si>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</si>
  <si>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</si>
  <si>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</si>
  <si>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</si>
  <si>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</si>
  <si>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</si>
  <si>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</si>
  <si>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</si>
  <si>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</si>
  <si>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</si>
  <si>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</si>
  <si>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</si>
  <si>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</si>
  <si>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</si>
  <si>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</si>
  <si>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</si>
  <si>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</si>
  <si>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Mês Lançamento: FEV/2018</t>
  </si>
  <si>
    <t>Mês Lançamento: MAR/2018</t>
  </si>
  <si>
    <t>Mês Lançamento: ABR/2018</t>
  </si>
  <si>
    <t>Mês Lançamento: MAI/2018</t>
  </si>
  <si>
    <t>Mês Lançamento: JUN/2018</t>
  </si>
  <si>
    <t>Mês Lançamento: JUL/2018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</si>
</sst>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#,##0.00_ ;[Red]\-#,##0.0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0" fillId="0" borderId="0" xfId="0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4" zoomScaleNormal="90" zoomScaleSheetLayoutView="100" workbookViewId="0">
      <selection activeCell="P29" sqref="P29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157046.41</v>
      </c>
      <c r="V10" s="31">
        <f>IF(R10&gt;0,U10/R10,0)</f>
        <v>5.6377380612199476E-2</v>
      </c>
      <c r="W10" s="30">
        <f>+'Access-Jan'!P10</f>
        <v>157046.41</v>
      </c>
      <c r="X10" s="31">
        <f>IF(R10&gt;0,W10/R10,0)</f>
        <v>5.6377380612199476E-2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448040</v>
      </c>
      <c r="Q11" s="35"/>
      <c r="R11" s="35">
        <f t="shared" ref="R11:R18" si="0">N11-O11+P11+Q11</f>
        <v>448040</v>
      </c>
      <c r="S11" s="35">
        <f>+'Access-Jan'!N11</f>
        <v>0</v>
      </c>
      <c r="T11" s="36">
        <f t="shared" ref="T11:T20" si="1">IF(R11&gt;0,S11/R11,0)</f>
        <v>0</v>
      </c>
      <c r="U11" s="35">
        <f>+'Access-Jan'!O11</f>
        <v>0</v>
      </c>
      <c r="V11" s="36">
        <f t="shared" ref="V11:V20" si="2">IF(R11&gt;0,U11/R11,0)</f>
        <v>0</v>
      </c>
      <c r="W11" s="35">
        <f>+'Access-Jan'!P11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15876939.25</v>
      </c>
      <c r="Q12" s="35"/>
      <c r="R12" s="35">
        <f t="shared" si="0"/>
        <v>15876939.25</v>
      </c>
      <c r="S12" s="35">
        <f>+'Access-Jan'!N12</f>
        <v>3302718.39</v>
      </c>
      <c r="T12" s="36">
        <f t="shared" si="1"/>
        <v>0.20801984173366414</v>
      </c>
      <c r="U12" s="35">
        <f>+'Access-Jan'!O12</f>
        <v>79586.97</v>
      </c>
      <c r="V12" s="36">
        <f t="shared" si="2"/>
        <v>5.0127400972451285E-3</v>
      </c>
      <c r="W12" s="35">
        <f>+'Access-Jan'!P12</f>
        <v>79586.97</v>
      </c>
      <c r="X12" s="36">
        <f t="shared" si="3"/>
        <v>5.0127400972451285E-3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ATIVOS CIVIS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8335908.3300000001</v>
      </c>
      <c r="Q13" s="35"/>
      <c r="R13" s="35">
        <f t="shared" si="0"/>
        <v>8335908.3300000001</v>
      </c>
      <c r="S13" s="35">
        <f>+'Access-Jan'!N13</f>
        <v>8335908.3300000001</v>
      </c>
      <c r="T13" s="36">
        <f t="shared" si="1"/>
        <v>1</v>
      </c>
      <c r="U13" s="35">
        <f>+'Access-Jan'!O13</f>
        <v>8335908.3300000001</v>
      </c>
      <c r="V13" s="36">
        <f t="shared" si="2"/>
        <v>1</v>
      </c>
      <c r="W13" s="35">
        <f>+'Access-Jan'!P13</f>
        <v>8166388.0099999998</v>
      </c>
      <c r="X13" s="36">
        <f t="shared" si="3"/>
        <v>0.97966384546361729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1977600</v>
      </c>
      <c r="Q14" s="35"/>
      <c r="R14" s="35">
        <f t="shared" si="0"/>
        <v>1977600</v>
      </c>
      <c r="S14" s="35">
        <f>+'Access-Jan'!N14</f>
        <v>93829.35</v>
      </c>
      <c r="T14" s="36">
        <f t="shared" si="1"/>
        <v>4.7446070995145632E-2</v>
      </c>
      <c r="U14" s="35">
        <f>+'Access-Jan'!O14</f>
        <v>93829.35</v>
      </c>
      <c r="V14" s="36">
        <f t="shared" si="2"/>
        <v>4.7446070995145632E-2</v>
      </c>
      <c r="W14" s="35">
        <f>+'Access-Jan'!P14</f>
        <v>93829.35</v>
      </c>
      <c r="X14" s="36">
        <f t="shared" si="3"/>
        <v>4.7446070995145632E-2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+'Access-Jan'!M15</f>
        <v>50000</v>
      </c>
      <c r="Q15" s="35"/>
      <c r="R15" s="35">
        <f t="shared" si="0"/>
        <v>50000</v>
      </c>
      <c r="S15" s="35">
        <f>+'Access-Jan'!N15</f>
        <v>0</v>
      </c>
      <c r="T15" s="36">
        <f t="shared" si="1"/>
        <v>0</v>
      </c>
      <c r="U15" s="35">
        <f>+'Access-Jan'!O15</f>
        <v>0</v>
      </c>
      <c r="V15" s="36">
        <f t="shared" si="2"/>
        <v>0</v>
      </c>
      <c r="W15" s="35">
        <f>+'Access-Jan'!P15</f>
        <v>0</v>
      </c>
      <c r="X15" s="36">
        <f t="shared" si="3"/>
        <v>0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02.301</v>
      </c>
      <c r="D16" s="32" t="str">
        <f>+CONCATENATE('Access-Jan'!E16,".",'Access-Jan'!G16)</f>
        <v>0569.2004</v>
      </c>
      <c r="E16" s="42" t="str">
        <f>+'Access-Jan'!F16</f>
        <v>PRESTACAO JURISDICIONAL NA JUSTICA FEDERAL</v>
      </c>
      <c r="F16" s="42" t="str">
        <f>+'Access-Jan'!H16</f>
        <v>ASSISTENCIA MEDICA E ODONTOLOGICA AOS SERVIDORES CIVIS, EMPR</v>
      </c>
      <c r="G16" s="32" t="str">
        <f>IF('Access-Jan'!I16="1","F","S")</f>
        <v>S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2555800</v>
      </c>
      <c r="Q16" s="35"/>
      <c r="R16" s="35">
        <f t="shared" si="0"/>
        <v>2555800</v>
      </c>
      <c r="S16" s="35">
        <f>+'Access-Jan'!N16</f>
        <v>42997.43</v>
      </c>
      <c r="T16" s="36">
        <f t="shared" si="1"/>
        <v>1.6823472102668442E-2</v>
      </c>
      <c r="U16" s="35">
        <f>+'Access-Jan'!O16</f>
        <v>10290.39</v>
      </c>
      <c r="V16" s="36">
        <f t="shared" si="2"/>
        <v>4.0262892245089598E-3</v>
      </c>
      <c r="W16" s="35">
        <f>+'Access-Jan'!P16</f>
        <v>10290.39</v>
      </c>
      <c r="X16" s="36">
        <f t="shared" si="3"/>
        <v>4.0262892245089598E-3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0569.212B</v>
      </c>
      <c r="E17" s="42" t="str">
        <f>+'Access-Jan'!F17</f>
        <v>PRESTACAO JURISDICIONAL NA JUSTICA FEDERAL</v>
      </c>
      <c r="F17" s="42" t="str">
        <f>+'Access-Jan'!H17</f>
        <v>BENEFICIOS OBRIGATORIOS AOS SERVIDORES CIVIS, EMPREGADOS, MI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4102848</v>
      </c>
      <c r="Q17" s="35"/>
      <c r="R17" s="35">
        <f t="shared" si="0"/>
        <v>4102848</v>
      </c>
      <c r="S17" s="35">
        <f>+'Access-Jan'!N17</f>
        <v>4102848</v>
      </c>
      <c r="T17" s="36">
        <f t="shared" si="1"/>
        <v>1</v>
      </c>
      <c r="U17" s="35">
        <f>+'Access-Jan'!O17</f>
        <v>336328.01</v>
      </c>
      <c r="V17" s="36">
        <f t="shared" si="2"/>
        <v>8.197427981733664E-2</v>
      </c>
      <c r="W17" s="35">
        <f>+'Access-Jan'!P17</f>
        <v>336328.01</v>
      </c>
      <c r="X17" s="36">
        <f t="shared" si="3"/>
        <v>8.197427981733664E-2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02.846</v>
      </c>
      <c r="D18" s="32" t="str">
        <f>+CONCATENATE('Access-Jan'!E18,".",'Access-Jan'!G18)</f>
        <v>0569.09HB</v>
      </c>
      <c r="E18" s="42" t="str">
        <f>+'Access-Jan'!F18</f>
        <v>PRESTACAO JURISDICIONAL NA JUSTICA FEDERAL</v>
      </c>
      <c r="F18" s="42" t="str">
        <f>+'Access-Jan'!H18</f>
        <v>CONTRIBUICAO DA UNIAO, DE SUAS AUTARQUIAS E FUNDACOES PARA O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1</v>
      </c>
      <c r="K18" s="33"/>
      <c r="L18" s="33"/>
      <c r="M18" s="33"/>
      <c r="N18" s="33">
        <v>0</v>
      </c>
      <c r="O18" s="33"/>
      <c r="P18" s="35">
        <f>+'Access-Jan'!M18</f>
        <v>1040465.44</v>
      </c>
      <c r="Q18" s="35"/>
      <c r="R18" s="35">
        <f t="shared" si="0"/>
        <v>1040465.44</v>
      </c>
      <c r="S18" s="35">
        <f>+'Access-Jan'!N18</f>
        <v>1040465.44</v>
      </c>
      <c r="T18" s="36">
        <f t="shared" si="1"/>
        <v>1</v>
      </c>
      <c r="U18" s="35">
        <f>+'Access-Jan'!O18</f>
        <v>1040465.44</v>
      </c>
      <c r="V18" s="36">
        <f t="shared" si="2"/>
        <v>1</v>
      </c>
      <c r="W18" s="35">
        <f>+'Access-Jan'!P18</f>
        <v>1040465.44</v>
      </c>
      <c r="X18" s="36">
        <f t="shared" si="3"/>
        <v>1</v>
      </c>
    </row>
    <row r="19" spans="1:24" ht="26.25" customHeight="1" thickBot="1" x14ac:dyDescent="0.25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09.272</v>
      </c>
      <c r="D19" s="32" t="str">
        <f>+CONCATENATE('Access-Jan'!E19,".",'Access-Jan'!G19)</f>
        <v>0089.0181</v>
      </c>
      <c r="E19" s="42" t="str">
        <f>+'Access-Jan'!F19</f>
        <v>PREVIDENCIA DE INATIVOS E PENSIONISTAS DA UNIAO</v>
      </c>
      <c r="F19" s="42" t="str">
        <f>+'Access-Jan'!H19</f>
        <v>APOSENTADORIAS E PENSOES CIVIS DA UNIAO</v>
      </c>
      <c r="G19" s="32" t="str">
        <f>IF('Access-Jan'!I19="1","F","S")</f>
        <v>S</v>
      </c>
      <c r="H19" s="32" t="str">
        <f>+'Access-Jan'!J19</f>
        <v>0169</v>
      </c>
      <c r="I19" s="42" t="str">
        <f>+'Access-Jan'!K19</f>
        <v>CONTRIB.PATRONAL P/PLANO DE SEGURID.SOC.SERV.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1343260.75</v>
      </c>
      <c r="Q19" s="35"/>
      <c r="R19" s="35">
        <f>N19-O19+P19+Q19</f>
        <v>1343260.75</v>
      </c>
      <c r="S19" s="35">
        <f>+'Access-Jan'!N19</f>
        <v>1343260.75</v>
      </c>
      <c r="T19" s="36">
        <f>IF(R19&gt;0,S19/R19,0)</f>
        <v>1</v>
      </c>
      <c r="U19" s="35">
        <f>+'Access-Jan'!O19</f>
        <v>1343260.75</v>
      </c>
      <c r="V19" s="36">
        <f>IF(R19&gt;0,U19/R19,0)</f>
        <v>1</v>
      </c>
      <c r="W19" s="35">
        <f>+'Access-Jan'!P19</f>
        <v>1300854.67</v>
      </c>
      <c r="X19" s="36">
        <f>IF(R19&gt;0,W19/R19,0)</f>
        <v>0.96843049273940296</v>
      </c>
    </row>
    <row r="20" spans="1:24" ht="26.25" customHeight="1" thickBot="1" x14ac:dyDescent="0.25">
      <c r="A20" s="82" t="s">
        <v>99</v>
      </c>
      <c r="B20" s="83"/>
      <c r="C20" s="83"/>
      <c r="D20" s="83"/>
      <c r="E20" s="83"/>
      <c r="F20" s="83"/>
      <c r="G20" s="83"/>
      <c r="H20" s="83"/>
      <c r="I20" s="83"/>
      <c r="J20" s="84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38516489.769999996</v>
      </c>
      <c r="Q20" s="38">
        <f>SUM(Q10:Q19)</f>
        <v>0</v>
      </c>
      <c r="R20" s="38">
        <f>SUM(R10:R19)</f>
        <v>38516489.769999996</v>
      </c>
      <c r="S20" s="38">
        <f>SUM(S10:S19)</f>
        <v>21047655.690000001</v>
      </c>
      <c r="T20" s="39">
        <f t="shared" si="1"/>
        <v>0.54645830437003506</v>
      </c>
      <c r="U20" s="38">
        <f>SUM(U10:U19)</f>
        <v>11396715.65</v>
      </c>
      <c r="V20" s="39">
        <f t="shared" si="2"/>
        <v>0.29589185613889346</v>
      </c>
      <c r="W20" s="38">
        <f>SUM(W10:W19)</f>
        <v>11184789.25</v>
      </c>
      <c r="X20" s="39">
        <f t="shared" si="3"/>
        <v>0.2903896309551991</v>
      </c>
    </row>
    <row r="21" spans="1:24" ht="26.25" customHeight="1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ht="26.25" customHeight="1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38516489.769999996</v>
      </c>
      <c r="Q25" s="41"/>
      <c r="R25" s="41">
        <f>SUM(R10:R19)</f>
        <v>38516489.769999996</v>
      </c>
      <c r="S25" s="41">
        <f>SUM(S10:S19)</f>
        <v>21047655.690000001</v>
      </c>
      <c r="T25" s="41"/>
      <c r="U25" s="41">
        <f>SUM(U10:U19)</f>
        <v>11396715.65</v>
      </c>
      <c r="V25" s="41"/>
      <c r="W25" s="41">
        <f>SUM(W10:W19)</f>
        <v>11184789.25</v>
      </c>
      <c r="X25" s="41"/>
    </row>
    <row r="26" spans="1:24" x14ac:dyDescent="0.2">
      <c r="N26" s="54" t="s">
        <v>117</v>
      </c>
      <c r="P26" s="41">
        <f>'Access-Jan'!M21</f>
        <v>38516489.769999996</v>
      </c>
      <c r="Q26" s="41"/>
      <c r="R26" s="41">
        <f>'Access-Jan'!M21</f>
        <v>38516489.769999996</v>
      </c>
      <c r="S26" s="41">
        <f>'Access-Jan'!N21</f>
        <v>21047655.690000001</v>
      </c>
      <c r="T26" s="41"/>
      <c r="U26" s="41">
        <f>'Access-Jan'!O21</f>
        <v>11396715.65</v>
      </c>
      <c r="V26" s="41"/>
      <c r="W26" s="41">
        <f>'Access-Jan'!P21</f>
        <v>11184789.25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t="s">
        <v>120</v>
      </c>
      <c r="R29" s="41">
        <f>38516489.77</f>
        <v>38516489.770000003</v>
      </c>
      <c r="S29" s="41">
        <f>21047655.69</f>
        <v>21047655.690000001</v>
      </c>
      <c r="T29" s="41"/>
      <c r="U29" s="41">
        <f>11396715.65</f>
        <v>11396715.65</v>
      </c>
      <c r="V29" s="41"/>
      <c r="W29" s="41">
        <f>11184789.25</f>
        <v>11184789.25</v>
      </c>
    </row>
    <row r="30" spans="1:24" x14ac:dyDescent="0.2">
      <c r="N30" s="70" t="s">
        <v>16</v>
      </c>
      <c r="R30" s="72">
        <f>+R25-R29</f>
        <v>0</v>
      </c>
      <c r="S30" s="72">
        <f>+S25-S29</f>
        <v>0</v>
      </c>
      <c r="U30" s="72">
        <f>+U25-U29</f>
        <v>0</v>
      </c>
      <c r="W30" s="72">
        <f>+W25-W29</f>
        <v>0</v>
      </c>
    </row>
  </sheetData>
  <mergeCells count="17">
    <mergeCell ref="J8:J9"/>
    <mergeCell ref="A20:J20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7" zoomScale="75" zoomScaleNormal="85" zoomScaleSheetLayoutView="7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540790.43999999994</v>
      </c>
      <c r="V10" s="31">
        <f>IF(R10&gt;0,U10/R10,0)</f>
        <v>0.19413591477397554</v>
      </c>
      <c r="W10" s="30">
        <f>+'Access-Fev'!P10</f>
        <v>540790.43999999994</v>
      </c>
      <c r="X10" s="31">
        <f>IF(R10&gt;0,W10/R10,0)</f>
        <v>0.19413591477397554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392540</v>
      </c>
      <c r="Q11" s="35"/>
      <c r="R11" s="35">
        <f t="shared" ref="R11:R18" si="0">N11-O11+P11+Q11</f>
        <v>392540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15906662</v>
      </c>
      <c r="Q12" s="35"/>
      <c r="R12" s="35">
        <f t="shared" si="0"/>
        <v>15906662</v>
      </c>
      <c r="S12" s="35">
        <f>+'Access-Fev'!N12</f>
        <v>10275750.449999999</v>
      </c>
      <c r="T12" s="36">
        <f t="shared" si="1"/>
        <v>0.64600294203774489</v>
      </c>
      <c r="U12" s="35">
        <f>+'Access-Fev'!O12</f>
        <v>1314754.67</v>
      </c>
      <c r="V12" s="36">
        <f t="shared" si="2"/>
        <v>8.2654341306805906E-2</v>
      </c>
      <c r="W12" s="35">
        <f>+'Access-Fev'!P12</f>
        <v>1314754.67</v>
      </c>
      <c r="X12" s="36">
        <f t="shared" si="3"/>
        <v>8.2654341306805906E-2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ATIVOS CIVIS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13916624.09</v>
      </c>
      <c r="Q13" s="35"/>
      <c r="R13" s="35">
        <f t="shared" si="0"/>
        <v>13916624.09</v>
      </c>
      <c r="S13" s="35">
        <f>+'Access-Fev'!N13</f>
        <v>13759129.27</v>
      </c>
      <c r="T13" s="36">
        <f t="shared" si="1"/>
        <v>0.98868297232277969</v>
      </c>
      <c r="U13" s="35">
        <f>+'Access-Fev'!O13</f>
        <v>13759129.27</v>
      </c>
      <c r="V13" s="36">
        <f t="shared" si="2"/>
        <v>0.98868297232277969</v>
      </c>
      <c r="W13" s="35">
        <f>+'Access-Fev'!P13</f>
        <v>13617900.710000001</v>
      </c>
      <c r="X13" s="36">
        <f t="shared" si="3"/>
        <v>0.97853478127539195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1977600</v>
      </c>
      <c r="Q14" s="35"/>
      <c r="R14" s="35">
        <f t="shared" si="0"/>
        <v>1977600</v>
      </c>
      <c r="S14" s="35">
        <f>+'Access-Fev'!N14</f>
        <v>186783.95</v>
      </c>
      <c r="T14" s="36">
        <f t="shared" si="1"/>
        <v>9.444981290453075E-2</v>
      </c>
      <c r="U14" s="35">
        <f>+'Access-Fev'!O14</f>
        <v>186783.95</v>
      </c>
      <c r="V14" s="36">
        <f t="shared" si="2"/>
        <v>9.444981290453075E-2</v>
      </c>
      <c r="W14" s="35">
        <f>+'Access-Fev'!P14</f>
        <v>186783.95</v>
      </c>
      <c r="X14" s="36">
        <f t="shared" si="3"/>
        <v>9.444981290453075E-2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+'Access-Fev'!M15</f>
        <v>50000</v>
      </c>
      <c r="Q15" s="35"/>
      <c r="R15" s="35">
        <f t="shared" si="0"/>
        <v>50000</v>
      </c>
      <c r="S15" s="35">
        <f>+'Access-Fev'!N15</f>
        <v>0</v>
      </c>
      <c r="T15" s="36">
        <f t="shared" si="1"/>
        <v>0</v>
      </c>
      <c r="U15" s="35">
        <f>+'Access-Fev'!O15</f>
        <v>0</v>
      </c>
      <c r="V15" s="36">
        <f t="shared" si="2"/>
        <v>0</v>
      </c>
      <c r="W15" s="35">
        <f>+'Access-Fev'!P15</f>
        <v>0</v>
      </c>
      <c r="X15" s="36">
        <f t="shared" si="3"/>
        <v>0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02.301</v>
      </c>
      <c r="D16" s="32" t="str">
        <f>+CONCATENATE('Access-Fev'!E16,".",'Access-Fev'!G16)</f>
        <v>0569.2004</v>
      </c>
      <c r="E16" s="42" t="str">
        <f>+'Access-Fev'!F16</f>
        <v>PRESTACAO JURISDICIONAL NA JUSTICA FEDERAL</v>
      </c>
      <c r="F16" s="42" t="str">
        <f>+'Access-Fev'!H16</f>
        <v>ASSISTENCIA MEDICA E ODONTOLOGICA AOS SERVIDORES CIVIS, EMPR</v>
      </c>
      <c r="G16" s="32" t="str">
        <f>IF('Access-Fev'!I16="1","F","S")</f>
        <v>S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2555800</v>
      </c>
      <c r="Q16" s="35"/>
      <c r="R16" s="35">
        <f t="shared" si="0"/>
        <v>2555800</v>
      </c>
      <c r="S16" s="35">
        <f>+'Access-Fev'!N16</f>
        <v>1267660.24</v>
      </c>
      <c r="T16" s="36">
        <f t="shared" si="1"/>
        <v>0.49599352061976681</v>
      </c>
      <c r="U16" s="35">
        <f>+'Access-Fev'!O16</f>
        <v>153043.82999999999</v>
      </c>
      <c r="V16" s="36">
        <f t="shared" si="2"/>
        <v>5.988098834024571E-2</v>
      </c>
      <c r="W16" s="35">
        <f>+'Access-Fev'!P16</f>
        <v>152749.79</v>
      </c>
      <c r="X16" s="36">
        <f t="shared" si="3"/>
        <v>5.9765940214414275E-2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0569.212B</v>
      </c>
      <c r="E17" s="42" t="str">
        <f>+'Access-Fev'!F17</f>
        <v>PRESTACAO JURISDICIONAL NA JUSTICA FEDERAL</v>
      </c>
      <c r="F17" s="42" t="str">
        <f>+'Access-Fev'!H17</f>
        <v>BENEFICIOS OBRIGATORIOS AOS SERVIDORES CIVIS, EMPREGADOS, MI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4103474.01</v>
      </c>
      <c r="Q17" s="35"/>
      <c r="R17" s="35">
        <f t="shared" si="0"/>
        <v>4103474.01</v>
      </c>
      <c r="S17" s="35">
        <f>+'Access-Fev'!N17</f>
        <v>4103474.01</v>
      </c>
      <c r="T17" s="36">
        <f t="shared" si="1"/>
        <v>1</v>
      </c>
      <c r="U17" s="35">
        <f>+'Access-Fev'!O17</f>
        <v>682602.51</v>
      </c>
      <c r="V17" s="36">
        <f t="shared" si="2"/>
        <v>0.16634746761805372</v>
      </c>
      <c r="W17" s="35">
        <f>+'Access-Fev'!P17</f>
        <v>682602.51</v>
      </c>
      <c r="X17" s="36">
        <f t="shared" si="3"/>
        <v>0.16634746761805372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02.846</v>
      </c>
      <c r="D18" s="32" t="str">
        <f>+CONCATENATE('Access-Fev'!E18,".",'Access-Fev'!G18)</f>
        <v>0569.09HB</v>
      </c>
      <c r="E18" s="42" t="str">
        <f>+'Access-Fev'!F18</f>
        <v>PRESTACAO JURISDICIONAL NA JUSTICA FEDERAL</v>
      </c>
      <c r="F18" s="42" t="str">
        <f>+'Access-Fev'!H18</f>
        <v>CONTRIBUICAO DA UNIAO, DE SUAS AUTARQUIAS E FUNDACOES PARA O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1</v>
      </c>
      <c r="K18" s="33"/>
      <c r="L18" s="33"/>
      <c r="M18" s="33"/>
      <c r="N18" s="33">
        <v>0</v>
      </c>
      <c r="O18" s="33"/>
      <c r="P18" s="35">
        <f>+'Access-Fev'!M18</f>
        <v>2011229.16</v>
      </c>
      <c r="Q18" s="35"/>
      <c r="R18" s="35">
        <f t="shared" si="0"/>
        <v>2011229.16</v>
      </c>
      <c r="S18" s="35">
        <f>+'Access-Fev'!N18</f>
        <v>2011229.16</v>
      </c>
      <c r="T18" s="36">
        <f t="shared" si="1"/>
        <v>1</v>
      </c>
      <c r="U18" s="35">
        <f>+'Access-Fev'!O18</f>
        <v>2011229.16</v>
      </c>
      <c r="V18" s="36">
        <f t="shared" si="2"/>
        <v>1</v>
      </c>
      <c r="W18" s="35">
        <f>+'Access-Fev'!P18</f>
        <v>2011229.16</v>
      </c>
      <c r="X18" s="36">
        <f t="shared" si="3"/>
        <v>1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09.272</v>
      </c>
      <c r="D19" s="32" t="str">
        <f>+CONCATENATE('Access-Fev'!E19,".",'Access-Fev'!G19)</f>
        <v>0089.0181</v>
      </c>
      <c r="E19" s="42" t="str">
        <f>+'Access-Fev'!F19</f>
        <v>PREVIDENCIA DE INATIVOS E PENSIONISTAS DA UNIAO</v>
      </c>
      <c r="F19" s="42" t="str">
        <f>+'Access-Fev'!H19</f>
        <v>APOSENTADORIAS E PENSOES CIVIS DA UNIAO</v>
      </c>
      <c r="G19" s="32" t="str">
        <f>IF('Access-Fev'!I19="1","F","S")</f>
        <v>S</v>
      </c>
      <c r="H19" s="32" t="str">
        <f>+'Access-Fev'!J19</f>
        <v>0169</v>
      </c>
      <c r="I19" s="42" t="str">
        <f>+'Access-Fev'!K19</f>
        <v>CONTRIB.PATRONAL P/PLANO DE SEGURID.SOC.SERV.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2332187.09</v>
      </c>
      <c r="Q19" s="35"/>
      <c r="R19" s="35">
        <f>N19-O19+P19+Q19</f>
        <v>2332187.09</v>
      </c>
      <c r="S19" s="35">
        <f>+'Access-Fev'!N19</f>
        <v>2332187.09</v>
      </c>
      <c r="T19" s="36">
        <f>IF(R19&gt;0,S19/R19,0)</f>
        <v>1</v>
      </c>
      <c r="U19" s="35">
        <f>+'Access-Fev'!O19</f>
        <v>2332187.09</v>
      </c>
      <c r="V19" s="36">
        <f>IF(R19&gt;0,U19/R19,0)</f>
        <v>1</v>
      </c>
      <c r="W19" s="35">
        <f>+'Access-Fev'!P19</f>
        <v>2293349.0299999998</v>
      </c>
      <c r="X19" s="36">
        <f>IF(R19&gt;0,W19/R19,0)</f>
        <v>0.98334693637293047</v>
      </c>
    </row>
    <row r="20" spans="1:24" ht="26.25" customHeight="1" thickBot="1" x14ac:dyDescent="0.25">
      <c r="A20" s="32">
        <f>+'Access-Fev'!A20</f>
        <v>0</v>
      </c>
      <c r="B20" s="42">
        <f>+'Access-Fev'!B20</f>
        <v>0</v>
      </c>
      <c r="C20" s="32" t="str">
        <f>+CONCATENATE('Access-Fev'!C20,".",'Access-Fev'!D20)</f>
        <v>.</v>
      </c>
      <c r="D20" s="32" t="str">
        <f>+CONCATENATE('Access-Fev'!E20,".",'Access-Fev'!G20)</f>
        <v>.</v>
      </c>
      <c r="E20" s="42">
        <f>+'Access-Fev'!F20</f>
        <v>0</v>
      </c>
      <c r="F20" s="42">
        <f>+'Access-Fev'!H20</f>
        <v>0</v>
      </c>
      <c r="G20" s="32" t="str">
        <f>IF('Access-Fev'!I20="1","F","S")</f>
        <v>S</v>
      </c>
      <c r="H20" s="32">
        <f>+'Access-Fev'!J20</f>
        <v>0</v>
      </c>
      <c r="I20" s="42">
        <f>+'Access-Fev'!K20</f>
        <v>0</v>
      </c>
      <c r="J20" s="32">
        <f>+'Access-Fev'!L20</f>
        <v>0</v>
      </c>
      <c r="K20" s="33"/>
      <c r="L20" s="33"/>
      <c r="M20" s="33"/>
      <c r="N20" s="33">
        <v>0</v>
      </c>
      <c r="O20" s="33"/>
      <c r="P20" s="35">
        <f>+'Access-Fev'!M20</f>
        <v>0</v>
      </c>
      <c r="Q20" s="35"/>
      <c r="R20" s="35">
        <f>N20-O20+P20+Q20</f>
        <v>0</v>
      </c>
      <c r="S20" s="35">
        <f>+'Access-Fev'!N20</f>
        <v>0</v>
      </c>
      <c r="T20" s="36">
        <f>IF(R20&gt;0,S20/R20,0)</f>
        <v>0</v>
      </c>
      <c r="U20" s="35">
        <f>+'Access-Fev'!O20</f>
        <v>0</v>
      </c>
      <c r="V20" s="36">
        <f>IF(R20&gt;0,U20/R20,0)</f>
        <v>0</v>
      </c>
      <c r="W20" s="35">
        <f>+'Access-Fev'!P20</f>
        <v>0</v>
      </c>
      <c r="X20" s="36">
        <f>IF(R20&gt;0,W20/R20,0)</f>
        <v>0</v>
      </c>
    </row>
    <row r="21" spans="1:24" ht="24.75" customHeight="1" thickBot="1" x14ac:dyDescent="0.25">
      <c r="A21" s="82" t="s">
        <v>99</v>
      </c>
      <c r="B21" s="83"/>
      <c r="C21" s="83"/>
      <c r="D21" s="83"/>
      <c r="E21" s="83"/>
      <c r="F21" s="83"/>
      <c r="G21" s="83"/>
      <c r="H21" s="83"/>
      <c r="I21" s="83"/>
      <c r="J21" s="8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46031744.349999994</v>
      </c>
      <c r="Q21" s="38">
        <f>SUM(Q10:Q20)</f>
        <v>0</v>
      </c>
      <c r="R21" s="38">
        <f>SUM(R10:R20)</f>
        <v>46031744.349999994</v>
      </c>
      <c r="S21" s="38">
        <f>SUM(S10:S20)</f>
        <v>36721842.169999987</v>
      </c>
      <c r="T21" s="39">
        <f t="shared" si="1"/>
        <v>0.79775039352815647</v>
      </c>
      <c r="U21" s="38">
        <f>SUM(U10:U20)</f>
        <v>20980520.919999998</v>
      </c>
      <c r="V21" s="39">
        <f t="shared" si="2"/>
        <v>0.45578374698285795</v>
      </c>
      <c r="W21" s="38">
        <f>SUM(W10:W20)</f>
        <v>20800160.259999998</v>
      </c>
      <c r="X21" s="39">
        <f t="shared" si="3"/>
        <v>0.45186556698453684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46031744.349999994</v>
      </c>
      <c r="Q26" s="41"/>
      <c r="R26" s="41">
        <f>SUM(R10:R20)</f>
        <v>46031744.349999994</v>
      </c>
      <c r="S26" s="41">
        <f>SUM(S10:S20)</f>
        <v>36721842.169999987</v>
      </c>
      <c r="T26" s="41"/>
      <c r="U26" s="41">
        <f>SUM(U10:U20)</f>
        <v>20980520.919999998</v>
      </c>
      <c r="V26" s="41"/>
      <c r="W26" s="41">
        <f>SUM(W10:W20)</f>
        <v>20800160.259999998</v>
      </c>
      <c r="X26" s="41"/>
    </row>
    <row r="27" spans="1:24" x14ac:dyDescent="0.2">
      <c r="N27" s="54" t="s">
        <v>119</v>
      </c>
      <c r="P27" s="41">
        <f>'Access-Fev'!M21</f>
        <v>46031744.349999994</v>
      </c>
      <c r="Q27" s="41"/>
      <c r="R27" s="41">
        <f>'Access-Fev'!M21</f>
        <v>46031744.349999994</v>
      </c>
      <c r="S27" s="41">
        <f>'Access-Fev'!N21</f>
        <v>36721842.169999987</v>
      </c>
      <c r="T27" s="41"/>
      <c r="U27" s="41">
        <f>'Access-Fev'!O21</f>
        <v>20980520.919999998</v>
      </c>
      <c r="V27" s="41"/>
      <c r="W27" s="41">
        <f>'Access-Fev'!P21</f>
        <v>20800160.259999998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120</v>
      </c>
      <c r="P30" s="41">
        <v>46031744.350000001</v>
      </c>
      <c r="Q30" s="41"/>
      <c r="R30" s="41">
        <v>46031744.350000001</v>
      </c>
      <c r="S30" s="41">
        <v>36721842.170000002</v>
      </c>
      <c r="T30" s="41"/>
      <c r="U30" s="41">
        <v>20980520.920000002</v>
      </c>
      <c r="V30" s="41"/>
      <c r="W30" s="41">
        <v>20800160.260000002</v>
      </c>
    </row>
    <row r="31" spans="1:24" x14ac:dyDescent="0.2">
      <c r="N31" s="54" t="s">
        <v>16</v>
      </c>
      <c r="P31" s="41">
        <f>+P21-P30</f>
        <v>0</v>
      </c>
      <c r="Q31" s="41"/>
      <c r="R31" s="41">
        <f>+R21-R30</f>
        <v>0</v>
      </c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E1" zoomScale="75" zoomScaleNormal="70" zoomScaleSheetLayoutView="7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868414.26</v>
      </c>
      <c r="V10" s="31">
        <f>IF(R10&gt;0,U10/R10,0)</f>
        <v>0.31174810850551476</v>
      </c>
      <c r="W10" s="30">
        <f>+'Access-Mar'!P10</f>
        <v>868414.26</v>
      </c>
      <c r="X10" s="31">
        <f>IF(R10&gt;0,W10/R10,0)</f>
        <v>0.31174810850551476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448040</v>
      </c>
      <c r="Q11" s="35"/>
      <c r="R11" s="35">
        <f t="shared" ref="R11:R19" si="0">N11-O11+P11+Q11</f>
        <v>448040</v>
      </c>
      <c r="S11" s="35">
        <f>+'Access-Mar'!N11</f>
        <v>0</v>
      </c>
      <c r="T11" s="36">
        <f t="shared" ref="T11:T20" si="1">IF(R11&gt;0,S11/R11,0)</f>
        <v>0</v>
      </c>
      <c r="U11" s="35">
        <f>+'Access-Mar'!O11</f>
        <v>0</v>
      </c>
      <c r="V11" s="36">
        <f t="shared" ref="V11:V20" si="2">IF(R11&gt;0,U11/R11,0)</f>
        <v>0</v>
      </c>
      <c r="W11" s="35">
        <f>+'Access-Mar'!P11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15906662</v>
      </c>
      <c r="Q12" s="35"/>
      <c r="R12" s="35">
        <f t="shared" si="0"/>
        <v>15906662</v>
      </c>
      <c r="S12" s="35">
        <f>+'Access-Mar'!N12</f>
        <v>10754624.23</v>
      </c>
      <c r="T12" s="36">
        <f t="shared" si="1"/>
        <v>0.67610817593282613</v>
      </c>
      <c r="U12" s="35">
        <f>+'Access-Mar'!O12</f>
        <v>2632871.59</v>
      </c>
      <c r="V12" s="36">
        <f t="shared" si="2"/>
        <v>0.16552005631351191</v>
      </c>
      <c r="W12" s="35">
        <f>+'Access-Mar'!P12</f>
        <v>2632871.59</v>
      </c>
      <c r="X12" s="36">
        <f t="shared" si="3"/>
        <v>0.16552005631351191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ATIVOS CIVIS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19695810</v>
      </c>
      <c r="Q13" s="35"/>
      <c r="R13" s="35">
        <f t="shared" si="0"/>
        <v>19695810</v>
      </c>
      <c r="S13" s="35">
        <f>+'Access-Mar'!N13</f>
        <v>19481409.059999999</v>
      </c>
      <c r="T13" s="36">
        <f t="shared" si="1"/>
        <v>0.98911438828867659</v>
      </c>
      <c r="U13" s="35">
        <f>+'Access-Mar'!O13</f>
        <v>19481409.059999999</v>
      </c>
      <c r="V13" s="36">
        <f t="shared" si="2"/>
        <v>0.98911438828867659</v>
      </c>
      <c r="W13" s="35">
        <f>+'Access-Mar'!P13</f>
        <v>19337409.510000002</v>
      </c>
      <c r="X13" s="36">
        <f t="shared" si="3"/>
        <v>0.9818032114444647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1977600</v>
      </c>
      <c r="Q14" s="35"/>
      <c r="R14" s="35">
        <f t="shared" si="0"/>
        <v>1977600</v>
      </c>
      <c r="S14" s="35">
        <f>+'Access-Mar'!N14</f>
        <v>310259.52</v>
      </c>
      <c r="T14" s="36">
        <f t="shared" si="1"/>
        <v>0.15688689320388349</v>
      </c>
      <c r="U14" s="35">
        <f>+'Access-Mar'!O14</f>
        <v>310259.52</v>
      </c>
      <c r="V14" s="36">
        <f t="shared" si="2"/>
        <v>0.15688689320388349</v>
      </c>
      <c r="W14" s="35">
        <f>+'Access-Mar'!P14</f>
        <v>310259.52</v>
      </c>
      <c r="X14" s="36">
        <f t="shared" si="3"/>
        <v>0.15688689320388349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+'Access-Mar'!M15</f>
        <v>50000</v>
      </c>
      <c r="Q15" s="35"/>
      <c r="R15" s="35">
        <f t="shared" si="0"/>
        <v>50000</v>
      </c>
      <c r="S15" s="35">
        <f>+'Access-Mar'!N15</f>
        <v>0</v>
      </c>
      <c r="T15" s="36">
        <f t="shared" si="1"/>
        <v>0</v>
      </c>
      <c r="U15" s="35">
        <f>+'Access-Mar'!O15</f>
        <v>0</v>
      </c>
      <c r="V15" s="36">
        <f t="shared" si="2"/>
        <v>0</v>
      </c>
      <c r="W15" s="35">
        <f>+'Access-Mar'!P15</f>
        <v>0</v>
      </c>
      <c r="X15" s="36">
        <f t="shared" si="3"/>
        <v>0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02.301</v>
      </c>
      <c r="D16" s="32" t="str">
        <f>+CONCATENATE('Access-Mar'!E16,".",'Access-Mar'!G16)</f>
        <v>0569.2004</v>
      </c>
      <c r="E16" s="42" t="str">
        <f>+'Access-Mar'!F16</f>
        <v>PRESTACAO JURISDICIONAL NA JUSTICA FEDERAL</v>
      </c>
      <c r="F16" s="42" t="str">
        <f>+'Access-Mar'!H16</f>
        <v>ASSISTENCIA MEDICA E ODONTOLOGICA AOS SERVIDORES CIVIS, EMPR</v>
      </c>
      <c r="G16" s="32" t="str">
        <f>IF('Access-Mar'!I16="1","F","S")</f>
        <v>S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2555800</v>
      </c>
      <c r="Q16" s="35"/>
      <c r="R16" s="35">
        <f t="shared" si="0"/>
        <v>2555800</v>
      </c>
      <c r="S16" s="35">
        <f>+'Access-Mar'!N16</f>
        <v>1277108.05</v>
      </c>
      <c r="T16" s="36">
        <f t="shared" si="1"/>
        <v>0.49969013616088898</v>
      </c>
      <c r="U16" s="35">
        <f>+'Access-Mar'!O16</f>
        <v>330587.99</v>
      </c>
      <c r="V16" s="36">
        <f t="shared" si="2"/>
        <v>0.12934814539478831</v>
      </c>
      <c r="W16" s="35">
        <f>+'Access-Mar'!P16</f>
        <v>330587.99</v>
      </c>
      <c r="X16" s="36">
        <f t="shared" si="3"/>
        <v>0.12934814539478831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0569.212B</v>
      </c>
      <c r="E17" s="42" t="str">
        <f>+'Access-Mar'!F17</f>
        <v>PRESTACAO JURISDICIONAL NA JUSTICA FEDERAL</v>
      </c>
      <c r="F17" s="42" t="str">
        <f>+'Access-Mar'!H17</f>
        <v>BENEFICIOS OBRIGATORIOS AOS SERVIDORES CIVIS, EMPREGADOS, MI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4103474.01</v>
      </c>
      <c r="Q17" s="35"/>
      <c r="R17" s="35">
        <f t="shared" si="0"/>
        <v>4103474.01</v>
      </c>
      <c r="S17" s="35">
        <f>+'Access-Mar'!N17</f>
        <v>4103474.01</v>
      </c>
      <c r="T17" s="36">
        <f t="shared" si="1"/>
        <v>1</v>
      </c>
      <c r="U17" s="35">
        <f>+'Access-Mar'!O17</f>
        <v>1028774.21</v>
      </c>
      <c r="V17" s="36">
        <f t="shared" si="2"/>
        <v>0.25070810915164055</v>
      </c>
      <c r="W17" s="35">
        <f>+'Access-Mar'!P17</f>
        <v>1028774.21</v>
      </c>
      <c r="X17" s="36">
        <f t="shared" si="3"/>
        <v>0.25070810915164055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02.846</v>
      </c>
      <c r="D18" s="32" t="str">
        <f>+CONCATENATE('Access-Mar'!E18,".",'Access-Mar'!G18)</f>
        <v>0569.09HB</v>
      </c>
      <c r="E18" s="42" t="str">
        <f>+'Access-Mar'!F18</f>
        <v>PRESTACAO JURISDICIONAL NA JUSTICA FEDERAL</v>
      </c>
      <c r="F18" s="42" t="str">
        <f>+'Access-Mar'!H18</f>
        <v>CONTRIBUICAO DA UNIAO, DE SUAS AUTARQUIAS E FUNDACOES PARA O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1</v>
      </c>
      <c r="K18" s="33"/>
      <c r="L18" s="33"/>
      <c r="M18" s="33"/>
      <c r="N18" s="33">
        <v>0</v>
      </c>
      <c r="O18" s="33"/>
      <c r="P18" s="35">
        <f>+'Access-Mar'!M18</f>
        <v>3022345.02</v>
      </c>
      <c r="Q18" s="35"/>
      <c r="R18" s="35">
        <f t="shared" si="0"/>
        <v>3022345.02</v>
      </c>
      <c r="S18" s="35">
        <f>+'Access-Mar'!N18</f>
        <v>3022345.02</v>
      </c>
      <c r="T18" s="36">
        <f t="shared" si="1"/>
        <v>1</v>
      </c>
      <c r="U18" s="35">
        <f>+'Access-Mar'!O18</f>
        <v>3022345.02</v>
      </c>
      <c r="V18" s="36">
        <f t="shared" si="2"/>
        <v>1</v>
      </c>
      <c r="W18" s="35">
        <f>+'Access-Mar'!P18</f>
        <v>3022345.02</v>
      </c>
      <c r="X18" s="36">
        <f t="shared" si="3"/>
        <v>1</v>
      </c>
    </row>
    <row r="19" spans="1:24" ht="26.25" customHeight="1" thickBot="1" x14ac:dyDescent="0.25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09.272</v>
      </c>
      <c r="D19" s="32" t="str">
        <f>+CONCATENATE('Access-Mar'!E19,".",'Access-Mar'!G19)</f>
        <v>0089.0181</v>
      </c>
      <c r="E19" s="42" t="str">
        <f>+'Access-Mar'!F19</f>
        <v>PREVIDENCIA DE INATIVOS E PENSIONISTAS DA UNIAO</v>
      </c>
      <c r="F19" s="42" t="str">
        <f>+'Access-Mar'!H19</f>
        <v>APOSENTADORIAS E PENSOES CIVIS DA UNIAO</v>
      </c>
      <c r="G19" s="32" t="str">
        <f>IF('Access-Mar'!I19="1","F","S")</f>
        <v>S</v>
      </c>
      <c r="H19" s="32" t="str">
        <f>+'Access-Mar'!J19</f>
        <v>0169</v>
      </c>
      <c r="I19" s="42" t="str">
        <f>+'Access-Mar'!K19</f>
        <v>CONTRIB.PATRONAL P/PLANO DE SEGURID.SOC.SERV.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3318715.9</v>
      </c>
      <c r="Q19" s="35"/>
      <c r="R19" s="35">
        <f t="shared" si="0"/>
        <v>3318715.9</v>
      </c>
      <c r="S19" s="35">
        <f>+'Access-Mar'!N19</f>
        <v>3318715.9</v>
      </c>
      <c r="T19" s="36">
        <f t="shared" si="1"/>
        <v>1</v>
      </c>
      <c r="U19" s="35">
        <f>+'Access-Mar'!O19</f>
        <v>3318715.9</v>
      </c>
      <c r="V19" s="36">
        <f t="shared" si="2"/>
        <v>1</v>
      </c>
      <c r="W19" s="35">
        <f>+'Access-Mar'!P19</f>
        <v>3280950.99</v>
      </c>
      <c r="X19" s="36">
        <f t="shared" si="3"/>
        <v>0.98862062582699539</v>
      </c>
    </row>
    <row r="20" spans="1:24" ht="24.75" customHeight="1" thickBot="1" x14ac:dyDescent="0.25">
      <c r="A20" s="82" t="s">
        <v>99</v>
      </c>
      <c r="B20" s="83"/>
      <c r="C20" s="83"/>
      <c r="D20" s="83"/>
      <c r="E20" s="83"/>
      <c r="F20" s="83"/>
      <c r="G20" s="83"/>
      <c r="H20" s="83"/>
      <c r="I20" s="83"/>
      <c r="J20" s="84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53864074.93</v>
      </c>
      <c r="Q20" s="38">
        <f>SUM(Q10:Q19)</f>
        <v>0</v>
      </c>
      <c r="R20" s="38">
        <f>SUM(R10:R19)</f>
        <v>53864074.93</v>
      </c>
      <c r="S20" s="38">
        <f>SUM(S10:S19)</f>
        <v>45053563.789999999</v>
      </c>
      <c r="T20" s="39">
        <f t="shared" si="1"/>
        <v>0.83643066085419915</v>
      </c>
      <c r="U20" s="38">
        <f>SUM(U10:U19)</f>
        <v>30993377.549999993</v>
      </c>
      <c r="V20" s="39">
        <f t="shared" si="2"/>
        <v>0.57539979272414832</v>
      </c>
      <c r="W20" s="38">
        <f>SUM(W10:W19)</f>
        <v>30811613.089999996</v>
      </c>
      <c r="X20" s="39">
        <f t="shared" si="3"/>
        <v>0.57202529014081771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53864074.93</v>
      </c>
      <c r="Q25" s="41"/>
      <c r="R25" s="41">
        <f>SUM(R10:R19)</f>
        <v>53864074.93</v>
      </c>
      <c r="S25" s="41">
        <f>SUM(S10:S19)</f>
        <v>45053563.789999999</v>
      </c>
      <c r="T25" s="41"/>
      <c r="U25" s="41">
        <f>SUM(U10:U19)</f>
        <v>30993377.549999993</v>
      </c>
      <c r="V25" s="41"/>
      <c r="W25" s="41">
        <f>SUM(W10:W19)</f>
        <v>30811613.089999996</v>
      </c>
      <c r="X25" s="41"/>
    </row>
    <row r="26" spans="1:24" x14ac:dyDescent="0.2">
      <c r="N26" s="54" t="s">
        <v>122</v>
      </c>
      <c r="P26" s="41">
        <f>'Access-Mar'!M21</f>
        <v>53864074.93</v>
      </c>
      <c r="Q26" s="41"/>
      <c r="R26" s="41">
        <f>'Access-Mar'!M21</f>
        <v>53864074.93</v>
      </c>
      <c r="S26" s="41">
        <f>'Access-Mar'!N21</f>
        <v>45053563.789999999</v>
      </c>
      <c r="T26" s="41"/>
      <c r="U26" s="41">
        <f>'Access-Mar'!O21</f>
        <v>30993377.549999993</v>
      </c>
      <c r="V26" s="41"/>
      <c r="W26" s="41">
        <f>'Access-Mar'!P21</f>
        <v>30811613.089999996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s="54" t="s">
        <v>120</v>
      </c>
      <c r="P29" s="41">
        <v>53864074.93</v>
      </c>
      <c r="Q29" s="41"/>
      <c r="R29" s="41"/>
      <c r="S29" s="41">
        <v>45053563.789999999</v>
      </c>
      <c r="T29" s="41"/>
      <c r="U29" s="41">
        <v>30993377.550000001</v>
      </c>
      <c r="V29" s="41"/>
      <c r="W29" s="41">
        <v>30811613.09</v>
      </c>
    </row>
    <row r="30" spans="1:24" x14ac:dyDescent="0.2">
      <c r="N30" s="54" t="s">
        <v>16</v>
      </c>
      <c r="P30" s="41">
        <f>+P20-P29</f>
        <v>0</v>
      </c>
      <c r="Q30" s="41"/>
      <c r="R30" s="41"/>
      <c r="S30" s="41">
        <f>+S20-S29</f>
        <v>0</v>
      </c>
      <c r="T30" s="41"/>
      <c r="U30" s="41">
        <f>+U20-U29</f>
        <v>0</v>
      </c>
      <c r="V30" s="41"/>
      <c r="W30" s="41">
        <f>+W20-W29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0:J20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1" zoomScale="105" zoomScaleNormal="70" zoomScaleSheetLayoutView="10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1415184.96</v>
      </c>
      <c r="V10" s="31">
        <f>IF(R10&gt;0,U10/R10,0)</f>
        <v>0.50803084977606483</v>
      </c>
      <c r="W10" s="30">
        <f>+'Access-Abr'!P10</f>
        <v>1415184.96</v>
      </c>
      <c r="X10" s="31">
        <f>IF(R10&gt;0,W10/R10,0)</f>
        <v>0.50803084977606483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448040</v>
      </c>
      <c r="Q11" s="35"/>
      <c r="R11" s="35">
        <f t="shared" ref="R11:R19" si="0">N11-O11+P11+Q11</f>
        <v>448040</v>
      </c>
      <c r="S11" s="35">
        <f>+'Access-Abr'!N11</f>
        <v>0</v>
      </c>
      <c r="T11" s="36">
        <f t="shared" ref="T11:T20" si="1">IF(R11&gt;0,S11/R11,0)</f>
        <v>0</v>
      </c>
      <c r="U11" s="35">
        <f>+'Access-Abr'!O11</f>
        <v>0</v>
      </c>
      <c r="V11" s="36">
        <f t="shared" ref="V11:V20" si="2">IF(R11&gt;0,U11/R11,0)</f>
        <v>0</v>
      </c>
      <c r="W11" s="35">
        <f>+'Access-Abr'!P11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15906662</v>
      </c>
      <c r="Q12" s="35"/>
      <c r="R12" s="35">
        <f t="shared" si="0"/>
        <v>15906662</v>
      </c>
      <c r="S12" s="35">
        <f>+'Access-Abr'!N12</f>
        <v>12713522.720000001</v>
      </c>
      <c r="T12" s="36">
        <f t="shared" si="1"/>
        <v>0.79925773993311733</v>
      </c>
      <c r="U12" s="35">
        <f>+'Access-Abr'!O12</f>
        <v>3880969.56</v>
      </c>
      <c r="V12" s="36">
        <f t="shared" si="2"/>
        <v>0.24398390812604179</v>
      </c>
      <c r="W12" s="35">
        <f>+'Access-Abr'!P12</f>
        <v>3880969.56</v>
      </c>
      <c r="X12" s="36">
        <f t="shared" si="3"/>
        <v>0.24398390812604179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ATIVOS CIVIS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25418487.210000001</v>
      </c>
      <c r="Q13" s="35"/>
      <c r="R13" s="35">
        <f t="shared" si="0"/>
        <v>25418487.210000001</v>
      </c>
      <c r="S13" s="35">
        <f>+'Access-Abr'!N13</f>
        <v>25203539.920000002</v>
      </c>
      <c r="T13" s="36">
        <f t="shared" si="1"/>
        <v>0.99154366315256415</v>
      </c>
      <c r="U13" s="35">
        <f>+'Access-Abr'!O13</f>
        <v>25106083.170000002</v>
      </c>
      <c r="V13" s="36">
        <f t="shared" si="2"/>
        <v>0.98770957384603542</v>
      </c>
      <c r="W13" s="35">
        <f>+'Access-Abr'!P13</f>
        <v>24866882.920000002</v>
      </c>
      <c r="X13" s="36">
        <f t="shared" si="3"/>
        <v>0.97829909052246866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1977600</v>
      </c>
      <c r="Q14" s="35"/>
      <c r="R14" s="35">
        <f t="shared" si="0"/>
        <v>1977600</v>
      </c>
      <c r="S14" s="35">
        <f>+'Access-Abr'!N14</f>
        <v>446396.66</v>
      </c>
      <c r="T14" s="36">
        <f t="shared" si="1"/>
        <v>0.2257264664239482</v>
      </c>
      <c r="U14" s="35">
        <f>+'Access-Abr'!O14</f>
        <v>436473.79</v>
      </c>
      <c r="V14" s="36">
        <f t="shared" si="2"/>
        <v>0.22070883394012944</v>
      </c>
      <c r="W14" s="35">
        <f>+'Access-Abr'!P14</f>
        <v>436473.79</v>
      </c>
      <c r="X14" s="36">
        <f t="shared" si="3"/>
        <v>0.22070883394012944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+'Access-Abr'!M15</f>
        <v>50000</v>
      </c>
      <c r="Q15" s="35"/>
      <c r="R15" s="35">
        <f t="shared" si="0"/>
        <v>50000</v>
      </c>
      <c r="S15" s="35">
        <f>+'Access-Abr'!N15</f>
        <v>0</v>
      </c>
      <c r="T15" s="36">
        <f t="shared" si="1"/>
        <v>0</v>
      </c>
      <c r="U15" s="35">
        <f>+'Access-Abr'!O15</f>
        <v>0</v>
      </c>
      <c r="V15" s="36">
        <f t="shared" si="2"/>
        <v>0</v>
      </c>
      <c r="W15" s="35">
        <f>+'Access-Abr'!P15</f>
        <v>0</v>
      </c>
      <c r="X15" s="36">
        <f t="shared" si="3"/>
        <v>0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02.301</v>
      </c>
      <c r="D16" s="32" t="str">
        <f>+CONCATENATE('Access-Abr'!E16,".",'Access-Abr'!G16)</f>
        <v>0569.2004</v>
      </c>
      <c r="E16" s="42" t="str">
        <f>+'Access-Abr'!F16</f>
        <v>PRESTACAO JURISDICIONAL NA JUSTICA FEDERAL</v>
      </c>
      <c r="F16" s="42" t="str">
        <f>+'Access-Abr'!H16</f>
        <v>ASSISTENCIA MEDICA E ODONTOLOGICA AOS SERVIDORES CIVIS, EMPR</v>
      </c>
      <c r="G16" s="32" t="str">
        <f>IF('Access-Abr'!I16="1","F","S")</f>
        <v>S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2592577</v>
      </c>
      <c r="Q16" s="35"/>
      <c r="R16" s="35">
        <f t="shared" si="0"/>
        <v>2592577</v>
      </c>
      <c r="S16" s="35">
        <f>+'Access-Abr'!N16</f>
        <v>1286555.8600000001</v>
      </c>
      <c r="T16" s="36">
        <f t="shared" si="1"/>
        <v>0.4962459591364114</v>
      </c>
      <c r="U16" s="35">
        <f>+'Access-Abr'!O16</f>
        <v>513301.93</v>
      </c>
      <c r="V16" s="36">
        <f t="shared" si="2"/>
        <v>0.19798907804859797</v>
      </c>
      <c r="W16" s="35">
        <f>+'Access-Abr'!P16</f>
        <v>513301.93</v>
      </c>
      <c r="X16" s="36">
        <f t="shared" si="3"/>
        <v>0.19798907804859797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0569.212B</v>
      </c>
      <c r="E17" s="42" t="str">
        <f>+'Access-Abr'!F17</f>
        <v>PRESTACAO JURISDICIONAL NA JUSTICA FEDERAL</v>
      </c>
      <c r="F17" s="42" t="str">
        <f>+'Access-Abr'!H17</f>
        <v>BENEFICIOS OBRIGATORIOS AOS SERVIDORES CIVIS, EMPREGADOS, MI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4103474.01</v>
      </c>
      <c r="Q17" s="35"/>
      <c r="R17" s="35">
        <f t="shared" si="0"/>
        <v>4103474.01</v>
      </c>
      <c r="S17" s="35">
        <f>+'Access-Abr'!N17</f>
        <v>4103474.01</v>
      </c>
      <c r="T17" s="36">
        <f t="shared" si="1"/>
        <v>1</v>
      </c>
      <c r="U17" s="35">
        <f>+'Access-Abr'!O17</f>
        <v>1368709.42</v>
      </c>
      <c r="V17" s="36">
        <f t="shared" si="2"/>
        <v>0.33354894332570661</v>
      </c>
      <c r="W17" s="35">
        <f>+'Access-Abr'!P17</f>
        <v>1368709.42</v>
      </c>
      <c r="X17" s="36">
        <f t="shared" si="3"/>
        <v>0.33354894332570661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02.846</v>
      </c>
      <c r="D18" s="32" t="str">
        <f>+CONCATENATE('Access-Abr'!E18,".",'Access-Abr'!G18)</f>
        <v>0569.09HB</v>
      </c>
      <c r="E18" s="42" t="str">
        <f>+'Access-Abr'!F18</f>
        <v>PRESTACAO JURISDICIONAL NA JUSTICA FEDERAL</v>
      </c>
      <c r="F18" s="42" t="str">
        <f>+'Access-Abr'!H18</f>
        <v>CONTRIBUICAO DA UNIAO, DE SUAS AUTARQUIAS E FUNDACOES PARA O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1</v>
      </c>
      <c r="K18" s="33"/>
      <c r="L18" s="33"/>
      <c r="M18" s="33"/>
      <c r="N18" s="33">
        <v>0</v>
      </c>
      <c r="O18" s="33"/>
      <c r="P18" s="35">
        <f>+'Access-Abr'!M18</f>
        <v>4033279.28</v>
      </c>
      <c r="Q18" s="35"/>
      <c r="R18" s="35">
        <f t="shared" si="0"/>
        <v>4033279.28</v>
      </c>
      <c r="S18" s="35">
        <f>+'Access-Abr'!N18</f>
        <v>4033279.28</v>
      </c>
      <c r="T18" s="36">
        <f t="shared" si="1"/>
        <v>1</v>
      </c>
      <c r="U18" s="35">
        <f>+'Access-Abr'!O18</f>
        <v>4033279.28</v>
      </c>
      <c r="V18" s="36">
        <f t="shared" si="2"/>
        <v>1</v>
      </c>
      <c r="W18" s="35">
        <f>+'Access-Abr'!P18</f>
        <v>4033279.28</v>
      </c>
      <c r="X18" s="36">
        <f t="shared" si="3"/>
        <v>1</v>
      </c>
    </row>
    <row r="19" spans="1:24" ht="26.25" customHeight="1" thickBot="1" x14ac:dyDescent="0.25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09.272</v>
      </c>
      <c r="D19" s="32" t="str">
        <f>+CONCATENATE('Access-Abr'!E19,".",'Access-Abr'!G19)</f>
        <v>0089.0181</v>
      </c>
      <c r="E19" s="42" t="str">
        <f>+'Access-Abr'!F19</f>
        <v>PREVIDENCIA DE INATIVOS E PENSIONISTAS DA UNIAO</v>
      </c>
      <c r="F19" s="42" t="str">
        <f>+'Access-Abr'!H19</f>
        <v>APOSENTADORIAS E PENSOES CIVIS DA UNIAO</v>
      </c>
      <c r="G19" s="32" t="str">
        <f>IF('Access-Abr'!I19="1","F","S")</f>
        <v>S</v>
      </c>
      <c r="H19" s="32" t="str">
        <f>+'Access-Abr'!J19</f>
        <v>0169</v>
      </c>
      <c r="I19" s="42" t="str">
        <f>+'Access-Abr'!K19</f>
        <v>CONTRIB.PATRONAL P/PLANO DE SEGURID.SOC.SERV.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4305921.87</v>
      </c>
      <c r="Q19" s="35"/>
      <c r="R19" s="35">
        <f t="shared" si="0"/>
        <v>4305921.87</v>
      </c>
      <c r="S19" s="35">
        <f>+'Access-Abr'!N19</f>
        <v>4305921.87</v>
      </c>
      <c r="T19" s="36">
        <f t="shared" si="1"/>
        <v>1</v>
      </c>
      <c r="U19" s="35">
        <f>+'Access-Abr'!O19</f>
        <v>4305921.87</v>
      </c>
      <c r="V19" s="36">
        <f t="shared" si="2"/>
        <v>1</v>
      </c>
      <c r="W19" s="35">
        <f>+'Access-Abr'!P19</f>
        <v>4256930.49</v>
      </c>
      <c r="X19" s="36">
        <f t="shared" si="3"/>
        <v>0.98862232490995017</v>
      </c>
    </row>
    <row r="20" spans="1:24" ht="24.75" customHeight="1" thickBot="1" x14ac:dyDescent="0.25">
      <c r="A20" s="82" t="s">
        <v>99</v>
      </c>
      <c r="B20" s="83"/>
      <c r="C20" s="83"/>
      <c r="D20" s="83"/>
      <c r="E20" s="83"/>
      <c r="F20" s="83"/>
      <c r="G20" s="83"/>
      <c r="H20" s="83"/>
      <c r="I20" s="83"/>
      <c r="J20" s="84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61621669.369999997</v>
      </c>
      <c r="Q20" s="38">
        <f>SUM(Q10:Q19)</f>
        <v>0</v>
      </c>
      <c r="R20" s="38">
        <f>SUM(R10:R19)</f>
        <v>61621669.369999997</v>
      </c>
      <c r="S20" s="38">
        <f>SUM(S10:S19)</f>
        <v>54878318.319999993</v>
      </c>
      <c r="T20" s="39">
        <f t="shared" si="1"/>
        <v>0.89056851073750776</v>
      </c>
      <c r="U20" s="38">
        <f>SUM(U10:U19)</f>
        <v>41059923.979999997</v>
      </c>
      <c r="V20" s="39">
        <f t="shared" si="2"/>
        <v>0.66632281143603167</v>
      </c>
      <c r="W20" s="38">
        <f>SUM(W10:W19)</f>
        <v>40771732.350000001</v>
      </c>
      <c r="X20" s="39">
        <f t="shared" si="3"/>
        <v>0.66164602106429438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61621669.369999997</v>
      </c>
      <c r="Q25" s="41"/>
      <c r="R25" s="41">
        <f>SUM(R10:R19)</f>
        <v>61621669.369999997</v>
      </c>
      <c r="S25" s="41">
        <f>SUM(S10:S19)</f>
        <v>54878318.319999993</v>
      </c>
      <c r="T25" s="41"/>
      <c r="U25" s="41">
        <f>SUM(U10:U19)</f>
        <v>41059923.979999997</v>
      </c>
      <c r="V25" s="41"/>
      <c r="W25" s="41">
        <f>SUM(W10:W19)</f>
        <v>40771732.350000001</v>
      </c>
      <c r="X25" s="41"/>
    </row>
    <row r="26" spans="1:24" x14ac:dyDescent="0.2">
      <c r="N26" s="54" t="s">
        <v>123</v>
      </c>
      <c r="P26" s="41">
        <f>'Access-Abr'!M21</f>
        <v>61621669.369999997</v>
      </c>
      <c r="Q26" s="41"/>
      <c r="R26" s="41">
        <f>'Access-Abr'!M21</f>
        <v>61621669.369999997</v>
      </c>
      <c r="S26" s="41">
        <f>'Access-Abr'!N21</f>
        <v>54878318.319999993</v>
      </c>
      <c r="T26" s="41"/>
      <c r="U26" s="41">
        <f>'Access-Abr'!O21</f>
        <v>41059923.979999997</v>
      </c>
      <c r="V26" s="41"/>
      <c r="W26" s="41">
        <f>'Access-Abr'!P21</f>
        <v>40771732.350000001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s="54" t="s">
        <v>120</v>
      </c>
      <c r="P29" s="41">
        <v>61621669.369999997</v>
      </c>
      <c r="Q29" s="41"/>
      <c r="R29" s="41">
        <v>61621669.369999997</v>
      </c>
      <c r="S29" s="41">
        <v>54878318.32</v>
      </c>
      <c r="T29" s="41"/>
      <c r="U29" s="41">
        <v>41059923.979999997</v>
      </c>
      <c r="V29" s="41"/>
      <c r="W29" s="41">
        <v>40771732.350000001</v>
      </c>
    </row>
    <row r="30" spans="1:24" x14ac:dyDescent="0.2">
      <c r="N30" s="54" t="s">
        <v>16</v>
      </c>
      <c r="P30" s="41">
        <f>+P20-P29</f>
        <v>0</v>
      </c>
      <c r="Q30" s="41"/>
      <c r="R30" s="41"/>
      <c r="S30" s="41">
        <f>+S20-S29</f>
        <v>0</v>
      </c>
      <c r="T30" s="41"/>
      <c r="U30" s="41">
        <f>+U20-U29</f>
        <v>0</v>
      </c>
      <c r="V30" s="41"/>
      <c r="W30" s="41">
        <f>+W20-W29</f>
        <v>0</v>
      </c>
    </row>
  </sheetData>
  <mergeCells count="17">
    <mergeCell ref="N7:N8"/>
    <mergeCell ref="O7:O8"/>
    <mergeCell ref="A20:J2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F10" zoomScale="85" zoomScaleNormal="70" zoomScaleSheetLayoutView="8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43221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3015426</v>
      </c>
      <c r="Q10" s="30"/>
      <c r="R10" s="30">
        <f>N10-O10+P10+Q10</f>
        <v>3015426</v>
      </c>
      <c r="S10" s="30">
        <f>+'Access-Mai'!N10</f>
        <v>3015426</v>
      </c>
      <c r="T10" s="31">
        <f>IF(R10&gt;0,S10/R10,0)</f>
        <v>1</v>
      </c>
      <c r="U10" s="30">
        <f>+'Access-Mai'!O10</f>
        <v>2029184.14</v>
      </c>
      <c r="V10" s="31">
        <f>IF(R10&gt;0,U10/R10,0)</f>
        <v>0.67293448421549718</v>
      </c>
      <c r="W10" s="30">
        <f>+'Access-Mai'!P10</f>
        <v>2029184.14</v>
      </c>
      <c r="X10" s="31">
        <f>IF(R10&gt;0,W10/R10,0)</f>
        <v>0.67293448421549718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448040</v>
      </c>
      <c r="Q11" s="35"/>
      <c r="R11" s="35">
        <f t="shared" ref="R11:R20" si="0">N11-O11+P11+Q11</f>
        <v>448040</v>
      </c>
      <c r="S11" s="35">
        <f>+'Access-Mai'!N11</f>
        <v>0</v>
      </c>
      <c r="T11" s="36">
        <f t="shared" ref="T11:T21" si="1">IF(R11&gt;0,S11/R11,0)</f>
        <v>0</v>
      </c>
      <c r="U11" s="35">
        <f>+'Access-Mai'!O11</f>
        <v>0</v>
      </c>
      <c r="V11" s="36">
        <f t="shared" ref="V11:V21" si="2">IF(R11&gt;0,U11/R11,0)</f>
        <v>0</v>
      </c>
      <c r="W11" s="35">
        <f>+'Access-Mai'!P11</f>
        <v>0</v>
      </c>
      <c r="X11" s="36">
        <f t="shared" ref="X11:X21" si="3">IF(R11&gt;0,W11/R11,0)</f>
        <v>0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15906662</v>
      </c>
      <c r="Q12" s="35"/>
      <c r="R12" s="35">
        <f t="shared" si="0"/>
        <v>15906662</v>
      </c>
      <c r="S12" s="35">
        <f>+'Access-Mai'!N12</f>
        <v>13095139.83</v>
      </c>
      <c r="T12" s="36">
        <f t="shared" si="1"/>
        <v>0.823248763945572</v>
      </c>
      <c r="U12" s="35">
        <f>+'Access-Mai'!O12</f>
        <v>4972448.9800000004</v>
      </c>
      <c r="V12" s="36">
        <f t="shared" si="2"/>
        <v>0.31260166212119178</v>
      </c>
      <c r="W12" s="35">
        <f>+'Access-Mai'!P12</f>
        <v>4966155.29</v>
      </c>
      <c r="X12" s="36">
        <f t="shared" si="3"/>
        <v>0.31220599834207829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02.061</v>
      </c>
      <c r="D13" s="32" t="str">
        <f>+CONCATENATE('Access-Mai'!E13,".",'Access-Mai'!G13)</f>
        <v>0569.4257</v>
      </c>
      <c r="E13" s="42" t="str">
        <f>+'Access-Mai'!F13</f>
        <v>PRESTACAO JURISDICIONAL NA JUSTICA FEDERAL</v>
      </c>
      <c r="F13" s="42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0181</v>
      </c>
      <c r="I13" s="42" t="str">
        <f>+'Access-Mai'!K13</f>
        <v>RECURSOS DE CONVENIOS</v>
      </c>
      <c r="J13" s="32" t="str">
        <f>+'Access-Mai'!L13</f>
        <v>4</v>
      </c>
      <c r="K13" s="35"/>
      <c r="L13" s="35"/>
      <c r="M13" s="35"/>
      <c r="N13" s="33">
        <v>0</v>
      </c>
      <c r="O13" s="35"/>
      <c r="P13" s="35">
        <f>+'Access-Mai'!M13</f>
        <v>844600</v>
      </c>
      <c r="Q13" s="35"/>
      <c r="R13" s="35">
        <f t="shared" si="0"/>
        <v>844600</v>
      </c>
      <c r="S13" s="35">
        <f>+'Access-Mai'!N13</f>
        <v>0</v>
      </c>
      <c r="T13" s="36">
        <f t="shared" si="1"/>
        <v>0</v>
      </c>
      <c r="U13" s="35">
        <f>+'Access-Mai'!O13</f>
        <v>0</v>
      </c>
      <c r="V13" s="36">
        <f t="shared" si="2"/>
        <v>0</v>
      </c>
      <c r="W13" s="35">
        <f>+'Access-Mai'!P13</f>
        <v>0</v>
      </c>
      <c r="X13" s="36">
        <f t="shared" si="3"/>
        <v>0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0569.20TP</v>
      </c>
      <c r="E14" s="42" t="str">
        <f>+'Access-Mai'!F14</f>
        <v>PRESTACAO JURISDICIONAL NA JUSTICA FEDERAL</v>
      </c>
      <c r="F14" s="42" t="str">
        <f>+'Access-Mai'!H14</f>
        <v>ATIVOS CIVIS DA UNIAO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1</v>
      </c>
      <c r="K14" s="35"/>
      <c r="L14" s="35"/>
      <c r="M14" s="35"/>
      <c r="N14" s="33">
        <v>0</v>
      </c>
      <c r="O14" s="35"/>
      <c r="P14" s="35">
        <f>+'Access-Mai'!M14</f>
        <v>30840136.350000001</v>
      </c>
      <c r="Q14" s="35"/>
      <c r="R14" s="35">
        <f t="shared" si="0"/>
        <v>30840136.350000001</v>
      </c>
      <c r="S14" s="35">
        <f>+'Access-Mai'!N14</f>
        <v>30839590</v>
      </c>
      <c r="T14" s="36">
        <f t="shared" si="1"/>
        <v>0.99998228444927084</v>
      </c>
      <c r="U14" s="35">
        <f>+'Access-Mai'!O14</f>
        <v>30825116.23</v>
      </c>
      <c r="V14" s="36">
        <f t="shared" si="2"/>
        <v>0.9995129684308286</v>
      </c>
      <c r="W14" s="35">
        <f>+'Access-Mai'!P14</f>
        <v>30643829.719999999</v>
      </c>
      <c r="X14" s="36">
        <f t="shared" si="3"/>
        <v>0.99363470291531308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02.122</v>
      </c>
      <c r="D15" s="32" t="str">
        <f>+CONCATENATE('Access-Mai'!E15,".",'Access-Mai'!G15)</f>
        <v>0569.216H</v>
      </c>
      <c r="E15" s="42" t="str">
        <f>+'Access-Mai'!F15</f>
        <v>PRESTACAO JURISDICIONAL NA JUSTICA FEDERAL</v>
      </c>
      <c r="F15" s="42" t="str">
        <f>+'Access-Mai'!H15</f>
        <v>AJUDA DE CUSTO PARA MORADIA OU AUXILIO-MORADIA A AGENTES PUB</v>
      </c>
      <c r="G15" s="32" t="str">
        <f>IF('Access-Mai'!I15="1","F","S")</f>
        <v>F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1977600</v>
      </c>
      <c r="Q15" s="35"/>
      <c r="R15" s="35">
        <f t="shared" si="0"/>
        <v>1977600</v>
      </c>
      <c r="S15" s="35">
        <f>+'Access-Mai'!N15</f>
        <v>574518.24</v>
      </c>
      <c r="T15" s="36">
        <f t="shared" si="1"/>
        <v>0.29051286407766991</v>
      </c>
      <c r="U15" s="35">
        <f>+'Access-Mai'!O15</f>
        <v>564595.37</v>
      </c>
      <c r="V15" s="36">
        <f t="shared" si="2"/>
        <v>0.28549523159385115</v>
      </c>
      <c r="W15" s="35">
        <f>+'Access-Mai'!P15</f>
        <v>564595.37</v>
      </c>
      <c r="X15" s="36">
        <f t="shared" si="3"/>
        <v>0.28549523159385115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02.301</v>
      </c>
      <c r="D16" s="32" t="str">
        <f>+CONCATENATE('Access-Mai'!E16,".",'Access-Mai'!G16)</f>
        <v>0569.2004</v>
      </c>
      <c r="E16" s="42" t="str">
        <f>+'Access-Mai'!F16</f>
        <v>PRESTACAO JURISDICIONAL NA JUSTICA FEDERAL</v>
      </c>
      <c r="F16" s="42" t="str">
        <f>+'Access-Mai'!H16</f>
        <v>ASSISTENCIA MEDICA E ODONTOLOGICA AOS SERVIDORES CIVIS, EMPR</v>
      </c>
      <c r="G16" s="32" t="str">
        <f>IF('Access-Mai'!I16="1","F","S")</f>
        <v>S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+'Access-Mai'!M16</f>
        <v>50000</v>
      </c>
      <c r="Q16" s="35"/>
      <c r="R16" s="35">
        <f t="shared" si="0"/>
        <v>50000</v>
      </c>
      <c r="S16" s="35">
        <f>+'Access-Mai'!N16</f>
        <v>0</v>
      </c>
      <c r="T16" s="36">
        <f t="shared" si="1"/>
        <v>0</v>
      </c>
      <c r="U16" s="35">
        <f>+'Access-Mai'!O16</f>
        <v>0</v>
      </c>
      <c r="V16" s="36">
        <f t="shared" si="2"/>
        <v>0</v>
      </c>
      <c r="W16" s="35">
        <f>+'Access-Mai'!P16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02.301</v>
      </c>
      <c r="D17" s="32" t="str">
        <f>+CONCATENATE('Access-Mai'!E17,".",'Access-Mai'!G17)</f>
        <v>0569.2004</v>
      </c>
      <c r="E17" s="42" t="str">
        <f>+'Access-Mai'!F17</f>
        <v>PRESTACAO JURISDICIONAL NA JUSTICA FEDERAL</v>
      </c>
      <c r="F17" s="42" t="str">
        <f>+'Access-Mai'!H17</f>
        <v>ASSISTENCIA MEDICA E ODONTOLOGICA AOS SERVIDORES CIVIS, EMPR</v>
      </c>
      <c r="G17" s="32" t="str">
        <f>IF('Access-Mai'!I17="1","F","S")</f>
        <v>S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2592577</v>
      </c>
      <c r="Q17" s="35"/>
      <c r="R17" s="35">
        <f t="shared" si="0"/>
        <v>2592577</v>
      </c>
      <c r="S17" s="35">
        <f>+'Access-Mai'!N17</f>
        <v>1295788.67</v>
      </c>
      <c r="T17" s="36">
        <f t="shared" si="1"/>
        <v>0.4998072072690608</v>
      </c>
      <c r="U17" s="35">
        <f>+'Access-Mai'!O17</f>
        <v>608125.93999999994</v>
      </c>
      <c r="V17" s="36">
        <f t="shared" si="2"/>
        <v>0.2345642733079866</v>
      </c>
      <c r="W17" s="35">
        <f>+'Access-Mai'!P17</f>
        <v>607026.23</v>
      </c>
      <c r="X17" s="36">
        <f t="shared" si="3"/>
        <v>0.23414009689972562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0569.212B</v>
      </c>
      <c r="E18" s="42" t="str">
        <f>+'Access-Mai'!F18</f>
        <v>PRESTACAO JURISDICIONAL NA JUSTICA FEDERAL</v>
      </c>
      <c r="F18" s="42" t="str">
        <f>+'Access-Mai'!H18</f>
        <v>BENEFICIOS OBRIGATORIOS AOS SERVIDORES CIVIS, EMPREGADOS, MI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4103474.01</v>
      </c>
      <c r="Q18" s="35"/>
      <c r="R18" s="35">
        <f t="shared" si="0"/>
        <v>4103474.01</v>
      </c>
      <c r="S18" s="35">
        <f>+'Access-Mai'!N18</f>
        <v>4103474.01</v>
      </c>
      <c r="T18" s="36">
        <f t="shared" si="1"/>
        <v>1</v>
      </c>
      <c r="U18" s="35">
        <f>+'Access-Mai'!O18</f>
        <v>1714373.84</v>
      </c>
      <c r="V18" s="36">
        <f t="shared" si="2"/>
        <v>0.41778596277742724</v>
      </c>
      <c r="W18" s="35">
        <f>+'Access-Mai'!P18</f>
        <v>1714373.84</v>
      </c>
      <c r="X18" s="36">
        <f t="shared" si="3"/>
        <v>0.41778596277742724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5047148.4000000004</v>
      </c>
      <c r="Q19" s="35"/>
      <c r="R19" s="35">
        <f t="shared" si="0"/>
        <v>5047148.4000000004</v>
      </c>
      <c r="S19" s="35">
        <f>+'Access-Mai'!N19</f>
        <v>5047148.4000000004</v>
      </c>
      <c r="T19" s="36">
        <f t="shared" si="1"/>
        <v>1</v>
      </c>
      <c r="U19" s="35">
        <f>+'Access-Mai'!O19</f>
        <v>5047148.4000000004</v>
      </c>
      <c r="V19" s="36">
        <f t="shared" si="2"/>
        <v>1</v>
      </c>
      <c r="W19" s="35">
        <f>+'Access-Mai'!P19</f>
        <v>5047148.4000000004</v>
      </c>
      <c r="X19" s="36">
        <f t="shared" si="3"/>
        <v>1</v>
      </c>
    </row>
    <row r="20" spans="1:24" ht="30.75" customHeight="1" thickBot="1" x14ac:dyDescent="0.25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CIVIS DA UNIAO</v>
      </c>
      <c r="G20" s="32" t="str">
        <f>IF('Access-Mai'!I20="1","F","S")</f>
        <v>S</v>
      </c>
      <c r="H20" s="32" t="str">
        <f>+'Access-Mai'!J20</f>
        <v>0169</v>
      </c>
      <c r="I20" s="42" t="str">
        <f>+'Access-Mai'!K20</f>
        <v>CONTRIB.PATRONAL P/PLANO DE SEGURID.SOC.SERV.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5320737.63</v>
      </c>
      <c r="Q20" s="35"/>
      <c r="R20" s="35">
        <f t="shared" si="0"/>
        <v>5320737.63</v>
      </c>
      <c r="S20" s="35">
        <f>+'Access-Mai'!N20</f>
        <v>5320737.63</v>
      </c>
      <c r="T20" s="36">
        <f t="shared" si="1"/>
        <v>1</v>
      </c>
      <c r="U20" s="35">
        <f>+'Access-Mai'!O20</f>
        <v>5320737.63</v>
      </c>
      <c r="V20" s="36">
        <f t="shared" si="2"/>
        <v>1</v>
      </c>
      <c r="W20" s="35">
        <f>+'Access-Mai'!P20</f>
        <v>5273590.38</v>
      </c>
      <c r="X20" s="36">
        <f t="shared" si="3"/>
        <v>0.99113896356509501</v>
      </c>
    </row>
    <row r="21" spans="1:24" ht="30.75" customHeight="1" thickBot="1" x14ac:dyDescent="0.25">
      <c r="A21" s="82" t="s">
        <v>99</v>
      </c>
      <c r="B21" s="83"/>
      <c r="C21" s="83"/>
      <c r="D21" s="83"/>
      <c r="E21" s="83"/>
      <c r="F21" s="83"/>
      <c r="G21" s="83"/>
      <c r="H21" s="83"/>
      <c r="I21" s="83"/>
      <c r="J21" s="8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70146401.390000001</v>
      </c>
      <c r="Q21" s="38">
        <f>SUM(Q10:Q20)</f>
        <v>0</v>
      </c>
      <c r="R21" s="38">
        <f>SUM(R10:R20)</f>
        <v>70146401.390000001</v>
      </c>
      <c r="S21" s="38">
        <f>SUM(S10:S20)</f>
        <v>63291822.780000001</v>
      </c>
      <c r="T21" s="39">
        <f t="shared" si="1"/>
        <v>0.90228182096056631</v>
      </c>
      <c r="U21" s="38">
        <f>SUM(U10:U20)</f>
        <v>51081730.530000001</v>
      </c>
      <c r="V21" s="39">
        <f t="shared" si="2"/>
        <v>0.72821598140146593</v>
      </c>
      <c r="W21" s="38">
        <f>SUM(W10:W20)</f>
        <v>50845903.369999997</v>
      </c>
      <c r="X21" s="39">
        <f t="shared" si="3"/>
        <v>0.72485405327219732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70146401.390000001</v>
      </c>
      <c r="Q26" s="41"/>
      <c r="R26" s="41">
        <f>SUM(R10:R20)</f>
        <v>70146401.390000001</v>
      </c>
      <c r="S26" s="41">
        <f>SUM(S10:S20)</f>
        <v>63291822.780000001</v>
      </c>
      <c r="T26" s="41"/>
      <c r="U26" s="41">
        <f>SUM(U10:U20)</f>
        <v>51081730.530000001</v>
      </c>
      <c r="V26" s="41"/>
      <c r="W26" s="41">
        <f>SUM(W10:W20)</f>
        <v>50845903.369999997</v>
      </c>
      <c r="X26" s="41"/>
    </row>
    <row r="27" spans="1:24" x14ac:dyDescent="0.2">
      <c r="N27" s="54" t="s">
        <v>124</v>
      </c>
      <c r="P27" s="41">
        <f>'Access-Mai'!M22</f>
        <v>70146401.390000001</v>
      </c>
      <c r="Q27" s="41"/>
      <c r="R27" s="41">
        <f>'Access-Mai'!M22</f>
        <v>70146401.390000001</v>
      </c>
      <c r="S27" s="41">
        <f>'Access-Mai'!N22</f>
        <v>63291822.780000001</v>
      </c>
      <c r="T27" s="41"/>
      <c r="U27" s="41">
        <f>'Access-Mai'!O22</f>
        <v>51081730.530000001</v>
      </c>
      <c r="V27" s="41"/>
      <c r="W27" s="41">
        <f>'Access-Mai'!P22</f>
        <v>50845903.369999997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120</v>
      </c>
      <c r="P30" s="41">
        <v>70146401.390000001</v>
      </c>
      <c r="Q30" s="41"/>
      <c r="R30" s="41">
        <f>P30</f>
        <v>70146401.390000001</v>
      </c>
      <c r="S30" s="41">
        <v>63291822.780000001</v>
      </c>
      <c r="T30" s="41"/>
      <c r="U30" s="41">
        <v>51081730.530000001</v>
      </c>
      <c r="V30" s="41"/>
      <c r="W30" s="59">
        <v>50845903.369999997</v>
      </c>
    </row>
    <row r="31" spans="1:24" x14ac:dyDescent="0.2">
      <c r="N31" s="54" t="s">
        <v>16</v>
      </c>
      <c r="P31" s="41">
        <f>P26-P30</f>
        <v>0</v>
      </c>
      <c r="Q31" s="41"/>
      <c r="R31" s="41">
        <f>R26-R30</f>
        <v>0</v>
      </c>
      <c r="S31" s="41">
        <f>S26-S30</f>
        <v>0</v>
      </c>
      <c r="T31" s="41"/>
      <c r="U31" s="41">
        <f>U26-U30</f>
        <v>0</v>
      </c>
      <c r="V31" s="41"/>
      <c r="W31" s="41">
        <f>W26-W30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F1" zoomScale="85" zoomScaleNormal="70" zoomScaleSheetLayoutView="8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5.8554687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43252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3015426</v>
      </c>
      <c r="Q10" s="30"/>
      <c r="R10" s="30">
        <f>N10-O10+P10+Q10</f>
        <v>3015426</v>
      </c>
      <c r="S10" s="30">
        <f>+'Access-Jun'!N10</f>
        <v>3015426</v>
      </c>
      <c r="T10" s="31">
        <f>IF(R10&gt;0,S10/R10,0)</f>
        <v>1</v>
      </c>
      <c r="U10" s="30">
        <f>+'Access-Jun'!O10</f>
        <v>2254865.09</v>
      </c>
      <c r="V10" s="31">
        <f>IF(R10&gt;0,U10/R10,0)</f>
        <v>0.74777662923911903</v>
      </c>
      <c r="W10" s="30">
        <f>+'Access-Jun'!P10</f>
        <v>2254865.09</v>
      </c>
      <c r="X10" s="31">
        <f>IF(R10&gt;0,W10/R10,0)</f>
        <v>0.74777662923911903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1276211</v>
      </c>
      <c r="Q11" s="35"/>
      <c r="R11" s="35">
        <f t="shared" ref="R11:R20" si="0">N11-O11+P11+Q11</f>
        <v>1276211</v>
      </c>
      <c r="S11" s="35">
        <f>+'Access-Jun'!N11</f>
        <v>0</v>
      </c>
      <c r="T11" s="36">
        <f t="shared" ref="T11:T21" si="1">IF(R11&gt;0,S11/R11,0)</f>
        <v>0</v>
      </c>
      <c r="U11" s="35">
        <f>+'Access-Jun'!O11</f>
        <v>0</v>
      </c>
      <c r="V11" s="36">
        <f t="shared" ref="V11:V21" si="2">IF(R11&gt;0,U11/R11,0)</f>
        <v>0</v>
      </c>
      <c r="W11" s="35">
        <f>+'Access-Jun'!P11</f>
        <v>0</v>
      </c>
      <c r="X11" s="36">
        <f t="shared" ref="X11:X21" si="3">IF(R11&gt;0,W11/R11,0)</f>
        <v>0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15906662</v>
      </c>
      <c r="Q12" s="35"/>
      <c r="R12" s="35">
        <f t="shared" si="0"/>
        <v>15906662</v>
      </c>
      <c r="S12" s="35">
        <f>+'Access-Jun'!N12</f>
        <v>13509134.99</v>
      </c>
      <c r="T12" s="36">
        <f t="shared" si="1"/>
        <v>0.84927529044120009</v>
      </c>
      <c r="U12" s="35">
        <f>+'Access-Jun'!O12</f>
        <v>6469821.2800000003</v>
      </c>
      <c r="V12" s="36">
        <f t="shared" si="2"/>
        <v>0.40673657867376578</v>
      </c>
      <c r="W12" s="35">
        <f>+'Access-Jun'!P12</f>
        <v>6250668.46</v>
      </c>
      <c r="X12" s="36">
        <f t="shared" si="3"/>
        <v>0.39295915510117713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0181</v>
      </c>
      <c r="I13" s="42" t="str">
        <f>+'Access-Jun'!K13</f>
        <v>RECURSOS DE CONVENIOS</v>
      </c>
      <c r="J13" s="32" t="str">
        <f>+'Access-Jun'!L13</f>
        <v>4</v>
      </c>
      <c r="K13" s="35"/>
      <c r="L13" s="35"/>
      <c r="M13" s="35"/>
      <c r="N13" s="33">
        <v>0</v>
      </c>
      <c r="O13" s="35"/>
      <c r="P13" s="35">
        <f>+'Access-Jun'!M13</f>
        <v>844600</v>
      </c>
      <c r="Q13" s="35"/>
      <c r="R13" s="35">
        <f t="shared" si="0"/>
        <v>844600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ATIVOS CIVIS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36747477.579999998</v>
      </c>
      <c r="Q14" s="35"/>
      <c r="R14" s="35">
        <f t="shared" si="0"/>
        <v>36747477.579999998</v>
      </c>
      <c r="S14" s="35">
        <f>+'Access-Jun'!N14</f>
        <v>36746931.229999997</v>
      </c>
      <c r="T14" s="36">
        <f t="shared" si="1"/>
        <v>0.99998513231285568</v>
      </c>
      <c r="U14" s="35">
        <f>+'Access-Jun'!O14</f>
        <v>36746302.850000001</v>
      </c>
      <c r="V14" s="36">
        <f t="shared" si="2"/>
        <v>0.99996803236365162</v>
      </c>
      <c r="W14" s="35">
        <f>+'Access-Jun'!P14</f>
        <v>36559230.049999997</v>
      </c>
      <c r="X14" s="36">
        <f t="shared" si="3"/>
        <v>0.99487726662081277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1977600</v>
      </c>
      <c r="Q15" s="35"/>
      <c r="R15" s="35">
        <f t="shared" si="0"/>
        <v>1977600</v>
      </c>
      <c r="S15" s="35">
        <f>+'Access-Jun'!N15</f>
        <v>719677.11</v>
      </c>
      <c r="T15" s="36">
        <f t="shared" si="1"/>
        <v>0.36391439623786409</v>
      </c>
      <c r="U15" s="35">
        <f>+'Access-Jun'!O15</f>
        <v>709754.24</v>
      </c>
      <c r="V15" s="36">
        <f t="shared" si="2"/>
        <v>0.35889676375404528</v>
      </c>
      <c r="W15" s="35">
        <f>+'Access-Jun'!P15</f>
        <v>709754.24</v>
      </c>
      <c r="X15" s="36">
        <f t="shared" si="3"/>
        <v>0.35889676375404528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+'Access-Jun'!M16</f>
        <v>50000</v>
      </c>
      <c r="Q16" s="35"/>
      <c r="R16" s="35">
        <f t="shared" si="0"/>
        <v>50000</v>
      </c>
      <c r="S16" s="35">
        <f>+'Access-Jun'!N16</f>
        <v>0</v>
      </c>
      <c r="T16" s="36">
        <f t="shared" si="1"/>
        <v>0</v>
      </c>
      <c r="U16" s="35">
        <f>+'Access-Jun'!O16</f>
        <v>0</v>
      </c>
      <c r="V16" s="36">
        <f t="shared" si="2"/>
        <v>0</v>
      </c>
      <c r="W16" s="35">
        <f>+'Access-Jun'!P16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02.301</v>
      </c>
      <c r="D17" s="32" t="str">
        <f>+CONCATENATE('Access-Jun'!E17,".",'Access-Jun'!G17)</f>
        <v>0569.2004</v>
      </c>
      <c r="E17" s="42" t="str">
        <f>+'Access-Jun'!F17</f>
        <v>PRESTACAO JURISDICIONAL NA JUSTICA FEDERAL</v>
      </c>
      <c r="F17" s="42" t="str">
        <f>+'Access-Jun'!H17</f>
        <v>ASSISTENCIA MEDICA E ODONTOLOGICA AOS SERVIDORES CIVIS, EMPR</v>
      </c>
      <c r="G17" s="32" t="str">
        <f>IF('Access-Jun'!I17="1","F","S")</f>
        <v>S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2592577</v>
      </c>
      <c r="Q17" s="35"/>
      <c r="R17" s="35">
        <f t="shared" si="0"/>
        <v>2592577</v>
      </c>
      <c r="S17" s="35">
        <f>+'Access-Jun'!N17</f>
        <v>1301595.33</v>
      </c>
      <c r="T17" s="36">
        <f t="shared" si="1"/>
        <v>0.50204693245369381</v>
      </c>
      <c r="U17" s="35">
        <f>+'Access-Jun'!O17</f>
        <v>755893.91</v>
      </c>
      <c r="V17" s="36">
        <f t="shared" si="2"/>
        <v>0.29156083310158193</v>
      </c>
      <c r="W17" s="35">
        <f>+'Access-Jun'!P17</f>
        <v>755893.91</v>
      </c>
      <c r="X17" s="36">
        <f t="shared" si="3"/>
        <v>0.29156083310158193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0569.212B</v>
      </c>
      <c r="E18" s="42" t="str">
        <f>+'Access-Jun'!F18</f>
        <v>PRESTACAO JURISDICIONAL NA JUSTICA FEDERAL</v>
      </c>
      <c r="F18" s="42" t="str">
        <f>+'Access-Jun'!H18</f>
        <v>BENEFICIOS OBRIGATORIOS AOS SERVIDORES CIVIS, EMPREGADOS, MI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4169444.25</v>
      </c>
      <c r="Q18" s="35"/>
      <c r="R18" s="35">
        <f t="shared" si="0"/>
        <v>4169444.25</v>
      </c>
      <c r="S18" s="35">
        <f>+'Access-Jun'!N18</f>
        <v>4103507.25</v>
      </c>
      <c r="T18" s="36">
        <f t="shared" si="1"/>
        <v>0.98418566215389502</v>
      </c>
      <c r="U18" s="35">
        <f>+'Access-Jun'!O18</f>
        <v>2062506.7</v>
      </c>
      <c r="V18" s="36">
        <f t="shared" si="2"/>
        <v>0.49467184985145202</v>
      </c>
      <c r="W18" s="35">
        <f>+'Access-Jun'!P18</f>
        <v>2062506.7</v>
      </c>
      <c r="X18" s="36">
        <f t="shared" si="3"/>
        <v>0.49467184985145202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02.846</v>
      </c>
      <c r="D19" s="32" t="str">
        <f>+CONCATENATE('Access-Jun'!E19,".",'Access-Jun'!G19)</f>
        <v>0569.09HB</v>
      </c>
      <c r="E19" s="42" t="str">
        <f>+'Access-Jun'!F19</f>
        <v>PRESTACAO JURISDICIONAL NA JUSTICA FEDERAL</v>
      </c>
      <c r="F19" s="42" t="str">
        <f>+'Access-Jun'!H19</f>
        <v>CONTRIBUICAO DA UNIAO, DE SUAS AUTARQUIAS E FUNDACOES PARA O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1</v>
      </c>
      <c r="K19" s="33"/>
      <c r="L19" s="33"/>
      <c r="M19" s="33"/>
      <c r="N19" s="33">
        <v>0</v>
      </c>
      <c r="O19" s="33"/>
      <c r="P19" s="35">
        <f>+'Access-Jun'!M19</f>
        <v>6076612.4199999999</v>
      </c>
      <c r="Q19" s="35"/>
      <c r="R19" s="35">
        <f t="shared" si="0"/>
        <v>6076612.4199999999</v>
      </c>
      <c r="S19" s="35">
        <f>+'Access-Jun'!N19</f>
        <v>6076612.4199999999</v>
      </c>
      <c r="T19" s="36">
        <f t="shared" si="1"/>
        <v>1</v>
      </c>
      <c r="U19" s="35">
        <f>+'Access-Jun'!O19</f>
        <v>6076612.4199999999</v>
      </c>
      <c r="V19" s="36">
        <f t="shared" si="2"/>
        <v>1</v>
      </c>
      <c r="W19" s="35">
        <f>+'Access-Jun'!P19</f>
        <v>6076612.4199999999</v>
      </c>
      <c r="X19" s="36">
        <f t="shared" si="3"/>
        <v>1</v>
      </c>
    </row>
    <row r="20" spans="1:24" ht="30.75" customHeight="1" thickBot="1" x14ac:dyDescent="0.25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09.272</v>
      </c>
      <c r="D20" s="32" t="str">
        <f>+CONCATENATE('Access-Jun'!E20,".",'Access-Jun'!G20)</f>
        <v>0089.0181</v>
      </c>
      <c r="E20" s="42" t="str">
        <f>+'Access-Jun'!F20</f>
        <v>PREVIDENCIA DE INATIVOS E PENSIONISTAS DA UNIAO</v>
      </c>
      <c r="F20" s="42" t="str">
        <f>+'Access-Jun'!H20</f>
        <v>APOSENTADORIAS E PENSOES CIVIS DA UNIAO</v>
      </c>
      <c r="G20" s="32" t="str">
        <f>IF('Access-Jun'!I20="1","F","S")</f>
        <v>S</v>
      </c>
      <c r="H20" s="32" t="str">
        <f>+'Access-Jun'!J20</f>
        <v>0169</v>
      </c>
      <c r="I20" s="42" t="str">
        <f>+'Access-Jun'!K20</f>
        <v>CONTRIB.PATRONAL P/PLANO DE SEGURID.SOC.SERV.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6382216.3399999999</v>
      </c>
      <c r="Q20" s="35"/>
      <c r="R20" s="35">
        <f t="shared" si="0"/>
        <v>6382216.3399999999</v>
      </c>
      <c r="S20" s="35">
        <f>+'Access-Jun'!N20</f>
        <v>6382216.3399999999</v>
      </c>
      <c r="T20" s="36">
        <f t="shared" si="1"/>
        <v>1</v>
      </c>
      <c r="U20" s="35">
        <f>+'Access-Jun'!O20</f>
        <v>6382216.3399999999</v>
      </c>
      <c r="V20" s="36">
        <f t="shared" si="2"/>
        <v>1</v>
      </c>
      <c r="W20" s="35">
        <f>+'Access-Jun'!P20</f>
        <v>6328732.4500000002</v>
      </c>
      <c r="X20" s="36">
        <f t="shared" si="3"/>
        <v>0.99161985630841221</v>
      </c>
    </row>
    <row r="21" spans="1:24" ht="30.75" customHeight="1" thickBot="1" x14ac:dyDescent="0.25">
      <c r="A21" s="82" t="s">
        <v>99</v>
      </c>
      <c r="B21" s="83"/>
      <c r="C21" s="83"/>
      <c r="D21" s="83"/>
      <c r="E21" s="83"/>
      <c r="F21" s="83"/>
      <c r="G21" s="83"/>
      <c r="H21" s="83"/>
      <c r="I21" s="83"/>
      <c r="J21" s="8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79038826.590000004</v>
      </c>
      <c r="Q21" s="38">
        <f>SUM(Q10:Q20)</f>
        <v>0</v>
      </c>
      <c r="R21" s="38">
        <f>SUM(R10:R20)</f>
        <v>79038826.590000004</v>
      </c>
      <c r="S21" s="38">
        <f>SUM(S10:S20)</f>
        <v>71855100.670000002</v>
      </c>
      <c r="T21" s="39">
        <f t="shared" si="1"/>
        <v>0.90911143004103145</v>
      </c>
      <c r="U21" s="38">
        <f>SUM(U10:U20)</f>
        <v>61457972.829999998</v>
      </c>
      <c r="V21" s="39">
        <f t="shared" si="2"/>
        <v>0.77756686784841089</v>
      </c>
      <c r="W21" s="38">
        <f>SUM(W10:W20)</f>
        <v>60998263.32</v>
      </c>
      <c r="X21" s="39">
        <f t="shared" si="3"/>
        <v>0.77175061867274108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79038826.590000004</v>
      </c>
      <c r="Q26" s="41"/>
      <c r="R26" s="41">
        <f>SUM(R10:R20)</f>
        <v>79038826.590000004</v>
      </c>
      <c r="S26" s="41">
        <f>SUM(S10:S20)</f>
        <v>71855100.670000002</v>
      </c>
      <c r="T26" s="41"/>
      <c r="U26" s="41">
        <f>SUM(U10:U20)</f>
        <v>61457972.829999998</v>
      </c>
      <c r="V26" s="41"/>
      <c r="W26" s="41">
        <f>SUM(W10:W20)</f>
        <v>60998263.32</v>
      </c>
      <c r="X26" s="41"/>
    </row>
    <row r="27" spans="1:24" x14ac:dyDescent="0.2">
      <c r="N27" s="54" t="s">
        <v>128</v>
      </c>
      <c r="P27" s="41">
        <f>'Access-Jun'!M22</f>
        <v>79038826.590000004</v>
      </c>
      <c r="Q27" s="41"/>
      <c r="R27" s="41">
        <f>'Access-Jun'!M22</f>
        <v>79038826.590000004</v>
      </c>
      <c r="S27" s="41">
        <f>'Access-Jun'!N22</f>
        <v>71855100.670000002</v>
      </c>
      <c r="T27" s="41"/>
      <c r="U27" s="41">
        <f>'Access-Jun'!O22</f>
        <v>61457972.829999998</v>
      </c>
      <c r="V27" s="41"/>
      <c r="W27" s="41">
        <f>'Access-Jun'!P22</f>
        <v>60998263.32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120</v>
      </c>
      <c r="P30" s="41">
        <v>79038826.590000004</v>
      </c>
      <c r="Q30" s="41"/>
      <c r="R30" s="41">
        <v>79038826.590000004</v>
      </c>
      <c r="S30" s="41">
        <v>71855100.670000002</v>
      </c>
      <c r="T30" s="41"/>
      <c r="U30" s="41">
        <v>61457972.829999998</v>
      </c>
      <c r="V30" s="41"/>
      <c r="W30" s="41">
        <v>60998263.32</v>
      </c>
    </row>
    <row r="31" spans="1:24" x14ac:dyDescent="0.2">
      <c r="N31" s="54" t="s">
        <v>16</v>
      </c>
      <c r="P31" s="41">
        <f>+P21-P30</f>
        <v>0</v>
      </c>
      <c r="Q31" s="41"/>
      <c r="R31" s="41">
        <f>+R21-R30</f>
        <v>0</v>
      </c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1:J21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GridLines="0" tabSelected="1" view="pageBreakPreview" topLeftCell="B1" zoomScaleNormal="70" zoomScaleSheetLayoutView="100" workbookViewId="0">
      <selection activeCell="F41" sqref="F4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42578125" customWidth="1"/>
    <col min="17" max="17" width="11.42578125" customWidth="1"/>
    <col min="18" max="18" width="18.7109375" customWidth="1"/>
    <col min="19" max="19" width="19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43282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thickBot="1" x14ac:dyDescent="0.25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 t="shared" ref="N10:N16" si="0">K10+L10-M10</f>
        <v>0</v>
      </c>
      <c r="O10" s="27"/>
      <c r="P10" s="30">
        <f>+'Access-Jul'!M10</f>
        <v>3015426</v>
      </c>
      <c r="Q10" s="30"/>
      <c r="R10" s="30">
        <f t="shared" ref="R10:R16" si="1">N10-O10+P10+Q10</f>
        <v>3015426</v>
      </c>
      <c r="S10" s="30">
        <f>+'Access-Jul'!N10</f>
        <v>3015426</v>
      </c>
      <c r="T10" s="31">
        <f t="shared" ref="T10:T16" si="2">IF(R10&gt;0,S10/R10,0)</f>
        <v>1</v>
      </c>
      <c r="U10" s="30">
        <f>+'Access-Jul'!O10</f>
        <v>2833421.08</v>
      </c>
      <c r="V10" s="31">
        <f t="shared" ref="V10:V16" si="3">IF(R10&gt;0,U10/R10,0)</f>
        <v>0.93964205389221955</v>
      </c>
      <c r="W10" s="30">
        <f>+'Access-Jul'!P10</f>
        <v>2833421.08</v>
      </c>
      <c r="X10" s="31">
        <f t="shared" ref="X10:X16" si="4">IF(R10&gt;0,W10/R10,0)</f>
        <v>0.93964205389221955</v>
      </c>
    </row>
    <row r="11" spans="1:24" s="78" customFormat="1" ht="30.75" customHeight="1" thickBot="1" x14ac:dyDescent="0.25">
      <c r="A11" s="22" t="str">
        <f>+'Access-Jul'!A11</f>
        <v>12101</v>
      </c>
      <c r="B11" s="24" t="str">
        <f>+'Access-Jul'!B11</f>
        <v>JUSTICA FEDERAL DE PRIMEIRO GRAU</v>
      </c>
      <c r="C11" s="23" t="str">
        <f>+CONCATENATE('Access-Jul'!C11,".",'Access-Jul'!D11)</f>
        <v>02.061</v>
      </c>
      <c r="D11" s="23" t="str">
        <f>+CONCATENATE('Access-Jul'!E11,".",'Access-Jul'!G11)</f>
        <v>0569.4257</v>
      </c>
      <c r="E11" s="24" t="str">
        <f>+'Access-Jul'!F11</f>
        <v>PRESTACAO JURISDICIONAL NA JUSTICA FEDERAL</v>
      </c>
      <c r="F11" s="25" t="str">
        <f>+'Access-Jul'!H11</f>
        <v>JULGAMENTO DE CAUSAS NA JUSTICA FEDERAL</v>
      </c>
      <c r="G11" s="22" t="str">
        <f>IF('Access-Jul'!I11="1","F","S")</f>
        <v>F</v>
      </c>
      <c r="H11" s="22" t="str">
        <f>+'Access-Jul'!J11</f>
        <v>0100</v>
      </c>
      <c r="I11" s="26" t="str">
        <f>+'Access-Jul'!K11</f>
        <v>RECURSOS ORDINARIOS</v>
      </c>
      <c r="J11" s="22" t="str">
        <f>+'Access-Jul'!L11</f>
        <v>4</v>
      </c>
      <c r="K11" s="27"/>
      <c r="L11" s="28"/>
      <c r="M11" s="28"/>
      <c r="N11" s="29">
        <f t="shared" si="0"/>
        <v>0</v>
      </c>
      <c r="O11" s="27"/>
      <c r="P11" s="30">
        <f>+'Access-Jul'!M11</f>
        <v>1282837</v>
      </c>
      <c r="Q11" s="30"/>
      <c r="R11" s="30">
        <f t="shared" si="1"/>
        <v>1282837</v>
      </c>
      <c r="S11" s="30">
        <f>+'Access-Jul'!N11</f>
        <v>14580.15</v>
      </c>
      <c r="T11" s="31">
        <f t="shared" si="2"/>
        <v>1.1365551508102744E-2</v>
      </c>
      <c r="U11" s="30">
        <f>+'Access-Jul'!O11</f>
        <v>7800</v>
      </c>
      <c r="V11" s="31">
        <f t="shared" si="3"/>
        <v>6.0802736434948474E-3</v>
      </c>
      <c r="W11" s="30">
        <f>+'Access-Jul'!P11</f>
        <v>7800</v>
      </c>
      <c r="X11" s="31">
        <f t="shared" si="4"/>
        <v>6.0802736434948474E-3</v>
      </c>
    </row>
    <row r="12" spans="1:24" s="78" customFormat="1" ht="30.75" customHeight="1" thickBot="1" x14ac:dyDescent="0.25">
      <c r="A12" s="22" t="str">
        <f>+'Access-Jul'!A12</f>
        <v>12101</v>
      </c>
      <c r="B12" s="24" t="str">
        <f>+'Access-Jul'!B12</f>
        <v>JUSTICA FEDERAL DE PRIMEIRO GRAU</v>
      </c>
      <c r="C12" s="23" t="str">
        <f>+CONCATENATE('Access-Jul'!C12,".",'Access-Jul'!D12)</f>
        <v>02.061</v>
      </c>
      <c r="D12" s="23" t="str">
        <f>+CONCATENATE('Access-Jul'!E12,".",'Access-Jul'!G12)</f>
        <v>0569.4257</v>
      </c>
      <c r="E12" s="24" t="str">
        <f>+'Access-Jul'!F12</f>
        <v>PRESTACAO JURISDICIONAL NA JUSTICA FEDERAL</v>
      </c>
      <c r="F12" s="25" t="str">
        <f>+'Access-Jul'!H12</f>
        <v>JULGAMENTO DE CAUSAS NA JUSTICA FEDERAL</v>
      </c>
      <c r="G12" s="22" t="str">
        <f>IF('Access-Jul'!I12="1","F","S")</f>
        <v>F</v>
      </c>
      <c r="H12" s="22" t="str">
        <f>+'Access-Jul'!J12</f>
        <v>0100</v>
      </c>
      <c r="I12" s="26" t="str">
        <f>+'Access-Jul'!K12</f>
        <v>RECURSOS ORDINARIOS</v>
      </c>
      <c r="J12" s="22" t="str">
        <f>+'Access-Jul'!L12</f>
        <v>3</v>
      </c>
      <c r="K12" s="27"/>
      <c r="L12" s="28"/>
      <c r="M12" s="28"/>
      <c r="N12" s="29">
        <f t="shared" si="0"/>
        <v>0</v>
      </c>
      <c r="O12" s="27"/>
      <c r="P12" s="30">
        <f>+'Access-Jul'!M12</f>
        <v>15906662</v>
      </c>
      <c r="Q12" s="30"/>
      <c r="R12" s="30">
        <f t="shared" si="1"/>
        <v>15906662</v>
      </c>
      <c r="S12" s="30">
        <f>+'Access-Jul'!N12</f>
        <v>14523366.42</v>
      </c>
      <c r="T12" s="31">
        <f t="shared" si="2"/>
        <v>0.91303671505687367</v>
      </c>
      <c r="U12" s="30">
        <f>+'Access-Jul'!O12</f>
        <v>7806019.0499999998</v>
      </c>
      <c r="V12" s="31">
        <f t="shared" si="3"/>
        <v>0.49073897779433545</v>
      </c>
      <c r="W12" s="30">
        <f>+'Access-Jul'!P12</f>
        <v>7768256.9000000004</v>
      </c>
      <c r="X12" s="31">
        <f t="shared" si="4"/>
        <v>0.48836499449098753</v>
      </c>
    </row>
    <row r="13" spans="1:24" s="78" customFormat="1" ht="30.75" customHeight="1" thickBot="1" x14ac:dyDescent="0.25">
      <c r="A13" s="22" t="str">
        <f>+'Access-Jul'!A13</f>
        <v>12101</v>
      </c>
      <c r="B13" s="24" t="str">
        <f>+'Access-Jul'!B13</f>
        <v>JUSTICA FEDERAL DE PRIMEIRO GRAU</v>
      </c>
      <c r="C13" s="23" t="str">
        <f>+CONCATENATE('Access-Jul'!C13,".",'Access-Jul'!D13)</f>
        <v>02.061</v>
      </c>
      <c r="D13" s="23" t="str">
        <f>+CONCATENATE('Access-Jul'!E13,".",'Access-Jul'!G13)</f>
        <v>0569.4257</v>
      </c>
      <c r="E13" s="24" t="str">
        <f>+'Access-Jul'!F13</f>
        <v>PRESTACAO JURISDICIONAL NA JUSTICA FEDERAL</v>
      </c>
      <c r="F13" s="25" t="str">
        <f>+'Access-Jul'!H13</f>
        <v>JULGAMENTO DE CAUSAS NA JUSTICA FEDERAL</v>
      </c>
      <c r="G13" s="22" t="str">
        <f>IF('Access-Jul'!I13="1","F","S")</f>
        <v>F</v>
      </c>
      <c r="H13" s="22" t="str">
        <f>+'Access-Jul'!J13</f>
        <v>0181</v>
      </c>
      <c r="I13" s="26" t="str">
        <f>+'Access-Jul'!K13</f>
        <v>RECURSOS DE CONVENIOS</v>
      </c>
      <c r="J13" s="22" t="str">
        <f>+'Access-Jul'!L13</f>
        <v>4</v>
      </c>
      <c r="K13" s="27"/>
      <c r="L13" s="28"/>
      <c r="M13" s="28"/>
      <c r="N13" s="29">
        <f t="shared" si="0"/>
        <v>0</v>
      </c>
      <c r="O13" s="27"/>
      <c r="P13" s="30">
        <f>+'Access-Jul'!M13</f>
        <v>844600</v>
      </c>
      <c r="Q13" s="30"/>
      <c r="R13" s="30">
        <f t="shared" si="1"/>
        <v>844600</v>
      </c>
      <c r="S13" s="30">
        <f>+'Access-Jul'!N13</f>
        <v>0</v>
      </c>
      <c r="T13" s="31">
        <f t="shared" si="2"/>
        <v>0</v>
      </c>
      <c r="U13" s="30">
        <f>+'Access-Jul'!O13</f>
        <v>0</v>
      </c>
      <c r="V13" s="31">
        <f t="shared" si="3"/>
        <v>0</v>
      </c>
      <c r="W13" s="30">
        <f>+'Access-Jul'!P13</f>
        <v>0</v>
      </c>
      <c r="X13" s="31">
        <f t="shared" si="4"/>
        <v>0</v>
      </c>
    </row>
    <row r="14" spans="1:24" s="78" customFormat="1" ht="30.75" customHeight="1" thickBot="1" x14ac:dyDescent="0.25">
      <c r="A14" s="22" t="str">
        <f>+'Access-Jul'!A14</f>
        <v>12101</v>
      </c>
      <c r="B14" s="24" t="str">
        <f>+'Access-Jul'!B14</f>
        <v>JUSTICA FEDERAL DE PRIMEIRO GRAU</v>
      </c>
      <c r="C14" s="23" t="str">
        <f>+CONCATENATE('Access-Jul'!C14,".",'Access-Jul'!D14)</f>
        <v>02.122</v>
      </c>
      <c r="D14" s="23" t="str">
        <f>+CONCATENATE('Access-Jul'!E14,".",'Access-Jul'!G14)</f>
        <v>0569.20TP</v>
      </c>
      <c r="E14" s="24" t="str">
        <f>+'Access-Jul'!F14</f>
        <v>PRESTACAO JURISDICIONAL NA JUSTICA FEDERAL</v>
      </c>
      <c r="F14" s="25" t="str">
        <f>+'Access-Jul'!H14</f>
        <v>ATIVOS CIVIS DA UNIAO</v>
      </c>
      <c r="G14" s="22" t="str">
        <f>IF('Access-Jul'!I14="1","F","S")</f>
        <v>F</v>
      </c>
      <c r="H14" s="22" t="str">
        <f>+'Access-Jul'!J14</f>
        <v>0100</v>
      </c>
      <c r="I14" s="26" t="str">
        <f>+'Access-Jul'!K14</f>
        <v>RECURSOS ORDINARIOS</v>
      </c>
      <c r="J14" s="22" t="str">
        <f>+'Access-Jul'!L14</f>
        <v>1</v>
      </c>
      <c r="K14" s="27"/>
      <c r="L14" s="28"/>
      <c r="M14" s="28"/>
      <c r="N14" s="29">
        <f t="shared" si="0"/>
        <v>0</v>
      </c>
      <c r="O14" s="27"/>
      <c r="P14" s="30">
        <f>+'Access-Jul'!M14</f>
        <v>42594008.090000004</v>
      </c>
      <c r="Q14" s="30"/>
      <c r="R14" s="30">
        <f t="shared" si="1"/>
        <v>42594008.090000004</v>
      </c>
      <c r="S14" s="30">
        <f>+'Access-Jul'!N14</f>
        <v>42590646.950000003</v>
      </c>
      <c r="T14" s="31">
        <f t="shared" si="2"/>
        <v>0.99992108890074638</v>
      </c>
      <c r="U14" s="30">
        <f>+'Access-Jul'!O14</f>
        <v>42589438.439999998</v>
      </c>
      <c r="V14" s="31">
        <f t="shared" si="3"/>
        <v>0.99989271613062691</v>
      </c>
      <c r="W14" s="30">
        <f>+'Access-Jul'!P14</f>
        <v>42405476.609999999</v>
      </c>
      <c r="X14" s="31">
        <f t="shared" si="4"/>
        <v>0.99557375582965468</v>
      </c>
    </row>
    <row r="15" spans="1:24" s="78" customFormat="1" ht="30.75" customHeight="1" thickBot="1" x14ac:dyDescent="0.25">
      <c r="A15" s="22" t="str">
        <f>+'Access-Jul'!A15</f>
        <v>12101</v>
      </c>
      <c r="B15" s="24" t="str">
        <f>+'Access-Jul'!B15</f>
        <v>JUSTICA FEDERAL DE PRIMEIRO GRAU</v>
      </c>
      <c r="C15" s="23" t="str">
        <f>+CONCATENATE('Access-Jul'!C15,".",'Access-Jul'!D15)</f>
        <v>02.122</v>
      </c>
      <c r="D15" s="23" t="str">
        <f>+CONCATENATE('Access-Jul'!E15,".",'Access-Jul'!G15)</f>
        <v>0569.216H</v>
      </c>
      <c r="E15" s="24" t="str">
        <f>+'Access-Jul'!F15</f>
        <v>PRESTACAO JURISDICIONAL NA JUSTICA FEDERAL</v>
      </c>
      <c r="F15" s="25" t="str">
        <f>+'Access-Jul'!H15</f>
        <v>AJUDA DE CUSTO PARA MORADIA OU AUXILIO-MORADIA A AGENTES PUB</v>
      </c>
      <c r="G15" s="22" t="str">
        <f>IF('Access-Jul'!I15="1","F","S")</f>
        <v>F</v>
      </c>
      <c r="H15" s="22" t="str">
        <f>+'Access-Jul'!J15</f>
        <v>0100</v>
      </c>
      <c r="I15" s="26" t="str">
        <f>+'Access-Jul'!K15</f>
        <v>RECURSOS ORDINARIOS</v>
      </c>
      <c r="J15" s="22" t="str">
        <f>+'Access-Jul'!L15</f>
        <v>3</v>
      </c>
      <c r="K15" s="27"/>
      <c r="L15" s="28"/>
      <c r="M15" s="28"/>
      <c r="N15" s="29">
        <f t="shared" si="0"/>
        <v>0</v>
      </c>
      <c r="O15" s="27"/>
      <c r="P15" s="30">
        <f>+'Access-Jul'!M15</f>
        <v>1977600</v>
      </c>
      <c r="Q15" s="30"/>
      <c r="R15" s="30">
        <f t="shared" si="1"/>
        <v>1977600</v>
      </c>
      <c r="S15" s="30">
        <f>+'Access-Jul'!N15</f>
        <v>861178.3</v>
      </c>
      <c r="T15" s="31">
        <f t="shared" si="2"/>
        <v>0.43546637338187705</v>
      </c>
      <c r="U15" s="30">
        <f>+'Access-Jul'!O15</f>
        <v>851255.43</v>
      </c>
      <c r="V15" s="31">
        <f t="shared" si="3"/>
        <v>0.43044874089805829</v>
      </c>
      <c r="W15" s="30">
        <f>+'Access-Jul'!P15</f>
        <v>851255.43</v>
      </c>
      <c r="X15" s="31">
        <f t="shared" si="4"/>
        <v>0.43044874089805829</v>
      </c>
    </row>
    <row r="16" spans="1:24" s="78" customFormat="1" ht="30.75" customHeight="1" x14ac:dyDescent="0.2">
      <c r="A16" s="22" t="str">
        <f>+'Access-Jul'!A16</f>
        <v>12101</v>
      </c>
      <c r="B16" s="24" t="str">
        <f>+'Access-Jul'!B16</f>
        <v>JUSTICA FEDERAL DE PRIMEIRO GRAU</v>
      </c>
      <c r="C16" s="23" t="str">
        <f>+CONCATENATE('Access-Jul'!C16,".",'Access-Jul'!D16)</f>
        <v>02.301</v>
      </c>
      <c r="D16" s="23" t="str">
        <f>+CONCATENATE('Access-Jul'!E16,".",'Access-Jul'!G16)</f>
        <v>0569.2004</v>
      </c>
      <c r="E16" s="24" t="str">
        <f>+'Access-Jul'!F16</f>
        <v>PRESTACAO JURISDICIONAL NA JUSTICA FEDERAL</v>
      </c>
      <c r="F16" s="25" t="str">
        <f>+'Access-Jul'!H16</f>
        <v>ASSISTENCIA MEDICA E ODONTOLOGICA AOS SERVIDORES CIVIS, EMPR</v>
      </c>
      <c r="G16" s="22" t="str">
        <f>IF('Access-Jul'!I16="1","F","S")</f>
        <v>S</v>
      </c>
      <c r="H16" s="22" t="str">
        <f>+'Access-Jul'!J16</f>
        <v>0100</v>
      </c>
      <c r="I16" s="26" t="str">
        <f>+'Access-Jul'!K16</f>
        <v>RECURSOS ORDINARIOS</v>
      </c>
      <c r="J16" s="22" t="str">
        <f>+'Access-Jul'!L16</f>
        <v>4</v>
      </c>
      <c r="K16" s="27"/>
      <c r="L16" s="28"/>
      <c r="M16" s="28"/>
      <c r="N16" s="29">
        <f t="shared" si="0"/>
        <v>0</v>
      </c>
      <c r="O16" s="27"/>
      <c r="P16" s="30">
        <f>+'Access-Jul'!M16</f>
        <v>50000</v>
      </c>
      <c r="Q16" s="30"/>
      <c r="R16" s="30">
        <f t="shared" si="1"/>
        <v>50000</v>
      </c>
      <c r="S16" s="30">
        <f>+'Access-Jul'!N16</f>
        <v>0</v>
      </c>
      <c r="T16" s="31">
        <f t="shared" si="2"/>
        <v>0</v>
      </c>
      <c r="U16" s="30">
        <f>+'Access-Jul'!O16</f>
        <v>0</v>
      </c>
      <c r="V16" s="31">
        <f t="shared" si="3"/>
        <v>0</v>
      </c>
      <c r="W16" s="30">
        <f>+'Access-Jul'!P16</f>
        <v>0</v>
      </c>
      <c r="X16" s="31">
        <f t="shared" si="4"/>
        <v>0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02.301</v>
      </c>
      <c r="D17" s="32" t="str">
        <f>+CONCATENATE('Access-Jul'!E17,".",'Access-Jul'!G17)</f>
        <v>0569.2004</v>
      </c>
      <c r="E17" s="42" t="str">
        <f>+'Access-Jul'!F17</f>
        <v>PRESTACAO JURISDICIONAL NA JUSTICA FEDERAL</v>
      </c>
      <c r="F17" s="42" t="str">
        <f>+'Access-Jul'!H17</f>
        <v>ASSISTENCIA MEDICA E ODONTOLOGICA AOS SERVIDORES CIVIS, EMPR</v>
      </c>
      <c r="G17" s="32" t="str">
        <f>IF('Access-Jul'!I17="1","F","S")</f>
        <v>S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2592577</v>
      </c>
      <c r="Q17" s="35"/>
      <c r="R17" s="35">
        <f t="shared" ref="R17:R20" si="5">N17-O17+P17+Q17</f>
        <v>2592577</v>
      </c>
      <c r="S17" s="35">
        <f>+'Access-Jul'!N17</f>
        <v>1821609.91</v>
      </c>
      <c r="T17" s="36">
        <f t="shared" ref="T17:T21" si="6">IF(R17&gt;0,S17/R17,0)</f>
        <v>0.70262519107436339</v>
      </c>
      <c r="U17" s="35">
        <f>+'Access-Jul'!O17</f>
        <v>905217.42</v>
      </c>
      <c r="V17" s="36">
        <f t="shared" ref="V17:V21" si="7">IF(R17&gt;0,U17/R17,0)</f>
        <v>0.34915739050373434</v>
      </c>
      <c r="W17" s="35">
        <f>+'Access-Jul'!P17</f>
        <v>905217.42</v>
      </c>
      <c r="X17" s="36">
        <f t="shared" ref="X17:X21" si="8">IF(R17&gt;0,W17/R17,0)</f>
        <v>0.34915739050373434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0569.212B</v>
      </c>
      <c r="E18" s="42" t="str">
        <f>+'Access-Jul'!F18</f>
        <v>PRESTACAO JURISDICIONAL NA JUSTICA FEDERAL</v>
      </c>
      <c r="F18" s="42" t="str">
        <f>+'Access-Jul'!H18</f>
        <v>BENEFICIOS OBRIGATORIOS AOS SERVIDORES CIVIS, EMPREGADOS, MI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4171422</v>
      </c>
      <c r="Q18" s="35"/>
      <c r="R18" s="35">
        <f t="shared" si="5"/>
        <v>4171422</v>
      </c>
      <c r="S18" s="35">
        <f>+'Access-Jul'!N18</f>
        <v>4105485</v>
      </c>
      <c r="T18" s="36">
        <f t="shared" si="6"/>
        <v>0.98419316003032065</v>
      </c>
      <c r="U18" s="35">
        <f>+'Access-Jul'!O18</f>
        <v>2429362.4</v>
      </c>
      <c r="V18" s="36">
        <f t="shared" si="7"/>
        <v>0.58238231471186563</v>
      </c>
      <c r="W18" s="35">
        <f>+'Access-Jul'!P18</f>
        <v>2429362.4</v>
      </c>
      <c r="X18" s="36">
        <f t="shared" si="8"/>
        <v>0.58238231471186563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02.846</v>
      </c>
      <c r="D19" s="32" t="str">
        <f>+CONCATENATE('Access-Jul'!E19,".",'Access-Jul'!G19)</f>
        <v>0569.09HB</v>
      </c>
      <c r="E19" s="42" t="str">
        <f>+'Access-Jul'!F19</f>
        <v>PRESTACAO JURISDICIONAL NA JUSTICA FEDERAL</v>
      </c>
      <c r="F19" s="42" t="str">
        <f>+'Access-Jul'!H19</f>
        <v>CONTRIBUICAO DA UNIAO, DE SUAS AUTARQUIAS E FUNDACOES PARA O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1</v>
      </c>
      <c r="K19" s="33"/>
      <c r="L19" s="33"/>
      <c r="M19" s="33"/>
      <c r="N19" s="33">
        <v>0</v>
      </c>
      <c r="O19" s="33"/>
      <c r="P19" s="35">
        <f>+'Access-Jul'!M19</f>
        <v>7111072.7999999998</v>
      </c>
      <c r="Q19" s="35"/>
      <c r="R19" s="35">
        <f t="shared" si="5"/>
        <v>7111072.7999999998</v>
      </c>
      <c r="S19" s="35">
        <f>+'Access-Jul'!N19</f>
        <v>7111072.7999999998</v>
      </c>
      <c r="T19" s="36">
        <f t="shared" si="6"/>
        <v>1</v>
      </c>
      <c r="U19" s="35">
        <f>+'Access-Jul'!O19</f>
        <v>7111072.7999999998</v>
      </c>
      <c r="V19" s="36">
        <f t="shared" si="7"/>
        <v>1</v>
      </c>
      <c r="W19" s="35">
        <f>+'Access-Jul'!P19</f>
        <v>7111072.7999999998</v>
      </c>
      <c r="X19" s="36">
        <f t="shared" si="8"/>
        <v>1</v>
      </c>
    </row>
    <row r="20" spans="1:24" ht="30.75" customHeight="1" thickBot="1" x14ac:dyDescent="0.25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09.272</v>
      </c>
      <c r="D20" s="32" t="str">
        <f>+CONCATENATE('Access-Jul'!E20,".",'Access-Jul'!G20)</f>
        <v>0089.0181</v>
      </c>
      <c r="E20" s="42" t="str">
        <f>+'Access-Jul'!F20</f>
        <v>PREVIDENCIA DE INATIVOS E PENSIONISTAS DA UNIAO</v>
      </c>
      <c r="F20" s="42" t="str">
        <f>+'Access-Jul'!H20</f>
        <v>APOSENTADORIAS E PENSOES CIVIS DA UNIAO</v>
      </c>
      <c r="G20" s="32" t="str">
        <f>IF('Access-Jul'!I20="1","F","S")</f>
        <v>S</v>
      </c>
      <c r="H20" s="32" t="str">
        <f>+'Access-Jul'!J20</f>
        <v>0169</v>
      </c>
      <c r="I20" s="42" t="str">
        <f>+'Access-Jul'!K20</f>
        <v>CONTRIB.PATRONAL P/PLANO DE SEGURID.SOC.SERV.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7457845.9900000002</v>
      </c>
      <c r="Q20" s="35"/>
      <c r="R20" s="35">
        <f t="shared" si="5"/>
        <v>7457845.9900000002</v>
      </c>
      <c r="S20" s="35">
        <f>+'Access-Jul'!N20</f>
        <v>7457845.9900000002</v>
      </c>
      <c r="T20" s="36">
        <f t="shared" si="6"/>
        <v>1</v>
      </c>
      <c r="U20" s="35">
        <f>+'Access-Jul'!O20</f>
        <v>7457845.9900000002</v>
      </c>
      <c r="V20" s="36">
        <f t="shared" si="7"/>
        <v>1</v>
      </c>
      <c r="W20" s="35">
        <f>+'Access-Jul'!P20</f>
        <v>7403104.5300000003</v>
      </c>
      <c r="X20" s="36">
        <f t="shared" si="8"/>
        <v>0.99265988328621946</v>
      </c>
    </row>
    <row r="21" spans="1:24" ht="30.75" customHeight="1" thickBot="1" x14ac:dyDescent="0.25">
      <c r="A21" s="82" t="s">
        <v>99</v>
      </c>
      <c r="B21" s="83"/>
      <c r="C21" s="83"/>
      <c r="D21" s="83"/>
      <c r="E21" s="83"/>
      <c r="F21" s="83"/>
      <c r="G21" s="83"/>
      <c r="H21" s="83"/>
      <c r="I21" s="83"/>
      <c r="J21" s="8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87004050.879999995</v>
      </c>
      <c r="Q21" s="38">
        <f>SUM(Q10:Q20)</f>
        <v>0</v>
      </c>
      <c r="R21" s="38">
        <f>SUM(R10:R20)</f>
        <v>87004050.879999995</v>
      </c>
      <c r="S21" s="38">
        <f>SUM(S10:S20)</f>
        <v>81501211.519999996</v>
      </c>
      <c r="T21" s="39">
        <f t="shared" si="6"/>
        <v>0.93675191782058775</v>
      </c>
      <c r="U21" s="38">
        <f>SUM(U10:U20)</f>
        <v>71991432.609999985</v>
      </c>
      <c r="V21" s="39">
        <f t="shared" si="7"/>
        <v>0.8274492035927602</v>
      </c>
      <c r="W21" s="38">
        <f>SUM(W10:W20)</f>
        <v>71714967.170000002</v>
      </c>
      <c r="X21" s="39">
        <f t="shared" si="8"/>
        <v>0.82427158787023147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">
      <c r="N27" s="54"/>
      <c r="P27" s="41"/>
      <c r="Q27" s="41"/>
      <c r="R27" s="41"/>
      <c r="S27" s="41"/>
      <c r="T27" s="41"/>
      <c r="U27" s="41"/>
      <c r="V27" s="41"/>
      <c r="W27" s="41"/>
      <c r="X27" s="41"/>
    </row>
    <row r="28" spans="1:24" x14ac:dyDescent="0.2">
      <c r="P28" s="41"/>
      <c r="Q28" s="41"/>
      <c r="R28" s="41"/>
      <c r="S28" s="41"/>
      <c r="T28" s="41"/>
      <c r="U28" s="41"/>
      <c r="V28" s="41"/>
      <c r="W28" s="41"/>
      <c r="X28" s="41"/>
    </row>
    <row r="30" spans="1:24" x14ac:dyDescent="0.2">
      <c r="N30" s="54"/>
      <c r="P30" s="41"/>
      <c r="Q30" s="41"/>
      <c r="R30" s="41"/>
      <c r="S30" s="41"/>
      <c r="T30" s="41"/>
      <c r="U30" s="41"/>
      <c r="V30" s="41"/>
      <c r="W30" s="41"/>
    </row>
    <row r="31" spans="1:24" x14ac:dyDescent="0.2">
      <c r="N31" s="54"/>
      <c r="P31" s="41"/>
      <c r="Q31" s="41"/>
      <c r="R31" s="41"/>
      <c r="S31" s="41"/>
      <c r="T31" s="41"/>
      <c r="U31" s="41"/>
      <c r="V31" s="41"/>
      <c r="W31" s="41"/>
    </row>
    <row r="38" spans="25:25" x14ac:dyDescent="0.2">
      <c r="Y38" t="s">
        <v>127</v>
      </c>
    </row>
  </sheetData>
  <mergeCells count="17">
    <mergeCell ref="A21:J21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zoomScaleNormal="100" zoomScaleSheetLayoutView="100" workbookViewId="0">
      <selection sqref="A1:XFD104857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7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7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82" t="s">
        <v>99</v>
      </c>
      <c r="B25" s="83"/>
      <c r="C25" s="83"/>
      <c r="D25" s="83"/>
      <c r="E25" s="83"/>
      <c r="F25" s="83"/>
      <c r="G25" s="83"/>
      <c r="H25" s="83"/>
      <c r="I25" s="83"/>
      <c r="J25" s="8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117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120</v>
      </c>
      <c r="O32" s="57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7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5:J25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sqref="A1:XFD104857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8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8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8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82" t="s">
        <v>99</v>
      </c>
      <c r="B25" s="83"/>
      <c r="C25" s="83"/>
      <c r="D25" s="83"/>
      <c r="E25" s="83"/>
      <c r="F25" s="83"/>
      <c r="G25" s="83"/>
      <c r="H25" s="83"/>
      <c r="I25" s="83"/>
      <c r="J25" s="8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117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132</v>
      </c>
      <c r="P34" s="59">
        <v>99204708.989999995</v>
      </c>
      <c r="R34" s="59">
        <v>99204708.989999995</v>
      </c>
      <c r="S34" s="59">
        <v>95192846.129999995</v>
      </c>
      <c r="U34" s="59">
        <v>88044694.230000004</v>
      </c>
      <c r="W34" s="59">
        <v>87828311.189999998</v>
      </c>
    </row>
    <row r="35" spans="14:23" x14ac:dyDescent="0.2">
      <c r="P35" s="60"/>
      <c r="R35" s="59"/>
    </row>
  </sheetData>
  <mergeCells count="17"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sqref="A1:XFD1048576"/>
    </sheetView>
  </sheetViews>
  <sheetFormatPr defaultRowHeight="12.75" x14ac:dyDescent="0.2"/>
  <cols>
    <col min="1" max="1" width="15.85546875" style="65" customWidth="1"/>
    <col min="2" max="2" width="36.140625" style="65" customWidth="1"/>
    <col min="3" max="3" width="12.28515625" style="65" customWidth="1"/>
    <col min="4" max="4" width="18.42578125" style="65" customWidth="1"/>
    <col min="5" max="5" width="48.85546875" style="65" customWidth="1"/>
    <col min="6" max="6" width="66.42578125" style="65" customWidth="1"/>
    <col min="7" max="7" width="8.28515625" style="65" customWidth="1"/>
    <col min="8" max="8" width="9.140625" style="65"/>
    <col min="9" max="9" width="33.140625" style="65" customWidth="1"/>
    <col min="10" max="10" width="6.28515625" style="65" customWidth="1"/>
    <col min="11" max="11" width="9.85546875" style="65" customWidth="1"/>
    <col min="12" max="12" width="14" style="65" customWidth="1"/>
    <col min="13" max="15" width="14.140625" style="65" customWidth="1"/>
    <col min="16" max="16" width="14" style="65" customWidth="1"/>
    <col min="17" max="17" width="11.42578125" style="65" customWidth="1"/>
    <col min="18" max="19" width="14" style="65" customWidth="1"/>
    <col min="20" max="20" width="12" style="65" customWidth="1"/>
    <col min="21" max="21" width="14" style="65" customWidth="1"/>
    <col min="22" max="22" width="9.140625" style="65"/>
    <col min="23" max="23" width="14" style="65" customWidth="1"/>
    <col min="24" max="16384" width="9.140625" style="65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63" t="s">
        <v>80</v>
      </c>
      <c r="M8" s="63" t="s">
        <v>81</v>
      </c>
      <c r="N8" s="86"/>
      <c r="O8" s="86"/>
      <c r="P8" s="12" t="s">
        <v>4</v>
      </c>
      <c r="Q8" s="12" t="s">
        <v>5</v>
      </c>
      <c r="R8" s="86"/>
      <c r="S8" s="64" t="s">
        <v>7</v>
      </c>
      <c r="T8" s="13" t="s">
        <v>8</v>
      </c>
      <c r="U8" s="64" t="s">
        <v>9</v>
      </c>
      <c r="V8" s="14" t="s">
        <v>8</v>
      </c>
      <c r="W8" s="15" t="s">
        <v>150</v>
      </c>
      <c r="X8" s="14" t="s">
        <v>8</v>
      </c>
    </row>
    <row r="9" spans="1:24" ht="20.25" customHeight="1" thickBot="1" x14ac:dyDescent="0.25">
      <c r="A9" s="62" t="s">
        <v>82</v>
      </c>
      <c r="B9" s="62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62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2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82" t="s">
        <v>99</v>
      </c>
      <c r="B25" s="83"/>
      <c r="C25" s="83"/>
      <c r="D25" s="83"/>
      <c r="E25" s="83"/>
      <c r="F25" s="83"/>
      <c r="G25" s="83"/>
      <c r="H25" s="83"/>
      <c r="I25" s="83"/>
      <c r="J25" s="8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5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5" t="s">
        <v>117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120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F16" zoomScale="70" zoomScaleNormal="100" zoomScaleSheetLayoutView="70" workbookViewId="0">
      <selection sqref="A1:XFD104857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6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6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6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6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82" t="s">
        <v>99</v>
      </c>
      <c r="B26" s="83"/>
      <c r="C26" s="83"/>
      <c r="D26" s="83"/>
      <c r="E26" s="83"/>
      <c r="F26" s="83"/>
      <c r="G26" s="83"/>
      <c r="H26" s="83"/>
      <c r="I26" s="83"/>
      <c r="J26" s="84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120058102.67</v>
      </c>
      <c r="Q31" s="41"/>
      <c r="R31" s="41">
        <f>SUM(R10:R25)</f>
        <v>120058102.67</v>
      </c>
      <c r="S31" s="41">
        <f>SUM(S10:S25)</f>
        <v>116821683.42</v>
      </c>
      <c r="T31" s="41"/>
      <c r="U31" s="41">
        <f>SUM(U10:U25)</f>
        <v>111644556.42</v>
      </c>
      <c r="V31" s="41"/>
      <c r="W31" s="41">
        <f>SUM(W10:W25)</f>
        <v>111409323.55000003</v>
      </c>
      <c r="X31" s="41"/>
    </row>
    <row r="32" spans="1:24" ht="23.25" customHeight="1" x14ac:dyDescent="0.2">
      <c r="N32" t="s">
        <v>117</v>
      </c>
      <c r="P32" s="41">
        <f>'Access-Nov'!M27</f>
        <v>120058102.67</v>
      </c>
      <c r="Q32" s="41"/>
      <c r="R32" s="41">
        <f>'Access-Nov'!M27</f>
        <v>120058102.67</v>
      </c>
      <c r="S32" s="41">
        <f>'Access-Nov'!N27</f>
        <v>116821683.42</v>
      </c>
      <c r="T32" s="41"/>
      <c r="U32" s="41">
        <f>'Access-Nov'!O27</f>
        <v>111644556.42</v>
      </c>
      <c r="V32" s="41"/>
      <c r="W32" s="41">
        <f>'Access-Nov'!P27</f>
        <v>111409323.55000003</v>
      </c>
      <c r="X32" s="41"/>
    </row>
    <row r="33" spans="14:24" ht="23.25" customHeight="1" x14ac:dyDescent="0.2">
      <c r="N33" t="s">
        <v>16</v>
      </c>
      <c r="P33" s="41">
        <f>P31-P32</f>
        <v>0</v>
      </c>
      <c r="Q33" s="41"/>
      <c r="R33" s="41">
        <f>R31-R32</f>
        <v>0</v>
      </c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  <c r="X33" s="41"/>
    </row>
    <row r="34" spans="14:24" ht="23.25" customHeight="1" x14ac:dyDescent="0.2"/>
    <row r="36" spans="14:24" x14ac:dyDescent="0.2">
      <c r="N36" s="54" t="s">
        <v>120</v>
      </c>
      <c r="O36" s="66"/>
      <c r="P36" s="41">
        <v>120058102.67</v>
      </c>
      <c r="Q36" s="41"/>
      <c r="R36" s="41"/>
      <c r="S36" s="41">
        <v>116821683.42</v>
      </c>
      <c r="T36" s="41"/>
      <c r="U36" s="41">
        <v>111644556.42</v>
      </c>
      <c r="V36" s="41"/>
      <c r="W36" s="41">
        <v>111409323.55</v>
      </c>
    </row>
    <row r="37" spans="14:24" x14ac:dyDescent="0.2">
      <c r="N37" s="54" t="s">
        <v>16</v>
      </c>
      <c r="O37" s="66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  <row r="38" spans="14:24" x14ac:dyDescent="0.2">
      <c r="P38" s="60"/>
    </row>
  </sheetData>
  <mergeCells count="17">
    <mergeCell ref="A26:J26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view="pageBreakPreview" topLeftCell="F7" zoomScale="70" zoomScaleNormal="70" zoomScaleSheetLayoutView="70" workbookViewId="0">
      <selection sqref="A1:XFD104857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7" t="s">
        <v>70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8" t="s">
        <v>71</v>
      </c>
      <c r="B7" s="89"/>
      <c r="C7" s="89"/>
      <c r="D7" s="89"/>
      <c r="E7" s="89"/>
      <c r="F7" s="89"/>
      <c r="G7" s="89"/>
      <c r="H7" s="89"/>
      <c r="I7" s="89"/>
      <c r="J7" s="90"/>
      <c r="K7" s="85" t="s">
        <v>3</v>
      </c>
      <c r="L7" s="82" t="s">
        <v>72</v>
      </c>
      <c r="M7" s="84"/>
      <c r="N7" s="85" t="s">
        <v>73</v>
      </c>
      <c r="O7" s="85" t="s">
        <v>74</v>
      </c>
      <c r="P7" s="88" t="s">
        <v>75</v>
      </c>
      <c r="Q7" s="90"/>
      <c r="R7" s="85" t="s">
        <v>6</v>
      </c>
      <c r="S7" s="88" t="s">
        <v>76</v>
      </c>
      <c r="T7" s="89"/>
      <c r="U7" s="89"/>
      <c r="V7" s="89"/>
      <c r="W7" s="89"/>
      <c r="X7" s="90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6"/>
      <c r="L8" s="10" t="s">
        <v>80</v>
      </c>
      <c r="M8" s="10" t="s">
        <v>81</v>
      </c>
      <c r="N8" s="86"/>
      <c r="O8" s="86"/>
      <c r="P8" s="12" t="s">
        <v>4</v>
      </c>
      <c r="Q8" s="12" t="s">
        <v>5</v>
      </c>
      <c r="R8" s="8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4680086</v>
      </c>
      <c r="Q10" s="30"/>
      <c r="R10" s="30">
        <f>N10-O10+P10+Q10</f>
        <v>4680086</v>
      </c>
      <c r="S10" s="30">
        <f>+'Access-Dez'!N10</f>
        <v>4680086</v>
      </c>
      <c r="T10" s="31">
        <f>IF(R10&gt;0,S10/R10,0)</f>
        <v>1</v>
      </c>
      <c r="U10" s="30">
        <f>+'Access-Dez'!O10</f>
        <v>4645839.99</v>
      </c>
      <c r="V10" s="31">
        <f>IF(R10&gt;0,U10/R10,0)</f>
        <v>0.99268261096056787</v>
      </c>
      <c r="W10" s="30">
        <f>+'Access-Dez'!P10</f>
        <v>4645754.0999999996</v>
      </c>
      <c r="X10" s="31">
        <f>IF(R10&gt;0,W10/R10,0)</f>
        <v>0.99266425873370701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3095506</v>
      </c>
      <c r="Q11" s="35"/>
      <c r="R11" s="35">
        <f t="shared" ref="R11:R20" si="0">N11-O11+P11+Q11</f>
        <v>3095506</v>
      </c>
      <c r="S11" s="35">
        <f>+'Access-Dez'!N11</f>
        <v>2173960.2999999998</v>
      </c>
      <c r="T11" s="36">
        <f t="shared" ref="T11:T26" si="1">IF(R11&gt;0,S11/R11,0)</f>
        <v>0.70229561822848985</v>
      </c>
      <c r="U11" s="35">
        <f>+'Access-Dez'!O11</f>
        <v>362655.86</v>
      </c>
      <c r="V11" s="36">
        <f t="shared" ref="V11:V26" si="2">IF(R11&gt;0,U11/R11,0)</f>
        <v>0.11715559911691335</v>
      </c>
      <c r="W11" s="35">
        <f>+'Access-Dez'!P11</f>
        <v>362655.86</v>
      </c>
      <c r="X11" s="36">
        <f t="shared" ref="X11:X26" si="3">IF(R11&gt;0,W11/R11,0)</f>
        <v>0.11715559911691335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16596413</v>
      </c>
      <c r="Q12" s="35"/>
      <c r="R12" s="35">
        <f t="shared" si="0"/>
        <v>16596413</v>
      </c>
      <c r="S12" s="35">
        <f>+'Access-Dez'!N12</f>
        <v>16144898.25</v>
      </c>
      <c r="T12" s="36">
        <f t="shared" si="1"/>
        <v>0.9727944375691302</v>
      </c>
      <c r="U12" s="35">
        <f>+'Access-Dez'!O12</f>
        <v>14807880.689999999</v>
      </c>
      <c r="V12" s="36">
        <f t="shared" si="2"/>
        <v>0.89223380317180578</v>
      </c>
      <c r="W12" s="35">
        <f>+'Access-Dez'!P12</f>
        <v>14801382.890000001</v>
      </c>
      <c r="X12" s="36">
        <f t="shared" si="3"/>
        <v>0.89184228483588601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2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320997</v>
      </c>
      <c r="Q13" s="35"/>
      <c r="R13" s="35">
        <f t="shared" si="0"/>
        <v>320997</v>
      </c>
      <c r="S13" s="35">
        <f>+'Access-Dez'!N13</f>
        <v>311026.67</v>
      </c>
      <c r="T13" s="36">
        <f t="shared" si="1"/>
        <v>0.9689394916463393</v>
      </c>
      <c r="U13" s="35">
        <f>+'Access-Dez'!O13</f>
        <v>299123.94</v>
      </c>
      <c r="V13" s="36">
        <f t="shared" si="2"/>
        <v>0.93185898933634892</v>
      </c>
      <c r="W13" s="35">
        <f>+'Access-Dez'!P13</f>
        <v>299123.94</v>
      </c>
      <c r="X13" s="36">
        <f t="shared" si="3"/>
        <v>0.93185898933634892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02.061</v>
      </c>
      <c r="D14" s="32" t="str">
        <f>+CONCATENATE('Access-Dez'!E14,".",'Access-Dez'!G14)</f>
        <v>0569.4257</v>
      </c>
      <c r="E14" s="42" t="str">
        <f>+'Access-Dez'!F14</f>
        <v>PRESTACAO JURISDICIONAL NA JUSTICA FEDERAL</v>
      </c>
      <c r="F14" s="42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2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+'Access-Dez'!M14</f>
        <v>220000</v>
      </c>
      <c r="Q14" s="35"/>
      <c r="R14" s="35">
        <f t="shared" si="0"/>
        <v>220000</v>
      </c>
      <c r="S14" s="35">
        <f>+'Access-Dez'!N14</f>
        <v>220000</v>
      </c>
      <c r="T14" s="36">
        <f t="shared" si="1"/>
        <v>1</v>
      </c>
      <c r="U14" s="35">
        <f>+'Access-Dez'!O14</f>
        <v>0</v>
      </c>
      <c r="V14" s="36">
        <f t="shared" si="2"/>
        <v>0</v>
      </c>
      <c r="W14" s="35">
        <f>+'Access-Dez'!P14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02.061</v>
      </c>
      <c r="D15" s="32" t="str">
        <f>+CONCATENATE('Access-Dez'!E15,".",'Access-Dez'!G15)</f>
        <v>0569.4257</v>
      </c>
      <c r="E15" s="42" t="str">
        <f>+'Access-Dez'!F15</f>
        <v>PRESTACAO JURISDICIONAL NA JUSTICA FEDERAL</v>
      </c>
      <c r="F15" s="42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2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+'Access-Dez'!M15</f>
        <v>52399</v>
      </c>
      <c r="Q15" s="35"/>
      <c r="R15" s="35">
        <f t="shared" si="0"/>
        <v>52399</v>
      </c>
      <c r="S15" s="35">
        <f>+'Access-Dez'!N15</f>
        <v>52238</v>
      </c>
      <c r="T15" s="36">
        <f t="shared" si="1"/>
        <v>0.99692742227905118</v>
      </c>
      <c r="U15" s="35">
        <f>+'Access-Dez'!O15</f>
        <v>0</v>
      </c>
      <c r="V15" s="36">
        <f t="shared" si="2"/>
        <v>0</v>
      </c>
      <c r="W15" s="35">
        <f>+'Access-Dez'!P15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ATIVOS CIVIS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72648040.359999999</v>
      </c>
      <c r="Q16" s="35"/>
      <c r="R16" s="35">
        <f t="shared" si="0"/>
        <v>72648040.359999999</v>
      </c>
      <c r="S16" s="35">
        <f>+'Access-Dez'!N16</f>
        <v>72648039.5</v>
      </c>
      <c r="T16" s="36">
        <f t="shared" si="1"/>
        <v>0.99999998816210323</v>
      </c>
      <c r="U16" s="35">
        <f>+'Access-Dez'!O16</f>
        <v>72260207.489999995</v>
      </c>
      <c r="V16" s="36">
        <f t="shared" si="2"/>
        <v>0.99466148201550741</v>
      </c>
      <c r="W16" s="35">
        <f>+'Access-Dez'!P16</f>
        <v>72087877.200000003</v>
      </c>
      <c r="X16" s="36">
        <f t="shared" si="3"/>
        <v>0.99228935622730963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2091585</v>
      </c>
      <c r="Q17" s="35"/>
      <c r="R17" s="35">
        <f t="shared" si="0"/>
        <v>2091585</v>
      </c>
      <c r="S17" s="35">
        <f>+'Access-Dez'!N17</f>
        <v>1521183.07</v>
      </c>
      <c r="T17" s="36">
        <f t="shared" si="1"/>
        <v>0.72728723432229625</v>
      </c>
      <c r="U17" s="35">
        <f>+'Access-Dez'!O17</f>
        <v>1506019.45</v>
      </c>
      <c r="V17" s="36">
        <f t="shared" si="2"/>
        <v>0.72003741181926628</v>
      </c>
      <c r="W17" s="35">
        <f>+'Access-Dez'!P17</f>
        <v>1506019.45</v>
      </c>
      <c r="X17" s="36">
        <f t="shared" si="3"/>
        <v>0.72003741181926628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3</v>
      </c>
      <c r="K18" s="33"/>
      <c r="L18" s="33"/>
      <c r="M18" s="33"/>
      <c r="N18" s="33">
        <v>0</v>
      </c>
      <c r="O18" s="33"/>
      <c r="P18" s="35">
        <f>+'Access-Dez'!M18</f>
        <v>2376180</v>
      </c>
      <c r="Q18" s="35"/>
      <c r="R18" s="35">
        <f t="shared" si="0"/>
        <v>2376180</v>
      </c>
      <c r="S18" s="35">
        <f>+'Access-Dez'!N18</f>
        <v>2376178.2999999998</v>
      </c>
      <c r="T18" s="36">
        <f t="shared" si="1"/>
        <v>0.99999928456598397</v>
      </c>
      <c r="U18" s="35">
        <f>+'Access-Dez'!O18</f>
        <v>1650101.3</v>
      </c>
      <c r="V18" s="36">
        <f t="shared" si="2"/>
        <v>0.69443447045257511</v>
      </c>
      <c r="W18" s="35">
        <f>+'Access-Dez'!P18</f>
        <v>1650101.3</v>
      </c>
      <c r="X18" s="36">
        <f t="shared" si="3"/>
        <v>0.69443447045257511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02.331</v>
      </c>
      <c r="D19" s="32" t="str">
        <f>+CONCATENATE('Access-Dez'!E19,".",'Access-Dez'!G19)</f>
        <v>0569.00M1</v>
      </c>
      <c r="E19" s="42" t="str">
        <f>+'Access-Dez'!F19</f>
        <v>PRESTACAO JURISDICIONAL NA JUSTICA FEDERAL</v>
      </c>
      <c r="F19" s="42" t="str">
        <f>+'Access-Dez'!H19</f>
        <v>BENEFICIOS ASSISTENCIAIS DECORRENTES DO AUXILIO-FUNERAL E NA</v>
      </c>
      <c r="G19" s="32" t="str">
        <f>IF('Access-Dez'!I19="1","F","S")</f>
        <v>F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23054.04</v>
      </c>
      <c r="Q19" s="35"/>
      <c r="R19" s="35">
        <f t="shared" si="0"/>
        <v>23054.04</v>
      </c>
      <c r="S19" s="35">
        <f>+'Access-Dez'!N19</f>
        <v>23054.04</v>
      </c>
      <c r="T19" s="36">
        <f t="shared" si="1"/>
        <v>1</v>
      </c>
      <c r="U19" s="35">
        <f>+'Access-Dez'!O19</f>
        <v>23054.04</v>
      </c>
      <c r="V19" s="36">
        <f t="shared" si="2"/>
        <v>1</v>
      </c>
      <c r="W19" s="35">
        <f>+'Access-Dez'!P19</f>
        <v>23054.04</v>
      </c>
      <c r="X19" s="36">
        <f t="shared" si="3"/>
        <v>1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0569.2010</v>
      </c>
      <c r="E20" s="42" t="str">
        <f>+'Access-Dez'!F20</f>
        <v>PRESTACAO JURISDICIONAL NA JUSTICA FEDERAL</v>
      </c>
      <c r="F20" s="42" t="str">
        <f>+'Access-Dez'!H20</f>
        <v>ASSISTENCIA PRE-ESCOLAR AOS DEPENDENTES DOS SERVIDORES CIVIS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609772</v>
      </c>
      <c r="Q20" s="35"/>
      <c r="R20" s="35">
        <f t="shared" si="0"/>
        <v>609772</v>
      </c>
      <c r="S20" s="35">
        <f>+'Access-Dez'!N20</f>
        <v>609772</v>
      </c>
      <c r="T20" s="36">
        <f t="shared" si="1"/>
        <v>1</v>
      </c>
      <c r="U20" s="35">
        <f>+'Access-Dez'!O20</f>
        <v>609528</v>
      </c>
      <c r="V20" s="36">
        <f t="shared" si="2"/>
        <v>0.99959985043590061</v>
      </c>
      <c r="W20" s="35">
        <f>+'Access-Dez'!P20</f>
        <v>609528</v>
      </c>
      <c r="X20" s="36">
        <f t="shared" si="3"/>
        <v>0.99959985043590061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0569.2012</v>
      </c>
      <c r="E21" s="42" t="str">
        <f>+'Access-Dez'!F21</f>
        <v>PRESTACAO JURISDICIONAL NA JUSTICA FEDERAL</v>
      </c>
      <c r="F21" s="42" t="str">
        <f>+'Access-Dez'!H21</f>
        <v>AUXILIO-ALIMENTACAO AOS SERVIDORES CIVIS, EMPREGADOS E MILIT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3680976</v>
      </c>
      <c r="Q21" s="35"/>
      <c r="R21" s="35">
        <f>N21-O21+P21+Q21</f>
        <v>3680976</v>
      </c>
      <c r="S21" s="35">
        <f>+'Access-Dez'!N21</f>
        <v>3680976</v>
      </c>
      <c r="T21" s="36">
        <f>IF(R21&gt;0,S21/R21,0)</f>
        <v>1</v>
      </c>
      <c r="U21" s="35">
        <f>+'Access-Dez'!O21</f>
        <v>3583814.82</v>
      </c>
      <c r="V21" s="36">
        <f>IF(R21&gt;0,U21/R21,0)</f>
        <v>0.97360450597884907</v>
      </c>
      <c r="W21" s="35">
        <f>+'Access-Dez'!P21</f>
        <v>3583814.82</v>
      </c>
      <c r="X21" s="36">
        <f>IF(R21&gt;0,W21/R21,0)</f>
        <v>0.97360450597884907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02.846</v>
      </c>
      <c r="D22" s="32" t="str">
        <f>+CONCATENATE('Access-Dez'!E22,".",'Access-Dez'!G22)</f>
        <v>0569.09HB</v>
      </c>
      <c r="E22" s="42" t="str">
        <f>+'Access-Dez'!F22</f>
        <v>PRESTACAO JURISDICIONAL NA JUSTICA FEDERAL</v>
      </c>
      <c r="F22" s="42" t="str">
        <f>+'Access-Dez'!H22</f>
        <v>CONTRIBUICAO DA UNIAO, DE SUAS AUTARQUIAS E FUNDACOES PARA O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1</v>
      </c>
      <c r="K22" s="33"/>
      <c r="L22" s="33"/>
      <c r="M22" s="33"/>
      <c r="N22" s="33">
        <v>0</v>
      </c>
      <c r="O22" s="33"/>
      <c r="P22" s="35">
        <f>+'Access-Dez'!M22</f>
        <v>12945966.539999999</v>
      </c>
      <c r="Q22" s="35"/>
      <c r="R22" s="35">
        <f>N22-O22+P22+Q22</f>
        <v>12945966.539999999</v>
      </c>
      <c r="S22" s="35">
        <f>+'Access-Dez'!N22</f>
        <v>12945966.539999999</v>
      </c>
      <c r="T22" s="36">
        <f>IF(R22&gt;0,S22/R22,0)</f>
        <v>1</v>
      </c>
      <c r="U22" s="35">
        <f>+'Access-Dez'!O22</f>
        <v>12937630.779999999</v>
      </c>
      <c r="V22" s="36">
        <f>IF(R22&gt;0,U22/R22,0)</f>
        <v>0.99935611142093994</v>
      </c>
      <c r="W22" s="35">
        <f>+'Access-Dez'!P22</f>
        <v>12937630.779999999</v>
      </c>
      <c r="X22" s="36">
        <f>IF(R22&gt;0,W22/R22,0)</f>
        <v>0.99935611142093994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CIVIS DA UNIAO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2428144.27</v>
      </c>
      <c r="Q23" s="35"/>
      <c r="R23" s="35">
        <f>N23-O23+P23+Q23</f>
        <v>2428144.27</v>
      </c>
      <c r="S23" s="35">
        <f>+'Access-Dez'!N23</f>
        <v>2428144.27</v>
      </c>
      <c r="T23" s="36">
        <f>IF(R23&gt;0,S23/R23,0)</f>
        <v>1</v>
      </c>
      <c r="U23" s="35">
        <f>+'Access-Dez'!O23</f>
        <v>2418886.65</v>
      </c>
      <c r="V23" s="36">
        <f>IF(R23&gt;0,U23/R23,0)</f>
        <v>0.99618736822421172</v>
      </c>
      <c r="W23" s="35">
        <f>+'Access-Dez'!P23</f>
        <v>2377861.13</v>
      </c>
      <c r="X23" s="36">
        <f>IF(R23&gt;0,W23/R23,0)</f>
        <v>0.97929153525955848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CIVIS DA UNIAO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5360383.18</v>
      </c>
      <c r="Q24" s="35"/>
      <c r="R24" s="35">
        <f>N24-O24+P24+Q24</f>
        <v>5360383.18</v>
      </c>
      <c r="S24" s="35">
        <f>+'Access-Dez'!N24</f>
        <v>5360383.18</v>
      </c>
      <c r="T24" s="36">
        <f>IF(R24&gt;0,S24/R24,0)</f>
        <v>1</v>
      </c>
      <c r="U24" s="35">
        <f>+'Access-Dez'!O24</f>
        <v>5360383.18</v>
      </c>
      <c r="V24" s="36">
        <f>IF(R24&gt;0,U24/R24,0)</f>
        <v>1</v>
      </c>
      <c r="W24" s="35">
        <f>+'Access-Dez'!P24</f>
        <v>5360383.18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CIVIS DA UNIAO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3677103.71</v>
      </c>
      <c r="Q25" s="35"/>
      <c r="R25" s="35">
        <f>N25-O25+P25+Q25</f>
        <v>3677103.71</v>
      </c>
      <c r="S25" s="35">
        <f>+'Access-Dez'!N25</f>
        <v>3677103.71</v>
      </c>
      <c r="T25" s="36">
        <f>IF(R25&gt;0,S25/R25,0)</f>
        <v>1</v>
      </c>
      <c r="U25" s="35">
        <f>+'Access-Dez'!O25</f>
        <v>3677103.71</v>
      </c>
      <c r="V25" s="36">
        <f>IF(R25&gt;0,U25/R25,0)</f>
        <v>1</v>
      </c>
      <c r="W25" s="35">
        <f>+'Access-Dez'!P25</f>
        <v>3677103.71</v>
      </c>
      <c r="X25" s="36">
        <f>IF(R25&gt;0,W25/R25,0)</f>
        <v>1</v>
      </c>
    </row>
    <row r="26" spans="1:24" ht="30.75" customHeight="1" thickBot="1" x14ac:dyDescent="0.25">
      <c r="A26" s="82" t="s">
        <v>99</v>
      </c>
      <c r="B26" s="83"/>
      <c r="C26" s="83"/>
      <c r="D26" s="83"/>
      <c r="E26" s="83"/>
      <c r="F26" s="83"/>
      <c r="G26" s="83"/>
      <c r="H26" s="83"/>
      <c r="I26" s="83"/>
      <c r="J26" s="84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130806606.09999998</v>
      </c>
      <c r="Q26" s="38">
        <f>SUM(Q10:Q25)</f>
        <v>0</v>
      </c>
      <c r="R26" s="38">
        <f>SUM(R10:R25)</f>
        <v>130806606.09999998</v>
      </c>
      <c r="S26" s="38">
        <f>SUM(S10:S25)</f>
        <v>128853009.82999997</v>
      </c>
      <c r="T26" s="39">
        <f t="shared" si="1"/>
        <v>0.98506500299758171</v>
      </c>
      <c r="U26" s="38">
        <f>SUM(U10:U25)</f>
        <v>124142229.89999999</v>
      </c>
      <c r="V26" s="39">
        <f t="shared" si="2"/>
        <v>0.94905168478337276</v>
      </c>
      <c r="W26" s="38">
        <f>SUM(W10:W25)</f>
        <v>123922290.39999999</v>
      </c>
      <c r="X26" s="39">
        <f t="shared" si="3"/>
        <v>0.9473702750552444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130806606.09999998</v>
      </c>
      <c r="Q31" s="41"/>
      <c r="R31" s="41">
        <f>SUM(R10:R25)</f>
        <v>130806606.09999998</v>
      </c>
      <c r="S31" s="41">
        <f>SUM(S10:S25)</f>
        <v>128853009.82999997</v>
      </c>
      <c r="T31" s="41"/>
      <c r="U31" s="41">
        <f>SUM(U10:U25)</f>
        <v>124142229.89999999</v>
      </c>
      <c r="V31" s="41"/>
      <c r="W31" s="41">
        <f>SUM(W10:W25)</f>
        <v>123922290.39999999</v>
      </c>
      <c r="X31" s="41"/>
    </row>
    <row r="32" spans="1:24" ht="23.25" customHeight="1" x14ac:dyDescent="0.2">
      <c r="N32" t="s">
        <v>117</v>
      </c>
      <c r="P32" s="41">
        <f>'Access-Dez'!M27</f>
        <v>130806606.09999998</v>
      </c>
      <c r="Q32" s="41"/>
      <c r="R32" s="41">
        <f>'Access-Dez'!M27</f>
        <v>130806606.09999998</v>
      </c>
      <c r="S32" s="41">
        <f>'Access-Dez'!P27</f>
        <v>123922290.39999999</v>
      </c>
      <c r="T32" s="41"/>
      <c r="U32" s="41">
        <f>'Access-Dez'!O27</f>
        <v>124142229.89999999</v>
      </c>
      <c r="V32" s="41"/>
      <c r="W32" s="41">
        <f>'Access-Dez'!P27</f>
        <v>123922290.39999999</v>
      </c>
      <c r="X32" s="41"/>
    </row>
    <row r="33" spans="14:24" ht="23.25" customHeight="1" x14ac:dyDescent="0.2">
      <c r="N33" t="s">
        <v>16</v>
      </c>
      <c r="P33" s="41">
        <f>P31-P26</f>
        <v>0</v>
      </c>
      <c r="Q33" s="41"/>
      <c r="R33" s="41">
        <f>R31-R26</f>
        <v>0</v>
      </c>
      <c r="S33" s="41">
        <f t="shared" ref="S33:W33" si="4">S31-S26</f>
        <v>0</v>
      </c>
      <c r="T33" s="41"/>
      <c r="U33" s="41">
        <f t="shared" si="4"/>
        <v>0</v>
      </c>
      <c r="V33" s="41"/>
      <c r="W33" s="41">
        <f t="shared" si="4"/>
        <v>0</v>
      </c>
      <c r="X33" s="41"/>
    </row>
    <row r="34" spans="14:24" ht="23.25" customHeight="1" x14ac:dyDescent="0.2"/>
    <row r="36" spans="14:24" x14ac:dyDescent="0.2">
      <c r="N36" s="54" t="s">
        <v>120</v>
      </c>
      <c r="O36" s="68"/>
      <c r="P36" s="41">
        <v>130806606.09999999</v>
      </c>
      <c r="Q36" s="41"/>
      <c r="R36" s="41"/>
      <c r="S36" s="41">
        <v>128853009.83</v>
      </c>
      <c r="T36" s="41"/>
      <c r="U36" s="41">
        <v>124142229.90000001</v>
      </c>
      <c r="V36" s="41"/>
      <c r="W36" s="41">
        <v>123922290.40000001</v>
      </c>
    </row>
    <row r="37" spans="14:24" x14ac:dyDescent="0.2">
      <c r="N37" s="54" t="s">
        <v>16</v>
      </c>
      <c r="O37" s="68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9" t="s">
        <v>121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customHeight="1" x14ac:dyDescent="0.2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0.5" customHeight="1" x14ac:dyDescent="0.2">
      <c r="A4" s="99" t="s">
        <v>156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0.5" customHeight="1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2">
      <c r="A7" s="69" t="s">
        <v>21</v>
      </c>
      <c r="B7" s="69"/>
      <c r="C7" s="69" t="s">
        <v>22</v>
      </c>
      <c r="D7" s="69" t="s">
        <v>23</v>
      </c>
      <c r="E7" s="69" t="s">
        <v>24</v>
      </c>
      <c r="F7" s="69"/>
      <c r="G7" s="69" t="s">
        <v>25</v>
      </c>
      <c r="H7" s="69"/>
      <c r="I7" s="69" t="s">
        <v>26</v>
      </c>
      <c r="J7" s="69" t="s">
        <v>27</v>
      </c>
      <c r="K7" s="69" t="s">
        <v>28</v>
      </c>
      <c r="L7" s="69" t="s">
        <v>29</v>
      </c>
      <c r="M7" s="69" t="s">
        <v>30</v>
      </c>
      <c r="N7" s="69" t="s">
        <v>110</v>
      </c>
      <c r="O7" s="69" t="s">
        <v>111</v>
      </c>
      <c r="P7" s="69" t="s">
        <v>112</v>
      </c>
    </row>
    <row r="8" spans="1:16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31</v>
      </c>
      <c r="N8" s="69" t="s">
        <v>113</v>
      </c>
      <c r="O8" s="69" t="s">
        <v>114</v>
      </c>
      <c r="P8" s="69" t="s">
        <v>115</v>
      </c>
    </row>
    <row r="9" spans="1:16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32</v>
      </c>
      <c r="M9" s="69" t="s">
        <v>130</v>
      </c>
      <c r="N9" s="69" t="s">
        <v>130</v>
      </c>
      <c r="O9" s="69" t="s">
        <v>130</v>
      </c>
      <c r="P9" s="69" t="s">
        <v>130</v>
      </c>
    </row>
    <row r="10" spans="1:16" x14ac:dyDescent="0.2">
      <c r="A10" s="69" t="s">
        <v>33</v>
      </c>
      <c r="B10" s="69" t="s">
        <v>34</v>
      </c>
      <c r="C10" s="69" t="s">
        <v>35</v>
      </c>
      <c r="D10" s="69" t="s">
        <v>36</v>
      </c>
      <c r="E10" s="69" t="s">
        <v>37</v>
      </c>
      <c r="F10" s="69" t="s">
        <v>38</v>
      </c>
      <c r="G10" s="69" t="s">
        <v>39</v>
      </c>
      <c r="H10" s="69" t="s">
        <v>40</v>
      </c>
      <c r="I10" s="69" t="s">
        <v>11</v>
      </c>
      <c r="J10" s="69" t="s">
        <v>18</v>
      </c>
      <c r="K10" s="69" t="s">
        <v>41</v>
      </c>
      <c r="L10" s="69" t="s">
        <v>14</v>
      </c>
      <c r="M10" s="1">
        <v>2785628</v>
      </c>
      <c r="N10" s="1">
        <v>2785628</v>
      </c>
      <c r="O10" s="1">
        <v>157046.41</v>
      </c>
      <c r="P10" s="1">
        <v>157046.41</v>
      </c>
    </row>
    <row r="11" spans="1:16" x14ac:dyDescent="0.2">
      <c r="A11" s="69" t="s">
        <v>33</v>
      </c>
      <c r="B11" s="69" t="s">
        <v>34</v>
      </c>
      <c r="C11" s="69" t="s">
        <v>35</v>
      </c>
      <c r="D11" s="69" t="s">
        <v>36</v>
      </c>
      <c r="E11" s="69" t="s">
        <v>37</v>
      </c>
      <c r="F11" s="69" t="s">
        <v>38</v>
      </c>
      <c r="G11" s="69" t="s">
        <v>42</v>
      </c>
      <c r="H11" s="69" t="s">
        <v>43</v>
      </c>
      <c r="I11" s="69" t="s">
        <v>11</v>
      </c>
      <c r="J11" s="69" t="s">
        <v>18</v>
      </c>
      <c r="K11" s="69" t="s">
        <v>41</v>
      </c>
      <c r="L11" s="69" t="s">
        <v>13</v>
      </c>
      <c r="M11" s="1">
        <v>448040</v>
      </c>
      <c r="N11" s="69"/>
      <c r="O11" s="69"/>
      <c r="P11" s="69"/>
    </row>
    <row r="12" spans="1:16" x14ac:dyDescent="0.2">
      <c r="A12" s="69" t="s">
        <v>33</v>
      </c>
      <c r="B12" s="69" t="s">
        <v>34</v>
      </c>
      <c r="C12" s="69" t="s">
        <v>35</v>
      </c>
      <c r="D12" s="69" t="s">
        <v>36</v>
      </c>
      <c r="E12" s="69" t="s">
        <v>37</v>
      </c>
      <c r="F12" s="69" t="s">
        <v>38</v>
      </c>
      <c r="G12" s="69" t="s">
        <v>42</v>
      </c>
      <c r="H12" s="69" t="s">
        <v>43</v>
      </c>
      <c r="I12" s="69" t="s">
        <v>11</v>
      </c>
      <c r="J12" s="69" t="s">
        <v>18</v>
      </c>
      <c r="K12" s="69" t="s">
        <v>41</v>
      </c>
      <c r="L12" s="69" t="s">
        <v>14</v>
      </c>
      <c r="M12" s="1">
        <v>15876939.25</v>
      </c>
      <c r="N12" s="1">
        <v>3302718.39</v>
      </c>
      <c r="O12" s="1">
        <v>79586.97</v>
      </c>
      <c r="P12" s="1">
        <v>79586.97</v>
      </c>
    </row>
    <row r="13" spans="1:16" x14ac:dyDescent="0.2">
      <c r="A13" s="69" t="s">
        <v>33</v>
      </c>
      <c r="B13" s="69" t="s">
        <v>34</v>
      </c>
      <c r="C13" s="69" t="s">
        <v>35</v>
      </c>
      <c r="D13" s="69" t="s">
        <v>44</v>
      </c>
      <c r="E13" s="69" t="s">
        <v>37</v>
      </c>
      <c r="F13" s="69" t="s">
        <v>38</v>
      </c>
      <c r="G13" s="69" t="s">
        <v>47</v>
      </c>
      <c r="H13" s="69" t="s">
        <v>154</v>
      </c>
      <c r="I13" s="69" t="s">
        <v>11</v>
      </c>
      <c r="J13" s="69" t="s">
        <v>18</v>
      </c>
      <c r="K13" s="69" t="s">
        <v>41</v>
      </c>
      <c r="L13" s="69" t="s">
        <v>11</v>
      </c>
      <c r="M13" s="1">
        <v>8335908.3300000001</v>
      </c>
      <c r="N13" s="1">
        <v>8335908.3300000001</v>
      </c>
      <c r="O13" s="1">
        <v>8335908.3300000001</v>
      </c>
      <c r="P13" s="1">
        <v>8166388.0099999998</v>
      </c>
    </row>
    <row r="14" spans="1:16" x14ac:dyDescent="0.2">
      <c r="A14" s="69" t="s">
        <v>33</v>
      </c>
      <c r="B14" s="69" t="s">
        <v>34</v>
      </c>
      <c r="C14" s="69" t="s">
        <v>35</v>
      </c>
      <c r="D14" s="69" t="s">
        <v>44</v>
      </c>
      <c r="E14" s="69" t="s">
        <v>37</v>
      </c>
      <c r="F14" s="69" t="s">
        <v>38</v>
      </c>
      <c r="G14" s="69" t="s">
        <v>105</v>
      </c>
      <c r="H14" s="69" t="s">
        <v>106</v>
      </c>
      <c r="I14" s="69" t="s">
        <v>11</v>
      </c>
      <c r="J14" s="69" t="s">
        <v>18</v>
      </c>
      <c r="K14" s="69" t="s">
        <v>41</v>
      </c>
      <c r="L14" s="69" t="s">
        <v>14</v>
      </c>
      <c r="M14" s="1">
        <v>1977600</v>
      </c>
      <c r="N14" s="1">
        <v>93829.35</v>
      </c>
      <c r="O14" s="1">
        <v>93829.35</v>
      </c>
      <c r="P14" s="1">
        <v>93829.35</v>
      </c>
    </row>
    <row r="15" spans="1:16" x14ac:dyDescent="0.2">
      <c r="A15" s="69" t="s">
        <v>33</v>
      </c>
      <c r="B15" s="69" t="s">
        <v>34</v>
      </c>
      <c r="C15" s="69" t="s">
        <v>35</v>
      </c>
      <c r="D15" s="69" t="s">
        <v>48</v>
      </c>
      <c r="E15" s="69" t="s">
        <v>37</v>
      </c>
      <c r="F15" s="69" t="s">
        <v>38</v>
      </c>
      <c r="G15" s="69" t="s">
        <v>49</v>
      </c>
      <c r="H15" s="69" t="s">
        <v>50</v>
      </c>
      <c r="I15" s="69" t="s">
        <v>51</v>
      </c>
      <c r="J15" s="69" t="s">
        <v>18</v>
      </c>
      <c r="K15" s="69" t="s">
        <v>41</v>
      </c>
      <c r="L15" s="69" t="s">
        <v>13</v>
      </c>
      <c r="M15" s="1">
        <v>50000</v>
      </c>
      <c r="N15" s="69"/>
      <c r="O15" s="69"/>
      <c r="P15" s="69"/>
    </row>
    <row r="16" spans="1:16" x14ac:dyDescent="0.2">
      <c r="A16" s="69" t="s">
        <v>33</v>
      </c>
      <c r="B16" s="69" t="s">
        <v>34</v>
      </c>
      <c r="C16" s="69" t="s">
        <v>35</v>
      </c>
      <c r="D16" s="69" t="s">
        <v>48</v>
      </c>
      <c r="E16" s="69" t="s">
        <v>37</v>
      </c>
      <c r="F16" s="69" t="s">
        <v>38</v>
      </c>
      <c r="G16" s="69" t="s">
        <v>49</v>
      </c>
      <c r="H16" s="69" t="s">
        <v>50</v>
      </c>
      <c r="I16" s="69" t="s">
        <v>51</v>
      </c>
      <c r="J16" s="69" t="s">
        <v>18</v>
      </c>
      <c r="K16" s="69" t="s">
        <v>41</v>
      </c>
      <c r="L16" s="69" t="s">
        <v>14</v>
      </c>
      <c r="M16" s="1">
        <v>2555800</v>
      </c>
      <c r="N16" s="1">
        <v>42997.43</v>
      </c>
      <c r="O16" s="1">
        <v>10290.39</v>
      </c>
      <c r="P16" s="1">
        <v>10290.39</v>
      </c>
    </row>
    <row r="17" spans="1:16" x14ac:dyDescent="0.2">
      <c r="A17" s="69" t="s">
        <v>33</v>
      </c>
      <c r="B17" s="69" t="s">
        <v>34</v>
      </c>
      <c r="C17" s="69" t="s">
        <v>35</v>
      </c>
      <c r="D17" s="69" t="s">
        <v>52</v>
      </c>
      <c r="E17" s="69" t="s">
        <v>37</v>
      </c>
      <c r="F17" s="69" t="s">
        <v>38</v>
      </c>
      <c r="G17" s="69" t="s">
        <v>157</v>
      </c>
      <c r="H17" s="69" t="s">
        <v>158</v>
      </c>
      <c r="I17" s="69" t="s">
        <v>11</v>
      </c>
      <c r="J17" s="69" t="s">
        <v>18</v>
      </c>
      <c r="K17" s="69" t="s">
        <v>41</v>
      </c>
      <c r="L17" s="69" t="s">
        <v>14</v>
      </c>
      <c r="M17" s="1">
        <v>4102848</v>
      </c>
      <c r="N17" s="1">
        <v>4102848</v>
      </c>
      <c r="O17" s="1">
        <v>336328.01</v>
      </c>
      <c r="P17" s="1">
        <v>336328.01</v>
      </c>
    </row>
    <row r="18" spans="1:16" x14ac:dyDescent="0.2">
      <c r="A18" s="69" t="s">
        <v>33</v>
      </c>
      <c r="B18" s="69" t="s">
        <v>34</v>
      </c>
      <c r="C18" s="69" t="s">
        <v>35</v>
      </c>
      <c r="D18" s="69" t="s">
        <v>118</v>
      </c>
      <c r="E18" s="69" t="s">
        <v>37</v>
      </c>
      <c r="F18" s="69" t="s">
        <v>38</v>
      </c>
      <c r="G18" s="69" t="s">
        <v>45</v>
      </c>
      <c r="H18" s="69" t="s">
        <v>46</v>
      </c>
      <c r="I18" s="69" t="s">
        <v>11</v>
      </c>
      <c r="J18" s="69" t="s">
        <v>18</v>
      </c>
      <c r="K18" s="69" t="s">
        <v>41</v>
      </c>
      <c r="L18" s="69" t="s">
        <v>11</v>
      </c>
      <c r="M18" s="1">
        <v>1040465.44</v>
      </c>
      <c r="N18" s="1">
        <v>1040465.44</v>
      </c>
      <c r="O18" s="1">
        <v>1040465.44</v>
      </c>
      <c r="P18" s="1">
        <v>1040465.44</v>
      </c>
    </row>
    <row r="19" spans="1:16" x14ac:dyDescent="0.2">
      <c r="A19" s="69" t="s">
        <v>33</v>
      </c>
      <c r="B19" s="69" t="s">
        <v>34</v>
      </c>
      <c r="C19" s="69" t="s">
        <v>59</v>
      </c>
      <c r="D19" s="69" t="s">
        <v>60</v>
      </c>
      <c r="E19" s="69" t="s">
        <v>61</v>
      </c>
      <c r="F19" s="69" t="s">
        <v>62</v>
      </c>
      <c r="G19" s="69" t="s">
        <v>63</v>
      </c>
      <c r="H19" s="69" t="s">
        <v>155</v>
      </c>
      <c r="I19" s="69" t="s">
        <v>51</v>
      </c>
      <c r="J19" s="69" t="s">
        <v>17</v>
      </c>
      <c r="K19" s="69" t="s">
        <v>64</v>
      </c>
      <c r="L19" s="69" t="s">
        <v>11</v>
      </c>
      <c r="M19" s="1">
        <v>1343260.75</v>
      </c>
      <c r="N19" s="1">
        <v>1343260.75</v>
      </c>
      <c r="O19" s="1">
        <v>1343260.75</v>
      </c>
      <c r="P19" s="1">
        <v>1300854.67</v>
      </c>
    </row>
    <row r="20" spans="1:16" x14ac:dyDescent="0.2">
      <c r="M20" s="1"/>
      <c r="N20" s="1"/>
      <c r="O20" s="1"/>
      <c r="P20" s="1"/>
    </row>
    <row r="21" spans="1:16" x14ac:dyDescent="0.2">
      <c r="M21" s="52">
        <f>SUM(M10:M20)</f>
        <v>38516489.769999996</v>
      </c>
      <c r="N21" s="52">
        <f t="shared" ref="N21:P21" si="0">SUM(N10:N20)</f>
        <v>21047655.690000001</v>
      </c>
      <c r="O21" s="52">
        <f t="shared" si="0"/>
        <v>11396715.65</v>
      </c>
      <c r="P21" s="52">
        <f t="shared" si="0"/>
        <v>11184789.25</v>
      </c>
    </row>
    <row r="22" spans="1:16" x14ac:dyDescent="0.2">
      <c r="M22" s="52"/>
      <c r="N22" s="52"/>
      <c r="O22" s="52"/>
      <c r="P22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sqref="A1:XFD1048576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20" x14ac:dyDescent="0.2">
      <c r="A1" s="71" t="s">
        <v>121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x14ac:dyDescent="0.2">
      <c r="A4" s="99" t="s">
        <v>159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71"/>
      <c r="R4" s="71"/>
      <c r="S4" s="71"/>
      <c r="T4" s="71"/>
    </row>
    <row r="5" spans="1:20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71"/>
      <c r="R5" s="71"/>
      <c r="S5" s="71"/>
      <c r="T5" s="71"/>
    </row>
    <row r="6" spans="1:20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x14ac:dyDescent="0.2">
      <c r="A7" s="71" t="s">
        <v>21</v>
      </c>
      <c r="B7" s="71"/>
      <c r="C7" s="71" t="s">
        <v>22</v>
      </c>
      <c r="D7" s="71" t="s">
        <v>23</v>
      </c>
      <c r="E7" s="71" t="s">
        <v>24</v>
      </c>
      <c r="F7" s="71"/>
      <c r="G7" s="71" t="s">
        <v>25</v>
      </c>
      <c r="H7" s="71"/>
      <c r="I7" s="71" t="s">
        <v>26</v>
      </c>
      <c r="J7" s="71" t="s">
        <v>27</v>
      </c>
      <c r="K7" s="71" t="s">
        <v>28</v>
      </c>
      <c r="L7" s="71" t="s">
        <v>29</v>
      </c>
      <c r="M7" s="71" t="s">
        <v>30</v>
      </c>
      <c r="N7" s="71" t="s">
        <v>110</v>
      </c>
      <c r="O7" s="71" t="s">
        <v>111</v>
      </c>
      <c r="P7" s="71" t="s">
        <v>112</v>
      </c>
      <c r="Q7" s="71"/>
      <c r="R7" s="71"/>
      <c r="S7" s="71"/>
      <c r="T7" s="71"/>
    </row>
    <row r="8" spans="1:20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31</v>
      </c>
      <c r="N8" s="71" t="s">
        <v>113</v>
      </c>
      <c r="O8" s="71" t="s">
        <v>114</v>
      </c>
      <c r="P8" s="71" t="s">
        <v>115</v>
      </c>
      <c r="Q8" s="71"/>
      <c r="R8" s="71"/>
      <c r="S8" s="71"/>
      <c r="T8" s="71"/>
    </row>
    <row r="9" spans="1:20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32</v>
      </c>
      <c r="M9" s="71" t="s">
        <v>130</v>
      </c>
      <c r="N9" s="71" t="s">
        <v>130</v>
      </c>
      <c r="O9" s="71" t="s">
        <v>130</v>
      </c>
      <c r="P9" s="71" t="s">
        <v>130</v>
      </c>
      <c r="Q9" s="71"/>
      <c r="R9" s="71"/>
      <c r="S9" s="71"/>
      <c r="T9" s="71"/>
    </row>
    <row r="10" spans="1:20" x14ac:dyDescent="0.2">
      <c r="A10" s="71" t="s">
        <v>33</v>
      </c>
      <c r="B10" s="71" t="s">
        <v>34</v>
      </c>
      <c r="C10" s="71" t="s">
        <v>35</v>
      </c>
      <c r="D10" s="71" t="s">
        <v>36</v>
      </c>
      <c r="E10" s="71" t="s">
        <v>37</v>
      </c>
      <c r="F10" s="71" t="s">
        <v>38</v>
      </c>
      <c r="G10" s="71" t="s">
        <v>39</v>
      </c>
      <c r="H10" s="71" t="s">
        <v>40</v>
      </c>
      <c r="I10" s="71" t="s">
        <v>11</v>
      </c>
      <c r="J10" s="71" t="s">
        <v>18</v>
      </c>
      <c r="K10" s="71" t="s">
        <v>41</v>
      </c>
      <c r="L10" s="71" t="s">
        <v>14</v>
      </c>
      <c r="M10" s="1">
        <v>2785628</v>
      </c>
      <c r="N10" s="1">
        <v>2785628</v>
      </c>
      <c r="O10" s="1">
        <v>540790.43999999994</v>
      </c>
      <c r="P10" s="1">
        <v>540790.43999999994</v>
      </c>
      <c r="Q10" s="71"/>
      <c r="R10" s="71"/>
      <c r="S10" s="71"/>
      <c r="T10" s="71"/>
    </row>
    <row r="11" spans="1:20" x14ac:dyDescent="0.2">
      <c r="A11" s="71" t="s">
        <v>33</v>
      </c>
      <c r="B11" s="71" t="s">
        <v>34</v>
      </c>
      <c r="C11" s="71" t="s">
        <v>35</v>
      </c>
      <c r="D11" s="71" t="s">
        <v>36</v>
      </c>
      <c r="E11" s="71" t="s">
        <v>37</v>
      </c>
      <c r="F11" s="71" t="s">
        <v>38</v>
      </c>
      <c r="G11" s="71" t="s">
        <v>42</v>
      </c>
      <c r="H11" s="71" t="s">
        <v>43</v>
      </c>
      <c r="I11" s="71" t="s">
        <v>11</v>
      </c>
      <c r="J11" s="71" t="s">
        <v>18</v>
      </c>
      <c r="K11" s="71" t="s">
        <v>41</v>
      </c>
      <c r="L11" s="71" t="s">
        <v>13</v>
      </c>
      <c r="M11" s="1">
        <v>392540</v>
      </c>
      <c r="N11" s="71"/>
      <c r="O11" s="71"/>
      <c r="P11" s="71"/>
      <c r="Q11" s="71"/>
      <c r="R11" s="71"/>
      <c r="S11" s="71"/>
      <c r="T11" s="71"/>
    </row>
    <row r="12" spans="1:20" x14ac:dyDescent="0.2">
      <c r="A12" s="71" t="s">
        <v>33</v>
      </c>
      <c r="B12" s="71" t="s">
        <v>34</v>
      </c>
      <c r="C12" s="71" t="s">
        <v>35</v>
      </c>
      <c r="D12" s="71" t="s">
        <v>36</v>
      </c>
      <c r="E12" s="71" t="s">
        <v>37</v>
      </c>
      <c r="F12" s="71" t="s">
        <v>38</v>
      </c>
      <c r="G12" s="71" t="s">
        <v>42</v>
      </c>
      <c r="H12" s="71" t="s">
        <v>43</v>
      </c>
      <c r="I12" s="71" t="s">
        <v>11</v>
      </c>
      <c r="J12" s="71" t="s">
        <v>18</v>
      </c>
      <c r="K12" s="71" t="s">
        <v>41</v>
      </c>
      <c r="L12" s="71" t="s">
        <v>14</v>
      </c>
      <c r="M12" s="1">
        <v>15906662</v>
      </c>
      <c r="N12" s="1">
        <v>10275750.449999999</v>
      </c>
      <c r="O12" s="1">
        <v>1314754.67</v>
      </c>
      <c r="P12" s="1">
        <v>1314754.67</v>
      </c>
      <c r="Q12" s="71"/>
      <c r="R12" s="71"/>
      <c r="S12" s="71"/>
      <c r="T12" s="71"/>
    </row>
    <row r="13" spans="1:20" x14ac:dyDescent="0.2">
      <c r="A13" s="71" t="s">
        <v>33</v>
      </c>
      <c r="B13" s="71" t="s">
        <v>34</v>
      </c>
      <c r="C13" s="71" t="s">
        <v>35</v>
      </c>
      <c r="D13" s="71" t="s">
        <v>44</v>
      </c>
      <c r="E13" s="71" t="s">
        <v>37</v>
      </c>
      <c r="F13" s="71" t="s">
        <v>38</v>
      </c>
      <c r="G13" s="71" t="s">
        <v>47</v>
      </c>
      <c r="H13" s="71" t="s">
        <v>154</v>
      </c>
      <c r="I13" s="71" t="s">
        <v>11</v>
      </c>
      <c r="J13" s="71" t="s">
        <v>18</v>
      </c>
      <c r="K13" s="71" t="s">
        <v>41</v>
      </c>
      <c r="L13" s="71" t="s">
        <v>11</v>
      </c>
      <c r="M13" s="1">
        <v>13916624.09</v>
      </c>
      <c r="N13" s="1">
        <v>13759129.27</v>
      </c>
      <c r="O13" s="1">
        <v>13759129.27</v>
      </c>
      <c r="P13" s="1">
        <v>13617900.710000001</v>
      </c>
      <c r="Q13" s="71"/>
      <c r="R13" s="71"/>
      <c r="S13" s="71"/>
      <c r="T13" s="71"/>
    </row>
    <row r="14" spans="1:20" x14ac:dyDescent="0.2">
      <c r="A14" s="71" t="s">
        <v>33</v>
      </c>
      <c r="B14" s="71" t="s">
        <v>34</v>
      </c>
      <c r="C14" s="71" t="s">
        <v>35</v>
      </c>
      <c r="D14" s="71" t="s">
        <v>44</v>
      </c>
      <c r="E14" s="71" t="s">
        <v>37</v>
      </c>
      <c r="F14" s="71" t="s">
        <v>38</v>
      </c>
      <c r="G14" s="71" t="s">
        <v>105</v>
      </c>
      <c r="H14" s="71" t="s">
        <v>106</v>
      </c>
      <c r="I14" s="71" t="s">
        <v>11</v>
      </c>
      <c r="J14" s="71" t="s">
        <v>18</v>
      </c>
      <c r="K14" s="71" t="s">
        <v>41</v>
      </c>
      <c r="L14" s="71" t="s">
        <v>14</v>
      </c>
      <c r="M14" s="1">
        <v>1977600</v>
      </c>
      <c r="N14" s="1">
        <v>186783.95</v>
      </c>
      <c r="O14" s="1">
        <v>186783.95</v>
      </c>
      <c r="P14" s="1">
        <v>186783.95</v>
      </c>
      <c r="Q14" s="71"/>
      <c r="R14" s="71"/>
      <c r="S14" s="71"/>
      <c r="T14" s="71"/>
    </row>
    <row r="15" spans="1:20" x14ac:dyDescent="0.2">
      <c r="A15" s="71" t="s">
        <v>33</v>
      </c>
      <c r="B15" s="71" t="s">
        <v>34</v>
      </c>
      <c r="C15" s="71" t="s">
        <v>35</v>
      </c>
      <c r="D15" s="71" t="s">
        <v>48</v>
      </c>
      <c r="E15" s="71" t="s">
        <v>37</v>
      </c>
      <c r="F15" s="71" t="s">
        <v>38</v>
      </c>
      <c r="G15" s="71" t="s">
        <v>49</v>
      </c>
      <c r="H15" s="71" t="s">
        <v>50</v>
      </c>
      <c r="I15" s="71" t="s">
        <v>51</v>
      </c>
      <c r="J15" s="71" t="s">
        <v>18</v>
      </c>
      <c r="K15" s="71" t="s">
        <v>41</v>
      </c>
      <c r="L15" s="71" t="s">
        <v>13</v>
      </c>
      <c r="M15" s="1">
        <v>50000</v>
      </c>
      <c r="N15" s="71"/>
      <c r="O15" s="71"/>
      <c r="P15" s="71"/>
      <c r="Q15" s="71"/>
      <c r="R15" s="71"/>
      <c r="S15" s="71"/>
      <c r="T15" s="71"/>
    </row>
    <row r="16" spans="1:20" x14ac:dyDescent="0.2">
      <c r="A16" s="71" t="s">
        <v>33</v>
      </c>
      <c r="B16" s="71" t="s">
        <v>34</v>
      </c>
      <c r="C16" s="71" t="s">
        <v>35</v>
      </c>
      <c r="D16" s="71" t="s">
        <v>48</v>
      </c>
      <c r="E16" s="71" t="s">
        <v>37</v>
      </c>
      <c r="F16" s="71" t="s">
        <v>38</v>
      </c>
      <c r="G16" s="71" t="s">
        <v>49</v>
      </c>
      <c r="H16" s="71" t="s">
        <v>50</v>
      </c>
      <c r="I16" s="71" t="s">
        <v>51</v>
      </c>
      <c r="J16" s="71" t="s">
        <v>18</v>
      </c>
      <c r="K16" s="71" t="s">
        <v>41</v>
      </c>
      <c r="L16" s="71" t="s">
        <v>14</v>
      </c>
      <c r="M16" s="1">
        <v>2555800</v>
      </c>
      <c r="N16" s="1">
        <v>1267660.24</v>
      </c>
      <c r="O16" s="1">
        <v>153043.82999999999</v>
      </c>
      <c r="P16" s="1">
        <v>152749.79</v>
      </c>
      <c r="Q16" s="71"/>
      <c r="R16" s="71"/>
      <c r="S16" s="71"/>
      <c r="T16" s="71"/>
    </row>
    <row r="17" spans="1:20" x14ac:dyDescent="0.2">
      <c r="A17" s="71" t="s">
        <v>33</v>
      </c>
      <c r="B17" s="71" t="s">
        <v>34</v>
      </c>
      <c r="C17" s="71" t="s">
        <v>35</v>
      </c>
      <c r="D17" s="71" t="s">
        <v>52</v>
      </c>
      <c r="E17" s="71" t="s">
        <v>37</v>
      </c>
      <c r="F17" s="71" t="s">
        <v>38</v>
      </c>
      <c r="G17" s="71" t="s">
        <v>157</v>
      </c>
      <c r="H17" s="71" t="s">
        <v>158</v>
      </c>
      <c r="I17" s="71" t="s">
        <v>11</v>
      </c>
      <c r="J17" s="71" t="s">
        <v>18</v>
      </c>
      <c r="K17" s="71" t="s">
        <v>41</v>
      </c>
      <c r="L17" s="71" t="s">
        <v>14</v>
      </c>
      <c r="M17" s="1">
        <v>4103474.01</v>
      </c>
      <c r="N17" s="1">
        <v>4103474.01</v>
      </c>
      <c r="O17" s="1">
        <v>682602.51</v>
      </c>
      <c r="P17" s="1">
        <v>682602.51</v>
      </c>
      <c r="Q17" s="71"/>
      <c r="R17" s="71"/>
      <c r="S17" s="71"/>
      <c r="T17" s="71"/>
    </row>
    <row r="18" spans="1:20" x14ac:dyDescent="0.2">
      <c r="A18" s="71" t="s">
        <v>33</v>
      </c>
      <c r="B18" s="71" t="s">
        <v>34</v>
      </c>
      <c r="C18" s="71" t="s">
        <v>35</v>
      </c>
      <c r="D18" s="71" t="s">
        <v>118</v>
      </c>
      <c r="E18" s="71" t="s">
        <v>37</v>
      </c>
      <c r="F18" s="71" t="s">
        <v>38</v>
      </c>
      <c r="G18" s="71" t="s">
        <v>45</v>
      </c>
      <c r="H18" s="71" t="s">
        <v>46</v>
      </c>
      <c r="I18" s="71" t="s">
        <v>11</v>
      </c>
      <c r="J18" s="71" t="s">
        <v>18</v>
      </c>
      <c r="K18" s="71" t="s">
        <v>41</v>
      </c>
      <c r="L18" s="71" t="s">
        <v>11</v>
      </c>
      <c r="M18" s="1">
        <v>2011229.16</v>
      </c>
      <c r="N18" s="1">
        <v>2011229.16</v>
      </c>
      <c r="O18" s="1">
        <v>2011229.16</v>
      </c>
      <c r="P18" s="1">
        <v>2011229.16</v>
      </c>
      <c r="Q18" s="71"/>
      <c r="R18" s="71"/>
      <c r="S18" s="71"/>
      <c r="T18" s="71"/>
    </row>
    <row r="19" spans="1:20" x14ac:dyDescent="0.2">
      <c r="A19" s="71" t="s">
        <v>33</v>
      </c>
      <c r="B19" s="71" t="s">
        <v>34</v>
      </c>
      <c r="C19" s="71" t="s">
        <v>59</v>
      </c>
      <c r="D19" s="71" t="s">
        <v>60</v>
      </c>
      <c r="E19" s="71" t="s">
        <v>61</v>
      </c>
      <c r="F19" s="71" t="s">
        <v>62</v>
      </c>
      <c r="G19" s="71" t="s">
        <v>63</v>
      </c>
      <c r="H19" s="71" t="s">
        <v>155</v>
      </c>
      <c r="I19" s="71" t="s">
        <v>51</v>
      </c>
      <c r="J19" s="71" t="s">
        <v>17</v>
      </c>
      <c r="K19" s="71" t="s">
        <v>64</v>
      </c>
      <c r="L19" s="71" t="s">
        <v>11</v>
      </c>
      <c r="M19" s="1">
        <v>2332187.09</v>
      </c>
      <c r="N19" s="1">
        <v>2332187.09</v>
      </c>
      <c r="O19" s="1">
        <v>2332187.09</v>
      </c>
      <c r="P19" s="1">
        <v>2293349.0299999998</v>
      </c>
      <c r="Q19" s="71"/>
      <c r="R19" s="71"/>
      <c r="S19" s="71"/>
      <c r="T19" s="71"/>
    </row>
    <row r="20" spans="1:20" x14ac:dyDescent="0.2">
      <c r="M20" s="1"/>
      <c r="N20" s="1"/>
      <c r="O20" s="1"/>
      <c r="P20" s="1"/>
    </row>
    <row r="21" spans="1:2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>
        <f>SUM(M10:M20)</f>
        <v>46031744.349999994</v>
      </c>
      <c r="N21" s="49">
        <f t="shared" ref="N21:Q21" si="0">SUM(N10:N20)</f>
        <v>36721842.169999987</v>
      </c>
      <c r="O21" s="49">
        <f t="shared" si="0"/>
        <v>20980520.919999998</v>
      </c>
      <c r="P21" s="49">
        <f t="shared" si="0"/>
        <v>20800160.259999998</v>
      </c>
      <c r="Q21" s="49">
        <f t="shared" si="0"/>
        <v>0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sqref="A1:XFD1048576"/>
    </sheetView>
  </sheetViews>
  <sheetFormatPr defaultRowHeight="12.75" x14ac:dyDescent="0.2"/>
  <cols>
    <col min="13" max="16" width="12.85546875" bestFit="1" customWidth="1"/>
  </cols>
  <sheetData>
    <row r="1" spans="1:20" x14ac:dyDescent="0.2">
      <c r="A1" s="73" t="s">
        <v>121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x14ac:dyDescent="0.2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">
      <c r="A4" s="99" t="s">
        <v>160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73"/>
      <c r="R4" s="73"/>
      <c r="S4" s="73"/>
      <c r="T4" s="73"/>
    </row>
    <row r="5" spans="1:20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73"/>
      <c r="R5" s="73"/>
      <c r="S5" s="73"/>
      <c r="T5" s="73"/>
    </row>
    <row r="6" spans="1:20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x14ac:dyDescent="0.2">
      <c r="A7" s="73" t="s">
        <v>21</v>
      </c>
      <c r="B7" s="73"/>
      <c r="C7" s="73" t="s">
        <v>22</v>
      </c>
      <c r="D7" s="73" t="s">
        <v>23</v>
      </c>
      <c r="E7" s="73" t="s">
        <v>24</v>
      </c>
      <c r="F7" s="73"/>
      <c r="G7" s="73" t="s">
        <v>25</v>
      </c>
      <c r="H7" s="73"/>
      <c r="I7" s="73" t="s">
        <v>26</v>
      </c>
      <c r="J7" s="73" t="s">
        <v>27</v>
      </c>
      <c r="K7" s="73" t="s">
        <v>28</v>
      </c>
      <c r="L7" s="73" t="s">
        <v>29</v>
      </c>
      <c r="M7" s="73" t="s">
        <v>30</v>
      </c>
      <c r="N7" s="73" t="s">
        <v>110</v>
      </c>
      <c r="O7" s="73" t="s">
        <v>111</v>
      </c>
      <c r="P7" s="73" t="s">
        <v>112</v>
      </c>
      <c r="Q7" s="73"/>
      <c r="R7" s="73"/>
      <c r="S7" s="73"/>
      <c r="T7" s="73"/>
    </row>
    <row r="8" spans="1:20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31</v>
      </c>
      <c r="N8" s="73" t="s">
        <v>113</v>
      </c>
      <c r="O8" s="73" t="s">
        <v>114</v>
      </c>
      <c r="P8" s="73" t="s">
        <v>115</v>
      </c>
      <c r="Q8" s="73"/>
      <c r="R8" s="73"/>
      <c r="S8" s="73"/>
      <c r="T8" s="73"/>
    </row>
    <row r="9" spans="1:20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32</v>
      </c>
      <c r="M9" s="73" t="s">
        <v>130</v>
      </c>
      <c r="N9" s="73" t="s">
        <v>130</v>
      </c>
      <c r="O9" s="73" t="s">
        <v>130</v>
      </c>
      <c r="P9" s="73" t="s">
        <v>130</v>
      </c>
      <c r="Q9" s="73"/>
      <c r="R9" s="73"/>
      <c r="S9" s="73"/>
      <c r="T9" s="73"/>
    </row>
    <row r="10" spans="1:20" x14ac:dyDescent="0.2">
      <c r="A10" s="73" t="s">
        <v>33</v>
      </c>
      <c r="B10" s="73" t="s">
        <v>34</v>
      </c>
      <c r="C10" s="73" t="s">
        <v>35</v>
      </c>
      <c r="D10" s="73" t="s">
        <v>36</v>
      </c>
      <c r="E10" s="73" t="s">
        <v>37</v>
      </c>
      <c r="F10" s="73" t="s">
        <v>38</v>
      </c>
      <c r="G10" s="73" t="s">
        <v>39</v>
      </c>
      <c r="H10" s="73" t="s">
        <v>40</v>
      </c>
      <c r="I10" s="73" t="s">
        <v>11</v>
      </c>
      <c r="J10" s="73" t="s">
        <v>18</v>
      </c>
      <c r="K10" s="73" t="s">
        <v>41</v>
      </c>
      <c r="L10" s="73" t="s">
        <v>14</v>
      </c>
      <c r="M10" s="1">
        <v>2785628</v>
      </c>
      <c r="N10" s="1">
        <v>2785628</v>
      </c>
      <c r="O10" s="1">
        <v>868414.26</v>
      </c>
      <c r="P10" s="1">
        <v>868414.26</v>
      </c>
      <c r="Q10" s="73"/>
      <c r="R10" s="73"/>
      <c r="S10" s="73"/>
      <c r="T10" s="73"/>
    </row>
    <row r="11" spans="1:20" x14ac:dyDescent="0.2">
      <c r="A11" s="73" t="s">
        <v>33</v>
      </c>
      <c r="B11" s="73" t="s">
        <v>34</v>
      </c>
      <c r="C11" s="73" t="s">
        <v>35</v>
      </c>
      <c r="D11" s="73" t="s">
        <v>36</v>
      </c>
      <c r="E11" s="73" t="s">
        <v>37</v>
      </c>
      <c r="F11" s="73" t="s">
        <v>38</v>
      </c>
      <c r="G11" s="73" t="s">
        <v>42</v>
      </c>
      <c r="H11" s="73" t="s">
        <v>43</v>
      </c>
      <c r="I11" s="73" t="s">
        <v>11</v>
      </c>
      <c r="J11" s="73" t="s">
        <v>18</v>
      </c>
      <c r="K11" s="73" t="s">
        <v>41</v>
      </c>
      <c r="L11" s="73" t="s">
        <v>13</v>
      </c>
      <c r="M11" s="1">
        <v>448040</v>
      </c>
      <c r="N11" s="73"/>
      <c r="O11" s="73"/>
      <c r="P11" s="73"/>
      <c r="Q11" s="73"/>
      <c r="R11" s="73"/>
      <c r="S11" s="73"/>
      <c r="T11" s="73"/>
    </row>
    <row r="12" spans="1:20" x14ac:dyDescent="0.2">
      <c r="A12" s="73" t="s">
        <v>33</v>
      </c>
      <c r="B12" s="73" t="s">
        <v>34</v>
      </c>
      <c r="C12" s="73" t="s">
        <v>35</v>
      </c>
      <c r="D12" s="73" t="s">
        <v>36</v>
      </c>
      <c r="E12" s="73" t="s">
        <v>37</v>
      </c>
      <c r="F12" s="73" t="s">
        <v>38</v>
      </c>
      <c r="G12" s="73" t="s">
        <v>42</v>
      </c>
      <c r="H12" s="73" t="s">
        <v>43</v>
      </c>
      <c r="I12" s="73" t="s">
        <v>11</v>
      </c>
      <c r="J12" s="73" t="s">
        <v>18</v>
      </c>
      <c r="K12" s="73" t="s">
        <v>41</v>
      </c>
      <c r="L12" s="73" t="s">
        <v>14</v>
      </c>
      <c r="M12" s="1">
        <v>15906662</v>
      </c>
      <c r="N12" s="1">
        <v>10754624.23</v>
      </c>
      <c r="O12" s="1">
        <v>2632871.59</v>
      </c>
      <c r="P12" s="1">
        <v>2632871.59</v>
      </c>
      <c r="Q12" s="73"/>
      <c r="R12" s="73"/>
      <c r="S12" s="73"/>
      <c r="T12" s="73"/>
    </row>
    <row r="13" spans="1:20" x14ac:dyDescent="0.2">
      <c r="A13" s="73" t="s">
        <v>33</v>
      </c>
      <c r="B13" s="73" t="s">
        <v>34</v>
      </c>
      <c r="C13" s="73" t="s">
        <v>35</v>
      </c>
      <c r="D13" s="73" t="s">
        <v>44</v>
      </c>
      <c r="E13" s="73" t="s">
        <v>37</v>
      </c>
      <c r="F13" s="73" t="s">
        <v>38</v>
      </c>
      <c r="G13" s="73" t="s">
        <v>47</v>
      </c>
      <c r="H13" s="73" t="s">
        <v>154</v>
      </c>
      <c r="I13" s="73" t="s">
        <v>11</v>
      </c>
      <c r="J13" s="73" t="s">
        <v>18</v>
      </c>
      <c r="K13" s="73" t="s">
        <v>41</v>
      </c>
      <c r="L13" s="73" t="s">
        <v>11</v>
      </c>
      <c r="M13" s="1">
        <v>19695810</v>
      </c>
      <c r="N13" s="1">
        <v>19481409.059999999</v>
      </c>
      <c r="O13" s="1">
        <v>19481409.059999999</v>
      </c>
      <c r="P13" s="1">
        <v>19337409.510000002</v>
      </c>
      <c r="Q13" s="73"/>
      <c r="R13" s="73"/>
      <c r="S13" s="73"/>
      <c r="T13" s="73"/>
    </row>
    <row r="14" spans="1:20" x14ac:dyDescent="0.2">
      <c r="A14" s="73" t="s">
        <v>33</v>
      </c>
      <c r="B14" s="73" t="s">
        <v>34</v>
      </c>
      <c r="C14" s="73" t="s">
        <v>35</v>
      </c>
      <c r="D14" s="73" t="s">
        <v>44</v>
      </c>
      <c r="E14" s="73" t="s">
        <v>37</v>
      </c>
      <c r="F14" s="73" t="s">
        <v>38</v>
      </c>
      <c r="G14" s="73" t="s">
        <v>105</v>
      </c>
      <c r="H14" s="73" t="s">
        <v>106</v>
      </c>
      <c r="I14" s="73" t="s">
        <v>11</v>
      </c>
      <c r="J14" s="73" t="s">
        <v>18</v>
      </c>
      <c r="K14" s="73" t="s">
        <v>41</v>
      </c>
      <c r="L14" s="73" t="s">
        <v>14</v>
      </c>
      <c r="M14" s="1">
        <v>1977600</v>
      </c>
      <c r="N14" s="1">
        <v>310259.52</v>
      </c>
      <c r="O14" s="1">
        <v>310259.52</v>
      </c>
      <c r="P14" s="1">
        <v>310259.52</v>
      </c>
      <c r="Q14" s="73"/>
      <c r="R14" s="73"/>
      <c r="S14" s="73"/>
      <c r="T14" s="73"/>
    </row>
    <row r="15" spans="1:20" x14ac:dyDescent="0.2">
      <c r="A15" s="73" t="s">
        <v>33</v>
      </c>
      <c r="B15" s="73" t="s">
        <v>34</v>
      </c>
      <c r="C15" s="73" t="s">
        <v>35</v>
      </c>
      <c r="D15" s="73" t="s">
        <v>48</v>
      </c>
      <c r="E15" s="73" t="s">
        <v>37</v>
      </c>
      <c r="F15" s="73" t="s">
        <v>38</v>
      </c>
      <c r="G15" s="73" t="s">
        <v>49</v>
      </c>
      <c r="H15" s="73" t="s">
        <v>50</v>
      </c>
      <c r="I15" s="73" t="s">
        <v>51</v>
      </c>
      <c r="J15" s="73" t="s">
        <v>18</v>
      </c>
      <c r="K15" s="73" t="s">
        <v>41</v>
      </c>
      <c r="L15" s="73" t="s">
        <v>13</v>
      </c>
      <c r="M15" s="1">
        <v>50000</v>
      </c>
      <c r="N15" s="73"/>
      <c r="O15" s="73"/>
      <c r="P15" s="73"/>
      <c r="Q15" s="73"/>
      <c r="R15" s="73"/>
      <c r="S15" s="73"/>
      <c r="T15" s="73"/>
    </row>
    <row r="16" spans="1:20" x14ac:dyDescent="0.2">
      <c r="A16" s="73" t="s">
        <v>33</v>
      </c>
      <c r="B16" s="73" t="s">
        <v>34</v>
      </c>
      <c r="C16" s="73" t="s">
        <v>35</v>
      </c>
      <c r="D16" s="73" t="s">
        <v>48</v>
      </c>
      <c r="E16" s="73" t="s">
        <v>37</v>
      </c>
      <c r="F16" s="73" t="s">
        <v>38</v>
      </c>
      <c r="G16" s="73" t="s">
        <v>49</v>
      </c>
      <c r="H16" s="73" t="s">
        <v>50</v>
      </c>
      <c r="I16" s="73" t="s">
        <v>51</v>
      </c>
      <c r="J16" s="73" t="s">
        <v>18</v>
      </c>
      <c r="K16" s="73" t="s">
        <v>41</v>
      </c>
      <c r="L16" s="73" t="s">
        <v>14</v>
      </c>
      <c r="M16" s="1">
        <v>2555800</v>
      </c>
      <c r="N16" s="1">
        <v>1277108.05</v>
      </c>
      <c r="O16" s="1">
        <v>330587.99</v>
      </c>
      <c r="P16" s="1">
        <v>330587.99</v>
      </c>
      <c r="Q16" s="73"/>
      <c r="R16" s="73"/>
      <c r="S16" s="73"/>
      <c r="T16" s="73"/>
    </row>
    <row r="17" spans="1:20" x14ac:dyDescent="0.2">
      <c r="A17" s="73" t="s">
        <v>33</v>
      </c>
      <c r="B17" s="73" t="s">
        <v>34</v>
      </c>
      <c r="C17" s="73" t="s">
        <v>35</v>
      </c>
      <c r="D17" s="73" t="s">
        <v>52</v>
      </c>
      <c r="E17" s="73" t="s">
        <v>37</v>
      </c>
      <c r="F17" s="73" t="s">
        <v>38</v>
      </c>
      <c r="G17" s="73" t="s">
        <v>157</v>
      </c>
      <c r="H17" s="73" t="s">
        <v>158</v>
      </c>
      <c r="I17" s="73" t="s">
        <v>11</v>
      </c>
      <c r="J17" s="73" t="s">
        <v>18</v>
      </c>
      <c r="K17" s="73" t="s">
        <v>41</v>
      </c>
      <c r="L17" s="73" t="s">
        <v>14</v>
      </c>
      <c r="M17" s="1">
        <v>4103474.01</v>
      </c>
      <c r="N17" s="1">
        <v>4103474.01</v>
      </c>
      <c r="O17" s="1">
        <v>1028774.21</v>
      </c>
      <c r="P17" s="1">
        <v>1028774.21</v>
      </c>
      <c r="Q17" s="73"/>
      <c r="R17" s="73"/>
      <c r="S17" s="73"/>
      <c r="T17" s="73"/>
    </row>
    <row r="18" spans="1:20" x14ac:dyDescent="0.2">
      <c r="A18" s="73" t="s">
        <v>33</v>
      </c>
      <c r="B18" s="73" t="s">
        <v>34</v>
      </c>
      <c r="C18" s="73" t="s">
        <v>35</v>
      </c>
      <c r="D18" s="73" t="s">
        <v>118</v>
      </c>
      <c r="E18" s="73" t="s">
        <v>37</v>
      </c>
      <c r="F18" s="73" t="s">
        <v>38</v>
      </c>
      <c r="G18" s="73" t="s">
        <v>45</v>
      </c>
      <c r="H18" s="73" t="s">
        <v>46</v>
      </c>
      <c r="I18" s="73" t="s">
        <v>11</v>
      </c>
      <c r="J18" s="73" t="s">
        <v>18</v>
      </c>
      <c r="K18" s="73" t="s">
        <v>41</v>
      </c>
      <c r="L18" s="73" t="s">
        <v>11</v>
      </c>
      <c r="M18" s="1">
        <v>3022345.02</v>
      </c>
      <c r="N18" s="1">
        <v>3022345.02</v>
      </c>
      <c r="O18" s="1">
        <v>3022345.02</v>
      </c>
      <c r="P18" s="1">
        <v>3022345.02</v>
      </c>
      <c r="Q18" s="73"/>
      <c r="R18" s="73"/>
      <c r="S18" s="73"/>
      <c r="T18" s="73"/>
    </row>
    <row r="19" spans="1:20" x14ac:dyDescent="0.2">
      <c r="A19" s="73" t="s">
        <v>33</v>
      </c>
      <c r="B19" s="73" t="s">
        <v>34</v>
      </c>
      <c r="C19" s="73" t="s">
        <v>59</v>
      </c>
      <c r="D19" s="73" t="s">
        <v>60</v>
      </c>
      <c r="E19" s="73" t="s">
        <v>61</v>
      </c>
      <c r="F19" s="73" t="s">
        <v>62</v>
      </c>
      <c r="G19" s="73" t="s">
        <v>63</v>
      </c>
      <c r="H19" s="73" t="s">
        <v>155</v>
      </c>
      <c r="I19" s="73" t="s">
        <v>51</v>
      </c>
      <c r="J19" s="73" t="s">
        <v>17</v>
      </c>
      <c r="K19" s="73" t="s">
        <v>64</v>
      </c>
      <c r="L19" s="73" t="s">
        <v>11</v>
      </c>
      <c r="M19" s="1">
        <v>3318715.9</v>
      </c>
      <c r="N19" s="1">
        <v>3318715.9</v>
      </c>
      <c r="O19" s="1">
        <v>3318715.9</v>
      </c>
      <c r="P19" s="1">
        <v>3280950.99</v>
      </c>
      <c r="Q19" s="73"/>
      <c r="R19" s="73"/>
      <c r="S19" s="73"/>
      <c r="T19" s="73"/>
    </row>
    <row r="20" spans="1:20" x14ac:dyDescent="0.2">
      <c r="M20" s="1"/>
      <c r="N20" s="1"/>
      <c r="O20" s="1"/>
      <c r="P20" s="1"/>
    </row>
    <row r="21" spans="1:20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>
        <f>SUM(M10:M20)</f>
        <v>53864074.93</v>
      </c>
      <c r="N21" s="49">
        <f t="shared" ref="N21:P21" si="0">SUM(N10:N20)</f>
        <v>45053563.789999999</v>
      </c>
      <c r="O21" s="49">
        <f t="shared" si="0"/>
        <v>30993377.549999993</v>
      </c>
      <c r="P21" s="49">
        <f t="shared" si="0"/>
        <v>30811613.089999996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sqref="A1:XFD1048576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20" x14ac:dyDescent="0.2">
      <c r="A1" s="74" t="s">
        <v>121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x14ac:dyDescent="0.2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">
      <c r="A4" s="99" t="s">
        <v>161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74"/>
      <c r="R4" s="74"/>
      <c r="S4" s="74"/>
      <c r="T4" s="74"/>
    </row>
    <row r="5" spans="1:20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74"/>
      <c r="R5" s="74"/>
      <c r="S5" s="74"/>
      <c r="T5" s="74"/>
    </row>
    <row r="6" spans="1:20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x14ac:dyDescent="0.2">
      <c r="A7" s="74" t="s">
        <v>21</v>
      </c>
      <c r="B7" s="74"/>
      <c r="C7" s="74" t="s">
        <v>22</v>
      </c>
      <c r="D7" s="74" t="s">
        <v>23</v>
      </c>
      <c r="E7" s="74" t="s">
        <v>24</v>
      </c>
      <c r="F7" s="74"/>
      <c r="G7" s="74" t="s">
        <v>25</v>
      </c>
      <c r="H7" s="74"/>
      <c r="I7" s="74" t="s">
        <v>26</v>
      </c>
      <c r="J7" s="74" t="s">
        <v>27</v>
      </c>
      <c r="K7" s="74" t="s">
        <v>28</v>
      </c>
      <c r="L7" s="74" t="s">
        <v>29</v>
      </c>
      <c r="M7" s="74" t="s">
        <v>30</v>
      </c>
      <c r="N7" s="74" t="s">
        <v>110</v>
      </c>
      <c r="O7" s="74" t="s">
        <v>111</v>
      </c>
      <c r="P7" s="74" t="s">
        <v>112</v>
      </c>
      <c r="Q7" s="74"/>
      <c r="R7" s="74"/>
      <c r="S7" s="74"/>
      <c r="T7" s="74"/>
    </row>
    <row r="8" spans="1:20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 t="s">
        <v>31</v>
      </c>
      <c r="N8" s="74" t="s">
        <v>113</v>
      </c>
      <c r="O8" s="74" t="s">
        <v>114</v>
      </c>
      <c r="P8" s="74" t="s">
        <v>115</v>
      </c>
      <c r="Q8" s="74"/>
      <c r="R8" s="74"/>
      <c r="S8" s="74"/>
      <c r="T8" s="74"/>
    </row>
    <row r="9" spans="1:20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 t="s">
        <v>32</v>
      </c>
      <c r="M9" s="74" t="s">
        <v>130</v>
      </c>
      <c r="N9" s="74" t="s">
        <v>130</v>
      </c>
      <c r="O9" s="74" t="s">
        <v>130</v>
      </c>
      <c r="P9" s="74" t="s">
        <v>130</v>
      </c>
      <c r="Q9" s="74"/>
      <c r="R9" s="74"/>
      <c r="S9" s="74"/>
      <c r="T9" s="74"/>
    </row>
    <row r="10" spans="1:20" x14ac:dyDescent="0.2">
      <c r="A10" s="74" t="s">
        <v>33</v>
      </c>
      <c r="B10" s="74" t="s">
        <v>34</v>
      </c>
      <c r="C10" s="74" t="s">
        <v>35</v>
      </c>
      <c r="D10" s="74" t="s">
        <v>36</v>
      </c>
      <c r="E10" s="74" t="s">
        <v>37</v>
      </c>
      <c r="F10" s="74" t="s">
        <v>38</v>
      </c>
      <c r="G10" s="74" t="s">
        <v>39</v>
      </c>
      <c r="H10" s="74" t="s">
        <v>40</v>
      </c>
      <c r="I10" s="74" t="s">
        <v>11</v>
      </c>
      <c r="J10" s="74" t="s">
        <v>18</v>
      </c>
      <c r="K10" s="74" t="s">
        <v>41</v>
      </c>
      <c r="L10" s="74" t="s">
        <v>14</v>
      </c>
      <c r="M10" s="1">
        <v>2785628</v>
      </c>
      <c r="N10" s="1">
        <v>2785628</v>
      </c>
      <c r="O10" s="1">
        <v>1415184.96</v>
      </c>
      <c r="P10" s="1">
        <v>1415184.96</v>
      </c>
      <c r="Q10" s="74"/>
      <c r="R10" s="74"/>
      <c r="S10" s="74"/>
      <c r="T10" s="74"/>
    </row>
    <row r="11" spans="1:20" x14ac:dyDescent="0.2">
      <c r="A11" s="74" t="s">
        <v>33</v>
      </c>
      <c r="B11" s="74" t="s">
        <v>34</v>
      </c>
      <c r="C11" s="74" t="s">
        <v>35</v>
      </c>
      <c r="D11" s="74" t="s">
        <v>36</v>
      </c>
      <c r="E11" s="74" t="s">
        <v>37</v>
      </c>
      <c r="F11" s="74" t="s">
        <v>38</v>
      </c>
      <c r="G11" s="74" t="s">
        <v>42</v>
      </c>
      <c r="H11" s="74" t="s">
        <v>43</v>
      </c>
      <c r="I11" s="74" t="s">
        <v>11</v>
      </c>
      <c r="J11" s="74" t="s">
        <v>18</v>
      </c>
      <c r="K11" s="74" t="s">
        <v>41</v>
      </c>
      <c r="L11" s="74" t="s">
        <v>13</v>
      </c>
      <c r="M11" s="1">
        <v>448040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33</v>
      </c>
      <c r="B12" s="74" t="s">
        <v>34</v>
      </c>
      <c r="C12" s="74" t="s">
        <v>35</v>
      </c>
      <c r="D12" s="74" t="s">
        <v>36</v>
      </c>
      <c r="E12" s="74" t="s">
        <v>37</v>
      </c>
      <c r="F12" s="74" t="s">
        <v>38</v>
      </c>
      <c r="G12" s="74" t="s">
        <v>42</v>
      </c>
      <c r="H12" s="74" t="s">
        <v>43</v>
      </c>
      <c r="I12" s="74" t="s">
        <v>11</v>
      </c>
      <c r="J12" s="74" t="s">
        <v>18</v>
      </c>
      <c r="K12" s="74" t="s">
        <v>41</v>
      </c>
      <c r="L12" s="74" t="s">
        <v>14</v>
      </c>
      <c r="M12" s="1">
        <v>15906662</v>
      </c>
      <c r="N12" s="1">
        <v>12713522.720000001</v>
      </c>
      <c r="O12" s="1">
        <v>3880969.56</v>
      </c>
      <c r="P12" s="1">
        <v>3880969.56</v>
      </c>
      <c r="Q12" s="74"/>
      <c r="R12" s="74"/>
      <c r="S12" s="74"/>
      <c r="T12" s="74"/>
    </row>
    <row r="13" spans="1:20" x14ac:dyDescent="0.2">
      <c r="A13" s="74" t="s">
        <v>33</v>
      </c>
      <c r="B13" s="74" t="s">
        <v>34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154</v>
      </c>
      <c r="I13" s="74" t="s">
        <v>11</v>
      </c>
      <c r="J13" s="74" t="s">
        <v>18</v>
      </c>
      <c r="K13" s="74" t="s">
        <v>41</v>
      </c>
      <c r="L13" s="74" t="s">
        <v>11</v>
      </c>
      <c r="M13" s="1">
        <v>25418487.210000001</v>
      </c>
      <c r="N13" s="1">
        <v>25203539.920000002</v>
      </c>
      <c r="O13" s="1">
        <v>25106083.170000002</v>
      </c>
      <c r="P13" s="1">
        <v>24866882.920000002</v>
      </c>
      <c r="Q13" s="74"/>
      <c r="R13" s="74"/>
      <c r="S13" s="74"/>
      <c r="T13" s="74"/>
    </row>
    <row r="14" spans="1:20" x14ac:dyDescent="0.2">
      <c r="A14" s="74" t="s">
        <v>33</v>
      </c>
      <c r="B14" s="74" t="s">
        <v>34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105</v>
      </c>
      <c r="H14" s="74" t="s">
        <v>106</v>
      </c>
      <c r="I14" s="74" t="s">
        <v>11</v>
      </c>
      <c r="J14" s="74" t="s">
        <v>18</v>
      </c>
      <c r="K14" s="74" t="s">
        <v>41</v>
      </c>
      <c r="L14" s="74" t="s">
        <v>14</v>
      </c>
      <c r="M14" s="1">
        <v>1977600</v>
      </c>
      <c r="N14" s="1">
        <v>446396.66</v>
      </c>
      <c r="O14" s="1">
        <v>436473.79</v>
      </c>
      <c r="P14" s="1">
        <v>436473.79</v>
      </c>
      <c r="Q14" s="74"/>
      <c r="R14" s="74"/>
      <c r="S14" s="74"/>
      <c r="T14" s="74"/>
    </row>
    <row r="15" spans="1:20" x14ac:dyDescent="0.2">
      <c r="A15" s="74" t="s">
        <v>33</v>
      </c>
      <c r="B15" s="74" t="s">
        <v>34</v>
      </c>
      <c r="C15" s="74" t="s">
        <v>35</v>
      </c>
      <c r="D15" s="74" t="s">
        <v>48</v>
      </c>
      <c r="E15" s="74" t="s">
        <v>37</v>
      </c>
      <c r="F15" s="74" t="s">
        <v>38</v>
      </c>
      <c r="G15" s="74" t="s">
        <v>49</v>
      </c>
      <c r="H15" s="74" t="s">
        <v>50</v>
      </c>
      <c r="I15" s="74" t="s">
        <v>51</v>
      </c>
      <c r="J15" s="74" t="s">
        <v>18</v>
      </c>
      <c r="K15" s="74" t="s">
        <v>41</v>
      </c>
      <c r="L15" s="74" t="s">
        <v>13</v>
      </c>
      <c r="M15" s="1">
        <v>50000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33</v>
      </c>
      <c r="B16" s="74" t="s">
        <v>34</v>
      </c>
      <c r="C16" s="74" t="s">
        <v>35</v>
      </c>
      <c r="D16" s="74" t="s">
        <v>48</v>
      </c>
      <c r="E16" s="74" t="s">
        <v>37</v>
      </c>
      <c r="F16" s="74" t="s">
        <v>38</v>
      </c>
      <c r="G16" s="74" t="s">
        <v>49</v>
      </c>
      <c r="H16" s="74" t="s">
        <v>50</v>
      </c>
      <c r="I16" s="74" t="s">
        <v>51</v>
      </c>
      <c r="J16" s="74" t="s">
        <v>18</v>
      </c>
      <c r="K16" s="74" t="s">
        <v>41</v>
      </c>
      <c r="L16" s="74" t="s">
        <v>14</v>
      </c>
      <c r="M16" s="1">
        <v>2592577</v>
      </c>
      <c r="N16" s="1">
        <v>1286555.8600000001</v>
      </c>
      <c r="O16" s="1">
        <v>513301.93</v>
      </c>
      <c r="P16" s="1">
        <v>513301.93</v>
      </c>
      <c r="Q16" s="74"/>
      <c r="R16" s="74"/>
      <c r="S16" s="74"/>
      <c r="T16" s="74"/>
    </row>
    <row r="17" spans="1:20" x14ac:dyDescent="0.2">
      <c r="A17" s="74" t="s">
        <v>33</v>
      </c>
      <c r="B17" s="74" t="s">
        <v>34</v>
      </c>
      <c r="C17" s="74" t="s">
        <v>35</v>
      </c>
      <c r="D17" s="74" t="s">
        <v>52</v>
      </c>
      <c r="E17" s="74" t="s">
        <v>37</v>
      </c>
      <c r="F17" s="74" t="s">
        <v>38</v>
      </c>
      <c r="G17" s="74" t="s">
        <v>157</v>
      </c>
      <c r="H17" s="74" t="s">
        <v>158</v>
      </c>
      <c r="I17" s="74" t="s">
        <v>11</v>
      </c>
      <c r="J17" s="74" t="s">
        <v>18</v>
      </c>
      <c r="K17" s="74" t="s">
        <v>41</v>
      </c>
      <c r="L17" s="74" t="s">
        <v>14</v>
      </c>
      <c r="M17" s="1">
        <v>4103474.01</v>
      </c>
      <c r="N17" s="1">
        <v>4103474.01</v>
      </c>
      <c r="O17" s="1">
        <v>1368709.42</v>
      </c>
      <c r="P17" s="1">
        <v>1368709.42</v>
      </c>
      <c r="Q17" s="74"/>
      <c r="R17" s="74"/>
      <c r="S17" s="74"/>
      <c r="T17" s="74"/>
    </row>
    <row r="18" spans="1:20" x14ac:dyDescent="0.2">
      <c r="A18" s="74" t="s">
        <v>33</v>
      </c>
      <c r="B18" s="74" t="s">
        <v>34</v>
      </c>
      <c r="C18" s="74" t="s">
        <v>35</v>
      </c>
      <c r="D18" s="74" t="s">
        <v>118</v>
      </c>
      <c r="E18" s="74" t="s">
        <v>37</v>
      </c>
      <c r="F18" s="74" t="s">
        <v>38</v>
      </c>
      <c r="G18" s="74" t="s">
        <v>45</v>
      </c>
      <c r="H18" s="74" t="s">
        <v>46</v>
      </c>
      <c r="I18" s="74" t="s">
        <v>11</v>
      </c>
      <c r="J18" s="74" t="s">
        <v>18</v>
      </c>
      <c r="K18" s="74" t="s">
        <v>41</v>
      </c>
      <c r="L18" s="74" t="s">
        <v>11</v>
      </c>
      <c r="M18" s="1">
        <v>4033279.28</v>
      </c>
      <c r="N18" s="1">
        <v>4033279.28</v>
      </c>
      <c r="O18" s="1">
        <v>4033279.28</v>
      </c>
      <c r="P18" s="1">
        <v>4033279.28</v>
      </c>
      <c r="Q18" s="74"/>
      <c r="R18" s="74"/>
      <c r="S18" s="74"/>
      <c r="T18" s="74"/>
    </row>
    <row r="19" spans="1:20" x14ac:dyDescent="0.2">
      <c r="A19" s="74" t="s">
        <v>33</v>
      </c>
      <c r="B19" s="74" t="s">
        <v>34</v>
      </c>
      <c r="C19" s="74" t="s">
        <v>59</v>
      </c>
      <c r="D19" s="74" t="s">
        <v>60</v>
      </c>
      <c r="E19" s="74" t="s">
        <v>61</v>
      </c>
      <c r="F19" s="74" t="s">
        <v>62</v>
      </c>
      <c r="G19" s="74" t="s">
        <v>63</v>
      </c>
      <c r="H19" s="74" t="s">
        <v>155</v>
      </c>
      <c r="I19" s="74" t="s">
        <v>51</v>
      </c>
      <c r="J19" s="74" t="s">
        <v>17</v>
      </c>
      <c r="K19" s="74" t="s">
        <v>64</v>
      </c>
      <c r="L19" s="74" t="s">
        <v>11</v>
      </c>
      <c r="M19" s="1">
        <v>4305921.87</v>
      </c>
      <c r="N19" s="1">
        <v>4305921.87</v>
      </c>
      <c r="O19" s="1">
        <v>4305921.87</v>
      </c>
      <c r="P19" s="1">
        <v>4256930.49</v>
      </c>
      <c r="Q19" s="74"/>
      <c r="R19" s="74"/>
      <c r="S19" s="74"/>
      <c r="T19" s="74"/>
    </row>
    <row r="20" spans="1:20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6"/>
      <c r="O20" s="56"/>
      <c r="P20" s="56"/>
    </row>
    <row r="21" spans="1:20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>
        <f>SUM(M10:M20)</f>
        <v>61621669.369999997</v>
      </c>
      <c r="N21" s="49">
        <f t="shared" ref="N21:P21" si="0">SUM(N10:N20)</f>
        <v>54878318.319999993</v>
      </c>
      <c r="O21" s="49">
        <f t="shared" si="0"/>
        <v>41059923.979999997</v>
      </c>
      <c r="P21" s="49">
        <f t="shared" si="0"/>
        <v>40771732.350000001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4" workbookViewId="0">
      <selection sqref="A1:XFD1048576"/>
    </sheetView>
  </sheetViews>
  <sheetFormatPr defaultRowHeight="12.75" x14ac:dyDescent="0.2"/>
  <cols>
    <col min="13" max="16" width="12.7109375" bestFit="1" customWidth="1"/>
  </cols>
  <sheetData>
    <row r="1" spans="1:20" x14ac:dyDescent="0.2">
      <c r="A1" s="75" t="s">
        <v>121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x14ac:dyDescent="0.2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x14ac:dyDescent="0.2">
      <c r="A4" s="99" t="s">
        <v>162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75"/>
      <c r="R4" s="75"/>
      <c r="S4" s="75"/>
      <c r="T4" s="75"/>
    </row>
    <row r="5" spans="1:20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75"/>
      <c r="R5" s="75"/>
      <c r="S5" s="75"/>
      <c r="T5" s="75"/>
    </row>
    <row r="6" spans="1:20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x14ac:dyDescent="0.2">
      <c r="A7" s="75" t="s">
        <v>21</v>
      </c>
      <c r="B7" s="75"/>
      <c r="C7" s="75" t="s">
        <v>22</v>
      </c>
      <c r="D7" s="75" t="s">
        <v>23</v>
      </c>
      <c r="E7" s="75" t="s">
        <v>24</v>
      </c>
      <c r="F7" s="75"/>
      <c r="G7" s="75" t="s">
        <v>25</v>
      </c>
      <c r="H7" s="75"/>
      <c r="I7" s="75" t="s">
        <v>26</v>
      </c>
      <c r="J7" s="75" t="s">
        <v>27</v>
      </c>
      <c r="K7" s="75" t="s">
        <v>28</v>
      </c>
      <c r="L7" s="75" t="s">
        <v>29</v>
      </c>
      <c r="M7" s="75" t="s">
        <v>30</v>
      </c>
      <c r="N7" s="75" t="s">
        <v>110</v>
      </c>
      <c r="O7" s="75" t="s">
        <v>111</v>
      </c>
      <c r="P7" s="75" t="s">
        <v>112</v>
      </c>
      <c r="Q7" s="75"/>
      <c r="R7" s="75"/>
      <c r="S7" s="75"/>
      <c r="T7" s="75"/>
    </row>
    <row r="8" spans="1:20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 t="s">
        <v>31</v>
      </c>
      <c r="N8" s="75" t="s">
        <v>113</v>
      </c>
      <c r="O8" s="75" t="s">
        <v>114</v>
      </c>
      <c r="P8" s="75" t="s">
        <v>115</v>
      </c>
      <c r="Q8" s="75"/>
      <c r="R8" s="75"/>
      <c r="S8" s="75"/>
      <c r="T8" s="75"/>
    </row>
    <row r="9" spans="1:20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 t="s">
        <v>32</v>
      </c>
      <c r="M9" s="75" t="s">
        <v>130</v>
      </c>
      <c r="N9" s="75" t="s">
        <v>130</v>
      </c>
      <c r="O9" s="75" t="s">
        <v>130</v>
      </c>
      <c r="P9" s="75" t="s">
        <v>130</v>
      </c>
      <c r="Q9" s="75"/>
      <c r="R9" s="75"/>
      <c r="S9" s="75"/>
      <c r="T9" s="75"/>
    </row>
    <row r="10" spans="1:20" x14ac:dyDescent="0.2">
      <c r="A10" s="75" t="s">
        <v>33</v>
      </c>
      <c r="B10" s="75" t="s">
        <v>34</v>
      </c>
      <c r="C10" s="75" t="s">
        <v>35</v>
      </c>
      <c r="D10" s="75" t="s">
        <v>36</v>
      </c>
      <c r="E10" s="75" t="s">
        <v>37</v>
      </c>
      <c r="F10" s="75" t="s">
        <v>38</v>
      </c>
      <c r="G10" s="75" t="s">
        <v>39</v>
      </c>
      <c r="H10" s="75" t="s">
        <v>40</v>
      </c>
      <c r="I10" s="75" t="s">
        <v>11</v>
      </c>
      <c r="J10" s="75" t="s">
        <v>18</v>
      </c>
      <c r="K10" s="75" t="s">
        <v>41</v>
      </c>
      <c r="L10" s="75" t="s">
        <v>14</v>
      </c>
      <c r="M10" s="1">
        <v>3015426</v>
      </c>
      <c r="N10" s="1">
        <v>3015426</v>
      </c>
      <c r="O10" s="1">
        <v>2029184.14</v>
      </c>
      <c r="P10" s="1">
        <v>2029184.14</v>
      </c>
      <c r="Q10" s="75"/>
      <c r="R10" s="75"/>
      <c r="S10" s="75"/>
      <c r="T10" s="75"/>
    </row>
    <row r="11" spans="1:20" x14ac:dyDescent="0.2">
      <c r="A11" s="75" t="s">
        <v>33</v>
      </c>
      <c r="B11" s="75" t="s">
        <v>34</v>
      </c>
      <c r="C11" s="75" t="s">
        <v>35</v>
      </c>
      <c r="D11" s="75" t="s">
        <v>36</v>
      </c>
      <c r="E11" s="75" t="s">
        <v>37</v>
      </c>
      <c r="F11" s="75" t="s">
        <v>38</v>
      </c>
      <c r="G11" s="75" t="s">
        <v>42</v>
      </c>
      <c r="H11" s="75" t="s">
        <v>43</v>
      </c>
      <c r="I11" s="75" t="s">
        <v>11</v>
      </c>
      <c r="J11" s="75" t="s">
        <v>18</v>
      </c>
      <c r="K11" s="75" t="s">
        <v>41</v>
      </c>
      <c r="L11" s="75" t="s">
        <v>13</v>
      </c>
      <c r="M11" s="1">
        <v>448040</v>
      </c>
      <c r="N11" s="75"/>
      <c r="O11" s="75"/>
      <c r="P11" s="75"/>
      <c r="Q11" s="75"/>
      <c r="R11" s="75"/>
      <c r="S11" s="75"/>
      <c r="T11" s="75"/>
    </row>
    <row r="12" spans="1:20" x14ac:dyDescent="0.2">
      <c r="A12" s="75" t="s">
        <v>33</v>
      </c>
      <c r="B12" s="75" t="s">
        <v>34</v>
      </c>
      <c r="C12" s="75" t="s">
        <v>35</v>
      </c>
      <c r="D12" s="75" t="s">
        <v>36</v>
      </c>
      <c r="E12" s="75" t="s">
        <v>37</v>
      </c>
      <c r="F12" s="75" t="s">
        <v>38</v>
      </c>
      <c r="G12" s="75" t="s">
        <v>42</v>
      </c>
      <c r="H12" s="75" t="s">
        <v>43</v>
      </c>
      <c r="I12" s="75" t="s">
        <v>11</v>
      </c>
      <c r="J12" s="75" t="s">
        <v>18</v>
      </c>
      <c r="K12" s="75" t="s">
        <v>41</v>
      </c>
      <c r="L12" s="75" t="s">
        <v>14</v>
      </c>
      <c r="M12" s="1">
        <v>15906662</v>
      </c>
      <c r="N12" s="1">
        <v>13095139.83</v>
      </c>
      <c r="O12" s="1">
        <v>4972448.9800000004</v>
      </c>
      <c r="P12" s="1">
        <v>4966155.29</v>
      </c>
      <c r="Q12" s="75"/>
      <c r="R12" s="75"/>
      <c r="S12" s="75"/>
      <c r="T12" s="75"/>
    </row>
    <row r="13" spans="1:20" x14ac:dyDescent="0.2">
      <c r="A13" s="75" t="s">
        <v>33</v>
      </c>
      <c r="B13" s="75" t="s">
        <v>34</v>
      </c>
      <c r="C13" s="75" t="s">
        <v>35</v>
      </c>
      <c r="D13" s="75" t="s">
        <v>36</v>
      </c>
      <c r="E13" s="75" t="s">
        <v>37</v>
      </c>
      <c r="F13" s="75" t="s">
        <v>38</v>
      </c>
      <c r="G13" s="75" t="s">
        <v>42</v>
      </c>
      <c r="H13" s="75" t="s">
        <v>43</v>
      </c>
      <c r="I13" s="75" t="s">
        <v>11</v>
      </c>
      <c r="J13" s="75" t="s">
        <v>63</v>
      </c>
      <c r="K13" s="75" t="s">
        <v>116</v>
      </c>
      <c r="L13" s="75" t="s">
        <v>13</v>
      </c>
      <c r="M13" s="1">
        <v>844600</v>
      </c>
      <c r="N13" s="75"/>
      <c r="O13" s="75"/>
      <c r="P13" s="75"/>
      <c r="Q13" s="75"/>
      <c r="R13" s="75"/>
      <c r="S13" s="75"/>
      <c r="T13" s="75"/>
    </row>
    <row r="14" spans="1:20" x14ac:dyDescent="0.2">
      <c r="A14" s="75" t="s">
        <v>33</v>
      </c>
      <c r="B14" s="75" t="s">
        <v>34</v>
      </c>
      <c r="C14" s="75" t="s">
        <v>35</v>
      </c>
      <c r="D14" s="75" t="s">
        <v>44</v>
      </c>
      <c r="E14" s="75" t="s">
        <v>37</v>
      </c>
      <c r="F14" s="75" t="s">
        <v>38</v>
      </c>
      <c r="G14" s="75" t="s">
        <v>47</v>
      </c>
      <c r="H14" s="75" t="s">
        <v>154</v>
      </c>
      <c r="I14" s="75" t="s">
        <v>11</v>
      </c>
      <c r="J14" s="75" t="s">
        <v>18</v>
      </c>
      <c r="K14" s="75" t="s">
        <v>41</v>
      </c>
      <c r="L14" s="75" t="s">
        <v>11</v>
      </c>
      <c r="M14" s="1">
        <v>30840136.350000001</v>
      </c>
      <c r="N14" s="1">
        <v>30839590</v>
      </c>
      <c r="O14" s="1">
        <v>30825116.23</v>
      </c>
      <c r="P14" s="1">
        <v>30643829.719999999</v>
      </c>
      <c r="Q14" s="75"/>
      <c r="R14" s="75"/>
      <c r="S14" s="75"/>
      <c r="T14" s="75"/>
    </row>
    <row r="15" spans="1:20" x14ac:dyDescent="0.2">
      <c r="A15" s="75" t="s">
        <v>33</v>
      </c>
      <c r="B15" s="75" t="s">
        <v>34</v>
      </c>
      <c r="C15" s="75" t="s">
        <v>35</v>
      </c>
      <c r="D15" s="75" t="s">
        <v>44</v>
      </c>
      <c r="E15" s="75" t="s">
        <v>37</v>
      </c>
      <c r="F15" s="75" t="s">
        <v>38</v>
      </c>
      <c r="G15" s="75" t="s">
        <v>105</v>
      </c>
      <c r="H15" s="75" t="s">
        <v>106</v>
      </c>
      <c r="I15" s="75" t="s">
        <v>11</v>
      </c>
      <c r="J15" s="75" t="s">
        <v>18</v>
      </c>
      <c r="K15" s="75" t="s">
        <v>41</v>
      </c>
      <c r="L15" s="75" t="s">
        <v>14</v>
      </c>
      <c r="M15" s="1">
        <v>1977600</v>
      </c>
      <c r="N15" s="1">
        <v>574518.24</v>
      </c>
      <c r="O15" s="1">
        <v>564595.37</v>
      </c>
      <c r="P15" s="1">
        <v>564595.37</v>
      </c>
      <c r="Q15" s="75"/>
      <c r="R15" s="75"/>
      <c r="S15" s="75"/>
      <c r="T15" s="75"/>
    </row>
    <row r="16" spans="1:20" x14ac:dyDescent="0.2">
      <c r="A16" s="75" t="s">
        <v>33</v>
      </c>
      <c r="B16" s="75" t="s">
        <v>34</v>
      </c>
      <c r="C16" s="75" t="s">
        <v>35</v>
      </c>
      <c r="D16" s="75" t="s">
        <v>48</v>
      </c>
      <c r="E16" s="75" t="s">
        <v>37</v>
      </c>
      <c r="F16" s="75" t="s">
        <v>38</v>
      </c>
      <c r="G16" s="75" t="s">
        <v>49</v>
      </c>
      <c r="H16" s="75" t="s">
        <v>50</v>
      </c>
      <c r="I16" s="75" t="s">
        <v>51</v>
      </c>
      <c r="J16" s="75" t="s">
        <v>18</v>
      </c>
      <c r="K16" s="75" t="s">
        <v>41</v>
      </c>
      <c r="L16" s="75" t="s">
        <v>13</v>
      </c>
      <c r="M16" s="1">
        <v>50000</v>
      </c>
      <c r="N16" s="75"/>
      <c r="O16" s="75"/>
      <c r="P16" s="75"/>
      <c r="Q16" s="75"/>
      <c r="R16" s="75"/>
      <c r="S16" s="75"/>
      <c r="T16" s="75"/>
    </row>
    <row r="17" spans="1:20" x14ac:dyDescent="0.2">
      <c r="A17" s="75" t="s">
        <v>33</v>
      </c>
      <c r="B17" s="75" t="s">
        <v>34</v>
      </c>
      <c r="C17" s="75" t="s">
        <v>35</v>
      </c>
      <c r="D17" s="75" t="s">
        <v>48</v>
      </c>
      <c r="E17" s="75" t="s">
        <v>37</v>
      </c>
      <c r="F17" s="75" t="s">
        <v>38</v>
      </c>
      <c r="G17" s="75" t="s">
        <v>49</v>
      </c>
      <c r="H17" s="75" t="s">
        <v>50</v>
      </c>
      <c r="I17" s="75" t="s">
        <v>51</v>
      </c>
      <c r="J17" s="75" t="s">
        <v>18</v>
      </c>
      <c r="K17" s="75" t="s">
        <v>41</v>
      </c>
      <c r="L17" s="75" t="s">
        <v>14</v>
      </c>
      <c r="M17" s="1">
        <v>2592577</v>
      </c>
      <c r="N17" s="1">
        <v>1295788.67</v>
      </c>
      <c r="O17" s="1">
        <v>608125.93999999994</v>
      </c>
      <c r="P17" s="1">
        <v>607026.23</v>
      </c>
      <c r="Q17" s="75"/>
      <c r="R17" s="75"/>
      <c r="S17" s="75"/>
      <c r="T17" s="75"/>
    </row>
    <row r="18" spans="1:20" x14ac:dyDescent="0.2">
      <c r="A18" s="75" t="s">
        <v>33</v>
      </c>
      <c r="B18" s="75" t="s">
        <v>34</v>
      </c>
      <c r="C18" s="75" t="s">
        <v>35</v>
      </c>
      <c r="D18" s="75" t="s">
        <v>52</v>
      </c>
      <c r="E18" s="75" t="s">
        <v>37</v>
      </c>
      <c r="F18" s="75" t="s">
        <v>38</v>
      </c>
      <c r="G18" s="75" t="s">
        <v>157</v>
      </c>
      <c r="H18" s="75" t="s">
        <v>158</v>
      </c>
      <c r="I18" s="75" t="s">
        <v>11</v>
      </c>
      <c r="J18" s="75" t="s">
        <v>18</v>
      </c>
      <c r="K18" s="75" t="s">
        <v>41</v>
      </c>
      <c r="L18" s="75" t="s">
        <v>14</v>
      </c>
      <c r="M18" s="1">
        <v>4103474.01</v>
      </c>
      <c r="N18" s="1">
        <v>4103474.01</v>
      </c>
      <c r="O18" s="1">
        <v>1714373.84</v>
      </c>
      <c r="P18" s="1">
        <v>1714373.84</v>
      </c>
      <c r="Q18" s="75"/>
      <c r="R18" s="75"/>
      <c r="S18" s="75"/>
      <c r="T18" s="75"/>
    </row>
    <row r="19" spans="1:20" x14ac:dyDescent="0.2">
      <c r="A19" s="75" t="s">
        <v>33</v>
      </c>
      <c r="B19" s="75" t="s">
        <v>34</v>
      </c>
      <c r="C19" s="75" t="s">
        <v>35</v>
      </c>
      <c r="D19" s="75" t="s">
        <v>118</v>
      </c>
      <c r="E19" s="75" t="s">
        <v>37</v>
      </c>
      <c r="F19" s="75" t="s">
        <v>38</v>
      </c>
      <c r="G19" s="75" t="s">
        <v>45</v>
      </c>
      <c r="H19" s="75" t="s">
        <v>46</v>
      </c>
      <c r="I19" s="75" t="s">
        <v>11</v>
      </c>
      <c r="J19" s="75" t="s">
        <v>18</v>
      </c>
      <c r="K19" s="75" t="s">
        <v>41</v>
      </c>
      <c r="L19" s="75" t="s">
        <v>11</v>
      </c>
      <c r="M19" s="1">
        <v>5047148.4000000004</v>
      </c>
      <c r="N19" s="1">
        <v>5047148.4000000004</v>
      </c>
      <c r="O19" s="1">
        <v>5047148.4000000004</v>
      </c>
      <c r="P19" s="1">
        <v>5047148.4000000004</v>
      </c>
      <c r="Q19" s="75"/>
      <c r="R19" s="75"/>
      <c r="S19" s="75"/>
      <c r="T19" s="75"/>
    </row>
    <row r="20" spans="1:20" x14ac:dyDescent="0.2">
      <c r="A20" s="75" t="s">
        <v>33</v>
      </c>
      <c r="B20" s="75" t="s">
        <v>34</v>
      </c>
      <c r="C20" s="75" t="s">
        <v>59</v>
      </c>
      <c r="D20" s="75" t="s">
        <v>60</v>
      </c>
      <c r="E20" s="75" t="s">
        <v>61</v>
      </c>
      <c r="F20" s="75" t="s">
        <v>62</v>
      </c>
      <c r="G20" s="75" t="s">
        <v>63</v>
      </c>
      <c r="H20" s="75" t="s">
        <v>155</v>
      </c>
      <c r="I20" s="75" t="s">
        <v>51</v>
      </c>
      <c r="J20" s="75" t="s">
        <v>17</v>
      </c>
      <c r="K20" s="75" t="s">
        <v>64</v>
      </c>
      <c r="L20" s="75" t="s">
        <v>11</v>
      </c>
      <c r="M20" s="1">
        <v>5320737.63</v>
      </c>
      <c r="N20" s="1">
        <v>5320737.63</v>
      </c>
      <c r="O20" s="1">
        <v>5320737.63</v>
      </c>
      <c r="P20" s="1">
        <v>5273590.38</v>
      </c>
      <c r="Q20" s="75"/>
      <c r="R20" s="75"/>
      <c r="S20" s="75"/>
      <c r="T20" s="75"/>
    </row>
    <row r="21" spans="1:20" x14ac:dyDescent="0.2">
      <c r="M21" s="1"/>
      <c r="N21" s="1"/>
      <c r="O21" s="1"/>
      <c r="P21" s="1"/>
    </row>
    <row r="22" spans="1:20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>
        <f>SUM(M10:M21)</f>
        <v>70146401.390000001</v>
      </c>
      <c r="N22" s="53">
        <f t="shared" ref="N22:P22" si="0">SUM(N10:N21)</f>
        <v>63291822.780000001</v>
      </c>
      <c r="O22" s="53">
        <f t="shared" si="0"/>
        <v>51081730.530000001</v>
      </c>
      <c r="P22" s="53">
        <f t="shared" si="0"/>
        <v>50845903.369999997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sqref="A1:XFD104857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x14ac:dyDescent="0.2">
      <c r="A3" s="76" t="s">
        <v>19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">
      <c r="A4" s="99" t="s">
        <v>163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10.5" customHeight="1" x14ac:dyDescent="0.2">
      <c r="A7" s="76" t="s">
        <v>21</v>
      </c>
      <c r="B7" s="76"/>
      <c r="C7" s="76" t="s">
        <v>22</v>
      </c>
      <c r="D7" s="76" t="s">
        <v>23</v>
      </c>
      <c r="E7" s="76" t="s">
        <v>24</v>
      </c>
      <c r="F7" s="76"/>
      <c r="G7" s="76" t="s">
        <v>25</v>
      </c>
      <c r="H7" s="76"/>
      <c r="I7" s="76" t="s">
        <v>26</v>
      </c>
      <c r="J7" s="76" t="s">
        <v>27</v>
      </c>
      <c r="K7" s="76" t="s">
        <v>28</v>
      </c>
      <c r="L7" s="76" t="s">
        <v>29</v>
      </c>
      <c r="M7" s="76" t="s">
        <v>30</v>
      </c>
      <c r="N7" s="76" t="s">
        <v>110</v>
      </c>
      <c r="O7" s="76" t="s">
        <v>111</v>
      </c>
      <c r="P7" s="76" t="s">
        <v>112</v>
      </c>
    </row>
    <row r="8" spans="1:16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 t="s">
        <v>31</v>
      </c>
      <c r="N8" s="76" t="s">
        <v>113</v>
      </c>
      <c r="O8" s="76" t="s">
        <v>114</v>
      </c>
      <c r="P8" s="76" t="s">
        <v>115</v>
      </c>
    </row>
    <row r="9" spans="1:16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 t="s">
        <v>32</v>
      </c>
      <c r="M9" s="76" t="s">
        <v>130</v>
      </c>
      <c r="N9" s="76" t="s">
        <v>130</v>
      </c>
      <c r="O9" s="76" t="s">
        <v>130</v>
      </c>
      <c r="P9" s="76" t="s">
        <v>130</v>
      </c>
    </row>
    <row r="10" spans="1:16" x14ac:dyDescent="0.2">
      <c r="A10" s="76" t="s">
        <v>33</v>
      </c>
      <c r="B10" s="76" t="s">
        <v>34</v>
      </c>
      <c r="C10" s="76" t="s">
        <v>35</v>
      </c>
      <c r="D10" s="76" t="s">
        <v>36</v>
      </c>
      <c r="E10" s="76" t="s">
        <v>37</v>
      </c>
      <c r="F10" s="76" t="s">
        <v>38</v>
      </c>
      <c r="G10" s="76" t="s">
        <v>39</v>
      </c>
      <c r="H10" s="76" t="s">
        <v>40</v>
      </c>
      <c r="I10" s="76" t="s">
        <v>11</v>
      </c>
      <c r="J10" s="76" t="s">
        <v>18</v>
      </c>
      <c r="K10" s="76" t="s">
        <v>41</v>
      </c>
      <c r="L10" s="76" t="s">
        <v>14</v>
      </c>
      <c r="M10" s="1">
        <v>3015426</v>
      </c>
      <c r="N10" s="1">
        <v>3015426</v>
      </c>
      <c r="O10" s="1">
        <v>2254865.09</v>
      </c>
      <c r="P10" s="1">
        <v>2254865.09</v>
      </c>
    </row>
    <row r="11" spans="1:16" x14ac:dyDescent="0.2">
      <c r="A11" s="76" t="s">
        <v>33</v>
      </c>
      <c r="B11" s="76" t="s">
        <v>34</v>
      </c>
      <c r="C11" s="76" t="s">
        <v>35</v>
      </c>
      <c r="D11" s="76" t="s">
        <v>36</v>
      </c>
      <c r="E11" s="76" t="s">
        <v>37</v>
      </c>
      <c r="F11" s="76" t="s">
        <v>38</v>
      </c>
      <c r="G11" s="76" t="s">
        <v>42</v>
      </c>
      <c r="H11" s="76" t="s">
        <v>43</v>
      </c>
      <c r="I11" s="76" t="s">
        <v>11</v>
      </c>
      <c r="J11" s="76" t="s">
        <v>18</v>
      </c>
      <c r="K11" s="76" t="s">
        <v>41</v>
      </c>
      <c r="L11" s="76" t="s">
        <v>13</v>
      </c>
      <c r="M11" s="1">
        <v>1276211</v>
      </c>
      <c r="N11" s="76"/>
      <c r="O11" s="76"/>
      <c r="P11" s="76"/>
    </row>
    <row r="12" spans="1:16" x14ac:dyDescent="0.2">
      <c r="A12" s="76" t="s">
        <v>33</v>
      </c>
      <c r="B12" s="76" t="s">
        <v>34</v>
      </c>
      <c r="C12" s="76" t="s">
        <v>35</v>
      </c>
      <c r="D12" s="76" t="s">
        <v>36</v>
      </c>
      <c r="E12" s="76" t="s">
        <v>37</v>
      </c>
      <c r="F12" s="76" t="s">
        <v>38</v>
      </c>
      <c r="G12" s="76" t="s">
        <v>42</v>
      </c>
      <c r="H12" s="76" t="s">
        <v>43</v>
      </c>
      <c r="I12" s="76" t="s">
        <v>11</v>
      </c>
      <c r="J12" s="76" t="s">
        <v>18</v>
      </c>
      <c r="K12" s="76" t="s">
        <v>41</v>
      </c>
      <c r="L12" s="76" t="s">
        <v>14</v>
      </c>
      <c r="M12" s="1">
        <v>15906662</v>
      </c>
      <c r="N12" s="1">
        <v>13509134.99</v>
      </c>
      <c r="O12" s="1">
        <v>6469821.2800000003</v>
      </c>
      <c r="P12" s="1">
        <v>6250668.46</v>
      </c>
    </row>
    <row r="13" spans="1:16" x14ac:dyDescent="0.2">
      <c r="A13" s="76" t="s">
        <v>33</v>
      </c>
      <c r="B13" s="76" t="s">
        <v>34</v>
      </c>
      <c r="C13" s="76" t="s">
        <v>35</v>
      </c>
      <c r="D13" s="76" t="s">
        <v>36</v>
      </c>
      <c r="E13" s="76" t="s">
        <v>37</v>
      </c>
      <c r="F13" s="76" t="s">
        <v>38</v>
      </c>
      <c r="G13" s="76" t="s">
        <v>42</v>
      </c>
      <c r="H13" s="76" t="s">
        <v>43</v>
      </c>
      <c r="I13" s="76" t="s">
        <v>11</v>
      </c>
      <c r="J13" s="76" t="s">
        <v>63</v>
      </c>
      <c r="K13" s="76" t="s">
        <v>116</v>
      </c>
      <c r="L13" s="76" t="s">
        <v>13</v>
      </c>
      <c r="M13" s="1">
        <v>844600</v>
      </c>
      <c r="N13" s="76"/>
      <c r="O13" s="76"/>
      <c r="P13" s="76"/>
    </row>
    <row r="14" spans="1:16" x14ac:dyDescent="0.2">
      <c r="A14" s="76" t="s">
        <v>33</v>
      </c>
      <c r="B14" s="76" t="s">
        <v>34</v>
      </c>
      <c r="C14" s="76" t="s">
        <v>35</v>
      </c>
      <c r="D14" s="76" t="s">
        <v>44</v>
      </c>
      <c r="E14" s="76" t="s">
        <v>37</v>
      </c>
      <c r="F14" s="76" t="s">
        <v>38</v>
      </c>
      <c r="G14" s="76" t="s">
        <v>47</v>
      </c>
      <c r="H14" s="76" t="s">
        <v>154</v>
      </c>
      <c r="I14" s="76" t="s">
        <v>11</v>
      </c>
      <c r="J14" s="76" t="s">
        <v>18</v>
      </c>
      <c r="K14" s="76" t="s">
        <v>41</v>
      </c>
      <c r="L14" s="76" t="s">
        <v>11</v>
      </c>
      <c r="M14" s="1">
        <v>36747477.579999998</v>
      </c>
      <c r="N14" s="1">
        <v>36746931.229999997</v>
      </c>
      <c r="O14" s="1">
        <v>36746302.850000001</v>
      </c>
      <c r="P14" s="1">
        <v>36559230.049999997</v>
      </c>
    </row>
    <row r="15" spans="1:16" x14ac:dyDescent="0.2">
      <c r="A15" s="76" t="s">
        <v>33</v>
      </c>
      <c r="B15" s="76" t="s">
        <v>34</v>
      </c>
      <c r="C15" s="76" t="s">
        <v>35</v>
      </c>
      <c r="D15" s="76" t="s">
        <v>44</v>
      </c>
      <c r="E15" s="76" t="s">
        <v>37</v>
      </c>
      <c r="F15" s="76" t="s">
        <v>38</v>
      </c>
      <c r="G15" s="76" t="s">
        <v>105</v>
      </c>
      <c r="H15" s="76" t="s">
        <v>106</v>
      </c>
      <c r="I15" s="76" t="s">
        <v>11</v>
      </c>
      <c r="J15" s="76" t="s">
        <v>18</v>
      </c>
      <c r="K15" s="76" t="s">
        <v>41</v>
      </c>
      <c r="L15" s="76" t="s">
        <v>14</v>
      </c>
      <c r="M15" s="1">
        <v>1977600</v>
      </c>
      <c r="N15" s="1">
        <v>719677.11</v>
      </c>
      <c r="O15" s="1">
        <v>709754.24</v>
      </c>
      <c r="P15" s="1">
        <v>709754.24</v>
      </c>
    </row>
    <row r="16" spans="1:16" x14ac:dyDescent="0.2">
      <c r="A16" s="76" t="s">
        <v>33</v>
      </c>
      <c r="B16" s="76" t="s">
        <v>34</v>
      </c>
      <c r="C16" s="76" t="s">
        <v>35</v>
      </c>
      <c r="D16" s="76" t="s">
        <v>48</v>
      </c>
      <c r="E16" s="76" t="s">
        <v>37</v>
      </c>
      <c r="F16" s="76" t="s">
        <v>38</v>
      </c>
      <c r="G16" s="76" t="s">
        <v>49</v>
      </c>
      <c r="H16" s="76" t="s">
        <v>50</v>
      </c>
      <c r="I16" s="76" t="s">
        <v>51</v>
      </c>
      <c r="J16" s="76" t="s">
        <v>18</v>
      </c>
      <c r="K16" s="76" t="s">
        <v>41</v>
      </c>
      <c r="L16" s="76" t="s">
        <v>13</v>
      </c>
      <c r="M16" s="1">
        <v>50000</v>
      </c>
      <c r="N16" s="76"/>
      <c r="O16" s="76"/>
      <c r="P16" s="76"/>
    </row>
    <row r="17" spans="1:16" x14ac:dyDescent="0.2">
      <c r="A17" s="76" t="s">
        <v>33</v>
      </c>
      <c r="B17" s="76" t="s">
        <v>34</v>
      </c>
      <c r="C17" s="76" t="s">
        <v>35</v>
      </c>
      <c r="D17" s="76" t="s">
        <v>48</v>
      </c>
      <c r="E17" s="76" t="s">
        <v>37</v>
      </c>
      <c r="F17" s="76" t="s">
        <v>38</v>
      </c>
      <c r="G17" s="76" t="s">
        <v>49</v>
      </c>
      <c r="H17" s="76" t="s">
        <v>50</v>
      </c>
      <c r="I17" s="76" t="s">
        <v>51</v>
      </c>
      <c r="J17" s="76" t="s">
        <v>18</v>
      </c>
      <c r="K17" s="76" t="s">
        <v>41</v>
      </c>
      <c r="L17" s="76" t="s">
        <v>14</v>
      </c>
      <c r="M17" s="1">
        <v>2592577</v>
      </c>
      <c r="N17" s="1">
        <v>1301595.33</v>
      </c>
      <c r="O17" s="1">
        <v>755893.91</v>
      </c>
      <c r="P17" s="1">
        <v>755893.91</v>
      </c>
    </row>
    <row r="18" spans="1:16" x14ac:dyDescent="0.2">
      <c r="A18" s="76" t="s">
        <v>33</v>
      </c>
      <c r="B18" s="76" t="s">
        <v>34</v>
      </c>
      <c r="C18" s="76" t="s">
        <v>35</v>
      </c>
      <c r="D18" s="76" t="s">
        <v>52</v>
      </c>
      <c r="E18" s="76" t="s">
        <v>37</v>
      </c>
      <c r="F18" s="76" t="s">
        <v>38</v>
      </c>
      <c r="G18" s="76" t="s">
        <v>157</v>
      </c>
      <c r="H18" s="76" t="s">
        <v>158</v>
      </c>
      <c r="I18" s="76" t="s">
        <v>11</v>
      </c>
      <c r="J18" s="76" t="s">
        <v>18</v>
      </c>
      <c r="K18" s="76" t="s">
        <v>41</v>
      </c>
      <c r="L18" s="76" t="s">
        <v>14</v>
      </c>
      <c r="M18" s="1">
        <v>4169444.25</v>
      </c>
      <c r="N18" s="1">
        <v>4103507.25</v>
      </c>
      <c r="O18" s="1">
        <v>2062506.7</v>
      </c>
      <c r="P18" s="1">
        <v>2062506.7</v>
      </c>
    </row>
    <row r="19" spans="1:16" x14ac:dyDescent="0.2">
      <c r="A19" s="76" t="s">
        <v>33</v>
      </c>
      <c r="B19" s="76" t="s">
        <v>34</v>
      </c>
      <c r="C19" s="76" t="s">
        <v>35</v>
      </c>
      <c r="D19" s="76" t="s">
        <v>118</v>
      </c>
      <c r="E19" s="76" t="s">
        <v>37</v>
      </c>
      <c r="F19" s="76" t="s">
        <v>38</v>
      </c>
      <c r="G19" s="76" t="s">
        <v>45</v>
      </c>
      <c r="H19" s="76" t="s">
        <v>46</v>
      </c>
      <c r="I19" s="76" t="s">
        <v>11</v>
      </c>
      <c r="J19" s="76" t="s">
        <v>18</v>
      </c>
      <c r="K19" s="76" t="s">
        <v>41</v>
      </c>
      <c r="L19" s="76" t="s">
        <v>11</v>
      </c>
      <c r="M19" s="1">
        <v>6076612.4199999999</v>
      </c>
      <c r="N19" s="1">
        <v>6076612.4199999999</v>
      </c>
      <c r="O19" s="1">
        <v>6076612.4199999999</v>
      </c>
      <c r="P19" s="1">
        <v>6076612.4199999999</v>
      </c>
    </row>
    <row r="20" spans="1:16" x14ac:dyDescent="0.2">
      <c r="A20" s="76" t="s">
        <v>33</v>
      </c>
      <c r="B20" s="76" t="s">
        <v>34</v>
      </c>
      <c r="C20" s="76" t="s">
        <v>59</v>
      </c>
      <c r="D20" s="76" t="s">
        <v>60</v>
      </c>
      <c r="E20" s="76" t="s">
        <v>61</v>
      </c>
      <c r="F20" s="76" t="s">
        <v>62</v>
      </c>
      <c r="G20" s="76" t="s">
        <v>63</v>
      </c>
      <c r="H20" s="76" t="s">
        <v>155</v>
      </c>
      <c r="I20" s="76" t="s">
        <v>51</v>
      </c>
      <c r="J20" s="76" t="s">
        <v>17</v>
      </c>
      <c r="K20" s="76" t="s">
        <v>64</v>
      </c>
      <c r="L20" s="76" t="s">
        <v>11</v>
      </c>
      <c r="M20" s="1">
        <v>6382216.3399999999</v>
      </c>
      <c r="N20" s="1">
        <v>6382216.3399999999</v>
      </c>
      <c r="O20" s="1">
        <v>6382216.3399999999</v>
      </c>
      <c r="P20" s="1">
        <v>6328732.4500000002</v>
      </c>
    </row>
    <row r="21" spans="1:16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52">
        <f>SUM(M10:M21)</f>
        <v>79038826.590000004</v>
      </c>
      <c r="N22" s="52">
        <f>SUM(N10:N21)</f>
        <v>71855100.670000002</v>
      </c>
      <c r="O22" s="52">
        <f>SUM(O10:O21)</f>
        <v>61457972.829999998</v>
      </c>
      <c r="P22" s="52">
        <f>SUM(P10:P21)</f>
        <v>60998263.32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0" width="9.140625" style="77"/>
    <col min="11" max="11" width="18.5703125" style="77" customWidth="1"/>
    <col min="12" max="12" width="16.85546875" style="77" customWidth="1"/>
    <col min="13" max="13" width="19.5703125" style="77" customWidth="1"/>
    <col min="14" max="14" width="17.7109375" style="77" customWidth="1"/>
    <col min="15" max="15" width="18.28515625" style="77" customWidth="1"/>
    <col min="16" max="16" width="18.140625" style="77" customWidth="1"/>
    <col min="17" max="16384" width="9.140625" style="77"/>
  </cols>
  <sheetData>
    <row r="1" spans="1:16" x14ac:dyDescent="0.2">
      <c r="A1" s="80" t="s">
        <v>121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x14ac:dyDescent="0.2">
      <c r="A4" s="100" t="s">
        <v>164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0.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0.5" customHeight="1" x14ac:dyDescent="0.2">
      <c r="A7" s="80" t="s">
        <v>21</v>
      </c>
      <c r="B7" s="80"/>
      <c r="C7" s="80" t="s">
        <v>22</v>
      </c>
      <c r="D7" s="80" t="s">
        <v>23</v>
      </c>
      <c r="E7" s="80" t="s">
        <v>24</v>
      </c>
      <c r="F7" s="80"/>
      <c r="G7" s="80" t="s">
        <v>25</v>
      </c>
      <c r="H7" s="80"/>
      <c r="I7" s="80" t="s">
        <v>26</v>
      </c>
      <c r="J7" s="80" t="s">
        <v>27</v>
      </c>
      <c r="K7" s="80" t="s">
        <v>28</v>
      </c>
      <c r="L7" s="80" t="s">
        <v>29</v>
      </c>
      <c r="M7" s="80" t="s">
        <v>30</v>
      </c>
      <c r="N7" s="80" t="s">
        <v>110</v>
      </c>
      <c r="O7" s="80" t="s">
        <v>111</v>
      </c>
      <c r="P7" s="80" t="s">
        <v>112</v>
      </c>
    </row>
    <row r="8" spans="1:16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31</v>
      </c>
      <c r="N8" s="80" t="s">
        <v>113</v>
      </c>
      <c r="O8" s="80" t="s">
        <v>114</v>
      </c>
      <c r="P8" s="80" t="s">
        <v>115</v>
      </c>
    </row>
    <row r="9" spans="1:16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32</v>
      </c>
      <c r="M9" s="80" t="s">
        <v>130</v>
      </c>
      <c r="N9" s="80" t="s">
        <v>130</v>
      </c>
      <c r="O9" s="80" t="s">
        <v>130</v>
      </c>
      <c r="P9" s="80" t="s">
        <v>130</v>
      </c>
    </row>
    <row r="10" spans="1:16" x14ac:dyDescent="0.2">
      <c r="A10" s="80" t="s">
        <v>33</v>
      </c>
      <c r="B10" s="80" t="s">
        <v>34</v>
      </c>
      <c r="C10" s="80" t="s">
        <v>35</v>
      </c>
      <c r="D10" s="80" t="s">
        <v>36</v>
      </c>
      <c r="E10" s="80" t="s">
        <v>37</v>
      </c>
      <c r="F10" s="80" t="s">
        <v>38</v>
      </c>
      <c r="G10" s="80" t="s">
        <v>39</v>
      </c>
      <c r="H10" s="80" t="s">
        <v>40</v>
      </c>
      <c r="I10" s="80" t="s">
        <v>11</v>
      </c>
      <c r="J10" s="80" t="s">
        <v>18</v>
      </c>
      <c r="K10" s="80" t="s">
        <v>41</v>
      </c>
      <c r="L10" s="80" t="s">
        <v>14</v>
      </c>
      <c r="M10" s="81">
        <v>3015426</v>
      </c>
      <c r="N10" s="81">
        <v>3015426</v>
      </c>
      <c r="O10" s="81">
        <v>2833421.08</v>
      </c>
      <c r="P10" s="81">
        <v>2833421.08</v>
      </c>
    </row>
    <row r="11" spans="1:16" x14ac:dyDescent="0.2">
      <c r="A11" s="80" t="s">
        <v>33</v>
      </c>
      <c r="B11" s="80" t="s">
        <v>34</v>
      </c>
      <c r="C11" s="80" t="s">
        <v>35</v>
      </c>
      <c r="D11" s="80" t="s">
        <v>36</v>
      </c>
      <c r="E11" s="80" t="s">
        <v>37</v>
      </c>
      <c r="F11" s="80" t="s">
        <v>38</v>
      </c>
      <c r="G11" s="80" t="s">
        <v>42</v>
      </c>
      <c r="H11" s="80" t="s">
        <v>43</v>
      </c>
      <c r="I11" s="80" t="s">
        <v>11</v>
      </c>
      <c r="J11" s="80" t="s">
        <v>18</v>
      </c>
      <c r="K11" s="80" t="s">
        <v>41</v>
      </c>
      <c r="L11" s="80" t="s">
        <v>13</v>
      </c>
      <c r="M11" s="81">
        <v>1282837</v>
      </c>
      <c r="N11" s="81">
        <v>14580.15</v>
      </c>
      <c r="O11" s="81">
        <v>7800</v>
      </c>
      <c r="P11" s="81">
        <v>7800</v>
      </c>
    </row>
    <row r="12" spans="1:16" x14ac:dyDescent="0.2">
      <c r="A12" s="80" t="s">
        <v>33</v>
      </c>
      <c r="B12" s="80" t="s">
        <v>34</v>
      </c>
      <c r="C12" s="80" t="s">
        <v>35</v>
      </c>
      <c r="D12" s="80" t="s">
        <v>36</v>
      </c>
      <c r="E12" s="80" t="s">
        <v>37</v>
      </c>
      <c r="F12" s="80" t="s">
        <v>38</v>
      </c>
      <c r="G12" s="80" t="s">
        <v>42</v>
      </c>
      <c r="H12" s="80" t="s">
        <v>43</v>
      </c>
      <c r="I12" s="80" t="s">
        <v>11</v>
      </c>
      <c r="J12" s="80" t="s">
        <v>18</v>
      </c>
      <c r="K12" s="80" t="s">
        <v>41</v>
      </c>
      <c r="L12" s="80" t="s">
        <v>14</v>
      </c>
      <c r="M12" s="81">
        <v>15906662</v>
      </c>
      <c r="N12" s="81">
        <v>14523366.42</v>
      </c>
      <c r="O12" s="81">
        <v>7806019.0499999998</v>
      </c>
      <c r="P12" s="81">
        <v>7768256.9000000004</v>
      </c>
    </row>
    <row r="13" spans="1:16" x14ac:dyDescent="0.2">
      <c r="A13" s="80" t="s">
        <v>33</v>
      </c>
      <c r="B13" s="80" t="s">
        <v>34</v>
      </c>
      <c r="C13" s="80" t="s">
        <v>35</v>
      </c>
      <c r="D13" s="80" t="s">
        <v>36</v>
      </c>
      <c r="E13" s="80" t="s">
        <v>37</v>
      </c>
      <c r="F13" s="80" t="s">
        <v>38</v>
      </c>
      <c r="G13" s="80" t="s">
        <v>42</v>
      </c>
      <c r="H13" s="80" t="s">
        <v>43</v>
      </c>
      <c r="I13" s="80" t="s">
        <v>11</v>
      </c>
      <c r="J13" s="80" t="s">
        <v>63</v>
      </c>
      <c r="K13" s="80" t="s">
        <v>116</v>
      </c>
      <c r="L13" s="80" t="s">
        <v>13</v>
      </c>
      <c r="M13" s="81">
        <v>844600</v>
      </c>
      <c r="N13" s="80"/>
      <c r="O13" s="80"/>
      <c r="P13" s="80"/>
    </row>
    <row r="14" spans="1:16" x14ac:dyDescent="0.2">
      <c r="A14" s="80" t="s">
        <v>33</v>
      </c>
      <c r="B14" s="80" t="s">
        <v>34</v>
      </c>
      <c r="C14" s="80" t="s">
        <v>35</v>
      </c>
      <c r="D14" s="80" t="s">
        <v>44</v>
      </c>
      <c r="E14" s="80" t="s">
        <v>37</v>
      </c>
      <c r="F14" s="80" t="s">
        <v>38</v>
      </c>
      <c r="G14" s="80" t="s">
        <v>47</v>
      </c>
      <c r="H14" s="80" t="s">
        <v>154</v>
      </c>
      <c r="I14" s="80" t="s">
        <v>11</v>
      </c>
      <c r="J14" s="80" t="s">
        <v>18</v>
      </c>
      <c r="K14" s="80" t="s">
        <v>41</v>
      </c>
      <c r="L14" s="80" t="s">
        <v>11</v>
      </c>
      <c r="M14" s="81">
        <v>42594008.090000004</v>
      </c>
      <c r="N14" s="81">
        <v>42590646.950000003</v>
      </c>
      <c r="O14" s="81">
        <v>42589438.439999998</v>
      </c>
      <c r="P14" s="81">
        <v>42405476.609999999</v>
      </c>
    </row>
    <row r="15" spans="1:16" x14ac:dyDescent="0.2">
      <c r="A15" s="80" t="s">
        <v>33</v>
      </c>
      <c r="B15" s="80" t="s">
        <v>34</v>
      </c>
      <c r="C15" s="80" t="s">
        <v>35</v>
      </c>
      <c r="D15" s="80" t="s">
        <v>44</v>
      </c>
      <c r="E15" s="80" t="s">
        <v>37</v>
      </c>
      <c r="F15" s="80" t="s">
        <v>38</v>
      </c>
      <c r="G15" s="80" t="s">
        <v>105</v>
      </c>
      <c r="H15" s="80" t="s">
        <v>106</v>
      </c>
      <c r="I15" s="80" t="s">
        <v>11</v>
      </c>
      <c r="J15" s="80" t="s">
        <v>18</v>
      </c>
      <c r="K15" s="80" t="s">
        <v>41</v>
      </c>
      <c r="L15" s="80" t="s">
        <v>14</v>
      </c>
      <c r="M15" s="81">
        <v>1977600</v>
      </c>
      <c r="N15" s="81">
        <v>861178.3</v>
      </c>
      <c r="O15" s="81">
        <v>851255.43</v>
      </c>
      <c r="P15" s="81">
        <v>851255.43</v>
      </c>
    </row>
    <row r="16" spans="1:16" x14ac:dyDescent="0.2">
      <c r="A16" s="80" t="s">
        <v>33</v>
      </c>
      <c r="B16" s="80" t="s">
        <v>34</v>
      </c>
      <c r="C16" s="80" t="s">
        <v>35</v>
      </c>
      <c r="D16" s="80" t="s">
        <v>48</v>
      </c>
      <c r="E16" s="80" t="s">
        <v>37</v>
      </c>
      <c r="F16" s="80" t="s">
        <v>38</v>
      </c>
      <c r="G16" s="80" t="s">
        <v>49</v>
      </c>
      <c r="H16" s="80" t="s">
        <v>50</v>
      </c>
      <c r="I16" s="80" t="s">
        <v>51</v>
      </c>
      <c r="J16" s="80" t="s">
        <v>18</v>
      </c>
      <c r="K16" s="80" t="s">
        <v>41</v>
      </c>
      <c r="L16" s="80" t="s">
        <v>13</v>
      </c>
      <c r="M16" s="81">
        <v>50000</v>
      </c>
      <c r="N16" s="80"/>
      <c r="O16" s="80"/>
      <c r="P16" s="80"/>
    </row>
    <row r="17" spans="1:16" x14ac:dyDescent="0.2">
      <c r="A17" s="80" t="s">
        <v>33</v>
      </c>
      <c r="B17" s="80" t="s">
        <v>34</v>
      </c>
      <c r="C17" s="80" t="s">
        <v>35</v>
      </c>
      <c r="D17" s="80" t="s">
        <v>48</v>
      </c>
      <c r="E17" s="80" t="s">
        <v>37</v>
      </c>
      <c r="F17" s="80" t="s">
        <v>38</v>
      </c>
      <c r="G17" s="80" t="s">
        <v>49</v>
      </c>
      <c r="H17" s="80" t="s">
        <v>50</v>
      </c>
      <c r="I17" s="80" t="s">
        <v>51</v>
      </c>
      <c r="J17" s="80" t="s">
        <v>18</v>
      </c>
      <c r="K17" s="80" t="s">
        <v>41</v>
      </c>
      <c r="L17" s="80" t="s">
        <v>14</v>
      </c>
      <c r="M17" s="81">
        <v>2592577</v>
      </c>
      <c r="N17" s="81">
        <v>1821609.91</v>
      </c>
      <c r="O17" s="81">
        <v>905217.42</v>
      </c>
      <c r="P17" s="81">
        <v>905217.42</v>
      </c>
    </row>
    <row r="18" spans="1:16" x14ac:dyDescent="0.2">
      <c r="A18" s="80" t="s">
        <v>33</v>
      </c>
      <c r="B18" s="80" t="s">
        <v>34</v>
      </c>
      <c r="C18" s="80" t="s">
        <v>35</v>
      </c>
      <c r="D18" s="80" t="s">
        <v>52</v>
      </c>
      <c r="E18" s="80" t="s">
        <v>37</v>
      </c>
      <c r="F18" s="80" t="s">
        <v>38</v>
      </c>
      <c r="G18" s="80" t="s">
        <v>157</v>
      </c>
      <c r="H18" s="80" t="s">
        <v>158</v>
      </c>
      <c r="I18" s="80" t="s">
        <v>11</v>
      </c>
      <c r="J18" s="80" t="s">
        <v>18</v>
      </c>
      <c r="K18" s="80" t="s">
        <v>41</v>
      </c>
      <c r="L18" s="80" t="s">
        <v>14</v>
      </c>
      <c r="M18" s="81">
        <v>4171422</v>
      </c>
      <c r="N18" s="81">
        <v>4105485</v>
      </c>
      <c r="O18" s="81">
        <v>2429362.4</v>
      </c>
      <c r="P18" s="81">
        <v>2429362.4</v>
      </c>
    </row>
    <row r="19" spans="1:16" x14ac:dyDescent="0.2">
      <c r="A19" s="80" t="s">
        <v>33</v>
      </c>
      <c r="B19" s="80" t="s">
        <v>34</v>
      </c>
      <c r="C19" s="80" t="s">
        <v>35</v>
      </c>
      <c r="D19" s="80" t="s">
        <v>118</v>
      </c>
      <c r="E19" s="80" t="s">
        <v>37</v>
      </c>
      <c r="F19" s="80" t="s">
        <v>38</v>
      </c>
      <c r="G19" s="80" t="s">
        <v>45</v>
      </c>
      <c r="H19" s="80" t="s">
        <v>46</v>
      </c>
      <c r="I19" s="80" t="s">
        <v>11</v>
      </c>
      <c r="J19" s="80" t="s">
        <v>18</v>
      </c>
      <c r="K19" s="80" t="s">
        <v>41</v>
      </c>
      <c r="L19" s="80" t="s">
        <v>11</v>
      </c>
      <c r="M19" s="81">
        <v>7111072.7999999998</v>
      </c>
      <c r="N19" s="81">
        <v>7111072.7999999998</v>
      </c>
      <c r="O19" s="81">
        <v>7111072.7999999998</v>
      </c>
      <c r="P19" s="81">
        <v>7111072.7999999998</v>
      </c>
    </row>
    <row r="20" spans="1:16" x14ac:dyDescent="0.2">
      <c r="A20" s="80" t="s">
        <v>33</v>
      </c>
      <c r="B20" s="80" t="s">
        <v>34</v>
      </c>
      <c r="C20" s="80" t="s">
        <v>59</v>
      </c>
      <c r="D20" s="80" t="s">
        <v>60</v>
      </c>
      <c r="E20" s="80" t="s">
        <v>61</v>
      </c>
      <c r="F20" s="80" t="s">
        <v>62</v>
      </c>
      <c r="G20" s="80" t="s">
        <v>63</v>
      </c>
      <c r="H20" s="80" t="s">
        <v>155</v>
      </c>
      <c r="I20" s="80" t="s">
        <v>51</v>
      </c>
      <c r="J20" s="80" t="s">
        <v>17</v>
      </c>
      <c r="K20" s="80" t="s">
        <v>64</v>
      </c>
      <c r="L20" s="80" t="s">
        <v>11</v>
      </c>
      <c r="M20" s="81">
        <v>7457845.9900000002</v>
      </c>
      <c r="N20" s="81">
        <v>7457845.9900000002</v>
      </c>
      <c r="O20" s="81">
        <v>7457845.9900000002</v>
      </c>
      <c r="P20" s="81">
        <v>7403104.5300000003</v>
      </c>
    </row>
    <row r="21" spans="1:16" x14ac:dyDescent="0.2">
      <c r="M21" s="1"/>
    </row>
    <row r="22" spans="1:16" x14ac:dyDescent="0.2">
      <c r="M22" s="1">
        <f>SUM(M10:M21)</f>
        <v>87004050.879999995</v>
      </c>
      <c r="N22" s="1">
        <f t="shared" ref="N22:P22" si="0">SUM(N10:N21)</f>
        <v>81501211.519999996</v>
      </c>
      <c r="O22" s="1">
        <f t="shared" si="0"/>
        <v>71991432.609999985</v>
      </c>
      <c r="P22" s="1">
        <f t="shared" si="0"/>
        <v>71714967.170000002</v>
      </c>
    </row>
    <row r="23" spans="1:16" x14ac:dyDescent="0.2">
      <c r="M23" s="1"/>
      <c r="N23" s="1"/>
      <c r="O23" s="1"/>
      <c r="P23" s="1"/>
    </row>
    <row r="24" spans="1:16" x14ac:dyDescent="0.2">
      <c r="M24" s="1"/>
    </row>
    <row r="25" spans="1:16" x14ac:dyDescent="0.2">
      <c r="M25" s="1"/>
    </row>
    <row r="26" spans="1:16" x14ac:dyDescent="0.2">
      <c r="M26" s="1"/>
      <c r="N26" s="1"/>
      <c r="O26" s="1"/>
      <c r="P26" s="1"/>
    </row>
    <row r="27" spans="1:16" x14ac:dyDescent="0.2">
      <c r="M27" s="1"/>
      <c r="N27" s="1"/>
      <c r="O27" s="1"/>
      <c r="P27" s="1"/>
    </row>
    <row r="28" spans="1:16" x14ac:dyDescent="0.2">
      <c r="M28" s="1"/>
      <c r="N28" s="1"/>
      <c r="O28" s="1"/>
      <c r="P28" s="1"/>
    </row>
    <row r="29" spans="1:16" x14ac:dyDescent="0.2">
      <c r="M29" s="1"/>
      <c r="N29" s="1"/>
      <c r="O29" s="1"/>
      <c r="P29" s="1"/>
    </row>
    <row r="31" spans="1:16" x14ac:dyDescent="0.2">
      <c r="M31" s="52"/>
      <c r="N31" s="52"/>
      <c r="O31" s="52"/>
      <c r="P31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scale="38" orientation="portrait" r:id="rId1"/>
  <headerFooter alignWithMargins="0"/>
  <colBreaks count="1" manualBreakCount="1">
    <brk id="19" max="3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7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0.5" customHeight="1" x14ac:dyDescent="0.2">
      <c r="A3" s="57" t="s">
        <v>19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0.5" customHeight="1" x14ac:dyDescent="0.2">
      <c r="A4" s="99" t="s">
        <v>129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57"/>
    </row>
    <row r="5" spans="1:17" ht="10.5" customHeight="1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57"/>
    </row>
    <row r="6" spans="1:17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x14ac:dyDescent="0.2">
      <c r="A7" s="57" t="s">
        <v>21</v>
      </c>
      <c r="B7" s="57"/>
      <c r="C7" s="57" t="s">
        <v>22</v>
      </c>
      <c r="D7" s="57" t="s">
        <v>23</v>
      </c>
      <c r="E7" s="57" t="s">
        <v>24</v>
      </c>
      <c r="F7" s="57"/>
      <c r="G7" s="57" t="s">
        <v>25</v>
      </c>
      <c r="H7" s="57"/>
      <c r="I7" s="57" t="s">
        <v>26</v>
      </c>
      <c r="J7" s="57" t="s">
        <v>27</v>
      </c>
      <c r="K7" s="57" t="s">
        <v>28</v>
      </c>
      <c r="L7" s="57" t="s">
        <v>29</v>
      </c>
      <c r="M7" s="57" t="s">
        <v>30</v>
      </c>
      <c r="N7" s="57" t="s">
        <v>110</v>
      </c>
      <c r="O7" s="57" t="s">
        <v>111</v>
      </c>
      <c r="P7" s="57" t="s">
        <v>112</v>
      </c>
      <c r="Q7" s="57"/>
    </row>
    <row r="8" spans="1:17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 t="s">
        <v>31</v>
      </c>
      <c r="N8" s="57" t="s">
        <v>113</v>
      </c>
      <c r="O8" s="57" t="s">
        <v>114</v>
      </c>
      <c r="P8" s="57" t="s">
        <v>115</v>
      </c>
      <c r="Q8" s="57"/>
    </row>
    <row r="9" spans="1:17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 t="s">
        <v>32</v>
      </c>
      <c r="M9" s="57" t="s">
        <v>130</v>
      </c>
      <c r="N9" s="57" t="s">
        <v>130</v>
      </c>
      <c r="O9" s="57" t="s">
        <v>130</v>
      </c>
      <c r="P9" s="57" t="s">
        <v>130</v>
      </c>
      <c r="Q9" s="57"/>
    </row>
    <row r="10" spans="1:17" x14ac:dyDescent="0.2">
      <c r="A10" s="57" t="s">
        <v>33</v>
      </c>
      <c r="B10" s="57" t="s">
        <v>34</v>
      </c>
      <c r="C10" s="57" t="s">
        <v>35</v>
      </c>
      <c r="D10" s="57" t="s">
        <v>36</v>
      </c>
      <c r="E10" s="57" t="s">
        <v>37</v>
      </c>
      <c r="F10" s="57" t="s">
        <v>38</v>
      </c>
      <c r="G10" s="57" t="s">
        <v>39</v>
      </c>
      <c r="H10" s="57" t="s">
        <v>40</v>
      </c>
      <c r="I10" s="57" t="s">
        <v>11</v>
      </c>
      <c r="J10" s="57" t="s">
        <v>18</v>
      </c>
      <c r="K10" s="57" t="s">
        <v>41</v>
      </c>
      <c r="L10" s="57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7"/>
    </row>
    <row r="11" spans="1:17" x14ac:dyDescent="0.2">
      <c r="A11" s="57" t="s">
        <v>33</v>
      </c>
      <c r="B11" s="57" t="s">
        <v>34</v>
      </c>
      <c r="C11" s="57" t="s">
        <v>35</v>
      </c>
      <c r="D11" s="57" t="s">
        <v>36</v>
      </c>
      <c r="E11" s="57" t="s">
        <v>37</v>
      </c>
      <c r="F11" s="57" t="s">
        <v>38</v>
      </c>
      <c r="G11" s="57" t="s">
        <v>42</v>
      </c>
      <c r="H11" s="57" t="s">
        <v>43</v>
      </c>
      <c r="I11" s="57" t="s">
        <v>11</v>
      </c>
      <c r="J11" s="57" t="s">
        <v>18</v>
      </c>
      <c r="K11" s="57" t="s">
        <v>41</v>
      </c>
      <c r="L11" s="57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7"/>
    </row>
    <row r="12" spans="1:17" x14ac:dyDescent="0.2">
      <c r="A12" s="57" t="s">
        <v>33</v>
      </c>
      <c r="B12" s="57" t="s">
        <v>34</v>
      </c>
      <c r="C12" s="57" t="s">
        <v>35</v>
      </c>
      <c r="D12" s="57" t="s">
        <v>36</v>
      </c>
      <c r="E12" s="57" t="s">
        <v>37</v>
      </c>
      <c r="F12" s="57" t="s">
        <v>38</v>
      </c>
      <c r="G12" s="57" t="s">
        <v>42</v>
      </c>
      <c r="H12" s="57" t="s">
        <v>43</v>
      </c>
      <c r="I12" s="57" t="s">
        <v>11</v>
      </c>
      <c r="J12" s="57" t="s">
        <v>18</v>
      </c>
      <c r="K12" s="57" t="s">
        <v>41</v>
      </c>
      <c r="L12" s="57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7"/>
    </row>
    <row r="13" spans="1:17" x14ac:dyDescent="0.2">
      <c r="A13" s="57" t="s">
        <v>33</v>
      </c>
      <c r="B13" s="57" t="s">
        <v>34</v>
      </c>
      <c r="C13" s="57" t="s">
        <v>35</v>
      </c>
      <c r="D13" s="57" t="s">
        <v>36</v>
      </c>
      <c r="E13" s="57" t="s">
        <v>37</v>
      </c>
      <c r="F13" s="57" t="s">
        <v>38</v>
      </c>
      <c r="G13" s="57" t="s">
        <v>42</v>
      </c>
      <c r="H13" s="57" t="s">
        <v>43</v>
      </c>
      <c r="I13" s="57" t="s">
        <v>11</v>
      </c>
      <c r="J13" s="57" t="s">
        <v>125</v>
      </c>
      <c r="K13" s="57" t="s">
        <v>126</v>
      </c>
      <c r="L13" s="57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7"/>
    </row>
    <row r="14" spans="1:17" x14ac:dyDescent="0.2">
      <c r="A14" s="57" t="s">
        <v>33</v>
      </c>
      <c r="B14" s="57" t="s">
        <v>34</v>
      </c>
      <c r="C14" s="57" t="s">
        <v>35</v>
      </c>
      <c r="D14" s="57" t="s">
        <v>36</v>
      </c>
      <c r="E14" s="57" t="s">
        <v>37</v>
      </c>
      <c r="F14" s="57" t="s">
        <v>38</v>
      </c>
      <c r="G14" s="57" t="s">
        <v>42</v>
      </c>
      <c r="H14" s="57" t="s">
        <v>43</v>
      </c>
      <c r="I14" s="57" t="s">
        <v>11</v>
      </c>
      <c r="J14" s="57" t="s">
        <v>63</v>
      </c>
      <c r="K14" s="57" t="s">
        <v>116</v>
      </c>
      <c r="L14" s="57" t="s">
        <v>13</v>
      </c>
      <c r="M14" s="1">
        <v>220000</v>
      </c>
      <c r="N14" s="57"/>
      <c r="O14" s="57"/>
      <c r="P14" s="57"/>
      <c r="Q14" s="57"/>
    </row>
    <row r="15" spans="1:17" x14ac:dyDescent="0.2">
      <c r="A15" s="57" t="s">
        <v>33</v>
      </c>
      <c r="B15" s="57" t="s">
        <v>34</v>
      </c>
      <c r="C15" s="57" t="s">
        <v>35</v>
      </c>
      <c r="D15" s="57" t="s">
        <v>36</v>
      </c>
      <c r="E15" s="57" t="s">
        <v>37</v>
      </c>
      <c r="F15" s="57" t="s">
        <v>38</v>
      </c>
      <c r="G15" s="57" t="s">
        <v>42</v>
      </c>
      <c r="H15" s="57" t="s">
        <v>43</v>
      </c>
      <c r="I15" s="57" t="s">
        <v>11</v>
      </c>
      <c r="J15" s="57" t="s">
        <v>63</v>
      </c>
      <c r="K15" s="57" t="s">
        <v>116</v>
      </c>
      <c r="L15" s="57" t="s">
        <v>14</v>
      </c>
      <c r="M15" s="1">
        <v>52399</v>
      </c>
      <c r="N15" s="57"/>
      <c r="O15" s="57"/>
      <c r="P15" s="57"/>
      <c r="Q15" s="57"/>
    </row>
    <row r="16" spans="1:17" x14ac:dyDescent="0.2">
      <c r="A16" s="57" t="s">
        <v>33</v>
      </c>
      <c r="B16" s="57" t="s">
        <v>34</v>
      </c>
      <c r="C16" s="57" t="s">
        <v>35</v>
      </c>
      <c r="D16" s="57" t="s">
        <v>44</v>
      </c>
      <c r="E16" s="57" t="s">
        <v>37</v>
      </c>
      <c r="F16" s="57" t="s">
        <v>38</v>
      </c>
      <c r="G16" s="57" t="s">
        <v>47</v>
      </c>
      <c r="H16" s="57" t="s">
        <v>104</v>
      </c>
      <c r="I16" s="57" t="s">
        <v>11</v>
      </c>
      <c r="J16" s="57" t="s">
        <v>18</v>
      </c>
      <c r="K16" s="57" t="s">
        <v>41</v>
      </c>
      <c r="L16" s="57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7"/>
    </row>
    <row r="17" spans="1:17" x14ac:dyDescent="0.2">
      <c r="A17" s="57" t="s">
        <v>33</v>
      </c>
      <c r="B17" s="57" t="s">
        <v>34</v>
      </c>
      <c r="C17" s="57" t="s">
        <v>35</v>
      </c>
      <c r="D17" s="57" t="s">
        <v>44</v>
      </c>
      <c r="E17" s="57" t="s">
        <v>37</v>
      </c>
      <c r="F17" s="57" t="s">
        <v>38</v>
      </c>
      <c r="G17" s="57" t="s">
        <v>105</v>
      </c>
      <c r="H17" s="57" t="s">
        <v>106</v>
      </c>
      <c r="I17" s="57" t="s">
        <v>11</v>
      </c>
      <c r="J17" s="57" t="s">
        <v>18</v>
      </c>
      <c r="K17" s="57" t="s">
        <v>41</v>
      </c>
      <c r="L17" s="57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7"/>
    </row>
    <row r="18" spans="1:17" x14ac:dyDescent="0.2">
      <c r="A18" s="57" t="s">
        <v>33</v>
      </c>
      <c r="B18" s="57" t="s">
        <v>34</v>
      </c>
      <c r="C18" s="57" t="s">
        <v>35</v>
      </c>
      <c r="D18" s="57" t="s">
        <v>48</v>
      </c>
      <c r="E18" s="57" t="s">
        <v>37</v>
      </c>
      <c r="F18" s="57" t="s">
        <v>38</v>
      </c>
      <c r="G18" s="57" t="s">
        <v>49</v>
      </c>
      <c r="H18" s="57" t="s">
        <v>50</v>
      </c>
      <c r="I18" s="57" t="s">
        <v>51</v>
      </c>
      <c r="J18" s="57" t="s">
        <v>18</v>
      </c>
      <c r="K18" s="57" t="s">
        <v>41</v>
      </c>
      <c r="L18" s="57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7"/>
    </row>
    <row r="19" spans="1:17" x14ac:dyDescent="0.2">
      <c r="A19" s="57" t="s">
        <v>33</v>
      </c>
      <c r="B19" s="57" t="s">
        <v>34</v>
      </c>
      <c r="C19" s="57" t="s">
        <v>35</v>
      </c>
      <c r="D19" s="57" t="s">
        <v>52</v>
      </c>
      <c r="E19" s="57" t="s">
        <v>37</v>
      </c>
      <c r="F19" s="57" t="s">
        <v>38</v>
      </c>
      <c r="G19" s="57" t="s">
        <v>53</v>
      </c>
      <c r="H19" s="57" t="s">
        <v>54</v>
      </c>
      <c r="I19" s="57" t="s">
        <v>11</v>
      </c>
      <c r="J19" s="57" t="s">
        <v>18</v>
      </c>
      <c r="K19" s="57" t="s">
        <v>41</v>
      </c>
      <c r="L19" s="57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7"/>
    </row>
    <row r="20" spans="1:17" x14ac:dyDescent="0.2">
      <c r="A20" s="57" t="s">
        <v>33</v>
      </c>
      <c r="B20" s="57" t="s">
        <v>34</v>
      </c>
      <c r="C20" s="57" t="s">
        <v>35</v>
      </c>
      <c r="D20" s="57" t="s">
        <v>52</v>
      </c>
      <c r="E20" s="57" t="s">
        <v>37</v>
      </c>
      <c r="F20" s="57" t="s">
        <v>38</v>
      </c>
      <c r="G20" s="57" t="s">
        <v>55</v>
      </c>
      <c r="H20" s="57" t="s">
        <v>56</v>
      </c>
      <c r="I20" s="57" t="s">
        <v>11</v>
      </c>
      <c r="J20" s="57" t="s">
        <v>18</v>
      </c>
      <c r="K20" s="57" t="s">
        <v>41</v>
      </c>
      <c r="L20" s="57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7"/>
    </row>
    <row r="21" spans="1:17" x14ac:dyDescent="0.2">
      <c r="A21" s="57" t="s">
        <v>33</v>
      </c>
      <c r="B21" s="57" t="s">
        <v>34</v>
      </c>
      <c r="C21" s="57" t="s">
        <v>35</v>
      </c>
      <c r="D21" s="57" t="s">
        <v>52</v>
      </c>
      <c r="E21" s="57" t="s">
        <v>37</v>
      </c>
      <c r="F21" s="57" t="s">
        <v>38</v>
      </c>
      <c r="G21" s="57" t="s">
        <v>57</v>
      </c>
      <c r="H21" s="57" t="s">
        <v>58</v>
      </c>
      <c r="I21" s="57" t="s">
        <v>11</v>
      </c>
      <c r="J21" s="57" t="s">
        <v>18</v>
      </c>
      <c r="K21" s="57" t="s">
        <v>41</v>
      </c>
      <c r="L21" s="57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7"/>
    </row>
    <row r="22" spans="1:17" x14ac:dyDescent="0.2">
      <c r="A22" s="57" t="s">
        <v>33</v>
      </c>
      <c r="B22" s="57" t="s">
        <v>34</v>
      </c>
      <c r="C22" s="57" t="s">
        <v>35</v>
      </c>
      <c r="D22" s="57" t="s">
        <v>118</v>
      </c>
      <c r="E22" s="57" t="s">
        <v>37</v>
      </c>
      <c r="F22" s="57" t="s">
        <v>38</v>
      </c>
      <c r="G22" s="57" t="s">
        <v>45</v>
      </c>
      <c r="H22" s="57" t="s">
        <v>46</v>
      </c>
      <c r="I22" s="57" t="s">
        <v>11</v>
      </c>
      <c r="J22" s="57" t="s">
        <v>18</v>
      </c>
      <c r="K22" s="57" t="s">
        <v>41</v>
      </c>
      <c r="L22" s="57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7"/>
    </row>
    <row r="23" spans="1:17" x14ac:dyDescent="0.2">
      <c r="A23" s="57" t="s">
        <v>33</v>
      </c>
      <c r="B23" s="57" t="s">
        <v>34</v>
      </c>
      <c r="C23" s="57" t="s">
        <v>59</v>
      </c>
      <c r="D23" s="57" t="s">
        <v>60</v>
      </c>
      <c r="E23" s="57" t="s">
        <v>61</v>
      </c>
      <c r="F23" s="57" t="s">
        <v>62</v>
      </c>
      <c r="G23" s="57" t="s">
        <v>63</v>
      </c>
      <c r="H23" s="57" t="s">
        <v>107</v>
      </c>
      <c r="I23" s="57" t="s">
        <v>51</v>
      </c>
      <c r="J23" s="57" t="s">
        <v>103</v>
      </c>
      <c r="K23" s="57" t="s">
        <v>108</v>
      </c>
      <c r="L23" s="57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7"/>
    </row>
    <row r="24" spans="1:17" x14ac:dyDescent="0.2">
      <c r="A24" s="57" t="s">
        <v>33</v>
      </c>
      <c r="B24" s="57" t="s">
        <v>34</v>
      </c>
      <c r="C24" s="57" t="s">
        <v>59</v>
      </c>
      <c r="D24" s="57" t="s">
        <v>60</v>
      </c>
      <c r="E24" s="57" t="s">
        <v>61</v>
      </c>
      <c r="F24" s="57" t="s">
        <v>62</v>
      </c>
      <c r="G24" s="57" t="s">
        <v>63</v>
      </c>
      <c r="H24" s="57" t="s">
        <v>107</v>
      </c>
      <c r="I24" s="57" t="s">
        <v>51</v>
      </c>
      <c r="J24" s="57" t="s">
        <v>17</v>
      </c>
      <c r="K24" s="57" t="s">
        <v>64</v>
      </c>
      <c r="L24" s="57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7"/>
    </row>
    <row r="25" spans="1:17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7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sqref="A1:XFD1048576"/>
    </sheetView>
  </sheetViews>
  <sheetFormatPr defaultRowHeight="12.75" x14ac:dyDescent="0.2"/>
  <cols>
    <col min="13" max="16" width="14.28515625" customWidth="1"/>
  </cols>
  <sheetData>
    <row r="1" spans="1:16" x14ac:dyDescent="0.2">
      <c r="A1" s="58" t="s">
        <v>121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x14ac:dyDescent="0.2">
      <c r="A4" s="99" t="s">
        <v>131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110</v>
      </c>
      <c r="O7" s="58" t="s">
        <v>111</v>
      </c>
      <c r="P7" s="58" t="s">
        <v>112</v>
      </c>
    </row>
    <row r="8" spans="1:16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113</v>
      </c>
      <c r="O8" s="58" t="s">
        <v>114</v>
      </c>
      <c r="P8" s="58" t="s">
        <v>115</v>
      </c>
    </row>
    <row r="9" spans="1:16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130</v>
      </c>
      <c r="N9" s="58" t="s">
        <v>130</v>
      </c>
      <c r="O9" s="58" t="s">
        <v>130</v>
      </c>
      <c r="P9" s="58" t="s">
        <v>130</v>
      </c>
    </row>
    <row r="10" spans="1:16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125</v>
      </c>
      <c r="K13" s="58" t="s">
        <v>126</v>
      </c>
      <c r="L13" s="58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116</v>
      </c>
      <c r="L14" s="58" t="s">
        <v>13</v>
      </c>
      <c r="M14" s="1">
        <v>220000</v>
      </c>
      <c r="N14" s="1">
        <v>220000</v>
      </c>
      <c r="O14" s="58"/>
      <c r="P14" s="58"/>
    </row>
    <row r="15" spans="1:16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116</v>
      </c>
      <c r="L15" s="58" t="s">
        <v>14</v>
      </c>
      <c r="M15" s="1">
        <v>52399</v>
      </c>
      <c r="N15" s="1">
        <v>52238</v>
      </c>
      <c r="O15" s="58"/>
      <c r="P15" s="58"/>
    </row>
    <row r="16" spans="1:16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104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105</v>
      </c>
      <c r="H17" s="58" t="s">
        <v>106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8" t="s">
        <v>33</v>
      </c>
      <c r="B22" s="58" t="s">
        <v>34</v>
      </c>
      <c r="C22" s="58" t="s">
        <v>35</v>
      </c>
      <c r="D22" s="58" t="s">
        <v>118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107</v>
      </c>
      <c r="I23" s="58" t="s">
        <v>51</v>
      </c>
      <c r="J23" s="58" t="s">
        <v>103</v>
      </c>
      <c r="K23" s="58" t="s">
        <v>108</v>
      </c>
      <c r="L23" s="58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107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5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0.5" customHeight="1" x14ac:dyDescent="0.2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0.5" customHeight="1" x14ac:dyDescent="0.2">
      <c r="A4" s="99" t="s">
        <v>151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65"/>
      <c r="R4" s="65"/>
      <c r="S4" s="65"/>
      <c r="T4" s="65"/>
    </row>
    <row r="5" spans="1:20" ht="10.5" customHeight="1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65"/>
      <c r="R5" s="65"/>
      <c r="S5" s="65"/>
      <c r="T5" s="65"/>
    </row>
    <row r="6" spans="1:20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x14ac:dyDescent="0.2">
      <c r="A7" s="65" t="s">
        <v>21</v>
      </c>
      <c r="B7" s="65"/>
      <c r="C7" s="65" t="s">
        <v>22</v>
      </c>
      <c r="D7" s="65" t="s">
        <v>23</v>
      </c>
      <c r="E7" s="65" t="s">
        <v>24</v>
      </c>
      <c r="F7" s="65"/>
      <c r="G7" s="65" t="s">
        <v>25</v>
      </c>
      <c r="H7" s="65"/>
      <c r="I7" s="65" t="s">
        <v>26</v>
      </c>
      <c r="J7" s="65" t="s">
        <v>27</v>
      </c>
      <c r="K7" s="65" t="s">
        <v>28</v>
      </c>
      <c r="L7" s="65" t="s">
        <v>29</v>
      </c>
      <c r="M7" s="65" t="s">
        <v>30</v>
      </c>
      <c r="N7" s="65" t="s">
        <v>110</v>
      </c>
      <c r="O7" s="65" t="s">
        <v>111</v>
      </c>
      <c r="P7" s="65" t="s">
        <v>112</v>
      </c>
      <c r="Q7" s="65"/>
      <c r="R7" s="65"/>
      <c r="S7" s="65"/>
      <c r="T7" s="65"/>
    </row>
    <row r="8" spans="1:20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 t="s">
        <v>31</v>
      </c>
      <c r="N8" s="65" t="s">
        <v>113</v>
      </c>
      <c r="O8" s="65" t="s">
        <v>114</v>
      </c>
      <c r="P8" s="65" t="s">
        <v>115</v>
      </c>
      <c r="Q8" s="65"/>
      <c r="R8" s="65"/>
      <c r="S8" s="65"/>
      <c r="T8" s="65"/>
    </row>
    <row r="9" spans="1:20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 t="s">
        <v>32</v>
      </c>
      <c r="M9" s="65" t="s">
        <v>130</v>
      </c>
      <c r="N9" s="65" t="s">
        <v>130</v>
      </c>
      <c r="O9" s="65" t="s">
        <v>130</v>
      </c>
      <c r="P9" s="65" t="s">
        <v>130</v>
      </c>
      <c r="Q9" s="65"/>
      <c r="R9" s="65"/>
      <c r="S9" s="65"/>
      <c r="T9" s="65"/>
    </row>
    <row r="10" spans="1:20" x14ac:dyDescent="0.2">
      <c r="A10" s="65" t="s">
        <v>33</v>
      </c>
      <c r="B10" s="65" t="s">
        <v>34</v>
      </c>
      <c r="C10" s="65" t="s">
        <v>35</v>
      </c>
      <c r="D10" s="65" t="s">
        <v>36</v>
      </c>
      <c r="E10" s="65" t="s">
        <v>37</v>
      </c>
      <c r="F10" s="65" t="s">
        <v>38</v>
      </c>
      <c r="G10" s="65" t="s">
        <v>39</v>
      </c>
      <c r="H10" s="65" t="s">
        <v>40</v>
      </c>
      <c r="I10" s="65" t="s">
        <v>11</v>
      </c>
      <c r="J10" s="65" t="s">
        <v>18</v>
      </c>
      <c r="K10" s="65" t="s">
        <v>41</v>
      </c>
      <c r="L10" s="65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5"/>
      <c r="R10" s="65"/>
      <c r="S10" s="65"/>
      <c r="T10" s="65"/>
    </row>
    <row r="11" spans="1:20" x14ac:dyDescent="0.2">
      <c r="A11" s="65" t="s">
        <v>33</v>
      </c>
      <c r="B11" s="65" t="s">
        <v>34</v>
      </c>
      <c r="C11" s="65" t="s">
        <v>35</v>
      </c>
      <c r="D11" s="65" t="s">
        <v>36</v>
      </c>
      <c r="E11" s="65" t="s">
        <v>37</v>
      </c>
      <c r="F11" s="65" t="s">
        <v>38</v>
      </c>
      <c r="G11" s="65" t="s">
        <v>42</v>
      </c>
      <c r="H11" s="65" t="s">
        <v>43</v>
      </c>
      <c r="I11" s="65" t="s">
        <v>11</v>
      </c>
      <c r="J11" s="65" t="s">
        <v>18</v>
      </c>
      <c r="K11" s="65" t="s">
        <v>41</v>
      </c>
      <c r="L11" s="65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5"/>
      <c r="R11" s="65"/>
      <c r="S11" s="65"/>
      <c r="T11" s="65"/>
    </row>
    <row r="12" spans="1:20" x14ac:dyDescent="0.2">
      <c r="A12" s="65" t="s">
        <v>33</v>
      </c>
      <c r="B12" s="65" t="s">
        <v>34</v>
      </c>
      <c r="C12" s="65" t="s">
        <v>35</v>
      </c>
      <c r="D12" s="65" t="s">
        <v>36</v>
      </c>
      <c r="E12" s="65" t="s">
        <v>37</v>
      </c>
      <c r="F12" s="65" t="s">
        <v>38</v>
      </c>
      <c r="G12" s="65" t="s">
        <v>42</v>
      </c>
      <c r="H12" s="65" t="s">
        <v>43</v>
      </c>
      <c r="I12" s="65" t="s">
        <v>11</v>
      </c>
      <c r="J12" s="65" t="s">
        <v>18</v>
      </c>
      <c r="K12" s="65" t="s">
        <v>41</v>
      </c>
      <c r="L12" s="65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5"/>
      <c r="R12" s="65"/>
      <c r="S12" s="65"/>
      <c r="T12" s="65"/>
    </row>
    <row r="13" spans="1:20" x14ac:dyDescent="0.2">
      <c r="A13" s="65" t="s">
        <v>33</v>
      </c>
      <c r="B13" s="65" t="s">
        <v>34</v>
      </c>
      <c r="C13" s="65" t="s">
        <v>35</v>
      </c>
      <c r="D13" s="65" t="s">
        <v>36</v>
      </c>
      <c r="E13" s="65" t="s">
        <v>37</v>
      </c>
      <c r="F13" s="65" t="s">
        <v>38</v>
      </c>
      <c r="G13" s="65" t="s">
        <v>42</v>
      </c>
      <c r="H13" s="65" t="s">
        <v>43</v>
      </c>
      <c r="I13" s="65" t="s">
        <v>11</v>
      </c>
      <c r="J13" s="65" t="s">
        <v>125</v>
      </c>
      <c r="K13" s="65" t="s">
        <v>126</v>
      </c>
      <c r="L13" s="65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5"/>
      <c r="R13" s="65"/>
      <c r="S13" s="65"/>
      <c r="T13" s="65"/>
    </row>
    <row r="14" spans="1:20" x14ac:dyDescent="0.2">
      <c r="A14" s="65" t="s">
        <v>33</v>
      </c>
      <c r="B14" s="65" t="s">
        <v>34</v>
      </c>
      <c r="C14" s="65" t="s">
        <v>35</v>
      </c>
      <c r="D14" s="65" t="s">
        <v>36</v>
      </c>
      <c r="E14" s="65" t="s">
        <v>37</v>
      </c>
      <c r="F14" s="65" t="s">
        <v>38</v>
      </c>
      <c r="G14" s="65" t="s">
        <v>42</v>
      </c>
      <c r="H14" s="65" t="s">
        <v>43</v>
      </c>
      <c r="I14" s="65" t="s">
        <v>11</v>
      </c>
      <c r="J14" s="65" t="s">
        <v>63</v>
      </c>
      <c r="K14" s="65" t="s">
        <v>116</v>
      </c>
      <c r="L14" s="65" t="s">
        <v>13</v>
      </c>
      <c r="M14" s="1">
        <v>220000</v>
      </c>
      <c r="N14" s="1">
        <v>220000</v>
      </c>
      <c r="O14" s="65"/>
      <c r="P14" s="65"/>
      <c r="Q14" s="65"/>
      <c r="R14" s="65"/>
      <c r="S14" s="65"/>
      <c r="T14" s="65"/>
    </row>
    <row r="15" spans="1:20" x14ac:dyDescent="0.2">
      <c r="A15" s="65" t="s">
        <v>33</v>
      </c>
      <c r="B15" s="65" t="s">
        <v>34</v>
      </c>
      <c r="C15" s="65" t="s">
        <v>35</v>
      </c>
      <c r="D15" s="65" t="s">
        <v>36</v>
      </c>
      <c r="E15" s="65" t="s">
        <v>37</v>
      </c>
      <c r="F15" s="65" t="s">
        <v>38</v>
      </c>
      <c r="G15" s="65" t="s">
        <v>42</v>
      </c>
      <c r="H15" s="65" t="s">
        <v>43</v>
      </c>
      <c r="I15" s="65" t="s">
        <v>11</v>
      </c>
      <c r="J15" s="65" t="s">
        <v>63</v>
      </c>
      <c r="K15" s="65" t="s">
        <v>116</v>
      </c>
      <c r="L15" s="65" t="s">
        <v>14</v>
      </c>
      <c r="M15" s="1">
        <v>52399</v>
      </c>
      <c r="N15" s="1">
        <v>52238</v>
      </c>
      <c r="O15" s="65"/>
      <c r="P15" s="65"/>
      <c r="Q15" s="65"/>
      <c r="R15" s="65"/>
      <c r="S15" s="65"/>
      <c r="T15" s="65"/>
    </row>
    <row r="16" spans="1:20" x14ac:dyDescent="0.2">
      <c r="A16" s="65" t="s">
        <v>33</v>
      </c>
      <c r="B16" s="65" t="s">
        <v>34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104</v>
      </c>
      <c r="I16" s="65" t="s">
        <v>11</v>
      </c>
      <c r="J16" s="65" t="s">
        <v>18</v>
      </c>
      <c r="K16" s="65" t="s">
        <v>41</v>
      </c>
      <c r="L16" s="65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5"/>
      <c r="R16" s="65"/>
      <c r="S16" s="65"/>
      <c r="T16" s="65"/>
    </row>
    <row r="17" spans="1:20" x14ac:dyDescent="0.2">
      <c r="A17" s="65" t="s">
        <v>33</v>
      </c>
      <c r="B17" s="65" t="s">
        <v>34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105</v>
      </c>
      <c r="H17" s="65" t="s">
        <v>106</v>
      </c>
      <c r="I17" s="65" t="s">
        <v>11</v>
      </c>
      <c r="J17" s="65" t="s">
        <v>18</v>
      </c>
      <c r="K17" s="65" t="s">
        <v>41</v>
      </c>
      <c r="L17" s="65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5"/>
      <c r="R17" s="65"/>
      <c r="S17" s="65"/>
      <c r="T17" s="65"/>
    </row>
    <row r="18" spans="1:20" x14ac:dyDescent="0.2">
      <c r="A18" s="65" t="s">
        <v>33</v>
      </c>
      <c r="B18" s="65" t="s">
        <v>34</v>
      </c>
      <c r="C18" s="65" t="s">
        <v>35</v>
      </c>
      <c r="D18" s="65" t="s">
        <v>48</v>
      </c>
      <c r="E18" s="65" t="s">
        <v>37</v>
      </c>
      <c r="F18" s="65" t="s">
        <v>38</v>
      </c>
      <c r="G18" s="65" t="s">
        <v>49</v>
      </c>
      <c r="H18" s="65" t="s">
        <v>50</v>
      </c>
      <c r="I18" s="65" t="s">
        <v>51</v>
      </c>
      <c r="J18" s="65" t="s">
        <v>18</v>
      </c>
      <c r="K18" s="65" t="s">
        <v>41</v>
      </c>
      <c r="L18" s="65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5"/>
      <c r="R18" s="65"/>
      <c r="S18" s="65"/>
      <c r="T18" s="65"/>
    </row>
    <row r="19" spans="1:20" x14ac:dyDescent="0.2">
      <c r="A19" s="65" t="s">
        <v>33</v>
      </c>
      <c r="B19" s="65" t="s">
        <v>34</v>
      </c>
      <c r="C19" s="65" t="s">
        <v>35</v>
      </c>
      <c r="D19" s="65" t="s">
        <v>52</v>
      </c>
      <c r="E19" s="65" t="s">
        <v>37</v>
      </c>
      <c r="F19" s="65" t="s">
        <v>38</v>
      </c>
      <c r="G19" s="65" t="s">
        <v>53</v>
      </c>
      <c r="H19" s="65" t="s">
        <v>54</v>
      </c>
      <c r="I19" s="65" t="s">
        <v>11</v>
      </c>
      <c r="J19" s="65" t="s">
        <v>18</v>
      </c>
      <c r="K19" s="65" t="s">
        <v>41</v>
      </c>
      <c r="L19" s="65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5"/>
      <c r="R19" s="65"/>
      <c r="S19" s="65"/>
      <c r="T19" s="65"/>
    </row>
    <row r="20" spans="1:20" x14ac:dyDescent="0.2">
      <c r="A20" s="65" t="s">
        <v>33</v>
      </c>
      <c r="B20" s="65" t="s">
        <v>34</v>
      </c>
      <c r="C20" s="65" t="s">
        <v>35</v>
      </c>
      <c r="D20" s="65" t="s">
        <v>52</v>
      </c>
      <c r="E20" s="65" t="s">
        <v>37</v>
      </c>
      <c r="F20" s="65" t="s">
        <v>38</v>
      </c>
      <c r="G20" s="65" t="s">
        <v>55</v>
      </c>
      <c r="H20" s="65" t="s">
        <v>56</v>
      </c>
      <c r="I20" s="65" t="s">
        <v>11</v>
      </c>
      <c r="J20" s="65" t="s">
        <v>18</v>
      </c>
      <c r="K20" s="65" t="s">
        <v>41</v>
      </c>
      <c r="L20" s="65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5"/>
      <c r="R20" s="65"/>
      <c r="S20" s="65"/>
      <c r="T20" s="65"/>
    </row>
    <row r="21" spans="1:20" x14ac:dyDescent="0.2">
      <c r="A21" s="65" t="s">
        <v>33</v>
      </c>
      <c r="B21" s="65" t="s">
        <v>34</v>
      </c>
      <c r="C21" s="65" t="s">
        <v>35</v>
      </c>
      <c r="D21" s="65" t="s">
        <v>52</v>
      </c>
      <c r="E21" s="65" t="s">
        <v>37</v>
      </c>
      <c r="F21" s="65" t="s">
        <v>38</v>
      </c>
      <c r="G21" s="65" t="s">
        <v>57</v>
      </c>
      <c r="H21" s="65" t="s">
        <v>58</v>
      </c>
      <c r="I21" s="65" t="s">
        <v>11</v>
      </c>
      <c r="J21" s="65" t="s">
        <v>18</v>
      </c>
      <c r="K21" s="65" t="s">
        <v>41</v>
      </c>
      <c r="L21" s="65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5"/>
      <c r="R21" s="65"/>
      <c r="S21" s="65"/>
      <c r="T21" s="65"/>
    </row>
    <row r="22" spans="1:20" x14ac:dyDescent="0.2">
      <c r="A22" s="65" t="s">
        <v>33</v>
      </c>
      <c r="B22" s="65" t="s">
        <v>34</v>
      </c>
      <c r="C22" s="65" t="s">
        <v>35</v>
      </c>
      <c r="D22" s="65" t="s">
        <v>118</v>
      </c>
      <c r="E22" s="65" t="s">
        <v>37</v>
      </c>
      <c r="F22" s="65" t="s">
        <v>38</v>
      </c>
      <c r="G22" s="65" t="s">
        <v>45</v>
      </c>
      <c r="H22" s="65" t="s">
        <v>46</v>
      </c>
      <c r="I22" s="65" t="s">
        <v>11</v>
      </c>
      <c r="J22" s="65" t="s">
        <v>18</v>
      </c>
      <c r="K22" s="65" t="s">
        <v>41</v>
      </c>
      <c r="L22" s="65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5"/>
      <c r="R22" s="65"/>
      <c r="S22" s="65"/>
      <c r="T22" s="65"/>
    </row>
    <row r="23" spans="1:20" x14ac:dyDescent="0.2">
      <c r="A23" s="65" t="s">
        <v>33</v>
      </c>
      <c r="B23" s="65" t="s">
        <v>34</v>
      </c>
      <c r="C23" s="65" t="s">
        <v>59</v>
      </c>
      <c r="D23" s="65" t="s">
        <v>60</v>
      </c>
      <c r="E23" s="65" t="s">
        <v>61</v>
      </c>
      <c r="F23" s="65" t="s">
        <v>62</v>
      </c>
      <c r="G23" s="65" t="s">
        <v>63</v>
      </c>
      <c r="H23" s="65" t="s">
        <v>107</v>
      </c>
      <c r="I23" s="65" t="s">
        <v>51</v>
      </c>
      <c r="J23" s="65" t="s">
        <v>103</v>
      </c>
      <c r="K23" s="65" t="s">
        <v>108</v>
      </c>
      <c r="L23" s="65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5"/>
      <c r="R23" s="65"/>
      <c r="S23" s="65"/>
      <c r="T23" s="65"/>
    </row>
    <row r="24" spans="1:20" x14ac:dyDescent="0.2">
      <c r="A24" s="65" t="s">
        <v>33</v>
      </c>
      <c r="B24" s="65" t="s">
        <v>34</v>
      </c>
      <c r="C24" s="65" t="s">
        <v>59</v>
      </c>
      <c r="D24" s="65" t="s">
        <v>60</v>
      </c>
      <c r="E24" s="65" t="s">
        <v>61</v>
      </c>
      <c r="F24" s="65" t="s">
        <v>62</v>
      </c>
      <c r="G24" s="65" t="s">
        <v>63</v>
      </c>
      <c r="H24" s="65" t="s">
        <v>107</v>
      </c>
      <c r="I24" s="65" t="s">
        <v>51</v>
      </c>
      <c r="J24" s="65" t="s">
        <v>17</v>
      </c>
      <c r="K24" s="65" t="s">
        <v>64</v>
      </c>
      <c r="L24" s="65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5"/>
      <c r="R24" s="65"/>
      <c r="S24" s="65"/>
      <c r="T24" s="65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sqref="A1:XFD1048576"/>
    </sheetView>
  </sheetViews>
  <sheetFormatPr defaultRowHeight="12.75" x14ac:dyDescent="0.2"/>
  <cols>
    <col min="13" max="16" width="15.28515625" customWidth="1"/>
  </cols>
  <sheetData>
    <row r="1" spans="1:17" x14ac:dyDescent="0.2">
      <c r="A1" s="66" t="s">
        <v>121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0.5" customHeight="1" x14ac:dyDescent="0.2">
      <c r="A4" s="99" t="s">
        <v>152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66"/>
    </row>
    <row r="5" spans="1:17" ht="10.5" customHeight="1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66"/>
    </row>
    <row r="6" spans="1:17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110</v>
      </c>
      <c r="O7" s="66" t="s">
        <v>111</v>
      </c>
      <c r="P7" s="66" t="s">
        <v>112</v>
      </c>
      <c r="Q7" s="66"/>
    </row>
    <row r="8" spans="1:17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113</v>
      </c>
      <c r="O8" s="66" t="s">
        <v>114</v>
      </c>
      <c r="P8" s="66" t="s">
        <v>115</v>
      </c>
      <c r="Q8" s="66"/>
    </row>
    <row r="9" spans="1:17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130</v>
      </c>
      <c r="N9" s="66" t="s">
        <v>130</v>
      </c>
      <c r="O9" s="66" t="s">
        <v>130</v>
      </c>
      <c r="P9" s="66" t="s">
        <v>130</v>
      </c>
      <c r="Q9" s="66"/>
    </row>
    <row r="10" spans="1:17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</row>
    <row r="11" spans="1:17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6"/>
    </row>
    <row r="12" spans="1:17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6"/>
    </row>
    <row r="13" spans="1:17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125</v>
      </c>
      <c r="K13" s="66" t="s">
        <v>126</v>
      </c>
      <c r="L13" s="66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6"/>
    </row>
    <row r="14" spans="1:17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116</v>
      </c>
      <c r="L14" s="66" t="s">
        <v>13</v>
      </c>
      <c r="M14" s="1">
        <v>220000</v>
      </c>
      <c r="N14" s="1">
        <v>220000</v>
      </c>
      <c r="O14" s="66"/>
      <c r="P14" s="66"/>
      <c r="Q14" s="66"/>
    </row>
    <row r="15" spans="1:17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116</v>
      </c>
      <c r="L15" s="66" t="s">
        <v>14</v>
      </c>
      <c r="M15" s="1">
        <v>52399</v>
      </c>
      <c r="N15" s="1">
        <v>52238</v>
      </c>
      <c r="O15" s="66"/>
      <c r="P15" s="66"/>
      <c r="Q15" s="66"/>
    </row>
    <row r="16" spans="1:17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104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6"/>
    </row>
    <row r="17" spans="1:17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105</v>
      </c>
      <c r="H17" s="66" t="s">
        <v>106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6"/>
    </row>
    <row r="18" spans="1:17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6"/>
    </row>
    <row r="19" spans="1:17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6"/>
    </row>
    <row r="20" spans="1:17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6"/>
    </row>
    <row r="21" spans="1:17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6"/>
    </row>
    <row r="22" spans="1:17" x14ac:dyDescent="0.2">
      <c r="A22" s="66" t="s">
        <v>33</v>
      </c>
      <c r="B22" s="66" t="s">
        <v>34</v>
      </c>
      <c r="C22" s="66" t="s">
        <v>35</v>
      </c>
      <c r="D22" s="66" t="s">
        <v>118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6"/>
    </row>
    <row r="23" spans="1:17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107</v>
      </c>
      <c r="I23" s="66" t="s">
        <v>51</v>
      </c>
      <c r="J23" s="66" t="s">
        <v>18</v>
      </c>
      <c r="K23" s="66" t="s">
        <v>41</v>
      </c>
      <c r="L23" s="66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6"/>
    </row>
    <row r="24" spans="1:17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107</v>
      </c>
      <c r="I24" s="66" t="s">
        <v>51</v>
      </c>
      <c r="J24" s="66" t="s">
        <v>103</v>
      </c>
      <c r="K24" s="66" t="s">
        <v>108</v>
      </c>
      <c r="L24" s="66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6"/>
    </row>
    <row r="25" spans="1:17" x14ac:dyDescent="0.2">
      <c r="A25" s="66" t="s">
        <v>33</v>
      </c>
      <c r="B25" s="66" t="s">
        <v>34</v>
      </c>
      <c r="C25" s="66" t="s">
        <v>59</v>
      </c>
      <c r="D25" s="66" t="s">
        <v>60</v>
      </c>
      <c r="E25" s="66" t="s">
        <v>61</v>
      </c>
      <c r="F25" s="66" t="s">
        <v>62</v>
      </c>
      <c r="G25" s="66" t="s">
        <v>63</v>
      </c>
      <c r="H25" s="66" t="s">
        <v>107</v>
      </c>
      <c r="I25" s="66" t="s">
        <v>51</v>
      </c>
      <c r="J25" s="66" t="s">
        <v>17</v>
      </c>
      <c r="K25" s="66" t="s">
        <v>64</v>
      </c>
      <c r="L25" s="66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6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7" t="s">
        <v>121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0.5" customHeight="1" x14ac:dyDescent="0.2">
      <c r="A4" s="99" t="s">
        <v>153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67"/>
      <c r="R4" s="67"/>
    </row>
    <row r="5" spans="1:18" ht="10.5" customHeight="1" x14ac:dyDescent="0.2">
      <c r="A5" s="99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67"/>
      <c r="R5" s="67"/>
    </row>
    <row r="6" spans="1:18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110</v>
      </c>
      <c r="O7" s="67" t="s">
        <v>111</v>
      </c>
      <c r="P7" s="67" t="s">
        <v>112</v>
      </c>
      <c r="Q7" s="67"/>
      <c r="R7" s="67"/>
    </row>
    <row r="8" spans="1:18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113</v>
      </c>
      <c r="O8" s="67" t="s">
        <v>114</v>
      </c>
      <c r="P8" s="67" t="s">
        <v>115</v>
      </c>
      <c r="Q8" s="67"/>
      <c r="R8" s="67"/>
    </row>
    <row r="9" spans="1:18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130</v>
      </c>
      <c r="N9" s="67" t="s">
        <v>130</v>
      </c>
      <c r="O9" s="67" t="s">
        <v>130</v>
      </c>
      <c r="P9" s="67" t="s">
        <v>130</v>
      </c>
      <c r="Q9" s="67"/>
      <c r="R9" s="67"/>
    </row>
    <row r="10" spans="1:18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4680086</v>
      </c>
      <c r="N10" s="1">
        <v>4680086</v>
      </c>
      <c r="O10" s="1">
        <v>4645839.99</v>
      </c>
      <c r="P10" s="1">
        <v>4645754.0999999996</v>
      </c>
      <c r="Q10" s="67"/>
      <c r="R10" s="67"/>
    </row>
    <row r="11" spans="1:18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3095506</v>
      </c>
      <c r="N11" s="1">
        <v>2173960.2999999998</v>
      </c>
      <c r="O11" s="1">
        <v>362655.86</v>
      </c>
      <c r="P11" s="1">
        <v>362655.86</v>
      </c>
      <c r="Q11" s="67"/>
      <c r="R11" s="67"/>
    </row>
    <row r="12" spans="1:18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16596413</v>
      </c>
      <c r="N12" s="1">
        <v>16144898.25</v>
      </c>
      <c r="O12" s="1">
        <v>14807880.689999999</v>
      </c>
      <c r="P12" s="1">
        <v>14801382.890000001</v>
      </c>
      <c r="Q12" s="67"/>
      <c r="R12" s="67"/>
    </row>
    <row r="13" spans="1:18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125</v>
      </c>
      <c r="K13" s="67" t="s">
        <v>126</v>
      </c>
      <c r="L13" s="67" t="s">
        <v>14</v>
      </c>
      <c r="M13" s="1">
        <v>320997</v>
      </c>
      <c r="N13" s="1">
        <v>311026.67</v>
      </c>
      <c r="O13" s="1">
        <v>299123.94</v>
      </c>
      <c r="P13" s="1">
        <v>299123.94</v>
      </c>
      <c r="Q13" s="67"/>
      <c r="R13" s="67"/>
    </row>
    <row r="14" spans="1:18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116</v>
      </c>
      <c r="L14" s="67" t="s">
        <v>13</v>
      </c>
      <c r="M14" s="1">
        <v>220000</v>
      </c>
      <c r="N14" s="1">
        <v>220000</v>
      </c>
      <c r="O14" s="67"/>
      <c r="P14" s="67"/>
      <c r="Q14" s="67"/>
      <c r="R14" s="67"/>
    </row>
    <row r="15" spans="1:18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116</v>
      </c>
      <c r="L15" s="67" t="s">
        <v>14</v>
      </c>
      <c r="M15" s="1">
        <v>52399</v>
      </c>
      <c r="N15" s="1">
        <v>52238</v>
      </c>
      <c r="O15" s="67"/>
      <c r="P15" s="67"/>
      <c r="Q15" s="67"/>
      <c r="R15" s="67"/>
    </row>
    <row r="16" spans="1:18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154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72648040.359999999</v>
      </c>
      <c r="N16" s="1">
        <v>72648039.5</v>
      </c>
      <c r="O16" s="1">
        <v>72260207.489999995</v>
      </c>
      <c r="P16" s="1">
        <v>72087877.200000003</v>
      </c>
      <c r="Q16" s="67"/>
      <c r="R16" s="67"/>
    </row>
    <row r="17" spans="1:18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105</v>
      </c>
      <c r="H17" s="67" t="s">
        <v>106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1521183.07</v>
      </c>
      <c r="O17" s="1">
        <v>1506019.45</v>
      </c>
      <c r="P17" s="1">
        <v>1506019.45</v>
      </c>
      <c r="Q17" s="67"/>
      <c r="R17" s="67"/>
    </row>
    <row r="18" spans="1:18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2376178.2999999998</v>
      </c>
      <c r="O18" s="1">
        <v>1650101.3</v>
      </c>
      <c r="P18" s="1">
        <v>1650101.3</v>
      </c>
      <c r="Q18" s="67"/>
      <c r="R18" s="67"/>
    </row>
    <row r="19" spans="1:18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  <c r="R19" s="67"/>
    </row>
    <row r="20" spans="1:18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609772</v>
      </c>
      <c r="N20" s="1">
        <v>609772</v>
      </c>
      <c r="O20" s="1">
        <v>609528</v>
      </c>
      <c r="P20" s="1">
        <v>609528</v>
      </c>
      <c r="Q20" s="67"/>
      <c r="R20" s="67"/>
    </row>
    <row r="21" spans="1:18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3583814.82</v>
      </c>
      <c r="P21" s="1">
        <v>3583814.82</v>
      </c>
      <c r="Q21" s="67"/>
      <c r="R21" s="67"/>
    </row>
    <row r="22" spans="1:18" x14ac:dyDescent="0.2">
      <c r="A22" s="67" t="s">
        <v>33</v>
      </c>
      <c r="B22" s="67" t="s">
        <v>34</v>
      </c>
      <c r="C22" s="67" t="s">
        <v>35</v>
      </c>
      <c r="D22" s="67" t="s">
        <v>118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12945966.539999999</v>
      </c>
      <c r="N22" s="1">
        <v>12945966.539999999</v>
      </c>
      <c r="O22" s="1">
        <v>12937630.779999999</v>
      </c>
      <c r="P22" s="1">
        <v>12937630.779999999</v>
      </c>
      <c r="Q22" s="67"/>
      <c r="R22" s="67"/>
    </row>
    <row r="23" spans="1:18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155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2428144.27</v>
      </c>
      <c r="N23" s="1">
        <v>2428144.27</v>
      </c>
      <c r="O23" s="1">
        <v>2418886.65</v>
      </c>
      <c r="P23" s="1">
        <v>2377861.13</v>
      </c>
      <c r="Q23" s="67"/>
      <c r="R23" s="67"/>
    </row>
    <row r="24" spans="1:18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155</v>
      </c>
      <c r="I24" s="67" t="s">
        <v>51</v>
      </c>
      <c r="J24" s="67" t="s">
        <v>103</v>
      </c>
      <c r="K24" s="67" t="s">
        <v>108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  <c r="R24" s="67"/>
    </row>
    <row r="25" spans="1:18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155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  <c r="R25" s="67"/>
    </row>
    <row r="27" spans="1:18" x14ac:dyDescent="0.2">
      <c r="M27" s="52">
        <f>SUM(M10:M26)</f>
        <v>130806606.09999998</v>
      </c>
      <c r="N27" s="52">
        <f>SUM(N10:N26)</f>
        <v>128853009.82999997</v>
      </c>
      <c r="O27" s="52">
        <f>SUM(O10:O26)</f>
        <v>124142229.89999999</v>
      </c>
      <c r="P27" s="52">
        <f t="shared" ref="P27" si="0">SUM(P10:P26)</f>
        <v>123922290.39999999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sqref="A1:XFD1048576"/>
    </sheetView>
  </sheetViews>
  <sheetFormatPr defaultRowHeight="12.75" x14ac:dyDescent="0.2"/>
  <sheetData>
    <row r="1" spans="1:16" x14ac:dyDescent="0.2">
      <c r="A1" t="s">
        <v>121</v>
      </c>
    </row>
    <row r="3" spans="1:16" x14ac:dyDescent="0.2">
      <c r="A3" t="s">
        <v>19</v>
      </c>
    </row>
    <row r="4" spans="1:16" x14ac:dyDescent="0.2">
      <c r="A4" t="s">
        <v>131</v>
      </c>
    </row>
    <row r="5" spans="1:16" x14ac:dyDescent="0.2">
      <c r="A5" t="s">
        <v>133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113</v>
      </c>
      <c r="O8" t="s">
        <v>114</v>
      </c>
      <c r="P8" t="s">
        <v>115</v>
      </c>
    </row>
    <row r="9" spans="1:16" x14ac:dyDescent="0.2">
      <c r="L9" t="s">
        <v>32</v>
      </c>
      <c r="M9" t="s">
        <v>130</v>
      </c>
      <c r="N9" t="s">
        <v>130</v>
      </c>
      <c r="O9" t="s">
        <v>130</v>
      </c>
      <c r="P9" t="s">
        <v>130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1">
        <v>31967569</v>
      </c>
      <c r="N10" s="61">
        <v>31967567.539999999</v>
      </c>
      <c r="O10" s="61">
        <v>31191892.219999999</v>
      </c>
      <c r="P10" s="61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1">
        <v>6550000</v>
      </c>
      <c r="N11" s="61">
        <v>1546701.75</v>
      </c>
      <c r="O11" s="61">
        <v>808002.69</v>
      </c>
      <c r="P11" s="61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1">
        <v>154297692</v>
      </c>
      <c r="N12" s="61">
        <v>121599384.84999999</v>
      </c>
      <c r="O12" s="61">
        <v>77386041.989999995</v>
      </c>
      <c r="P12" s="61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126</v>
      </c>
      <c r="L13">
        <v>3</v>
      </c>
      <c r="M13" s="61">
        <v>25968993</v>
      </c>
      <c r="N13" s="61">
        <v>19833410.370000001</v>
      </c>
      <c r="O13" s="61">
        <v>13661668.26</v>
      </c>
      <c r="P13" s="61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116</v>
      </c>
      <c r="L14">
        <v>4</v>
      </c>
      <c r="M14" s="61">
        <v>8306380</v>
      </c>
      <c r="N14" s="61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116</v>
      </c>
      <c r="L15">
        <v>3</v>
      </c>
      <c r="M15" s="61">
        <v>382601</v>
      </c>
      <c r="N15" s="61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134</v>
      </c>
      <c r="H16" t="s">
        <v>135</v>
      </c>
      <c r="I16">
        <v>1</v>
      </c>
      <c r="J16">
        <v>100</v>
      </c>
      <c r="K16" t="s">
        <v>41</v>
      </c>
      <c r="L16">
        <v>4</v>
      </c>
      <c r="M16" s="61">
        <v>1670000</v>
      </c>
      <c r="N16" s="61">
        <v>1518.9</v>
      </c>
      <c r="O16" s="61">
        <v>1518.9</v>
      </c>
      <c r="P16" s="61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136</v>
      </c>
      <c r="H17" t="s">
        <v>137</v>
      </c>
      <c r="I17">
        <v>1</v>
      </c>
      <c r="J17">
        <v>100</v>
      </c>
      <c r="K17" t="s">
        <v>41</v>
      </c>
      <c r="L17">
        <v>4</v>
      </c>
      <c r="M17" s="61">
        <v>1950800</v>
      </c>
      <c r="N17" s="61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138</v>
      </c>
      <c r="H18" t="s">
        <v>139</v>
      </c>
      <c r="I18">
        <v>1</v>
      </c>
      <c r="J18">
        <v>100</v>
      </c>
      <c r="K18" t="s">
        <v>41</v>
      </c>
      <c r="L18">
        <v>4</v>
      </c>
      <c r="M18" s="61">
        <v>2625300</v>
      </c>
      <c r="N18" s="61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140</v>
      </c>
      <c r="H19" t="s">
        <v>141</v>
      </c>
      <c r="I19">
        <v>1</v>
      </c>
      <c r="J19">
        <v>100</v>
      </c>
      <c r="K19" t="s">
        <v>41</v>
      </c>
      <c r="L19">
        <v>4</v>
      </c>
      <c r="M19" s="61">
        <v>1180000</v>
      </c>
      <c r="N19" s="61">
        <v>5037.49</v>
      </c>
      <c r="O19" s="61">
        <v>5037.49</v>
      </c>
      <c r="P19" s="61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142</v>
      </c>
      <c r="H20" t="s">
        <v>143</v>
      </c>
      <c r="I20">
        <v>1</v>
      </c>
      <c r="J20">
        <v>100</v>
      </c>
      <c r="K20" t="s">
        <v>41</v>
      </c>
      <c r="L20">
        <v>4</v>
      </c>
      <c r="M20" s="61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144</v>
      </c>
      <c r="H21" t="s">
        <v>145</v>
      </c>
      <c r="I21">
        <v>1</v>
      </c>
      <c r="J21">
        <v>100</v>
      </c>
      <c r="K21" t="s">
        <v>41</v>
      </c>
      <c r="L21">
        <v>4</v>
      </c>
      <c r="M21" s="61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146</v>
      </c>
      <c r="H22" t="s">
        <v>147</v>
      </c>
      <c r="I22">
        <v>1</v>
      </c>
      <c r="J22">
        <v>100</v>
      </c>
      <c r="K22" t="s">
        <v>41</v>
      </c>
      <c r="L22">
        <v>4</v>
      </c>
      <c r="M22" s="61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104</v>
      </c>
      <c r="I23">
        <v>1</v>
      </c>
      <c r="J23">
        <v>100</v>
      </c>
      <c r="K23" t="s">
        <v>41</v>
      </c>
      <c r="L23">
        <v>1</v>
      </c>
      <c r="M23" s="61">
        <v>690027053.04999995</v>
      </c>
      <c r="N23" s="61">
        <v>690026759.62</v>
      </c>
      <c r="O23" s="61">
        <v>689937694.70000005</v>
      </c>
      <c r="P23" s="61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105</v>
      </c>
      <c r="H24" t="s">
        <v>106</v>
      </c>
      <c r="I24">
        <v>1</v>
      </c>
      <c r="J24">
        <v>100</v>
      </c>
      <c r="K24" t="s">
        <v>41</v>
      </c>
      <c r="L24">
        <v>3</v>
      </c>
      <c r="M24" s="61">
        <v>17147858</v>
      </c>
      <c r="N24" s="61">
        <v>12809493.65</v>
      </c>
      <c r="O24" s="61">
        <v>12406869.57</v>
      </c>
      <c r="P24" s="61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148</v>
      </c>
      <c r="I25">
        <v>1</v>
      </c>
      <c r="J25">
        <v>100</v>
      </c>
      <c r="K25" t="s">
        <v>41</v>
      </c>
      <c r="L25">
        <v>4</v>
      </c>
      <c r="M25" s="61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148</v>
      </c>
      <c r="I26">
        <v>1</v>
      </c>
      <c r="J26">
        <v>100</v>
      </c>
      <c r="K26" t="s">
        <v>41</v>
      </c>
      <c r="L26">
        <v>3</v>
      </c>
      <c r="M26" s="61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1">
        <v>30134400</v>
      </c>
      <c r="N27" s="61">
        <v>28564429.300000001</v>
      </c>
      <c r="O27" s="61">
        <v>16597361.26</v>
      </c>
      <c r="P27" s="61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1">
        <v>251576.94</v>
      </c>
      <c r="N28" s="61">
        <v>251576.94</v>
      </c>
      <c r="O28" s="61">
        <v>250950.93</v>
      </c>
      <c r="P28" s="61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1">
        <v>6987204</v>
      </c>
      <c r="N29" s="61">
        <v>6987204</v>
      </c>
      <c r="O29" s="61">
        <v>5069148</v>
      </c>
      <c r="P29" s="61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149</v>
      </c>
      <c r="I30">
        <v>1</v>
      </c>
      <c r="J30">
        <v>100</v>
      </c>
      <c r="K30" t="s">
        <v>41</v>
      </c>
      <c r="L30">
        <v>3</v>
      </c>
      <c r="M30" s="61">
        <v>2972750</v>
      </c>
      <c r="N30" s="61">
        <v>2972749.92</v>
      </c>
      <c r="O30" s="61">
        <v>1113351.6000000001</v>
      </c>
      <c r="P30" s="61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1">
        <v>48711936</v>
      </c>
      <c r="N31" s="61">
        <v>48711936</v>
      </c>
      <c r="O31" s="61">
        <v>36278837.189999998</v>
      </c>
      <c r="P31" s="61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1">
        <v>120575072.68000001</v>
      </c>
      <c r="N32" s="61">
        <v>120575072.68000001</v>
      </c>
      <c r="O32" s="61">
        <v>120572334.54000001</v>
      </c>
      <c r="P32" s="61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107</v>
      </c>
      <c r="I33">
        <v>2</v>
      </c>
      <c r="J33">
        <v>156</v>
      </c>
      <c r="K33" t="s">
        <v>108</v>
      </c>
      <c r="L33">
        <v>1</v>
      </c>
      <c r="M33" s="61">
        <v>76545345.120000005</v>
      </c>
      <c r="N33" s="61">
        <v>76545345.120000005</v>
      </c>
      <c r="O33" s="61">
        <v>76545345.120000005</v>
      </c>
      <c r="P33" s="61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107</v>
      </c>
      <c r="I34">
        <v>2</v>
      </c>
      <c r="J34">
        <v>169</v>
      </c>
      <c r="K34" t="s">
        <v>64</v>
      </c>
      <c r="L34">
        <v>1</v>
      </c>
      <c r="M34" s="61">
        <v>54310549.289999999</v>
      </c>
      <c r="N34" s="61">
        <v>54310549.289999999</v>
      </c>
      <c r="O34" s="61">
        <v>54310549.289999999</v>
      </c>
      <c r="P34" s="61">
        <v>54310549.289999999</v>
      </c>
    </row>
    <row r="36" spans="1:16" x14ac:dyDescent="0.2">
      <c r="M36" s="61">
        <v>1287533080.0799999</v>
      </c>
      <c r="N36" s="61">
        <v>1222345561.0799999</v>
      </c>
      <c r="O36" s="61">
        <v>1136136603.75</v>
      </c>
      <c r="P36" s="61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13</vt:i4>
      </vt:variant>
    </vt:vector>
  </HeadingPairs>
  <TitlesOfParts>
    <vt:vector size="39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'Access-Jul'!Area_de_impressao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2018-08-21T15:32:53Z</dcterms:modified>
</cp:coreProperties>
</file>