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Set" sheetId="1" r:id="rId1"/>
  </sheets>
  <externalReferences>
    <externalReference r:id="rId2"/>
  </externalReferences>
  <definedNames>
    <definedName name="_xlnm.Print_Area" localSheetId="0">Set!$A$1:$X$23</definedName>
  </definedNames>
  <calcPr calcId="144525"/>
</workbook>
</file>

<file path=xl/calcChain.xml><?xml version="1.0" encoding="utf-8"?>
<calcChain xmlns="http://schemas.openxmlformats.org/spreadsheetml/2006/main">
  <c r="W30" i="1" l="1"/>
  <c r="U30" i="1"/>
  <c r="W27" i="1"/>
  <c r="U27" i="1"/>
  <c r="S27" i="1"/>
  <c r="R27" i="1"/>
  <c r="P27" i="1"/>
  <c r="S26" i="1"/>
  <c r="S28" i="1" s="1"/>
  <c r="W21" i="1"/>
  <c r="S21" i="1"/>
  <c r="Q21" i="1"/>
  <c r="X20" i="1"/>
  <c r="W20" i="1"/>
  <c r="U20" i="1"/>
  <c r="T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U21" i="1" s="1"/>
  <c r="S10" i="1"/>
  <c r="P10" i="1"/>
  <c r="P2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T18" i="1" l="1"/>
  <c r="V18" i="1"/>
  <c r="X18" i="1"/>
  <c r="W31" i="1"/>
  <c r="W28" i="1"/>
  <c r="P31" i="1"/>
  <c r="P28" i="1"/>
  <c r="T12" i="1"/>
  <c r="V12" i="1"/>
  <c r="X12" i="1"/>
  <c r="R26" i="1"/>
  <c r="R21" i="1"/>
  <c r="X10" i="1"/>
  <c r="V10" i="1"/>
  <c r="T10" i="1"/>
  <c r="V16" i="1"/>
  <c r="X16" i="1"/>
  <c r="T16" i="1"/>
  <c r="V14" i="1"/>
  <c r="X14" i="1"/>
  <c r="T14" i="1"/>
  <c r="V11" i="1"/>
  <c r="V19" i="1"/>
  <c r="P21" i="1"/>
  <c r="U26" i="1"/>
  <c r="S31" i="1"/>
  <c r="V13" i="1"/>
  <c r="V15" i="1"/>
  <c r="V17" i="1"/>
  <c r="T11" i="1"/>
  <c r="T13" i="1"/>
  <c r="T15" i="1"/>
  <c r="T17" i="1"/>
  <c r="T19" i="1"/>
  <c r="R31" i="1" l="1"/>
  <c r="R28" i="1"/>
  <c r="V21" i="1"/>
  <c r="X21" i="1"/>
  <c r="T21" i="1"/>
  <c r="U28" i="1"/>
  <c r="U31" i="1"/>
</calcChain>
</file>

<file path=xl/sharedStrings.xml><?xml version="1.0" encoding="utf-8"?>
<sst xmlns="http://schemas.openxmlformats.org/spreadsheetml/2006/main" count="59" uniqueCount="55">
  <si>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</si>
  <si>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</si>
  <si>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</si>
  <si>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</si>
  <si>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</si>
  <si>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</si>
  <si>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</si>
  <si>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</si>
  <si>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</si>
  <si>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</si>
  <si>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</si>
  <si>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</si>
  <si>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</si>
  <si>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</si>
  <si>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</si>
  <si>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</si>
  <si>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</si>
  <si>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</si>
  <si>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</si>
  <si>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</si>
  <si>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</si>
  <si>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</si>
  <si>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</si>
  <si>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</si>
  <si>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</si>
  <si>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</si>
  <si>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</si>
  <si>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</si>
  <si>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</si>
  <si>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</si>
  <si>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</si>
  <si>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</si>
  <si>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</si>
  <si>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</si>
  <si>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</si>
  <si>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</si>
  <si>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</si>
  <si>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</si>
  <si>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</si>
  <si>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</si>
  <si>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</si>
  <si>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</si>
  <si>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</si>
  <si>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</si>
  <si>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</si>
  <si>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</si>
  <si>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</si>
  <si>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</si>
  <si>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</si>
  <si>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</si>
  <si>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</si>
  <si>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</si>
  <si>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</si>
  <si>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</si>
  <si>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 xml:space="preserve">CONOR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</si>
</sst>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40" fontId="0" fillId="0" borderId="0" xfId="0" applyNumberFormat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3015426</v>
          </cell>
          <cell r="N10">
            <v>3015426</v>
          </cell>
          <cell r="O10">
            <v>2999398.94</v>
          </cell>
          <cell r="P10">
            <v>2999398.94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1492837</v>
          </cell>
          <cell r="N11">
            <v>26823.8</v>
          </cell>
          <cell r="O11">
            <v>14580.15</v>
          </cell>
          <cell r="P11">
            <v>14580.15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16745462</v>
          </cell>
          <cell r="N12">
            <v>14991786.300000001</v>
          </cell>
          <cell r="O12">
            <v>10304828.02</v>
          </cell>
          <cell r="P12">
            <v>10230220.43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844600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54132209.75</v>
          </cell>
          <cell r="N14">
            <v>53940856.049999997</v>
          </cell>
          <cell r="O14">
            <v>53940856.049999997</v>
          </cell>
          <cell r="P14">
            <v>53746232.109999999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1977600</v>
          </cell>
          <cell r="N15">
            <v>1121997.72</v>
          </cell>
          <cell r="O15">
            <v>1112074.8500000001</v>
          </cell>
          <cell r="P15">
            <v>1112074.8500000001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2592577</v>
          </cell>
          <cell r="N17">
            <v>1842077.39</v>
          </cell>
          <cell r="O17">
            <v>1197614.1399999999</v>
          </cell>
          <cell r="P17">
            <v>1197614.1399999999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4172740.5</v>
          </cell>
          <cell r="N18">
            <v>4106803.5</v>
          </cell>
          <cell r="O18">
            <v>3147422.09</v>
          </cell>
          <cell r="P18">
            <v>3147422.09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9066029.4000000004</v>
          </cell>
          <cell r="N19">
            <v>9066029.4000000004</v>
          </cell>
          <cell r="O19">
            <v>9066029.4000000004</v>
          </cell>
          <cell r="P19">
            <v>9066029.4000000004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9928391.5700000003</v>
          </cell>
          <cell r="N20">
            <v>9928391.5700000003</v>
          </cell>
          <cell r="O20">
            <v>9928391.5700000003</v>
          </cell>
          <cell r="P20">
            <v>9873721.9399999995</v>
          </cell>
        </row>
        <row r="22">
          <cell r="M22">
            <v>104017873.22</v>
          </cell>
          <cell r="N22">
            <v>98040191.730000019</v>
          </cell>
          <cell r="O22">
            <v>91711195.210000008</v>
          </cell>
          <cell r="P22">
            <v>91387294.049999997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43344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+CONCATENATE('[1]Access-Set'!C10,".",'[1]Access-Set'!D10)</f>
        <v>02.061</v>
      </c>
      <c r="D10" s="39" t="str">
        <f>+CONCATENATE('[1]Access-Set'!E10,".",'[1]Access-Set'!G10)</f>
        <v>0569.4224</v>
      </c>
      <c r="E10" s="38" t="str">
        <f>+'[1]Access-Set'!F10</f>
        <v>PRESTACAO JURISDICIONAL NA JUSTICA FEDERAL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ORDINARIOS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+'[1]Access-Set'!M10</f>
        <v>3015426</v>
      </c>
      <c r="Q10" s="45"/>
      <c r="R10" s="45">
        <f>N10-O10+P10+Q10</f>
        <v>3015426</v>
      </c>
      <c r="S10" s="45">
        <f>+'[1]Access-Set'!N10</f>
        <v>3015426</v>
      </c>
      <c r="T10" s="46">
        <f>IF(R10&gt;0,S10/R10,0)</f>
        <v>1</v>
      </c>
      <c r="U10" s="45">
        <f>+'[1]Access-Set'!O10</f>
        <v>2999398.94</v>
      </c>
      <c r="V10" s="46">
        <f>IF(R10&gt;0,U10/R10,0)</f>
        <v>0.99468497651741405</v>
      </c>
      <c r="W10" s="45">
        <f>+'[1]Access-Set'!P10</f>
        <v>2999398.94</v>
      </c>
      <c r="X10" s="46">
        <f>IF(R10&gt;0,W10/R10,0)</f>
        <v>0.99468497651741405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+CONCATENATE('[1]Access-Set'!C11,".",'[1]Access-Set'!D11)</f>
        <v>02.061</v>
      </c>
      <c r="D11" s="47" t="str">
        <f>+CONCATENATE('[1]Access-Set'!E11,".",'[1]Access-Set'!G11)</f>
        <v>0569.4257</v>
      </c>
      <c r="E11" s="48" t="str">
        <f>+'[1]Access-Set'!F11</f>
        <v>PRESTACAO JURISDICIONAL NA JUSTICA FEDERAL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ORDINARIOS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+'[1]Access-Set'!M11</f>
        <v>1492837</v>
      </c>
      <c r="Q11" s="52"/>
      <c r="R11" s="52">
        <f t="shared" ref="R11:R20" si="0">N11-O11+P11+Q11</f>
        <v>1492837</v>
      </c>
      <c r="S11" s="52">
        <f>+'[1]Access-Set'!N11</f>
        <v>26823.8</v>
      </c>
      <c r="T11" s="53">
        <f t="shared" ref="T11:T21" si="1">IF(R11&gt;0,S11/R11,0)</f>
        <v>1.7968338137385395E-2</v>
      </c>
      <c r="U11" s="52">
        <f>+'[1]Access-Set'!O11</f>
        <v>14580.15</v>
      </c>
      <c r="V11" s="53">
        <f t="shared" ref="V11:V21" si="2">IF(R11&gt;0,U11/R11,0)</f>
        <v>9.7667394363885676E-3</v>
      </c>
      <c r="W11" s="52">
        <f>+'[1]Access-Set'!P11</f>
        <v>14580.15</v>
      </c>
      <c r="X11" s="53">
        <f t="shared" ref="X11:X21" si="3">IF(R11&gt;0,W11/R11,0)</f>
        <v>9.7667394363885676E-3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+CONCATENATE('[1]Access-Set'!C12,".",'[1]Access-Set'!D12)</f>
        <v>02.061</v>
      </c>
      <c r="D12" s="47" t="str">
        <f>+CONCATENATE('[1]Access-Set'!E12,".",'[1]Access-Set'!G12)</f>
        <v>0569.4257</v>
      </c>
      <c r="E12" s="48" t="str">
        <f>+'[1]Access-Set'!F12</f>
        <v>PRESTACAO JURISDICIONAL NA JUSTICA FEDERAL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ORDINARIOS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+'[1]Access-Set'!M12</f>
        <v>16745462</v>
      </c>
      <c r="Q12" s="52"/>
      <c r="R12" s="52">
        <f t="shared" si="0"/>
        <v>16745462</v>
      </c>
      <c r="S12" s="52">
        <f>+'[1]Access-Set'!N12</f>
        <v>14991786.300000001</v>
      </c>
      <c r="T12" s="53">
        <f t="shared" si="1"/>
        <v>0.89527457050752024</v>
      </c>
      <c r="U12" s="52">
        <f>+'[1]Access-Set'!O12</f>
        <v>10304828.02</v>
      </c>
      <c r="V12" s="53">
        <f t="shared" si="2"/>
        <v>0.615380335281284</v>
      </c>
      <c r="W12" s="52">
        <f>+'[1]Access-Set'!P12</f>
        <v>10230220.43</v>
      </c>
      <c r="X12" s="53">
        <f t="shared" si="3"/>
        <v>0.61092494372505213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+CONCATENATE('[1]Access-Set'!C13,".",'[1]Access-Set'!D13)</f>
        <v>02.061</v>
      </c>
      <c r="D13" s="47" t="str">
        <f>+CONCATENATE('[1]Access-Set'!E13,".",'[1]Access-Set'!G13)</f>
        <v>0569.4257</v>
      </c>
      <c r="E13" s="48" t="str">
        <f>+'[1]Access-Set'!F13</f>
        <v>PRESTACAO JURISDICIONAL NA JUSTICA FEDERAL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0181</v>
      </c>
      <c r="I13" s="48" t="str">
        <f>+'[1]Access-Set'!K13</f>
        <v>RECURSOS DE CONVENIOS</v>
      </c>
      <c r="J13" s="47" t="str">
        <f>+'[1]Access-Set'!L13</f>
        <v>4</v>
      </c>
      <c r="K13" s="52"/>
      <c r="L13" s="52"/>
      <c r="M13" s="52"/>
      <c r="N13" s="50">
        <v>0</v>
      </c>
      <c r="O13" s="52"/>
      <c r="P13" s="52">
        <f>+'[1]Access-Set'!M13</f>
        <v>844600</v>
      </c>
      <c r="Q13" s="52"/>
      <c r="R13" s="52">
        <f t="shared" si="0"/>
        <v>844600</v>
      </c>
      <c r="S13" s="52">
        <f>+'[1]Access-Set'!N13</f>
        <v>0</v>
      </c>
      <c r="T13" s="53">
        <f t="shared" si="1"/>
        <v>0</v>
      </c>
      <c r="U13" s="52">
        <f>+'[1]Access-Set'!O13</f>
        <v>0</v>
      </c>
      <c r="V13" s="53">
        <f t="shared" si="2"/>
        <v>0</v>
      </c>
      <c r="W13" s="52">
        <f>+'[1]Access-Set'!P13</f>
        <v>0</v>
      </c>
      <c r="X13" s="53">
        <f t="shared" si="3"/>
        <v>0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+CONCATENATE('[1]Access-Set'!C14,".",'[1]Access-Set'!D14)</f>
        <v>02.122</v>
      </c>
      <c r="D14" s="47" t="str">
        <f>+CONCATENATE('[1]Access-Set'!E14,".",'[1]Access-Set'!G14)</f>
        <v>0569.20TP</v>
      </c>
      <c r="E14" s="48" t="str">
        <f>+'[1]Access-Set'!F14</f>
        <v>PRESTACAO JURISDICIONAL NA JUSTICA FEDERAL</v>
      </c>
      <c r="F14" s="48" t="str">
        <f>+'[1]Access-Set'!H14</f>
        <v>ATIVOS CIVIS DA UNIAO</v>
      </c>
      <c r="G14" s="47" t="str">
        <f>IF('[1]Access-Set'!I14="1","F","S")</f>
        <v>F</v>
      </c>
      <c r="H14" s="47" t="str">
        <f>+'[1]Access-Set'!J14</f>
        <v>0100</v>
      </c>
      <c r="I14" s="48" t="str">
        <f>+'[1]Access-Set'!K14</f>
        <v>RECURSOS ORDINARIOS</v>
      </c>
      <c r="J14" s="47" t="str">
        <f>+'[1]Access-Set'!L14</f>
        <v>1</v>
      </c>
      <c r="K14" s="52"/>
      <c r="L14" s="52"/>
      <c r="M14" s="52"/>
      <c r="N14" s="50">
        <v>0</v>
      </c>
      <c r="O14" s="52"/>
      <c r="P14" s="52">
        <f>+'[1]Access-Set'!M14</f>
        <v>54132209.75</v>
      </c>
      <c r="Q14" s="52"/>
      <c r="R14" s="52">
        <f t="shared" si="0"/>
        <v>54132209.75</v>
      </c>
      <c r="S14" s="52">
        <f>+'[1]Access-Set'!N14</f>
        <v>53940856.049999997</v>
      </c>
      <c r="T14" s="53">
        <f t="shared" si="1"/>
        <v>0.99646506763932718</v>
      </c>
      <c r="U14" s="52">
        <f>+'[1]Access-Set'!O14</f>
        <v>53940856.049999997</v>
      </c>
      <c r="V14" s="53">
        <f t="shared" si="2"/>
        <v>0.99646506763932718</v>
      </c>
      <c r="W14" s="52">
        <f>+'[1]Access-Set'!P14</f>
        <v>53746232.109999999</v>
      </c>
      <c r="X14" s="53">
        <f t="shared" si="3"/>
        <v>0.99286972318731181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+CONCATENATE('[1]Access-Set'!C15,".",'[1]Access-Set'!D15)</f>
        <v>02.122</v>
      </c>
      <c r="D15" s="47" t="str">
        <f>+CONCATENATE('[1]Access-Set'!E15,".",'[1]Access-Set'!G15)</f>
        <v>0569.216H</v>
      </c>
      <c r="E15" s="48" t="str">
        <f>+'[1]Access-Set'!F15</f>
        <v>PRESTACAO JURISDICIONAL NA JUSTICA FEDERAL</v>
      </c>
      <c r="F15" s="48" t="str">
        <f>+'[1]Access-Set'!H15</f>
        <v>AJUDA DE CUSTO PARA MORADIA OU AUXILIO-MORADIA A AGENTES PUB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ORDINARIOS</v>
      </c>
      <c r="J15" s="47" t="str">
        <f>+'[1]Access-Set'!L15</f>
        <v>3</v>
      </c>
      <c r="K15" s="50"/>
      <c r="L15" s="50"/>
      <c r="M15" s="50"/>
      <c r="N15" s="50">
        <v>0</v>
      </c>
      <c r="O15" s="50"/>
      <c r="P15" s="52">
        <f>+'[1]Access-Set'!M15</f>
        <v>1977600</v>
      </c>
      <c r="Q15" s="52"/>
      <c r="R15" s="52">
        <f t="shared" si="0"/>
        <v>1977600</v>
      </c>
      <c r="S15" s="52">
        <f>+'[1]Access-Set'!N15</f>
        <v>1121997.72</v>
      </c>
      <c r="T15" s="53">
        <f t="shared" si="1"/>
        <v>0.56735321601941746</v>
      </c>
      <c r="U15" s="52">
        <f>+'[1]Access-Set'!O15</f>
        <v>1112074.8500000001</v>
      </c>
      <c r="V15" s="53">
        <f t="shared" si="2"/>
        <v>0.56233558353559876</v>
      </c>
      <c r="W15" s="52">
        <f>+'[1]Access-Set'!P15</f>
        <v>1112074.8500000001</v>
      </c>
      <c r="X15" s="53">
        <f t="shared" si="3"/>
        <v>0.56233558353559876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+CONCATENATE('[1]Access-Set'!C16,".",'[1]Access-Set'!D16)</f>
        <v>02.301</v>
      </c>
      <c r="D16" s="47" t="str">
        <f>+CONCATENATE('[1]Access-Set'!E16,".",'[1]Access-Set'!G16)</f>
        <v>0569.2004</v>
      </c>
      <c r="E16" s="48" t="str">
        <f>+'[1]Access-Set'!F16</f>
        <v>PRESTACAO JURISDICIONAL NA JUSTICA FEDERAL</v>
      </c>
      <c r="F16" s="48" t="str">
        <f>+'[1]Access-Set'!H16</f>
        <v>ASSISTENCIA MEDICA E ODONTOLOGICA AOS SERVIDORES CIVIS, EMPR</v>
      </c>
      <c r="G16" s="47" t="str">
        <f>IF('[1]Access-Set'!I16="1","F","S")</f>
        <v>S</v>
      </c>
      <c r="H16" s="47" t="str">
        <f>+'[1]Access-Set'!J16</f>
        <v>0100</v>
      </c>
      <c r="I16" s="48" t="str">
        <f>+'[1]Access-Set'!K16</f>
        <v>RECURSOS ORDINARIOS</v>
      </c>
      <c r="J16" s="47" t="str">
        <f>+'[1]Access-Set'!L16</f>
        <v>4</v>
      </c>
      <c r="K16" s="52"/>
      <c r="L16" s="52"/>
      <c r="M16" s="52"/>
      <c r="N16" s="50">
        <v>0</v>
      </c>
      <c r="O16" s="52"/>
      <c r="P16" s="52">
        <f>+'[1]Access-Set'!M16</f>
        <v>50000</v>
      </c>
      <c r="Q16" s="52"/>
      <c r="R16" s="52">
        <f t="shared" si="0"/>
        <v>50000</v>
      </c>
      <c r="S16" s="52">
        <f>+'[1]Access-Set'!N16</f>
        <v>0</v>
      </c>
      <c r="T16" s="53">
        <f t="shared" si="1"/>
        <v>0</v>
      </c>
      <c r="U16" s="52">
        <f>+'[1]Access-Set'!O16</f>
        <v>0</v>
      </c>
      <c r="V16" s="53">
        <f t="shared" si="2"/>
        <v>0</v>
      </c>
      <c r="W16" s="52">
        <f>+'[1]Access-Set'!P16</f>
        <v>0</v>
      </c>
      <c r="X16" s="53">
        <f t="shared" si="3"/>
        <v>0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+CONCATENATE('[1]Access-Set'!C17,".",'[1]Access-Set'!D17)</f>
        <v>02.301</v>
      </c>
      <c r="D17" s="47" t="str">
        <f>+CONCATENATE('[1]Access-Set'!E17,".",'[1]Access-Set'!G17)</f>
        <v>0569.2004</v>
      </c>
      <c r="E17" s="48" t="str">
        <f>+'[1]Access-Set'!F17</f>
        <v>PRESTACAO JURISDICIONAL NA JUSTICA FEDERAL</v>
      </c>
      <c r="F17" s="48" t="str">
        <f>+'[1]Access-Set'!H17</f>
        <v>ASSISTENCIA MEDICA E ODONTOLOGICA AOS SERVIDORES CIVIS, EMPR</v>
      </c>
      <c r="G17" s="47" t="str">
        <f>IF('[1]Access-Set'!I17="1","F","S")</f>
        <v>S</v>
      </c>
      <c r="H17" s="47" t="str">
        <f>+'[1]Access-Set'!J17</f>
        <v>0100</v>
      </c>
      <c r="I17" s="48" t="str">
        <f>+'[1]Access-Set'!K17</f>
        <v>RECURSOS ORDINARIOS</v>
      </c>
      <c r="J17" s="47" t="str">
        <f>+'[1]Access-Set'!L17</f>
        <v>3</v>
      </c>
      <c r="K17" s="52"/>
      <c r="L17" s="52"/>
      <c r="M17" s="52"/>
      <c r="N17" s="50">
        <v>0</v>
      </c>
      <c r="O17" s="52"/>
      <c r="P17" s="52">
        <f>+'[1]Access-Set'!M17</f>
        <v>2592577</v>
      </c>
      <c r="Q17" s="52"/>
      <c r="R17" s="52">
        <f t="shared" si="0"/>
        <v>2592577</v>
      </c>
      <c r="S17" s="52">
        <f>+'[1]Access-Set'!N17</f>
        <v>1842077.39</v>
      </c>
      <c r="T17" s="53">
        <f t="shared" si="1"/>
        <v>0.71051983798359697</v>
      </c>
      <c r="U17" s="52">
        <f>+'[1]Access-Set'!O17</f>
        <v>1197614.1399999999</v>
      </c>
      <c r="V17" s="53">
        <f t="shared" si="2"/>
        <v>0.46193966080853138</v>
      </c>
      <c r="W17" s="52">
        <f>+'[1]Access-Set'!P17</f>
        <v>1197614.1399999999</v>
      </c>
      <c r="X17" s="53">
        <f t="shared" si="3"/>
        <v>0.46193966080853138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+CONCATENATE('[1]Access-Set'!C18,".",'[1]Access-Set'!D18)</f>
        <v>02.331</v>
      </c>
      <c r="D18" s="47" t="str">
        <f>+CONCATENATE('[1]Access-Set'!E18,".",'[1]Access-Set'!G18)</f>
        <v>0569.212B</v>
      </c>
      <c r="E18" s="48" t="str">
        <f>+'[1]Access-Set'!F18</f>
        <v>PRESTACAO JURISDICIONAL NA JUSTICA FEDERAL</v>
      </c>
      <c r="F18" s="48" t="str">
        <f>+'[1]Access-Set'!H18</f>
        <v>BENEFICIOS OBRIGATORIOS AOS SERVIDORES CIVIS, EMPREGADOS, MI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ORDINARIOS</v>
      </c>
      <c r="J18" s="47" t="str">
        <f>+'[1]Access-Set'!L18</f>
        <v>3</v>
      </c>
      <c r="K18" s="50"/>
      <c r="L18" s="50"/>
      <c r="M18" s="50"/>
      <c r="N18" s="50">
        <v>0</v>
      </c>
      <c r="O18" s="50"/>
      <c r="P18" s="52">
        <f>+'[1]Access-Set'!M18</f>
        <v>4172740.5</v>
      </c>
      <c r="Q18" s="52"/>
      <c r="R18" s="52">
        <f t="shared" si="0"/>
        <v>4172740.5</v>
      </c>
      <c r="S18" s="52">
        <f>+'[1]Access-Set'!N18</f>
        <v>4106803.5</v>
      </c>
      <c r="T18" s="53">
        <f t="shared" si="1"/>
        <v>0.98419815466598026</v>
      </c>
      <c r="U18" s="52">
        <f>+'[1]Access-Set'!O18</f>
        <v>3147422.09</v>
      </c>
      <c r="V18" s="53">
        <f t="shared" si="2"/>
        <v>0.75428176997826724</v>
      </c>
      <c r="W18" s="52">
        <f>+'[1]Access-Set'!P18</f>
        <v>3147422.09</v>
      </c>
      <c r="X18" s="53">
        <f t="shared" si="3"/>
        <v>0.75428176997826724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+CONCATENATE('[1]Access-Set'!C19,".",'[1]Access-Set'!D19)</f>
        <v>02.846</v>
      </c>
      <c r="D19" s="47" t="str">
        <f>+CONCATENATE('[1]Access-Set'!E19,".",'[1]Access-Set'!G19)</f>
        <v>0569.09HB</v>
      </c>
      <c r="E19" s="48" t="str">
        <f>+'[1]Access-Set'!F19</f>
        <v>PRESTACAO JURISDICIONAL NA JUSTICA FEDERAL</v>
      </c>
      <c r="F19" s="48" t="str">
        <f>+'[1]Access-Set'!H19</f>
        <v>CONTRIBUICAO DA UNIAO, DE SUAS AUTARQUIAS E FUNDACOES PARA O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ORDINARIOS</v>
      </c>
      <c r="J19" s="47" t="str">
        <f>+'[1]Access-Set'!L19</f>
        <v>1</v>
      </c>
      <c r="K19" s="50"/>
      <c r="L19" s="50"/>
      <c r="M19" s="50"/>
      <c r="N19" s="50">
        <v>0</v>
      </c>
      <c r="O19" s="50"/>
      <c r="P19" s="52">
        <f>+'[1]Access-Set'!M19</f>
        <v>9066029.4000000004</v>
      </c>
      <c r="Q19" s="52"/>
      <c r="R19" s="52">
        <f t="shared" si="0"/>
        <v>9066029.4000000004</v>
      </c>
      <c r="S19" s="52">
        <f>+'[1]Access-Set'!N19</f>
        <v>9066029.4000000004</v>
      </c>
      <c r="T19" s="53">
        <f t="shared" si="1"/>
        <v>1</v>
      </c>
      <c r="U19" s="52">
        <f>+'[1]Access-Set'!O19</f>
        <v>9066029.4000000004</v>
      </c>
      <c r="V19" s="53">
        <f t="shared" si="2"/>
        <v>1</v>
      </c>
      <c r="W19" s="52">
        <f>+'[1]Access-Set'!P19</f>
        <v>9066029.4000000004</v>
      </c>
      <c r="X19" s="53">
        <f t="shared" si="3"/>
        <v>1</v>
      </c>
    </row>
    <row r="20" spans="1:24" ht="30.75" customHeight="1" thickBot="1" x14ac:dyDescent="0.25">
      <c r="A20" s="47" t="str">
        <f>+'[1]Access-Set'!A20</f>
        <v>12101</v>
      </c>
      <c r="B20" s="48" t="str">
        <f>+'[1]Access-Set'!B20</f>
        <v>JUSTICA FEDERAL DE PRIMEIRO GRAU</v>
      </c>
      <c r="C20" s="47" t="str">
        <f>+CONCATENATE('[1]Access-Set'!C20,".",'[1]Access-Set'!D20)</f>
        <v>09.272</v>
      </c>
      <c r="D20" s="47" t="str">
        <f>+CONCATENATE('[1]Access-Set'!E20,".",'[1]Access-Set'!G20)</f>
        <v>0089.0181</v>
      </c>
      <c r="E20" s="48" t="str">
        <f>+'[1]Access-Set'!F20</f>
        <v>PREVIDENCIA DE INATIVOS E PENSIONISTAS DA UNIAO</v>
      </c>
      <c r="F20" s="48" t="str">
        <f>+'[1]Access-Set'!H20</f>
        <v>APOSENTADORIAS E PENSOES CIVIS DA UNIAO</v>
      </c>
      <c r="G20" s="47" t="str">
        <f>IF('[1]Access-Set'!I20="1","F","S")</f>
        <v>S</v>
      </c>
      <c r="H20" s="47" t="str">
        <f>+'[1]Access-Set'!J20</f>
        <v>0169</v>
      </c>
      <c r="I20" s="48" t="str">
        <f>+'[1]Access-Set'!K20</f>
        <v>CONTRIB.PATRONAL P/PLANO DE SEGURID.SOC.SERV.</v>
      </c>
      <c r="J20" s="47" t="str">
        <f>+'[1]Access-Set'!L20</f>
        <v>1</v>
      </c>
      <c r="K20" s="50"/>
      <c r="L20" s="50"/>
      <c r="M20" s="50"/>
      <c r="N20" s="50">
        <v>0</v>
      </c>
      <c r="O20" s="50"/>
      <c r="P20" s="52">
        <f>+'[1]Access-Set'!M20</f>
        <v>9928391.5700000003</v>
      </c>
      <c r="Q20" s="52"/>
      <c r="R20" s="52">
        <f t="shared" si="0"/>
        <v>9928391.5700000003</v>
      </c>
      <c r="S20" s="52">
        <f>+'[1]Access-Set'!N20</f>
        <v>9928391.5700000003</v>
      </c>
      <c r="T20" s="53">
        <f t="shared" si="1"/>
        <v>1</v>
      </c>
      <c r="U20" s="52">
        <f>+'[1]Access-Set'!O20</f>
        <v>9928391.5700000003</v>
      </c>
      <c r="V20" s="53">
        <f t="shared" si="2"/>
        <v>1</v>
      </c>
      <c r="W20" s="52">
        <f>+'[1]Access-Set'!P20</f>
        <v>9873721.9399999995</v>
      </c>
      <c r="X20" s="53">
        <f t="shared" si="3"/>
        <v>0.99449360658123187</v>
      </c>
    </row>
    <row r="21" spans="1:24" ht="30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104017873.22</v>
      </c>
      <c r="Q21" s="56">
        <f>SUM(Q10:Q20)</f>
        <v>0</v>
      </c>
      <c r="R21" s="56">
        <f>SUM(R10:R20)</f>
        <v>104017873.22</v>
      </c>
      <c r="S21" s="56">
        <f>SUM(S10:S20)</f>
        <v>98040191.730000019</v>
      </c>
      <c r="T21" s="57">
        <f t="shared" si="1"/>
        <v>0.94253216966513964</v>
      </c>
      <c r="U21" s="56">
        <f>SUM(U10:U20)</f>
        <v>91711195.210000008</v>
      </c>
      <c r="V21" s="57">
        <f t="shared" si="2"/>
        <v>0.88168689063685135</v>
      </c>
      <c r="W21" s="56">
        <f>SUM(W10:W20)</f>
        <v>91387294.049999997</v>
      </c>
      <c r="X21" s="57">
        <f t="shared" si="3"/>
        <v>0.87857299155419122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6" spans="1:24" x14ac:dyDescent="0.2">
      <c r="N26" t="s">
        <v>51</v>
      </c>
      <c r="P26" s="59">
        <f>SUM(P10:P20)</f>
        <v>104017873.22</v>
      </c>
      <c r="Q26" s="59"/>
      <c r="R26" s="59">
        <f>SUM(R10:R20)</f>
        <v>104017873.22</v>
      </c>
      <c r="S26" s="59">
        <f>SUM(S10:S20)</f>
        <v>98040191.730000019</v>
      </c>
      <c r="T26" s="59"/>
      <c r="U26" s="59">
        <f>SUM(U10:U20)</f>
        <v>91711195.210000008</v>
      </c>
      <c r="V26" s="59"/>
      <c r="W26" s="59">
        <f>SUM(W10:W20)</f>
        <v>91387294.049999997</v>
      </c>
      <c r="X26" s="59"/>
    </row>
    <row r="27" spans="1:24" x14ac:dyDescent="0.2">
      <c r="N27" t="s">
        <v>52</v>
      </c>
      <c r="P27" s="59">
        <f>'[1]Access-Set'!M22</f>
        <v>104017873.22</v>
      </c>
      <c r="Q27" s="59"/>
      <c r="R27" s="59">
        <f>'[1]Access-Set'!M22</f>
        <v>104017873.22</v>
      </c>
      <c r="S27" s="59">
        <f>'[1]Access-Set'!N22</f>
        <v>98040191.730000019</v>
      </c>
      <c r="T27" s="59"/>
      <c r="U27" s="59">
        <f>'[1]Access-Set'!O22</f>
        <v>91711195.210000008</v>
      </c>
      <c r="V27" s="59"/>
      <c r="W27" s="59">
        <f>'[1]Access-Set'!P22</f>
        <v>91387294.049999997</v>
      </c>
      <c r="X27" s="59"/>
    </row>
    <row r="28" spans="1:24" x14ac:dyDescent="0.2">
      <c r="N28" t="s">
        <v>53</v>
      </c>
      <c r="P28" s="59">
        <f>P26-P27</f>
        <v>0</v>
      </c>
      <c r="Q28" s="59"/>
      <c r="R28" s="59">
        <f t="shared" ref="R28:W28" si="4">R26-R27</f>
        <v>0</v>
      </c>
      <c r="S28" s="59">
        <f t="shared" si="4"/>
        <v>0</v>
      </c>
      <c r="T28" s="59"/>
      <c r="U28" s="59">
        <f t="shared" si="4"/>
        <v>0</v>
      </c>
      <c r="V28" s="59"/>
      <c r="W28" s="59">
        <f t="shared" si="4"/>
        <v>0</v>
      </c>
      <c r="X28" s="59"/>
    </row>
    <row r="29" spans="1:24" x14ac:dyDescent="0.2">
      <c r="P29" s="59"/>
      <c r="Q29" s="59"/>
      <c r="R29" s="59"/>
      <c r="S29" s="59"/>
      <c r="T29" s="59"/>
      <c r="U29" s="59"/>
      <c r="V29" s="59"/>
      <c r="W29" s="59"/>
    </row>
    <row r="30" spans="1:24" x14ac:dyDescent="0.2">
      <c r="N30" t="s">
        <v>54</v>
      </c>
      <c r="P30" s="59">
        <v>104017873.22</v>
      </c>
      <c r="Q30" s="59"/>
      <c r="R30" s="59">
        <v>104017873.22</v>
      </c>
      <c r="S30" s="59">
        <v>98040191.730000004</v>
      </c>
      <c r="T30" s="59"/>
      <c r="U30" s="59">
        <f>91711195.21</f>
        <v>91711195.209999993</v>
      </c>
      <c r="V30" s="59"/>
      <c r="W30" s="59">
        <f>91387294.05</f>
        <v>91387294.049999997</v>
      </c>
    </row>
    <row r="31" spans="1:24" x14ac:dyDescent="0.2">
      <c r="P31" s="59">
        <f>+P26-P30</f>
        <v>0</v>
      </c>
      <c r="Q31" s="59"/>
      <c r="R31" s="59">
        <f>+R26-R30</f>
        <v>0</v>
      </c>
      <c r="S31" s="59">
        <f>+S26-S30</f>
        <v>0</v>
      </c>
      <c r="T31" s="59"/>
      <c r="U31" s="59">
        <f>+U26-U30</f>
        <v>0</v>
      </c>
      <c r="V31" s="59"/>
      <c r="W31" s="59">
        <f>+W26-W30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2018-10-19T19:45:58Z</dcterms:created>
  <dcterms:modified xsi:type="dcterms:W3CDTF">2018-10-19T19:46:31Z</dcterms:modified>
</cp:coreProperties>
</file>