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T15" i="1" l="1"/>
  <c r="X19" i="1"/>
  <c r="T17" i="1"/>
  <c r="X15" i="1"/>
  <c r="T19" i="1"/>
  <c r="R10" i="1"/>
  <c r="R21" i="1" s="1"/>
  <c r="W21" i="1"/>
  <c r="X17" i="1"/>
  <c r="X16" i="1"/>
  <c r="T16" i="1"/>
  <c r="V16" i="1"/>
  <c r="X14" i="1"/>
  <c r="T14" i="1"/>
  <c r="V14" i="1"/>
  <c r="V11" i="1"/>
  <c r="X11" i="1"/>
  <c r="T11" i="1"/>
  <c r="V13" i="1"/>
  <c r="X13" i="1"/>
  <c r="T13" i="1"/>
  <c r="X18" i="1"/>
  <c r="T18" i="1"/>
  <c r="V18" i="1"/>
  <c r="X12" i="1"/>
  <c r="T12" i="1"/>
  <c r="V12" i="1"/>
  <c r="V10" i="1"/>
  <c r="X20" i="1"/>
  <c r="T20" i="1"/>
  <c r="V20" i="1"/>
  <c r="P21" i="1"/>
  <c r="U21" i="1"/>
  <c r="S21" i="1"/>
  <c r="T10" i="1" l="1"/>
  <c r="X10" i="1"/>
  <c r="V21" i="1"/>
  <c r="T21" i="1"/>
  <c r="X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<sst xmlns="http://schemas.openxmlformats.org/spreadsheetml/2006/main" count="55" uniqueCount="51">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</sst>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2765124.04</v>
          </cell>
          <cell r="N10">
            <v>2765124.04</v>
          </cell>
          <cell r="O10">
            <v>2706480.92</v>
          </cell>
          <cell r="P10">
            <v>2706480.92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1371447</v>
          </cell>
          <cell r="N11">
            <v>249583.8</v>
          </cell>
          <cell r="O11">
            <v>108250.63</v>
          </cell>
          <cell r="P11">
            <v>108250.63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17627987</v>
          </cell>
          <cell r="N12">
            <v>16069520.77</v>
          </cell>
          <cell r="O12">
            <v>12091882.720000001</v>
          </cell>
          <cell r="P12">
            <v>12086699.1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66438923.270000003</v>
          </cell>
          <cell r="N14">
            <v>66437507.100000001</v>
          </cell>
          <cell r="O14">
            <v>66437507.100000001</v>
          </cell>
          <cell r="P14">
            <v>66232759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146931.47</v>
          </cell>
          <cell r="O15">
            <v>146931.47</v>
          </cell>
          <cell r="P15">
            <v>146931.47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1847543.26</v>
          </cell>
          <cell r="O16">
            <v>1346056.99</v>
          </cell>
          <cell r="P16">
            <v>1346056.99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4002193.88</v>
          </cell>
          <cell r="N17">
            <v>4002193.88</v>
          </cell>
          <cell r="O17">
            <v>3553473.57</v>
          </cell>
          <cell r="P17">
            <v>3553473.57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10035368.140000001</v>
          </cell>
          <cell r="N18">
            <v>10035368.140000001</v>
          </cell>
          <cell r="O18">
            <v>10035368.140000001</v>
          </cell>
          <cell r="P18">
            <v>10035368.140000001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9176032.4600000009</v>
          </cell>
          <cell r="N20">
            <v>9176032.4600000009</v>
          </cell>
          <cell r="O20">
            <v>9176032.4600000009</v>
          </cell>
          <cell r="P20">
            <v>9114961.4800000004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85" zoomScaleNormal="10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7109375" customWidth="1"/>
    <col min="17" max="17" width="11.42578125" customWidth="1"/>
    <col min="18" max="18" width="16.140625" customWidth="1"/>
    <col min="19" max="19" width="15.7109375" customWidth="1"/>
    <col min="20" max="20" width="6.85546875" customWidth="1"/>
    <col min="21" max="21" width="15.85546875" customWidth="1"/>
    <col min="23" max="23" width="16.5703125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43739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2765124.04</v>
      </c>
      <c r="Q10" s="45"/>
      <c r="R10" s="45">
        <f>N10-O10+P10+Q10</f>
        <v>2765124.04</v>
      </c>
      <c r="S10" s="45">
        <f>'[1]Access-Out'!N10</f>
        <v>2765124.04</v>
      </c>
      <c r="T10" s="46">
        <f>IF(R10&gt;0,S10/R10,0)</f>
        <v>1</v>
      </c>
      <c r="U10" s="45">
        <f>'[1]Access-Out'!O10</f>
        <v>2706480.92</v>
      </c>
      <c r="V10" s="46">
        <f>IF(R10&gt;0,U10/R10,0)</f>
        <v>0.97879186642202132</v>
      </c>
      <c r="W10" s="45">
        <f>'[1]Access-Out'!P10</f>
        <v>2706480.92</v>
      </c>
      <c r="X10" s="46">
        <f>IF(R10&gt;0,W10/R10,0)</f>
        <v>0.97879186642202132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+'[1]Access-Out'!M11</f>
        <v>1371447</v>
      </c>
      <c r="Q11" s="52"/>
      <c r="R11" s="52">
        <f t="shared" ref="R11:R20" si="0">N11-O11+P11+Q11</f>
        <v>1371447</v>
      </c>
      <c r="S11" s="52">
        <f>'[1]Access-Out'!N11</f>
        <v>249583.8</v>
      </c>
      <c r="T11" s="53">
        <f t="shared" ref="T11:T21" si="1">IF(R11&gt;0,S11/R11,0)</f>
        <v>0.18198574206659096</v>
      </c>
      <c r="U11" s="52">
        <f>'[1]Access-Out'!O11</f>
        <v>108250.63</v>
      </c>
      <c r="V11" s="53">
        <f t="shared" ref="V11:V21" si="2">IF(R11&gt;0,U11/R11,0)</f>
        <v>7.8931690397076953E-2</v>
      </c>
      <c r="W11" s="52">
        <f>'[1]Access-Out'!P11</f>
        <v>108250.63</v>
      </c>
      <c r="X11" s="53">
        <f t="shared" ref="X11:X21" si="3">IF(R11&gt;0,W11/R11,0)</f>
        <v>7.8931690397076953E-2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+'[1]Access-Out'!M12</f>
        <v>17627987</v>
      </c>
      <c r="Q12" s="52"/>
      <c r="R12" s="52">
        <f t="shared" si="0"/>
        <v>17627987</v>
      </c>
      <c r="S12" s="52">
        <f>'[1]Access-Out'!N12</f>
        <v>16069520.77</v>
      </c>
      <c r="T12" s="53">
        <f t="shared" si="1"/>
        <v>0.91159136718219724</v>
      </c>
      <c r="U12" s="52">
        <f>'[1]Access-Out'!O12</f>
        <v>12091882.720000001</v>
      </c>
      <c r="V12" s="53">
        <f t="shared" si="2"/>
        <v>0.68594801663967653</v>
      </c>
      <c r="W12" s="52">
        <f>'[1]Access-Out'!P12</f>
        <v>12086699.1</v>
      </c>
      <c r="X12" s="53">
        <f t="shared" si="3"/>
        <v>0.68565396037562309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02.061</v>
      </c>
      <c r="D13" s="47" t="str">
        <f>+CONCATENATE('[1]Access-Out'!E13,".",'[1]Access-Out'!G13)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0181</v>
      </c>
      <c r="I13" s="48" t="str">
        <f>+'[1]Access-Out'!K13</f>
        <v>RECURSOS DE CONVENIOS</v>
      </c>
      <c r="J13" s="47" t="str">
        <f>+'[1]Access-Out'!L13</f>
        <v>4</v>
      </c>
      <c r="K13" s="52"/>
      <c r="L13" s="52"/>
      <c r="M13" s="52"/>
      <c r="N13" s="50">
        <v>0</v>
      </c>
      <c r="O13" s="52"/>
      <c r="P13" s="52">
        <f>+'[1]Access-Out'!M13</f>
        <v>620884</v>
      </c>
      <c r="Q13" s="52"/>
      <c r="R13" s="52">
        <f t="shared" si="0"/>
        <v>620884</v>
      </c>
      <c r="S13" s="52">
        <f>'[1]Access-Out'!N13</f>
        <v>620790.30000000005</v>
      </c>
      <c r="T13" s="53">
        <f t="shared" si="1"/>
        <v>0.99984908614169477</v>
      </c>
      <c r="U13" s="52">
        <f>'[1]Access-Out'!O13</f>
        <v>620790.30000000005</v>
      </c>
      <c r="V13" s="53">
        <f t="shared" si="2"/>
        <v>0.99984908614169477</v>
      </c>
      <c r="W13" s="52">
        <f>'[1]Access-Out'!P13</f>
        <v>620790.30000000005</v>
      </c>
      <c r="X13" s="53">
        <f t="shared" si="3"/>
        <v>0.99984908614169477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02.122</v>
      </c>
      <c r="D14" s="47" t="str">
        <f>+CONCATENATE('[1]Access-Out'!E14,".",'[1]Access-Out'!G14)</f>
        <v>0569.20TP</v>
      </c>
      <c r="E14" s="48" t="str">
        <f>+'[1]Access-Out'!F14</f>
        <v>PRESTACAO JURISDICIONAL NA JUSTICA FEDERAL</v>
      </c>
      <c r="F14" s="48" t="str">
        <f>+'[1]Access-Out'!H14</f>
        <v>ATIVOS CIVIS DA UNIAO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ORDINARIOS</v>
      </c>
      <c r="J14" s="47" t="str">
        <f>+'[1]Access-Out'!L14</f>
        <v>1</v>
      </c>
      <c r="K14" s="52"/>
      <c r="L14" s="52"/>
      <c r="M14" s="52"/>
      <c r="N14" s="50">
        <v>0</v>
      </c>
      <c r="O14" s="52"/>
      <c r="P14" s="52">
        <f>+'[1]Access-Out'!M14</f>
        <v>66438923.270000003</v>
      </c>
      <c r="Q14" s="52"/>
      <c r="R14" s="52">
        <f t="shared" si="0"/>
        <v>66438923.270000003</v>
      </c>
      <c r="S14" s="52">
        <f>'[1]Access-Out'!N14</f>
        <v>66437507.100000001</v>
      </c>
      <c r="T14" s="53">
        <f t="shared" si="1"/>
        <v>0.99997868463349038</v>
      </c>
      <c r="U14" s="52">
        <f>'[1]Access-Out'!O14</f>
        <v>66437507.100000001</v>
      </c>
      <c r="V14" s="53">
        <f t="shared" si="2"/>
        <v>0.99997868463349038</v>
      </c>
      <c r="W14" s="52">
        <f>'[1]Access-Out'!P14</f>
        <v>66232759</v>
      </c>
      <c r="X14" s="53">
        <f t="shared" si="3"/>
        <v>0.99689693541296298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02.122</v>
      </c>
      <c r="D15" s="47" t="str">
        <f>+CONCATENATE('[1]Access-Out'!E15,".",'[1]Access-Out'!G15)</f>
        <v>0569.216H</v>
      </c>
      <c r="E15" s="48" t="str">
        <f>+'[1]Access-Out'!F15</f>
        <v>PRESTACAO JURISDICIONAL NA JUSTICA FEDERAL</v>
      </c>
      <c r="F15" s="48" t="str">
        <f>+'[1]Access-Out'!H15</f>
        <v>AJUDA DE CUSTO PARA MORADIA OU AUXILIO-MORADIA A AGENTES PUB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ORDINARIOS</v>
      </c>
      <c r="J15" s="47" t="str">
        <f>+'[1]Access-Out'!L15</f>
        <v>3</v>
      </c>
      <c r="K15" s="50"/>
      <c r="L15" s="50"/>
      <c r="M15" s="50"/>
      <c r="N15" s="50">
        <v>0</v>
      </c>
      <c r="O15" s="50"/>
      <c r="P15" s="52">
        <f>+'[1]Access-Out'!M15</f>
        <v>203196</v>
      </c>
      <c r="Q15" s="52"/>
      <c r="R15" s="52">
        <f t="shared" si="0"/>
        <v>203196</v>
      </c>
      <c r="S15" s="52">
        <f>'[1]Access-Out'!N15</f>
        <v>146931.47</v>
      </c>
      <c r="T15" s="53">
        <f t="shared" si="1"/>
        <v>0.72310217720821279</v>
      </c>
      <c r="U15" s="52">
        <f>'[1]Access-Out'!O15</f>
        <v>146931.47</v>
      </c>
      <c r="V15" s="53">
        <f t="shared" si="2"/>
        <v>0.72310217720821279</v>
      </c>
      <c r="W15" s="52">
        <f>'[1]Access-Out'!P15</f>
        <v>146931.47</v>
      </c>
      <c r="X15" s="53">
        <f t="shared" si="3"/>
        <v>0.72310217720821279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02.301</v>
      </c>
      <c r="D16" s="47" t="str">
        <f>+CONCATENATE('[1]Access-Out'!E16,".",'[1]Access-Out'!G16)</f>
        <v>0569.2004</v>
      </c>
      <c r="E16" s="48" t="str">
        <f>+'[1]Access-Out'!F16</f>
        <v>PRESTACAO JURISDICIONAL NA JUSTICA FEDERAL</v>
      </c>
      <c r="F16" s="48" t="str">
        <f>+'[1]Access-Out'!H16</f>
        <v>ASSISTENCIA MEDICA E ODONTOLOGICA AOS SERVIDORES CIVIS, EMPR</v>
      </c>
      <c r="G16" s="47" t="str">
        <f>IF('[1]Access-Out'!I16="1","F","S")</f>
        <v>S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3</v>
      </c>
      <c r="K16" s="52"/>
      <c r="L16" s="52"/>
      <c r="M16" s="52"/>
      <c r="N16" s="50">
        <v>0</v>
      </c>
      <c r="O16" s="52"/>
      <c r="P16" s="52">
        <f>+'[1]Access-Out'!M16</f>
        <v>2568480</v>
      </c>
      <c r="Q16" s="52"/>
      <c r="R16" s="52">
        <f t="shared" si="0"/>
        <v>2568480</v>
      </c>
      <c r="S16" s="52">
        <f>'[1]Access-Out'!N16</f>
        <v>1847543.26</v>
      </c>
      <c r="T16" s="53">
        <f t="shared" si="1"/>
        <v>0.71931385878029031</v>
      </c>
      <c r="U16" s="52">
        <f>'[1]Access-Out'!O16</f>
        <v>1346056.99</v>
      </c>
      <c r="V16" s="53">
        <f t="shared" si="2"/>
        <v>0.52406753799912786</v>
      </c>
      <c r="W16" s="52">
        <f>'[1]Access-Out'!P16</f>
        <v>1346056.99</v>
      </c>
      <c r="X16" s="53">
        <f t="shared" si="3"/>
        <v>0.52406753799912786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02.331</v>
      </c>
      <c r="D17" s="47" t="str">
        <f>+CONCATENATE('[1]Access-Out'!E17,".",'[1]Access-Out'!G17)</f>
        <v>0569.212B</v>
      </c>
      <c r="E17" s="48" t="str">
        <f>+'[1]Access-Out'!F17</f>
        <v>PRESTACAO JURISDICIONAL NA JUSTICA FEDERAL</v>
      </c>
      <c r="F17" s="48" t="str">
        <f>+'[1]Access-Out'!H17</f>
        <v>BENEFICIOS OBRIGATORIOS AOS SERVIDORES CIVIS, EMPREGADOS, MI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3</v>
      </c>
      <c r="K17" s="52"/>
      <c r="L17" s="52"/>
      <c r="M17" s="52"/>
      <c r="N17" s="50">
        <v>0</v>
      </c>
      <c r="O17" s="52"/>
      <c r="P17" s="52">
        <f>+'[1]Access-Out'!M17</f>
        <v>4002193.88</v>
      </c>
      <c r="Q17" s="52"/>
      <c r="R17" s="52">
        <f t="shared" si="0"/>
        <v>4002193.88</v>
      </c>
      <c r="S17" s="52">
        <f>'[1]Access-Out'!N17</f>
        <v>4002193.88</v>
      </c>
      <c r="T17" s="53">
        <f t="shared" si="1"/>
        <v>1</v>
      </c>
      <c r="U17" s="52">
        <f>'[1]Access-Out'!O17</f>
        <v>3553473.57</v>
      </c>
      <c r="V17" s="53">
        <f t="shared" si="2"/>
        <v>0.88788141617966787</v>
      </c>
      <c r="W17" s="52">
        <f>'[1]Access-Out'!P17</f>
        <v>3553473.57</v>
      </c>
      <c r="X17" s="53">
        <f t="shared" si="3"/>
        <v>0.88788141617966787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02.846</v>
      </c>
      <c r="D18" s="47" t="str">
        <f>+CONCATENATE('[1]Access-Out'!E18,".",'[1]Access-Out'!G18)</f>
        <v>0569.09HB</v>
      </c>
      <c r="E18" s="48" t="str">
        <f>+'[1]Access-Out'!F18</f>
        <v>PRESTACAO JURISDICIONAL NA JUSTICA FEDERAL</v>
      </c>
      <c r="F18" s="48" t="str">
        <f>+'[1]Access-Out'!H18</f>
        <v>CONTRIBUICAO DA UNIAO, DE SUAS AUTARQUIAS E FUNDACOES PARA O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1</v>
      </c>
      <c r="K18" s="50"/>
      <c r="L18" s="50"/>
      <c r="M18" s="50"/>
      <c r="N18" s="50">
        <v>0</v>
      </c>
      <c r="O18" s="50"/>
      <c r="P18" s="52">
        <f>+'[1]Access-Out'!M18</f>
        <v>10035368.140000001</v>
      </c>
      <c r="Q18" s="52"/>
      <c r="R18" s="52">
        <f t="shared" si="0"/>
        <v>10035368.140000001</v>
      </c>
      <c r="S18" s="52">
        <f>'[1]Access-Out'!N18</f>
        <v>10035368.140000001</v>
      </c>
      <c r="T18" s="53">
        <f t="shared" si="1"/>
        <v>1</v>
      </c>
      <c r="U18" s="52">
        <f>'[1]Access-Out'!O18</f>
        <v>10035368.140000001</v>
      </c>
      <c r="V18" s="53">
        <f t="shared" si="2"/>
        <v>1</v>
      </c>
      <c r="W18" s="52">
        <f>'[1]Access-Out'!P18</f>
        <v>10035368.140000001</v>
      </c>
      <c r="X18" s="53">
        <f t="shared" si="3"/>
        <v>1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09.272</v>
      </c>
      <c r="D19" s="47" t="str">
        <f>+CONCATENATE('[1]Access-Out'!E19,".",'[1]Access-Out'!G19)</f>
        <v>0089.0181</v>
      </c>
      <c r="E19" s="48" t="str">
        <f>+'[1]Access-Out'!F19</f>
        <v>PREVIDENCIA DE INATIVOS E PENSIONISTAS DA UNIAO</v>
      </c>
      <c r="F19" s="48" t="str">
        <f>+'[1]Access-Out'!H19</f>
        <v>APOSENTADORIAS E PENSOES CIVIS DA UNIAO</v>
      </c>
      <c r="G19" s="47" t="str">
        <f>IF('[1]Access-Out'!I19="1","F","S")</f>
        <v>S</v>
      </c>
      <c r="H19" s="47" t="str">
        <f>+'[1]Access-Out'!J19</f>
        <v>0156</v>
      </c>
      <c r="I19" s="48" t="str">
        <f>+'[1]Access-Out'!K19</f>
        <v>CONTRIBUICAO PLANO SEGURIDADE SOCIAL SERVIDOR</v>
      </c>
      <c r="J19" s="47" t="str">
        <f>+'[1]Access-Out'!L19</f>
        <v>1</v>
      </c>
      <c r="K19" s="50"/>
      <c r="L19" s="50"/>
      <c r="M19" s="50"/>
      <c r="N19" s="50">
        <v>0</v>
      </c>
      <c r="O19" s="50"/>
      <c r="P19" s="52">
        <f>+'[1]Access-Out'!M19</f>
        <v>4324717.41</v>
      </c>
      <c r="Q19" s="52"/>
      <c r="R19" s="52">
        <f t="shared" si="0"/>
        <v>4324717.41</v>
      </c>
      <c r="S19" s="52">
        <f>'[1]Access-Out'!N19</f>
        <v>4324717.41</v>
      </c>
      <c r="T19" s="53">
        <f t="shared" si="1"/>
        <v>1</v>
      </c>
      <c r="U19" s="52">
        <f>'[1]Access-Out'!O19</f>
        <v>4324717.41</v>
      </c>
      <c r="V19" s="53">
        <f t="shared" si="2"/>
        <v>1</v>
      </c>
      <c r="W19" s="52">
        <f>'[1]Access-Out'!P19</f>
        <v>4324717.41</v>
      </c>
      <c r="X19" s="53">
        <f t="shared" si="3"/>
        <v>1</v>
      </c>
    </row>
    <row r="20" spans="1:24" ht="30.75" customHeight="1" thickBot="1" x14ac:dyDescent="0.25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09.272</v>
      </c>
      <c r="D20" s="47" t="str">
        <f>+CONCATENATE('[1]Access-Out'!E20,".",'[1]Access-Out'!G20)</f>
        <v>0089.0181</v>
      </c>
      <c r="E20" s="48" t="str">
        <f>+'[1]Access-Out'!F20</f>
        <v>PREVIDENCIA DE INATIVOS E PENSIONISTAS DA UNIAO</v>
      </c>
      <c r="F20" s="48" t="str">
        <f>+'[1]Access-Out'!H20</f>
        <v>APOSENTADORIAS E PENSOES CIVIS DA UNIAO</v>
      </c>
      <c r="G20" s="47" t="str">
        <f>IF('[1]Access-Out'!I20="1","F","S")</f>
        <v>S</v>
      </c>
      <c r="H20" s="47" t="str">
        <f>+'[1]Access-Out'!J20</f>
        <v>0169</v>
      </c>
      <c r="I20" s="48" t="str">
        <f>+'[1]Access-Out'!K20</f>
        <v>CONTRIB.PATRONAL P/PLANO DE SEGURID.SOC.SERV.</v>
      </c>
      <c r="J20" s="47" t="str">
        <f>+'[1]Access-Out'!L20</f>
        <v>1</v>
      </c>
      <c r="K20" s="50"/>
      <c r="L20" s="50"/>
      <c r="M20" s="50"/>
      <c r="N20" s="50">
        <v>0</v>
      </c>
      <c r="O20" s="50"/>
      <c r="P20" s="52">
        <f>+'[1]Access-Out'!M20</f>
        <v>9176032.4600000009</v>
      </c>
      <c r="Q20" s="52"/>
      <c r="R20" s="52">
        <f t="shared" si="0"/>
        <v>9176032.4600000009</v>
      </c>
      <c r="S20" s="52">
        <f>'[1]Access-Out'!N20</f>
        <v>9176032.4600000009</v>
      </c>
      <c r="T20" s="53">
        <f t="shared" si="1"/>
        <v>1</v>
      </c>
      <c r="U20" s="52">
        <f>'[1]Access-Out'!O20</f>
        <v>9176032.4600000009</v>
      </c>
      <c r="V20" s="53">
        <f t="shared" si="2"/>
        <v>1</v>
      </c>
      <c r="W20" s="52">
        <f>'[1]Access-Out'!P20</f>
        <v>9114961.4800000004</v>
      </c>
      <c r="X20" s="53">
        <f t="shared" si="3"/>
        <v>0.99334451133796442</v>
      </c>
    </row>
    <row r="21" spans="1:24" ht="28.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119134353.19999999</v>
      </c>
      <c r="Q21" s="56">
        <f>SUM(Q10:Q20)</f>
        <v>0</v>
      </c>
      <c r="R21" s="56">
        <f>SUM(R10:R20)</f>
        <v>119134353.19999999</v>
      </c>
      <c r="S21" s="56">
        <f>SUM(S10:S20)</f>
        <v>115675312.63</v>
      </c>
      <c r="T21" s="57">
        <f t="shared" si="1"/>
        <v>0.97096521299617888</v>
      </c>
      <c r="U21" s="56">
        <f>SUM(U10:U20)</f>
        <v>110547491.70999998</v>
      </c>
      <c r="V21" s="57">
        <f t="shared" si="2"/>
        <v>0.92792287648899574</v>
      </c>
      <c r="W21" s="56">
        <f>SUM(W10:W20)</f>
        <v>110276489.00999999</v>
      </c>
      <c r="X21" s="57">
        <f t="shared" si="3"/>
        <v>0.92564811112769785</v>
      </c>
    </row>
    <row r="22" spans="1:24" ht="28.5" customHeight="1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ht="28.5" customHeight="1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2019-11-13T21:29:15Z</dcterms:created>
  <dcterms:modified xsi:type="dcterms:W3CDTF">2019-11-13T21:29:54Z</dcterms:modified>
</cp:coreProperties>
</file>