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5\Relatório final\11 Novembro\Publicacao internet TRF\Anexo II\090015\"/>
    </mc:Choice>
  </mc:AlternateContent>
  <bookViews>
    <workbookView xWindow="0" yWindow="0" windowWidth="28800" windowHeight="13590"/>
  </bookViews>
  <sheets>
    <sheet name="Nov" sheetId="1" r:id="rId1"/>
  </sheets>
  <externalReferences>
    <externalReference r:id="rId2"/>
  </externalReferences>
  <definedNames>
    <definedName name="_xlnm.Print_Area" localSheetId="0">Nov!$A$1:$X$29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6" i="1" l="1"/>
  <c r="U26" i="1"/>
  <c r="S26" i="1"/>
  <c r="Q26" i="1"/>
  <c r="P26" i="1"/>
  <c r="O26" i="1"/>
  <c r="N26" i="1"/>
  <c r="J26" i="1"/>
  <c r="I26" i="1"/>
  <c r="H26" i="1"/>
  <c r="G26" i="1"/>
  <c r="F26" i="1"/>
  <c r="E26" i="1"/>
  <c r="D26" i="1"/>
  <c r="C26" i="1"/>
  <c r="B26" i="1"/>
  <c r="A26" i="1"/>
  <c r="W25" i="1"/>
  <c r="U25" i="1"/>
  <c r="S25" i="1"/>
  <c r="Q25" i="1"/>
  <c r="P25" i="1"/>
  <c r="O25" i="1"/>
  <c r="N25" i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R24" i="1" s="1"/>
  <c r="V24" i="1" s="1"/>
  <c r="O24" i="1"/>
  <c r="N24" i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O23" i="1"/>
  <c r="N23" i="1"/>
  <c r="R23" i="1" s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P22" i="1"/>
  <c r="O22" i="1"/>
  <c r="N22" i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Q21" i="1"/>
  <c r="P21" i="1"/>
  <c r="O21" i="1"/>
  <c r="N21" i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R20" i="1"/>
  <c r="V20" i="1" s="1"/>
  <c r="Q20" i="1"/>
  <c r="P20" i="1"/>
  <c r="O20" i="1"/>
  <c r="N20" i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Q19" i="1"/>
  <c r="P19" i="1"/>
  <c r="O19" i="1"/>
  <c r="N19" i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Q18" i="1"/>
  <c r="P18" i="1"/>
  <c r="O18" i="1"/>
  <c r="N18" i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Q17" i="1"/>
  <c r="P17" i="1"/>
  <c r="O17" i="1"/>
  <c r="N17" i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Q16" i="1"/>
  <c r="P16" i="1"/>
  <c r="O16" i="1"/>
  <c r="R16" i="1" s="1"/>
  <c r="V16" i="1" s="1"/>
  <c r="N16" i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Q15" i="1"/>
  <c r="P15" i="1"/>
  <c r="O15" i="1"/>
  <c r="N15" i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Q14" i="1"/>
  <c r="P14" i="1"/>
  <c r="O14" i="1"/>
  <c r="N14" i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Q13" i="1"/>
  <c r="P13" i="1"/>
  <c r="O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R12" i="1"/>
  <c r="V12" i="1" s="1"/>
  <c r="Q12" i="1"/>
  <c r="P12" i="1"/>
  <c r="O12" i="1"/>
  <c r="N12" i="1"/>
  <c r="J12" i="1"/>
  <c r="I12" i="1"/>
  <c r="H12" i="1"/>
  <c r="G12" i="1"/>
  <c r="F12" i="1"/>
  <c r="E12" i="1"/>
  <c r="D12" i="1"/>
  <c r="C12" i="1"/>
  <c r="B12" i="1"/>
  <c r="A12" i="1"/>
  <c r="W11" i="1"/>
  <c r="U11" i="1"/>
  <c r="S11" i="1"/>
  <c r="Q11" i="1"/>
  <c r="P11" i="1"/>
  <c r="O11" i="1"/>
  <c r="N11" i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S27" i="1" s="1"/>
  <c r="Q10" i="1"/>
  <c r="P10" i="1"/>
  <c r="O10" i="1"/>
  <c r="N10" i="1"/>
  <c r="J10" i="1"/>
  <c r="I10" i="1"/>
  <c r="H10" i="1"/>
  <c r="G10" i="1"/>
  <c r="F10" i="1"/>
  <c r="E10" i="1"/>
  <c r="D10" i="1"/>
  <c r="C10" i="1"/>
  <c r="B10" i="1"/>
  <c r="A10" i="1"/>
  <c r="R21" i="1" l="1"/>
  <c r="R18" i="1"/>
  <c r="X20" i="1"/>
  <c r="R14" i="1"/>
  <c r="R19" i="1"/>
  <c r="O27" i="1"/>
  <c r="R17" i="1"/>
  <c r="V17" i="1" s="1"/>
  <c r="X24" i="1"/>
  <c r="X16" i="1"/>
  <c r="R15" i="1"/>
  <c r="T15" i="1" s="1"/>
  <c r="R26" i="1"/>
  <c r="V26" i="1" s="1"/>
  <c r="U27" i="1"/>
  <c r="X12" i="1"/>
  <c r="R10" i="1"/>
  <c r="R11" i="1"/>
  <c r="R27" i="1" s="1"/>
  <c r="R22" i="1"/>
  <c r="X22" i="1" s="1"/>
  <c r="P27" i="1"/>
  <c r="W27" i="1"/>
  <c r="R25" i="1"/>
  <c r="T25" i="1" s="1"/>
  <c r="V22" i="1"/>
  <c r="T22" i="1"/>
  <c r="X25" i="1"/>
  <c r="T13" i="1"/>
  <c r="X13" i="1"/>
  <c r="V13" i="1"/>
  <c r="T23" i="1"/>
  <c r="X23" i="1"/>
  <c r="V23" i="1"/>
  <c r="V18" i="1"/>
  <c r="T18" i="1"/>
  <c r="X18" i="1"/>
  <c r="T21" i="1"/>
  <c r="X21" i="1"/>
  <c r="V21" i="1"/>
  <c r="V14" i="1"/>
  <c r="T14" i="1"/>
  <c r="X14" i="1"/>
  <c r="X19" i="1"/>
  <c r="V19" i="1"/>
  <c r="T19" i="1"/>
  <c r="T17" i="1"/>
  <c r="X17" i="1"/>
  <c r="V10" i="1"/>
  <c r="T10" i="1"/>
  <c r="X10" i="1"/>
  <c r="X15" i="1"/>
  <c r="V15" i="1"/>
  <c r="X26" i="1"/>
  <c r="T12" i="1"/>
  <c r="T16" i="1"/>
  <c r="T20" i="1"/>
  <c r="T24" i="1"/>
  <c r="Q27" i="1"/>
  <c r="T26" i="1" l="1"/>
  <c r="T11" i="1"/>
  <c r="V11" i="1"/>
  <c r="X11" i="1"/>
  <c r="V25" i="1"/>
  <c r="X27" i="1"/>
  <c r="V27" i="1"/>
  <c r="T27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<sst xmlns="http://schemas.openxmlformats.org/spreadsheetml/2006/main" count="55" uniqueCount="51">
  <si>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</si>
  <si>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</si>
  <si>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</si>
  <si>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</si>
  <si>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090015 - SEÇÃO JUDICIÁRIA DE MATO GROSSO DO SUL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</si>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</sst>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1" applyFont="1" applyAlignment="1"/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0" fontId="2" fillId="0" borderId="0" xfId="1"/>
    <xf numFmtId="0" fontId="4" fillId="0" borderId="0" xfId="1" applyFont="1" applyAlignment="1"/>
    <xf numFmtId="0" fontId="3" fillId="0" borderId="0" xfId="1" applyFont="1"/>
    <xf numFmtId="165" fontId="3" fillId="0" borderId="0" xfId="1" applyNumberFormat="1" applyFont="1" applyAlignment="1">
      <alignment horizontal="left"/>
    </xf>
    <xf numFmtId="165" fontId="3" fillId="0" borderId="0" xfId="1" applyNumberFormat="1" applyFont="1"/>
    <xf numFmtId="0" fontId="5" fillId="0" borderId="0" xfId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3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6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0" fontId="5" fillId="0" borderId="8" xfId="3" applyFont="1" applyFill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0" fontId="5" fillId="0" borderId="4" xfId="3" applyFont="1" applyFill="1" applyBorder="1" applyAlignment="1">
      <alignment horizontal="center" vertical="center" wrapText="1"/>
    </xf>
    <xf numFmtId="0" fontId="5" fillId="0" borderId="15" xfId="3" applyFont="1" applyFill="1" applyBorder="1" applyAlignment="1">
      <alignment horizontal="center" vertical="center" wrapText="1"/>
    </xf>
    <xf numFmtId="0" fontId="5" fillId="0" borderId="14" xfId="3" applyFont="1" applyFill="1" applyBorder="1" applyAlignment="1">
      <alignment horizontal="center" vertical="center" wrapText="1"/>
    </xf>
    <xf numFmtId="164" fontId="5" fillId="0" borderId="14" xfId="4" applyNumberFormat="1" applyFont="1" applyFill="1" applyBorder="1" applyAlignment="1">
      <alignment horizontal="center" vertical="center" wrapText="1"/>
    </xf>
    <xf numFmtId="164" fontId="5" fillId="0" borderId="11" xfId="4" applyNumberFormat="1" applyFont="1" applyFill="1" applyBorder="1" applyAlignment="1">
      <alignment horizontal="center" vertical="center" wrapText="1"/>
    </xf>
    <xf numFmtId="166" fontId="5" fillId="0" borderId="11" xfId="5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0" fontId="5" fillId="0" borderId="17" xfId="3" applyFont="1" applyFill="1" applyBorder="1" applyAlignment="1">
      <alignment horizontal="center" vertical="center" wrapText="1"/>
    </xf>
    <xf numFmtId="0" fontId="5" fillId="0" borderId="18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164" fontId="5" fillId="0" borderId="20" xfId="4" applyNumberFormat="1" applyFont="1" applyFill="1" applyBorder="1" applyAlignment="1">
      <alignment horizontal="center" vertical="center" wrapText="1"/>
    </xf>
    <xf numFmtId="166" fontId="5" fillId="0" borderId="19" xfId="5" applyNumberFormat="1" applyFont="1" applyFill="1" applyBorder="1" applyAlignment="1">
      <alignment horizontal="center" vertical="center" wrapText="1"/>
    </xf>
    <xf numFmtId="0" fontId="2" fillId="0" borderId="21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center" vertical="center" wrapText="1"/>
    </xf>
    <xf numFmtId="0" fontId="2" fillId="0" borderId="4" xfId="3" applyNumberFormat="1" applyFont="1" applyFill="1" applyBorder="1" applyAlignment="1">
      <alignment horizontal="left" vertical="center" wrapText="1"/>
    </xf>
    <xf numFmtId="0" fontId="2" fillId="0" borderId="22" xfId="3" applyNumberFormat="1" applyFont="1" applyFill="1" applyBorder="1" applyAlignment="1">
      <alignment vertical="center" wrapText="1"/>
    </xf>
    <xf numFmtId="0" fontId="2" fillId="0" borderId="21" xfId="3" applyNumberFormat="1" applyFont="1" applyFill="1" applyBorder="1" applyAlignment="1">
      <alignment vertical="center" wrapText="1"/>
    </xf>
    <xf numFmtId="166" fontId="5" fillId="0" borderId="21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Border="1" applyAlignment="1">
      <alignment horizontal="right" vertical="center"/>
    </xf>
    <xf numFmtId="166" fontId="2" fillId="0" borderId="4" xfId="5" applyNumberFormat="1" applyFont="1" applyBorder="1" applyAlignment="1">
      <alignment horizontal="right" vertical="center"/>
    </xf>
    <xf numFmtId="164" fontId="2" fillId="0" borderId="4" xfId="4" applyNumberFormat="1" applyFont="1" applyBorder="1" applyAlignment="1">
      <alignment horizontal="right" vertical="center"/>
    </xf>
    <xf numFmtId="0" fontId="2" fillId="0" borderId="24" xfId="3" applyNumberFormat="1" applyFont="1" applyFill="1" applyBorder="1" applyAlignment="1">
      <alignment horizontal="center" vertical="center" wrapText="1"/>
    </xf>
    <xf numFmtId="0" fontId="2" fillId="0" borderId="24" xfId="3" applyNumberFormat="1" applyFont="1" applyFill="1" applyBorder="1" applyAlignment="1">
      <alignment horizontal="left" vertical="center" wrapText="1"/>
    </xf>
    <xf numFmtId="0" fontId="2" fillId="0" borderId="25" xfId="3" applyNumberFormat="1" applyFont="1" applyFill="1" applyBorder="1" applyAlignment="1">
      <alignment horizontal="left" vertical="center" wrapText="1"/>
    </xf>
    <xf numFmtId="166" fontId="5" fillId="0" borderId="24" xfId="5" applyNumberFormat="1" applyFont="1" applyBorder="1" applyAlignment="1">
      <alignment horizontal="right" vertical="center"/>
    </xf>
    <xf numFmtId="166" fontId="5" fillId="0" borderId="25" xfId="5" applyNumberFormat="1" applyFont="1" applyBorder="1" applyAlignment="1">
      <alignment horizontal="right" vertical="center"/>
    </xf>
    <xf numFmtId="166" fontId="2" fillId="0" borderId="24" xfId="5" applyNumberFormat="1" applyFont="1" applyBorder="1" applyAlignment="1">
      <alignment horizontal="right" vertical="center"/>
    </xf>
    <xf numFmtId="164" fontId="2" fillId="0" borderId="24" xfId="4" applyNumberFormat="1" applyFont="1" applyBorder="1" applyAlignment="1">
      <alignment horizontal="right" vertical="center"/>
    </xf>
    <xf numFmtId="0" fontId="5" fillId="0" borderId="26" xfId="3" applyFont="1" applyFill="1" applyBorder="1" applyAlignment="1">
      <alignment horizontal="center" vertical="center" wrapText="1"/>
    </xf>
    <xf numFmtId="166" fontId="5" fillId="0" borderId="27" xfId="5" applyNumberFormat="1" applyFont="1" applyFill="1" applyBorder="1" applyAlignment="1">
      <alignment horizontal="center" vertical="center" wrapText="1"/>
    </xf>
    <xf numFmtId="166" fontId="2" fillId="0" borderId="27" xfId="5" applyNumberFormat="1" applyFont="1" applyFill="1" applyBorder="1" applyAlignment="1">
      <alignment horizontal="right" vertical="center" wrapText="1"/>
    </xf>
    <xf numFmtId="164" fontId="2" fillId="0" borderId="27" xfId="4" applyNumberFormat="1" applyFont="1" applyBorder="1" applyAlignment="1">
      <alignment horizontal="right" vertical="center"/>
    </xf>
    <xf numFmtId="166" fontId="3" fillId="0" borderId="0" xfId="1" applyNumberFormat="1" applyFont="1" applyBorder="1"/>
    <xf numFmtId="0" fontId="4" fillId="0" borderId="0" xfId="1" applyFont="1" applyBorder="1"/>
    <xf numFmtId="0" fontId="2" fillId="0" borderId="0" xfId="1" applyAlignment="1">
      <alignment vertical="center"/>
    </xf>
    <xf numFmtId="166" fontId="2" fillId="0" borderId="0" xfId="1" applyNumberFormat="1" applyAlignment="1">
      <alignment vertical="center"/>
    </xf>
    <xf numFmtId="166" fontId="2" fillId="0" borderId="0" xfId="1" applyNumberFormat="1"/>
  </cellXfs>
  <cellStyles count="8">
    <cellStyle name="Normal" xfId="0" builtinId="0"/>
    <cellStyle name="Normal 10" xfId="1"/>
    <cellStyle name="Normal 12" xfId="7"/>
    <cellStyle name="Normal 2 8 2 2 2" xfId="3"/>
    <cellStyle name="Porcentagem 11 2" xfId="2"/>
    <cellStyle name="Porcentagem 2 2 2 2" xfId="4"/>
    <cellStyle name="Vírgula 2 2 2 2" xfId="5"/>
    <cellStyle name="Vírgula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5/Anexo%20II%20-%20Transparencia%20Mensal%202025%20-%20SJMS_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0">
          <cell r="A10" t="str">
            <v>12101</v>
          </cell>
          <cell r="B10" t="str">
            <v>JUSTICA FEDERAL DE PRIMEIRO GRAU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2097181</v>
          </cell>
          <cell r="Q10">
            <v>2095508.28</v>
          </cell>
          <cell r="R10">
            <v>2095505.94</v>
          </cell>
          <cell r="S10">
            <v>2033502.04</v>
          </cell>
        </row>
        <row r="11">
          <cell r="A11" t="str">
            <v>12101</v>
          </cell>
          <cell r="B11" t="str">
            <v>JUSTICA FEDERAL DE PRIMEIRO GRAU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2098326</v>
          </cell>
          <cell r="P11">
            <v>0</v>
          </cell>
          <cell r="Q11">
            <v>1636119.24</v>
          </cell>
          <cell r="R11">
            <v>904539.67</v>
          </cell>
          <cell r="S11">
            <v>853433.21</v>
          </cell>
        </row>
        <row r="12">
          <cell r="A12" t="str">
            <v>12101</v>
          </cell>
          <cell r="B12" t="str">
            <v>JUSTICA FEDERAL DE PRIMEIRO GRAU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22175039.32</v>
          </cell>
          <cell r="O12">
            <v>58202.67</v>
          </cell>
          <cell r="P12">
            <v>47281.85</v>
          </cell>
          <cell r="Q12">
            <v>20960572.379999999</v>
          </cell>
          <cell r="R12">
            <v>16683786.720000001</v>
          </cell>
          <cell r="S12">
            <v>16523181.720000001</v>
          </cell>
        </row>
        <row r="13">
          <cell r="A13" t="str">
            <v>12101</v>
          </cell>
          <cell r="B13" t="str">
            <v>JUSTICA FEDERAL DE PRIMEIRO GRAU</v>
          </cell>
          <cell r="C13" t="str">
            <v>02</v>
          </cell>
          <cell r="D13" t="str">
            <v>122</v>
          </cell>
          <cell r="E13" t="str">
            <v>0033</v>
          </cell>
          <cell r="F13" t="str">
            <v>PROGRAMA DE GESTAO E MANUTENCAO DO PODER JUDICIARIO</v>
          </cell>
          <cell r="G13" t="str">
            <v>1J08</v>
          </cell>
          <cell r="H13" t="str">
            <v>CONSTRUCAO DE EDIFICIO-SEDE DA JUSTICA FEDERAL EM NAVIRAI -</v>
          </cell>
          <cell r="I13" t="str">
            <v>1</v>
          </cell>
          <cell r="J13" t="str">
            <v>1000</v>
          </cell>
          <cell r="K13" t="str">
            <v>RECURSOS LIVRES DA UNIAO</v>
          </cell>
          <cell r="L13" t="str">
            <v>4</v>
          </cell>
          <cell r="M13">
            <v>0</v>
          </cell>
        </row>
        <row r="14">
          <cell r="A14" t="str">
            <v>12101</v>
          </cell>
          <cell r="B14" t="str">
            <v>JUSTICA FEDERAL DE PRIMEIRO GRAU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20TP</v>
          </cell>
          <cell r="H14" t="str">
            <v>ATIVOS CIVIS DA UNIAO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1</v>
          </cell>
          <cell r="M14">
            <v>110142907.53</v>
          </cell>
          <cell r="Q14">
            <v>110142907.53</v>
          </cell>
          <cell r="R14">
            <v>110005169.20999999</v>
          </cell>
          <cell r="S14">
            <v>106516522.79000001</v>
          </cell>
        </row>
        <row r="15">
          <cell r="A15" t="str">
            <v>12101</v>
          </cell>
          <cell r="B15" t="str">
            <v>JUSTICA FEDERAL DE PRIMEIRO GRAU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216H</v>
          </cell>
          <cell r="H15" t="str">
            <v>AJUDA DE CUSTO PARA MORADIA OU AUXILIO-MORADIA A AGENTES PUB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126218</v>
          </cell>
          <cell r="Q15">
            <v>126217.34</v>
          </cell>
          <cell r="R15">
            <v>78179.289999999994</v>
          </cell>
          <cell r="S15">
            <v>78179.289999999994</v>
          </cell>
        </row>
        <row r="16">
          <cell r="A16" t="str">
            <v>12101</v>
          </cell>
          <cell r="B16" t="str">
            <v>JUSTICA FEDERAL DE PRIMEIRO GRAU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219Z</v>
          </cell>
          <cell r="H16" t="str">
            <v>CONSERVACAO E RECUPERACAO DE ATIVOS DE INFRAESTRUTURA DA UNI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4</v>
          </cell>
          <cell r="M16">
            <v>180605</v>
          </cell>
          <cell r="Q16">
            <v>180106.94</v>
          </cell>
          <cell r="R16">
            <v>180106.94</v>
          </cell>
          <cell r="S16">
            <v>171068.57</v>
          </cell>
        </row>
        <row r="17">
          <cell r="A17" t="str">
            <v>12101</v>
          </cell>
          <cell r="B17" t="str">
            <v>JUSTICA FEDERAL DE PRIMEIRO GRAU</v>
          </cell>
          <cell r="C17" t="str">
            <v>02</v>
          </cell>
          <cell r="D17" t="str">
            <v>331</v>
          </cell>
          <cell r="E17" t="str">
            <v>0033</v>
          </cell>
          <cell r="F17" t="str">
            <v>PROGRAMA DE GESTAO E MANUTENCAO DO PODER JUDICIARIO</v>
          </cell>
          <cell r="G17" t="str">
            <v>2004</v>
          </cell>
          <cell r="H17" t="str">
            <v>ASSISTENCIA MEDICA E ODONTOLOGICA AOS SERVIDORES CIVIS, EMPR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4</v>
          </cell>
          <cell r="M17">
            <v>75000</v>
          </cell>
        </row>
        <row r="18">
          <cell r="A18" t="str">
            <v>12101</v>
          </cell>
          <cell r="B18" t="str">
            <v>JUSTICA FEDERAL DE PRIMEIRO GRAU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2004</v>
          </cell>
          <cell r="H18" t="str">
            <v>ASSISTENCIA MEDICA E ODONTOLOGICA AOS SERVIDORES CIVIS, EMPR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8810590</v>
          </cell>
          <cell r="Q18">
            <v>7621061.0599999996</v>
          </cell>
          <cell r="R18">
            <v>6172194.79</v>
          </cell>
          <cell r="S18">
            <v>6085504.6200000001</v>
          </cell>
        </row>
        <row r="19">
          <cell r="A19" t="str">
            <v>12101</v>
          </cell>
          <cell r="B19" t="str">
            <v>JUSTICA FEDERAL DE PRIMEIRO GRAU</v>
          </cell>
          <cell r="C19" t="str">
            <v>02</v>
          </cell>
          <cell r="D19" t="str">
            <v>331</v>
          </cell>
          <cell r="E19" t="str">
            <v>0033</v>
          </cell>
          <cell r="F19" t="str">
            <v>PROGRAMA DE GESTAO E MANUTENCAO DO PODER JUDICIARIO</v>
          </cell>
          <cell r="G19" t="str">
            <v>212B</v>
          </cell>
          <cell r="H19" t="str">
            <v>BENEFICIOS OBRIGATORIOS AOS SERVIDORES CIVIS, EMPREGADOS, MI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3</v>
          </cell>
          <cell r="M19">
            <v>7891370.7400000002</v>
          </cell>
          <cell r="Q19">
            <v>7880370.7400000002</v>
          </cell>
          <cell r="R19">
            <v>7855733.0800000001</v>
          </cell>
          <cell r="S19">
            <v>7855733.0800000001</v>
          </cell>
        </row>
        <row r="20">
          <cell r="A20" t="str">
            <v>12101</v>
          </cell>
          <cell r="B20" t="str">
            <v>JUSTICA FEDERAL DE PRIMEIRO GRAU</v>
          </cell>
          <cell r="C20" t="str">
            <v>02</v>
          </cell>
          <cell r="D20" t="str">
            <v>846</v>
          </cell>
          <cell r="E20" t="str">
            <v>0033</v>
          </cell>
          <cell r="F20" t="str">
            <v>PROGRAMA DE GESTAO E MANUTENCAO DO PODER JUDICIARIO</v>
          </cell>
          <cell r="G20" t="str">
            <v>09HB</v>
          </cell>
          <cell r="H20" t="str">
            <v>CONTRIBUICAO DA UNIAO, DE SUAS AUTARQUIAS E FUNDACOES PARA O</v>
          </cell>
          <cell r="I20" t="str">
            <v>1</v>
          </cell>
          <cell r="J20" t="str">
            <v>1000</v>
          </cell>
          <cell r="K20" t="str">
            <v>RECURSOS LIVRES DA UNIAO</v>
          </cell>
          <cell r="L20" t="str">
            <v>1</v>
          </cell>
          <cell r="M20">
            <v>16990737.800000001</v>
          </cell>
          <cell r="Q20">
            <v>16990737.800000001</v>
          </cell>
          <cell r="R20">
            <v>16990737.800000001</v>
          </cell>
          <cell r="S20">
            <v>16990737.800000001</v>
          </cell>
        </row>
        <row r="21">
          <cell r="A21" t="str">
            <v>12101</v>
          </cell>
          <cell r="B21" t="str">
            <v>JUSTICA FEDERAL DE PRIMEIRO GRAU</v>
          </cell>
          <cell r="C21" t="str">
            <v>09</v>
          </cell>
          <cell r="D21" t="str">
            <v>272</v>
          </cell>
          <cell r="E21" t="str">
            <v>0033</v>
          </cell>
          <cell r="F21" t="str">
            <v>PROGRAMA DE GESTAO E MANUTENCAO DO PODER JUDICIARIO</v>
          </cell>
          <cell r="G21" t="str">
            <v>0181</v>
          </cell>
          <cell r="H21" t="str">
            <v>APOSENTADORIAS E PENSOES CIVIS DA UNIAO</v>
          </cell>
          <cell r="I21" t="str">
            <v>2</v>
          </cell>
          <cell r="J21" t="str">
            <v>1000</v>
          </cell>
          <cell r="K21" t="str">
            <v>RECURSOS LIVRES DA UNIAO</v>
          </cell>
          <cell r="L21" t="str">
            <v>1</v>
          </cell>
          <cell r="M21">
            <v>39749.43</v>
          </cell>
          <cell r="Q21">
            <v>39749.43</v>
          </cell>
          <cell r="R21">
            <v>39749.43</v>
          </cell>
          <cell r="S21">
            <v>39749.43</v>
          </cell>
        </row>
        <row r="22">
          <cell r="A22" t="str">
            <v>12101</v>
          </cell>
          <cell r="B22" t="str">
            <v>JUSTICA FEDERAL DE PRIMEIRO GRAU</v>
          </cell>
          <cell r="C22" t="str">
            <v>09</v>
          </cell>
          <cell r="D22" t="str">
            <v>272</v>
          </cell>
          <cell r="E22" t="str">
            <v>0033</v>
          </cell>
          <cell r="F22" t="str">
            <v>PROGRAMA DE GESTAO E MANUTENCAO DO PODER JUDICIARIO</v>
          </cell>
          <cell r="G22" t="str">
            <v>0181</v>
          </cell>
          <cell r="H22" t="str">
            <v>APOSENTADORIAS E PENSOES CIVIS DA UNIAO</v>
          </cell>
          <cell r="I22" t="str">
            <v>2</v>
          </cell>
          <cell r="J22" t="str">
            <v>1056</v>
          </cell>
          <cell r="K22" t="str">
            <v>BENEFICIOS DO RPPS DA UNIAO</v>
          </cell>
          <cell r="L22" t="str">
            <v>1</v>
          </cell>
          <cell r="M22">
            <v>24021188.940000001</v>
          </cell>
          <cell r="Q22">
            <v>24021188.940000001</v>
          </cell>
          <cell r="R22">
            <v>24021188.940000001</v>
          </cell>
          <cell r="S22">
            <v>23411402</v>
          </cell>
        </row>
        <row r="23">
          <cell r="A23" t="str">
            <v>12101</v>
          </cell>
          <cell r="B23" t="str">
            <v>JUSTICA FEDERAL DE PRIMEIRO GRAU</v>
          </cell>
          <cell r="C23" t="str">
            <v>28</v>
          </cell>
          <cell r="D23" t="str">
            <v>846</v>
          </cell>
          <cell r="E23" t="str">
            <v>0909</v>
          </cell>
          <cell r="F23" t="str">
            <v>OPERACOES ESPECIAIS: OUTROS ENCARGOS ESPECIAIS</v>
          </cell>
          <cell r="G23" t="str">
            <v>00S6</v>
          </cell>
          <cell r="H23" t="str">
            <v>BENEFICIO ESPECIAL - LEI N. 12.618, DE 2012</v>
          </cell>
          <cell r="I23" t="str">
            <v>1</v>
          </cell>
          <cell r="J23" t="str">
            <v>1000</v>
          </cell>
          <cell r="K23" t="str">
            <v>RECURSOS LIVRES DA UNIAO</v>
          </cell>
          <cell r="L23" t="str">
            <v>1</v>
          </cell>
          <cell r="M23">
            <v>233216.76</v>
          </cell>
          <cell r="Q23">
            <v>233216.76</v>
          </cell>
          <cell r="R23">
            <v>233216.76</v>
          </cell>
          <cell r="S23">
            <v>233216.76</v>
          </cell>
        </row>
        <row r="24">
          <cell r="A24" t="str">
            <v>14112</v>
          </cell>
          <cell r="B24" t="str">
            <v>TRIBUNAL REGIONAL ELEITORAL DE MATO G. DO SUL</v>
          </cell>
          <cell r="C24" t="str">
            <v>02</v>
          </cell>
          <cell r="D24" t="str">
            <v>122</v>
          </cell>
          <cell r="E24" t="str">
            <v>0033</v>
          </cell>
          <cell r="F24" t="str">
            <v>PROGRAMA DE GESTAO E MANUTENCAO DO PODER JUDICIARIO</v>
          </cell>
          <cell r="G24" t="str">
            <v>20GP</v>
          </cell>
          <cell r="H24" t="str">
            <v>JULGAMENTO DE CAUSAS E GESTAO ADMINISTRATIVA NA JUSTICA ELEI</v>
          </cell>
          <cell r="I24" t="str">
            <v>1</v>
          </cell>
          <cell r="J24" t="str">
            <v>1000</v>
          </cell>
          <cell r="K24" t="str">
            <v>RECURSOS LIVRES DA UNIAO</v>
          </cell>
          <cell r="L24" t="str">
            <v>3</v>
          </cell>
          <cell r="N24">
            <v>531.25</v>
          </cell>
          <cell r="Q24">
            <v>531.25</v>
          </cell>
          <cell r="R24">
            <v>531.25</v>
          </cell>
          <cell r="S24">
            <v>531.25</v>
          </cell>
        </row>
        <row r="25">
          <cell r="A25" t="str">
            <v>33201</v>
          </cell>
          <cell r="B25" t="str">
            <v>INSTITUTO NACIONAL DO SEGURO SOCIAL</v>
          </cell>
          <cell r="C25" t="str">
            <v>28</v>
          </cell>
          <cell r="D25" t="str">
            <v>846</v>
          </cell>
          <cell r="E25" t="str">
            <v>0901</v>
          </cell>
          <cell r="F25" t="str">
            <v>OPERACOES ESPECIAIS: CUMPRIMENTO DE SENTENCAS JUDICIAIS</v>
          </cell>
          <cell r="G25" t="str">
            <v>00SA</v>
          </cell>
          <cell r="H25" t="str">
            <v>PAGAMENTO DE HONORARIOS PERICIAIS NAS ACOES EM QUE O INSS FI</v>
          </cell>
          <cell r="I25" t="str">
            <v>2</v>
          </cell>
          <cell r="J25" t="str">
            <v>1000</v>
          </cell>
          <cell r="K25" t="str">
            <v>RECURSOS LIVRES DA UNIAO</v>
          </cell>
          <cell r="L25" t="str">
            <v>3</v>
          </cell>
          <cell r="M25">
            <v>949403</v>
          </cell>
          <cell r="Q25">
            <v>949402.75</v>
          </cell>
          <cell r="R25">
            <v>948868.69</v>
          </cell>
          <cell r="S25">
            <v>612963.26</v>
          </cell>
        </row>
        <row r="26">
          <cell r="A26" t="str">
            <v>33201</v>
          </cell>
          <cell r="B26" t="str">
            <v>INSTITUTO NACIONAL DO SEGURO SOCIAL</v>
          </cell>
          <cell r="C26" t="str">
            <v>28</v>
          </cell>
          <cell r="D26" t="str">
            <v>846</v>
          </cell>
          <cell r="E26" t="str">
            <v>0901</v>
          </cell>
          <cell r="F26" t="str">
            <v>OPERACOES ESPECIAIS: CUMPRIMENTO DE SENTENCAS JUDICIAIS</v>
          </cell>
          <cell r="G26" t="str">
            <v>00SA</v>
          </cell>
          <cell r="H26" t="str">
            <v>PAGAMENTO DE HONORARIOS PERICIAIS NAS ACOES EM QUE O INSS FI</v>
          </cell>
          <cell r="I26" t="str">
            <v>2</v>
          </cell>
          <cell r="J26" t="str">
            <v>1049</v>
          </cell>
          <cell r="K26" t="str">
            <v>REC.PROP.UO PARA APLIC. EM SEGURIDADE SOCIAL</v>
          </cell>
          <cell r="L26" t="str">
            <v>3</v>
          </cell>
          <cell r="M26">
            <v>9060367</v>
          </cell>
          <cell r="Q26">
            <v>9060338.0399999991</v>
          </cell>
          <cell r="R26">
            <v>9060337.3100000005</v>
          </cell>
          <cell r="S26">
            <v>9060337.3100000005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31"/>
  <sheetViews>
    <sheetView showGridLines="0" tabSelected="1" view="pageBreakPreview" zoomScale="80" zoomScaleNormal="70" zoomScaleSheetLayoutView="80" workbookViewId="0">
      <selection activeCell="A7" sqref="A7:J7"/>
    </sheetView>
  </sheetViews>
  <sheetFormatPr defaultRowHeight="12.75" x14ac:dyDescent="0.2"/>
  <cols>
    <col min="1" max="1" width="17.7109375" style="5" customWidth="1"/>
    <col min="2" max="2" width="35.7109375" style="5" customWidth="1"/>
    <col min="3" max="4" width="15.7109375" style="5" customWidth="1"/>
    <col min="5" max="6" width="55.7109375" style="5" customWidth="1"/>
    <col min="7" max="8" width="8.7109375" style="5" customWidth="1"/>
    <col min="9" max="9" width="35.7109375" style="5" customWidth="1"/>
    <col min="10" max="10" width="8.7109375" style="5" customWidth="1"/>
    <col min="11" max="19" width="16.7109375" style="5" customWidth="1"/>
    <col min="20" max="20" width="8.7109375" style="5" customWidth="1"/>
    <col min="21" max="21" width="16.7109375" style="5" customWidth="1"/>
    <col min="22" max="22" width="8.7109375" style="5" customWidth="1"/>
    <col min="23" max="23" width="16.7109375" style="5" customWidth="1"/>
    <col min="24" max="24" width="8.7109375" style="5" customWidth="1"/>
    <col min="25" max="16384" width="9.140625" style="5"/>
  </cols>
  <sheetData>
    <row r="1" spans="1:24" x14ac:dyDescent="0.2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x14ac:dyDescent="0.2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x14ac:dyDescent="0.2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x14ac:dyDescent="0.2">
      <c r="A4" s="7" t="s">
        <v>5</v>
      </c>
      <c r="B4" s="8">
        <v>45962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x14ac:dyDescent="0.2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.5" thickBot="1" x14ac:dyDescent="0.25">
      <c r="A6" s="11"/>
      <c r="B6" s="11"/>
      <c r="C6" s="11"/>
      <c r="D6" s="11"/>
      <c r="E6" s="11"/>
      <c r="F6" s="11"/>
      <c r="G6" s="11"/>
      <c r="H6" s="12"/>
      <c r="I6" s="12"/>
      <c r="J6" s="12"/>
      <c r="K6" s="11"/>
      <c r="L6" s="11"/>
      <c r="M6" s="11"/>
      <c r="N6" s="11"/>
      <c r="O6" s="11"/>
      <c r="P6" s="11"/>
      <c r="Q6" s="11"/>
      <c r="R6" s="11"/>
      <c r="S6" s="11"/>
      <c r="T6" s="11"/>
      <c r="U6" s="13"/>
      <c r="V6" s="11"/>
      <c r="W6" s="13"/>
      <c r="X6" s="11"/>
    </row>
    <row r="7" spans="1:24" ht="28.5" customHeight="1" thickBot="1" x14ac:dyDescent="0.25">
      <c r="A7" s="14" t="s">
        <v>7</v>
      </c>
      <c r="B7" s="15"/>
      <c r="C7" s="15"/>
      <c r="D7" s="15"/>
      <c r="E7" s="15"/>
      <c r="F7" s="15"/>
      <c r="G7" s="15"/>
      <c r="H7" s="15"/>
      <c r="I7" s="15"/>
      <c r="J7" s="16"/>
      <c r="K7" s="17" t="s">
        <v>8</v>
      </c>
      <c r="L7" s="18" t="s">
        <v>9</v>
      </c>
      <c r="M7" s="19"/>
      <c r="N7" s="17" t="s">
        <v>10</v>
      </c>
      <c r="O7" s="17" t="s">
        <v>11</v>
      </c>
      <c r="P7" s="14" t="s">
        <v>12</v>
      </c>
      <c r="Q7" s="16"/>
      <c r="R7" s="17" t="s">
        <v>13</v>
      </c>
      <c r="S7" s="14" t="s">
        <v>14</v>
      </c>
      <c r="T7" s="15"/>
      <c r="U7" s="15"/>
      <c r="V7" s="15"/>
      <c r="W7" s="15"/>
      <c r="X7" s="16"/>
    </row>
    <row r="8" spans="1:24" ht="28.5" customHeight="1" x14ac:dyDescent="0.2">
      <c r="A8" s="20" t="s">
        <v>15</v>
      </c>
      <c r="B8" s="21"/>
      <c r="C8" s="22" t="s">
        <v>16</v>
      </c>
      <c r="D8" s="22" t="s">
        <v>17</v>
      </c>
      <c r="E8" s="23" t="s">
        <v>18</v>
      </c>
      <c r="F8" s="24"/>
      <c r="G8" s="22" t="s">
        <v>19</v>
      </c>
      <c r="H8" s="25" t="s">
        <v>20</v>
      </c>
      <c r="I8" s="26"/>
      <c r="J8" s="22" t="s">
        <v>21</v>
      </c>
      <c r="K8" s="27"/>
      <c r="L8" s="28" t="s">
        <v>22</v>
      </c>
      <c r="M8" s="28" t="s">
        <v>23</v>
      </c>
      <c r="N8" s="27"/>
      <c r="O8" s="27"/>
      <c r="P8" s="29" t="s">
        <v>24</v>
      </c>
      <c r="Q8" s="29" t="s">
        <v>25</v>
      </c>
      <c r="R8" s="27"/>
      <c r="S8" s="30" t="s">
        <v>26</v>
      </c>
      <c r="T8" s="31" t="s">
        <v>27</v>
      </c>
      <c r="U8" s="30" t="s">
        <v>28</v>
      </c>
      <c r="V8" s="32" t="s">
        <v>27</v>
      </c>
      <c r="W8" s="33" t="s">
        <v>29</v>
      </c>
      <c r="X8" s="32" t="s">
        <v>27</v>
      </c>
    </row>
    <row r="9" spans="1:24" ht="28.5" customHeight="1" thickBot="1" x14ac:dyDescent="0.25">
      <c r="A9" s="34" t="s">
        <v>30</v>
      </c>
      <c r="B9" s="34" t="s">
        <v>31</v>
      </c>
      <c r="C9" s="35"/>
      <c r="D9" s="35"/>
      <c r="E9" s="36" t="s">
        <v>32</v>
      </c>
      <c r="F9" s="36" t="s">
        <v>33</v>
      </c>
      <c r="G9" s="35"/>
      <c r="H9" s="36" t="s">
        <v>30</v>
      </c>
      <c r="I9" s="36" t="s">
        <v>31</v>
      </c>
      <c r="J9" s="35"/>
      <c r="K9" s="34" t="s">
        <v>34</v>
      </c>
      <c r="L9" s="37" t="s">
        <v>35</v>
      </c>
      <c r="M9" s="37" t="s">
        <v>36</v>
      </c>
      <c r="N9" s="37" t="s">
        <v>37</v>
      </c>
      <c r="O9" s="37" t="s">
        <v>38</v>
      </c>
      <c r="P9" s="37" t="s">
        <v>39</v>
      </c>
      <c r="Q9" s="37" t="s">
        <v>40</v>
      </c>
      <c r="R9" s="34" t="s">
        <v>41</v>
      </c>
      <c r="S9" s="38" t="s">
        <v>42</v>
      </c>
      <c r="T9" s="39" t="s">
        <v>43</v>
      </c>
      <c r="U9" s="38" t="s">
        <v>44</v>
      </c>
      <c r="V9" s="39" t="s">
        <v>45</v>
      </c>
      <c r="W9" s="40" t="s">
        <v>46</v>
      </c>
      <c r="X9" s="39" t="s">
        <v>47</v>
      </c>
    </row>
    <row r="10" spans="1:24" ht="28.5" customHeight="1" x14ac:dyDescent="0.2">
      <c r="A10" s="41" t="str">
        <f>+'[1]Access-Nov'!A10</f>
        <v>12101</v>
      </c>
      <c r="B10" s="41" t="str">
        <f>+'[1]Access-Nov'!B10</f>
        <v>JUSTICA FEDERAL DE PRIMEIRO GRAU</v>
      </c>
      <c r="C10" s="42" t="str">
        <f>+CONCATENATE('[1]Access-Nov'!C10,".",'[1]Access-Nov'!D10)</f>
        <v>02.061</v>
      </c>
      <c r="D10" s="42" t="str">
        <f>+CONCATENATE('[1]Access-Nov'!E10,".",'[1]Access-Nov'!G10)</f>
        <v>0033.4224</v>
      </c>
      <c r="E10" s="43" t="str">
        <f>+'[1]Access-Nov'!F10</f>
        <v>PROGRAMA DE GESTAO E MANUTENCAO DO PODER JUDICIARIO</v>
      </c>
      <c r="F10" s="44" t="str">
        <f>+'[1]Access-Nov'!H10</f>
        <v>ASSISTENCIA JURIDICA A PESSOAS CARENTES</v>
      </c>
      <c r="G10" s="41" t="str">
        <f>IF('[1]Access-Nov'!I10="1","F","S")</f>
        <v>F</v>
      </c>
      <c r="H10" s="41" t="str">
        <f>+'[1]Access-Nov'!J10</f>
        <v>1000</v>
      </c>
      <c r="I10" s="45" t="str">
        <f>+'[1]Access-Nov'!K10</f>
        <v>RECURSOS LIVRES DA UNIAO</v>
      </c>
      <c r="J10" s="41" t="str">
        <f>+'[1]Access-Nov'!L10</f>
        <v>3</v>
      </c>
      <c r="K10" s="46"/>
      <c r="L10" s="47"/>
      <c r="M10" s="47"/>
      <c r="N10" s="48">
        <f t="shared" ref="N10:N26" si="0">K10+L10-M10</f>
        <v>0</v>
      </c>
      <c r="O10" s="46">
        <f>'[1]Access-Nov'!P10</f>
        <v>0</v>
      </c>
      <c r="P10" s="49">
        <f>+'[1]Access-Nov'!M10</f>
        <v>2097181</v>
      </c>
      <c r="Q10" s="49">
        <f>'[1]Access-Nov'!N10-'[1]Access-Nov'!O10</f>
        <v>0</v>
      </c>
      <c r="R10" s="49">
        <f>N10-O10+P10+Q10</f>
        <v>2097181</v>
      </c>
      <c r="S10" s="49">
        <f>+'[1]Access-Nov'!Q10</f>
        <v>2095508.28</v>
      </c>
      <c r="T10" s="50">
        <f t="shared" ref="T10:T27" si="1">IF(R10&gt;0,S10/R10,0)</f>
        <v>0.99920239597822025</v>
      </c>
      <c r="U10" s="49">
        <f>'[1]Access-Nov'!R10</f>
        <v>2095505.94</v>
      </c>
      <c r="V10" s="50">
        <f t="shared" ref="V10:V27" si="2">IF(R10&gt;0,U10/R10,0)</f>
        <v>0.99920128019469945</v>
      </c>
      <c r="W10" s="49">
        <f>'[1]Access-Nov'!S10</f>
        <v>2033502.04</v>
      </c>
      <c r="X10" s="50">
        <f t="shared" ref="X10:X27" si="3">IF(R10&gt;0,W10/R10,0)</f>
        <v>0.96963592555911959</v>
      </c>
    </row>
    <row r="11" spans="1:24" ht="28.5" customHeight="1" x14ac:dyDescent="0.2">
      <c r="A11" s="51" t="str">
        <f>+'[1]Access-Nov'!A11</f>
        <v>12101</v>
      </c>
      <c r="B11" s="52" t="str">
        <f>+'[1]Access-Nov'!B11</f>
        <v>JUSTICA FEDERAL DE PRIMEIRO GRAU</v>
      </c>
      <c r="C11" s="51" t="str">
        <f>+CONCATENATE('[1]Access-Nov'!C11,".",'[1]Access-Nov'!D11)</f>
        <v>02.061</v>
      </c>
      <c r="D11" s="51" t="str">
        <f>+CONCATENATE('[1]Access-Nov'!E11,".",'[1]Access-Nov'!G11)</f>
        <v>0033.4257</v>
      </c>
      <c r="E11" s="52" t="str">
        <f>+'[1]Access-Nov'!F11</f>
        <v>PROGRAMA DE GESTAO E MANUTENCAO DO PODER JUDICIARIO</v>
      </c>
      <c r="F11" s="53" t="str">
        <f>+'[1]Access-Nov'!H11</f>
        <v>JULGAMENTO DE CAUSAS NA JUSTICA FEDERAL</v>
      </c>
      <c r="G11" s="51" t="str">
        <f>IF('[1]Access-Nov'!I11="1","F","S")</f>
        <v>F</v>
      </c>
      <c r="H11" s="51" t="str">
        <f>+'[1]Access-Nov'!J11</f>
        <v>1000</v>
      </c>
      <c r="I11" s="52" t="str">
        <f>+'[1]Access-Nov'!K11</f>
        <v>RECURSOS LIVRES DA UNIAO</v>
      </c>
      <c r="J11" s="51" t="str">
        <f>+'[1]Access-Nov'!L11</f>
        <v>4</v>
      </c>
      <c r="K11" s="54"/>
      <c r="L11" s="54"/>
      <c r="M11" s="54"/>
      <c r="N11" s="55">
        <f t="shared" si="0"/>
        <v>0</v>
      </c>
      <c r="O11" s="56">
        <f>'[1]Access-Nov'!P11</f>
        <v>0</v>
      </c>
      <c r="P11" s="56">
        <f>+'[1]Access-Nov'!M11</f>
        <v>2098326</v>
      </c>
      <c r="Q11" s="56">
        <f>'[1]Access-Nov'!N11-'[1]Access-Nov'!O11</f>
        <v>0</v>
      </c>
      <c r="R11" s="56">
        <f t="shared" ref="R11:R26" si="4">N11-O11+P11+Q11</f>
        <v>2098326</v>
      </c>
      <c r="S11" s="56">
        <f>+'[1]Access-Nov'!Q11</f>
        <v>1636119.24</v>
      </c>
      <c r="T11" s="57">
        <f t="shared" si="1"/>
        <v>0.77972595297394209</v>
      </c>
      <c r="U11" s="56">
        <f>'[1]Access-Nov'!R11</f>
        <v>904539.67</v>
      </c>
      <c r="V11" s="57">
        <f t="shared" si="2"/>
        <v>0.4310768059872489</v>
      </c>
      <c r="W11" s="56">
        <f>'[1]Access-Nov'!S11</f>
        <v>853433.21</v>
      </c>
      <c r="X11" s="57">
        <f t="shared" si="3"/>
        <v>0.40672098139183327</v>
      </c>
    </row>
    <row r="12" spans="1:24" ht="28.5" customHeight="1" x14ac:dyDescent="0.2">
      <c r="A12" s="51" t="str">
        <f>+'[1]Access-Nov'!A12</f>
        <v>12101</v>
      </c>
      <c r="B12" s="52" t="str">
        <f>+'[1]Access-Nov'!B12</f>
        <v>JUSTICA FEDERAL DE PRIMEIRO GRAU</v>
      </c>
      <c r="C12" s="51" t="str">
        <f>+CONCATENATE('[1]Access-Nov'!C12,".",'[1]Access-Nov'!D12)</f>
        <v>02.061</v>
      </c>
      <c r="D12" s="51" t="str">
        <f>+CONCATENATE('[1]Access-Nov'!E12,".",'[1]Access-Nov'!G12)</f>
        <v>0033.4257</v>
      </c>
      <c r="E12" s="52" t="str">
        <f>+'[1]Access-Nov'!F12</f>
        <v>PROGRAMA DE GESTAO E MANUTENCAO DO PODER JUDICIARIO</v>
      </c>
      <c r="F12" s="52" t="str">
        <f>+'[1]Access-Nov'!H12</f>
        <v>JULGAMENTO DE CAUSAS NA JUSTICA FEDERAL</v>
      </c>
      <c r="G12" s="51" t="str">
        <f>IF('[1]Access-Nov'!I12="1","F","S")</f>
        <v>F</v>
      </c>
      <c r="H12" s="51" t="str">
        <f>+'[1]Access-Nov'!J12</f>
        <v>1000</v>
      </c>
      <c r="I12" s="52" t="str">
        <f>+'[1]Access-Nov'!K12</f>
        <v>RECURSOS LIVRES DA UNIAO</v>
      </c>
      <c r="J12" s="51" t="str">
        <f>+'[1]Access-Nov'!L12</f>
        <v>3</v>
      </c>
      <c r="K12" s="56"/>
      <c r="L12" s="56"/>
      <c r="M12" s="56"/>
      <c r="N12" s="54">
        <f t="shared" si="0"/>
        <v>0</v>
      </c>
      <c r="O12" s="56">
        <f>'[1]Access-Nov'!P12</f>
        <v>47281.85</v>
      </c>
      <c r="P12" s="56">
        <f>+'[1]Access-Nov'!M12</f>
        <v>22175039.32</v>
      </c>
      <c r="Q12" s="56">
        <f>'[1]Access-Nov'!N12-'[1]Access-Nov'!O12</f>
        <v>-58202.67</v>
      </c>
      <c r="R12" s="56">
        <f t="shared" si="4"/>
        <v>22069554.799999997</v>
      </c>
      <c r="S12" s="56">
        <f>+'[1]Access-Nov'!Q12</f>
        <v>20960572.379999999</v>
      </c>
      <c r="T12" s="57">
        <f t="shared" si="1"/>
        <v>0.94975057584759259</v>
      </c>
      <c r="U12" s="56">
        <f>'[1]Access-Nov'!R12</f>
        <v>16683786.720000001</v>
      </c>
      <c r="V12" s="57">
        <f t="shared" si="2"/>
        <v>0.75596390009643522</v>
      </c>
      <c r="W12" s="56">
        <f>'[1]Access-Nov'!S12</f>
        <v>16523181.720000001</v>
      </c>
      <c r="X12" s="57">
        <f t="shared" si="3"/>
        <v>0.74868668034934727</v>
      </c>
    </row>
    <row r="13" spans="1:24" ht="28.5" customHeight="1" x14ac:dyDescent="0.2">
      <c r="A13" s="51" t="str">
        <f>+'[1]Access-Nov'!A13</f>
        <v>12101</v>
      </c>
      <c r="B13" s="52" t="str">
        <f>+'[1]Access-Nov'!B13</f>
        <v>JUSTICA FEDERAL DE PRIMEIRO GRAU</v>
      </c>
      <c r="C13" s="51" t="str">
        <f>+CONCATENATE('[1]Access-Nov'!C13,".",'[1]Access-Nov'!D13)</f>
        <v>02.122</v>
      </c>
      <c r="D13" s="51" t="str">
        <f>+CONCATENATE('[1]Access-Nov'!E13,".",'[1]Access-Nov'!G13)</f>
        <v>0033.1J08</v>
      </c>
      <c r="E13" s="52" t="str">
        <f>+'[1]Access-Nov'!F13</f>
        <v>PROGRAMA DE GESTAO E MANUTENCAO DO PODER JUDICIARIO</v>
      </c>
      <c r="F13" s="52" t="str">
        <f>+'[1]Access-Nov'!H13</f>
        <v>CONSTRUCAO DE EDIFICIO-SEDE DA JUSTICA FEDERAL EM NAVIRAI -</v>
      </c>
      <c r="G13" s="51" t="str">
        <f>IF('[1]Access-Nov'!I13="1","F","S")</f>
        <v>F</v>
      </c>
      <c r="H13" s="51" t="str">
        <f>+'[1]Access-Nov'!J13</f>
        <v>1000</v>
      </c>
      <c r="I13" s="52" t="str">
        <f>+'[1]Access-Nov'!K13</f>
        <v>RECURSOS LIVRES DA UNIAO</v>
      </c>
      <c r="J13" s="51" t="str">
        <f>+'[1]Access-Nov'!L13</f>
        <v>4</v>
      </c>
      <c r="K13" s="56"/>
      <c r="L13" s="56"/>
      <c r="M13" s="56"/>
      <c r="N13" s="54">
        <f t="shared" si="0"/>
        <v>0</v>
      </c>
      <c r="O13" s="56">
        <f>'[1]Access-Nov'!P13</f>
        <v>0</v>
      </c>
      <c r="P13" s="56">
        <f>+'[1]Access-Nov'!M13</f>
        <v>0</v>
      </c>
      <c r="Q13" s="56">
        <f>'[1]Access-Nov'!N13-'[1]Access-Nov'!O13</f>
        <v>0</v>
      </c>
      <c r="R13" s="56">
        <f t="shared" si="4"/>
        <v>0</v>
      </c>
      <c r="S13" s="56">
        <f>+'[1]Access-Nov'!Q13</f>
        <v>0</v>
      </c>
      <c r="T13" s="57">
        <f t="shared" si="1"/>
        <v>0</v>
      </c>
      <c r="U13" s="56">
        <f>'[1]Access-Nov'!R13</f>
        <v>0</v>
      </c>
      <c r="V13" s="57">
        <f t="shared" si="2"/>
        <v>0</v>
      </c>
      <c r="W13" s="56">
        <f>'[1]Access-Nov'!S13</f>
        <v>0</v>
      </c>
      <c r="X13" s="57">
        <f t="shared" si="3"/>
        <v>0</v>
      </c>
    </row>
    <row r="14" spans="1:24" ht="28.5" customHeight="1" x14ac:dyDescent="0.2">
      <c r="A14" s="51" t="str">
        <f>+'[1]Access-Nov'!A14</f>
        <v>12101</v>
      </c>
      <c r="B14" s="52" t="str">
        <f>+'[1]Access-Nov'!B14</f>
        <v>JUSTICA FEDERAL DE PRIMEIRO GRAU</v>
      </c>
      <c r="C14" s="51" t="str">
        <f>+CONCATENATE('[1]Access-Nov'!C14,".",'[1]Access-Nov'!D14)</f>
        <v>02.122</v>
      </c>
      <c r="D14" s="51" t="str">
        <f>+CONCATENATE('[1]Access-Nov'!E14,".",'[1]Access-Nov'!G14)</f>
        <v>0033.20TP</v>
      </c>
      <c r="E14" s="52" t="str">
        <f>+'[1]Access-Nov'!F14</f>
        <v>PROGRAMA DE GESTAO E MANUTENCAO DO PODER JUDICIARIO</v>
      </c>
      <c r="F14" s="52" t="str">
        <f>+'[1]Access-Nov'!H14</f>
        <v>ATIVOS CIVIS DA UNIAO</v>
      </c>
      <c r="G14" s="51" t="str">
        <f>IF('[1]Access-Nov'!I14="1","F","S")</f>
        <v>F</v>
      </c>
      <c r="H14" s="51" t="str">
        <f>+'[1]Access-Nov'!J14</f>
        <v>1000</v>
      </c>
      <c r="I14" s="52" t="str">
        <f>+'[1]Access-Nov'!K14</f>
        <v>RECURSOS LIVRES DA UNIAO</v>
      </c>
      <c r="J14" s="51" t="str">
        <f>+'[1]Access-Nov'!L14</f>
        <v>1</v>
      </c>
      <c r="K14" s="56"/>
      <c r="L14" s="56"/>
      <c r="M14" s="56"/>
      <c r="N14" s="54">
        <f t="shared" si="0"/>
        <v>0</v>
      </c>
      <c r="O14" s="56">
        <f>'[1]Access-Nov'!P14</f>
        <v>0</v>
      </c>
      <c r="P14" s="56">
        <f>+'[1]Access-Nov'!M14</f>
        <v>110142907.53</v>
      </c>
      <c r="Q14" s="56">
        <f>'[1]Access-Nov'!N14-'[1]Access-Nov'!O14</f>
        <v>0</v>
      </c>
      <c r="R14" s="56">
        <f t="shared" si="4"/>
        <v>110142907.53</v>
      </c>
      <c r="S14" s="56">
        <f>+'[1]Access-Nov'!Q14</f>
        <v>110142907.53</v>
      </c>
      <c r="T14" s="57">
        <f t="shared" si="1"/>
        <v>1</v>
      </c>
      <c r="U14" s="56">
        <f>'[1]Access-Nov'!R14</f>
        <v>110005169.20999999</v>
      </c>
      <c r="V14" s="57">
        <f t="shared" si="2"/>
        <v>0.99874945810775428</v>
      </c>
      <c r="W14" s="56">
        <f>'[1]Access-Nov'!S14</f>
        <v>106516522.79000001</v>
      </c>
      <c r="X14" s="57">
        <f t="shared" si="3"/>
        <v>0.96707563999059798</v>
      </c>
    </row>
    <row r="15" spans="1:24" ht="28.5" customHeight="1" x14ac:dyDescent="0.2">
      <c r="A15" s="51" t="str">
        <f>+'[1]Access-Nov'!A15</f>
        <v>12101</v>
      </c>
      <c r="B15" s="52" t="str">
        <f>+'[1]Access-Nov'!B15</f>
        <v>JUSTICA FEDERAL DE PRIMEIRO GRAU</v>
      </c>
      <c r="C15" s="51" t="str">
        <f>+CONCATENATE('[1]Access-Nov'!C15,".",'[1]Access-Nov'!D15)</f>
        <v>02.122</v>
      </c>
      <c r="D15" s="51" t="str">
        <f>+CONCATENATE('[1]Access-Nov'!E15,".",'[1]Access-Nov'!G15)</f>
        <v>0033.216H</v>
      </c>
      <c r="E15" s="52" t="str">
        <f>+'[1]Access-Nov'!F15</f>
        <v>PROGRAMA DE GESTAO E MANUTENCAO DO PODER JUDICIARIO</v>
      </c>
      <c r="F15" s="52" t="str">
        <f>+'[1]Access-Nov'!H15</f>
        <v>AJUDA DE CUSTO PARA MORADIA OU AUXILIO-MORADIA A AGENTES PUB</v>
      </c>
      <c r="G15" s="51" t="str">
        <f>IF('[1]Access-Nov'!I15="1","F","S")</f>
        <v>F</v>
      </c>
      <c r="H15" s="51" t="str">
        <f>+'[1]Access-Nov'!J15</f>
        <v>1000</v>
      </c>
      <c r="I15" s="52" t="str">
        <f>+'[1]Access-Nov'!K15</f>
        <v>RECURSOS LIVRES DA UNIAO</v>
      </c>
      <c r="J15" s="51" t="str">
        <f>+'[1]Access-Nov'!L15</f>
        <v>3</v>
      </c>
      <c r="K15" s="54"/>
      <c r="L15" s="54"/>
      <c r="M15" s="54"/>
      <c r="N15" s="54">
        <f t="shared" si="0"/>
        <v>0</v>
      </c>
      <c r="O15" s="54">
        <f>'[1]Access-Nov'!P15</f>
        <v>0</v>
      </c>
      <c r="P15" s="56">
        <f>+'[1]Access-Nov'!M15</f>
        <v>126218</v>
      </c>
      <c r="Q15" s="56">
        <f>'[1]Access-Nov'!N15-'[1]Access-Nov'!O15</f>
        <v>0</v>
      </c>
      <c r="R15" s="56">
        <f t="shared" si="4"/>
        <v>126218</v>
      </c>
      <c r="S15" s="56">
        <f>+'[1]Access-Nov'!Q15</f>
        <v>126217.34</v>
      </c>
      <c r="T15" s="57">
        <f t="shared" si="1"/>
        <v>0.99999477095184519</v>
      </c>
      <c r="U15" s="56">
        <f>'[1]Access-Nov'!R15</f>
        <v>78179.289999999994</v>
      </c>
      <c r="V15" s="57">
        <f t="shared" si="2"/>
        <v>0.61939889714620733</v>
      </c>
      <c r="W15" s="56">
        <f>'[1]Access-Nov'!S15</f>
        <v>78179.289999999994</v>
      </c>
      <c r="X15" s="57">
        <f t="shared" si="3"/>
        <v>0.61939889714620733</v>
      </c>
    </row>
    <row r="16" spans="1:24" ht="28.5" customHeight="1" x14ac:dyDescent="0.2">
      <c r="A16" s="51" t="str">
        <f>+'[1]Access-Nov'!A16</f>
        <v>12101</v>
      </c>
      <c r="B16" s="52" t="str">
        <f>+'[1]Access-Nov'!B16</f>
        <v>JUSTICA FEDERAL DE PRIMEIRO GRAU</v>
      </c>
      <c r="C16" s="51" t="str">
        <f>+CONCATENATE('[1]Access-Nov'!C16,".",'[1]Access-Nov'!D16)</f>
        <v>02.122</v>
      </c>
      <c r="D16" s="51" t="str">
        <f>+CONCATENATE('[1]Access-Nov'!E16,".",'[1]Access-Nov'!G16)</f>
        <v>0033.219Z</v>
      </c>
      <c r="E16" s="52" t="str">
        <f>+'[1]Access-Nov'!F16</f>
        <v>PROGRAMA DE GESTAO E MANUTENCAO DO PODER JUDICIARIO</v>
      </c>
      <c r="F16" s="52" t="str">
        <f>+'[1]Access-Nov'!H16</f>
        <v>CONSERVACAO E RECUPERACAO DE ATIVOS DE INFRAESTRUTURA DA UNI</v>
      </c>
      <c r="G16" s="51" t="str">
        <f>IF('[1]Access-Nov'!I16="1","F","S")</f>
        <v>F</v>
      </c>
      <c r="H16" s="51" t="str">
        <f>+'[1]Access-Nov'!J16</f>
        <v>1000</v>
      </c>
      <c r="I16" s="52" t="str">
        <f>+'[1]Access-Nov'!K16</f>
        <v>RECURSOS LIVRES DA UNIAO</v>
      </c>
      <c r="J16" s="51" t="str">
        <f>+'[1]Access-Nov'!L16</f>
        <v>4</v>
      </c>
      <c r="K16" s="56"/>
      <c r="L16" s="56"/>
      <c r="M16" s="56"/>
      <c r="N16" s="54">
        <f t="shared" si="0"/>
        <v>0</v>
      </c>
      <c r="O16" s="56">
        <f>'[1]Access-Nov'!P16</f>
        <v>0</v>
      </c>
      <c r="P16" s="56">
        <f>+'[1]Access-Nov'!M16</f>
        <v>180605</v>
      </c>
      <c r="Q16" s="56">
        <f>'[1]Access-Nov'!N16-'[1]Access-Nov'!O16</f>
        <v>0</v>
      </c>
      <c r="R16" s="56">
        <f t="shared" si="4"/>
        <v>180605</v>
      </c>
      <c r="S16" s="56">
        <f>+'[1]Access-Nov'!Q16</f>
        <v>180106.94</v>
      </c>
      <c r="T16" s="57">
        <f t="shared" si="1"/>
        <v>0.99724226904017055</v>
      </c>
      <c r="U16" s="56">
        <f>'[1]Access-Nov'!R16</f>
        <v>180106.94</v>
      </c>
      <c r="V16" s="57">
        <f t="shared" si="2"/>
        <v>0.99724226904017055</v>
      </c>
      <c r="W16" s="56">
        <f>'[1]Access-Nov'!S16</f>
        <v>171068.57</v>
      </c>
      <c r="X16" s="57">
        <f t="shared" si="3"/>
        <v>0.94719730904460009</v>
      </c>
    </row>
    <row r="17" spans="1:24" ht="28.5" customHeight="1" x14ac:dyDescent="0.2">
      <c r="A17" s="51" t="str">
        <f>+'[1]Access-Nov'!A17</f>
        <v>12101</v>
      </c>
      <c r="B17" s="52" t="str">
        <f>+'[1]Access-Nov'!B17</f>
        <v>JUSTICA FEDERAL DE PRIMEIRO GRAU</v>
      </c>
      <c r="C17" s="51" t="str">
        <f>+CONCATENATE('[1]Access-Nov'!C17,".",'[1]Access-Nov'!D17)</f>
        <v>02.331</v>
      </c>
      <c r="D17" s="51" t="str">
        <f>+CONCATENATE('[1]Access-Nov'!E17,".",'[1]Access-Nov'!G17)</f>
        <v>0033.2004</v>
      </c>
      <c r="E17" s="52" t="str">
        <f>+'[1]Access-Nov'!F17</f>
        <v>PROGRAMA DE GESTAO E MANUTENCAO DO PODER JUDICIARIO</v>
      </c>
      <c r="F17" s="52" t="str">
        <f>+'[1]Access-Nov'!H17</f>
        <v>ASSISTENCIA MEDICA E ODONTOLOGICA AOS SERVIDORES CIVIS, EMPR</v>
      </c>
      <c r="G17" s="51" t="str">
        <f>IF('[1]Access-Nov'!I17="1","F","S")</f>
        <v>F</v>
      </c>
      <c r="H17" s="51" t="str">
        <f>+'[1]Access-Nov'!J17</f>
        <v>1000</v>
      </c>
      <c r="I17" s="52" t="str">
        <f>+'[1]Access-Nov'!K17</f>
        <v>RECURSOS LIVRES DA UNIAO</v>
      </c>
      <c r="J17" s="51" t="str">
        <f>+'[1]Access-Nov'!L17</f>
        <v>4</v>
      </c>
      <c r="K17" s="56"/>
      <c r="L17" s="56"/>
      <c r="M17" s="56"/>
      <c r="N17" s="54">
        <f t="shared" si="0"/>
        <v>0</v>
      </c>
      <c r="O17" s="56">
        <f>'[1]Access-Nov'!P17</f>
        <v>0</v>
      </c>
      <c r="P17" s="56">
        <f>+'[1]Access-Nov'!M17</f>
        <v>75000</v>
      </c>
      <c r="Q17" s="56">
        <f>'[1]Access-Nov'!N17-'[1]Access-Nov'!O17</f>
        <v>0</v>
      </c>
      <c r="R17" s="56">
        <f t="shared" si="4"/>
        <v>75000</v>
      </c>
      <c r="S17" s="56">
        <f>+'[1]Access-Nov'!Q17</f>
        <v>0</v>
      </c>
      <c r="T17" s="57">
        <f t="shared" si="1"/>
        <v>0</v>
      </c>
      <c r="U17" s="56">
        <f>'[1]Access-Nov'!R17</f>
        <v>0</v>
      </c>
      <c r="V17" s="57">
        <f t="shared" si="2"/>
        <v>0</v>
      </c>
      <c r="W17" s="56">
        <f>'[1]Access-Nov'!S17</f>
        <v>0</v>
      </c>
      <c r="X17" s="57">
        <f t="shared" si="3"/>
        <v>0</v>
      </c>
    </row>
    <row r="18" spans="1:24" ht="28.5" customHeight="1" x14ac:dyDescent="0.2">
      <c r="A18" s="51" t="str">
        <f>+'[1]Access-Nov'!A18</f>
        <v>12101</v>
      </c>
      <c r="B18" s="52" t="str">
        <f>+'[1]Access-Nov'!B18</f>
        <v>JUSTICA FEDERAL DE PRIMEIRO GRAU</v>
      </c>
      <c r="C18" s="51" t="str">
        <f>+CONCATENATE('[1]Access-Nov'!C18,".",'[1]Access-Nov'!D18)</f>
        <v>02.331</v>
      </c>
      <c r="D18" s="51" t="str">
        <f>+CONCATENATE('[1]Access-Nov'!E18,".",'[1]Access-Nov'!G18)</f>
        <v>0033.2004</v>
      </c>
      <c r="E18" s="52" t="str">
        <f>+'[1]Access-Nov'!F18</f>
        <v>PROGRAMA DE GESTAO E MANUTENCAO DO PODER JUDICIARIO</v>
      </c>
      <c r="F18" s="52" t="str">
        <f>+'[1]Access-Nov'!H18</f>
        <v>ASSISTENCIA MEDICA E ODONTOLOGICA AOS SERVIDORES CIVIS, EMPR</v>
      </c>
      <c r="G18" s="51" t="str">
        <f>IF('[1]Access-Nov'!I18="1","F","S")</f>
        <v>F</v>
      </c>
      <c r="H18" s="51" t="str">
        <f>+'[1]Access-Nov'!J18</f>
        <v>1000</v>
      </c>
      <c r="I18" s="52" t="str">
        <f>+'[1]Access-Nov'!K18</f>
        <v>RECURSOS LIVRES DA UNIAO</v>
      </c>
      <c r="J18" s="51" t="str">
        <f>+'[1]Access-Nov'!L18</f>
        <v>3</v>
      </c>
      <c r="K18" s="56"/>
      <c r="L18" s="56"/>
      <c r="M18" s="56"/>
      <c r="N18" s="54">
        <f t="shared" si="0"/>
        <v>0</v>
      </c>
      <c r="O18" s="56">
        <f>'[1]Access-Nov'!P18</f>
        <v>0</v>
      </c>
      <c r="P18" s="56">
        <f>+'[1]Access-Nov'!M18</f>
        <v>8810590</v>
      </c>
      <c r="Q18" s="56">
        <f>'[1]Access-Nov'!N18-'[1]Access-Nov'!O18</f>
        <v>0</v>
      </c>
      <c r="R18" s="56">
        <f t="shared" si="4"/>
        <v>8810590</v>
      </c>
      <c r="S18" s="56">
        <f>+'[1]Access-Nov'!Q18</f>
        <v>7621061.0599999996</v>
      </c>
      <c r="T18" s="57">
        <f t="shared" si="1"/>
        <v>0.86498873060714432</v>
      </c>
      <c r="U18" s="56">
        <f>'[1]Access-Nov'!R18</f>
        <v>6172194.79</v>
      </c>
      <c r="V18" s="57">
        <f t="shared" si="2"/>
        <v>0.70054273209853146</v>
      </c>
      <c r="W18" s="56">
        <f>'[1]Access-Nov'!S18</f>
        <v>6085504.6200000001</v>
      </c>
      <c r="X18" s="57">
        <f t="shared" si="3"/>
        <v>0.69070341713778538</v>
      </c>
    </row>
    <row r="19" spans="1:24" ht="28.5" customHeight="1" x14ac:dyDescent="0.2">
      <c r="A19" s="51" t="str">
        <f>+'[1]Access-Nov'!A19</f>
        <v>12101</v>
      </c>
      <c r="B19" s="52" t="str">
        <f>+'[1]Access-Nov'!B19</f>
        <v>JUSTICA FEDERAL DE PRIMEIRO GRAU</v>
      </c>
      <c r="C19" s="51" t="str">
        <f>+CONCATENATE('[1]Access-Nov'!C19,".",'[1]Access-Nov'!D19)</f>
        <v>02.331</v>
      </c>
      <c r="D19" s="51" t="str">
        <f>+CONCATENATE('[1]Access-Nov'!E19,".",'[1]Access-Nov'!G19)</f>
        <v>0033.212B</v>
      </c>
      <c r="E19" s="52" t="str">
        <f>+'[1]Access-Nov'!F19</f>
        <v>PROGRAMA DE GESTAO E MANUTENCAO DO PODER JUDICIARIO</v>
      </c>
      <c r="F19" s="52" t="str">
        <f>+'[1]Access-Nov'!H19</f>
        <v>BENEFICIOS OBRIGATORIOS AOS SERVIDORES CIVIS, EMPREGADOS, MI</v>
      </c>
      <c r="G19" s="51" t="str">
        <f>IF('[1]Access-Nov'!I19="1","F","S")</f>
        <v>F</v>
      </c>
      <c r="H19" s="51" t="str">
        <f>+'[1]Access-Nov'!J19</f>
        <v>1000</v>
      </c>
      <c r="I19" s="52" t="str">
        <f>+'[1]Access-Nov'!K19</f>
        <v>RECURSOS LIVRES DA UNIAO</v>
      </c>
      <c r="J19" s="51" t="str">
        <f>+'[1]Access-Nov'!L19</f>
        <v>3</v>
      </c>
      <c r="K19" s="56"/>
      <c r="L19" s="56"/>
      <c r="M19" s="56"/>
      <c r="N19" s="54">
        <f t="shared" si="0"/>
        <v>0</v>
      </c>
      <c r="O19" s="56">
        <f>'[1]Access-Nov'!P19</f>
        <v>0</v>
      </c>
      <c r="P19" s="56">
        <f>+'[1]Access-Nov'!M19</f>
        <v>7891370.7400000002</v>
      </c>
      <c r="Q19" s="56">
        <f>'[1]Access-Nov'!N19-'[1]Access-Nov'!O19</f>
        <v>0</v>
      </c>
      <c r="R19" s="56">
        <f t="shared" si="4"/>
        <v>7891370.7400000002</v>
      </c>
      <c r="S19" s="56">
        <f>+'[1]Access-Nov'!Q19</f>
        <v>7880370.7400000002</v>
      </c>
      <c r="T19" s="57">
        <f t="shared" si="1"/>
        <v>0.99860607233363874</v>
      </c>
      <c r="U19" s="56">
        <f>'[1]Access-Nov'!R19</f>
        <v>7855733.0800000001</v>
      </c>
      <c r="V19" s="57">
        <f t="shared" si="2"/>
        <v>0.99548397088742024</v>
      </c>
      <c r="W19" s="56">
        <f>'[1]Access-Nov'!S19</f>
        <v>7855733.0800000001</v>
      </c>
      <c r="X19" s="57">
        <f t="shared" si="3"/>
        <v>0.99548397088742024</v>
      </c>
    </row>
    <row r="20" spans="1:24" ht="28.5" customHeight="1" x14ac:dyDescent="0.2">
      <c r="A20" s="51" t="str">
        <f>+'[1]Access-Nov'!A20</f>
        <v>12101</v>
      </c>
      <c r="B20" s="52" t="str">
        <f>+'[1]Access-Nov'!B20</f>
        <v>JUSTICA FEDERAL DE PRIMEIRO GRAU</v>
      </c>
      <c r="C20" s="51" t="str">
        <f>+CONCATENATE('[1]Access-Nov'!C20,".",'[1]Access-Nov'!D20)</f>
        <v>02.846</v>
      </c>
      <c r="D20" s="51" t="str">
        <f>+CONCATENATE('[1]Access-Nov'!E20,".",'[1]Access-Nov'!G20)</f>
        <v>0033.09HB</v>
      </c>
      <c r="E20" s="52" t="str">
        <f>+'[1]Access-Nov'!F20</f>
        <v>PROGRAMA DE GESTAO E MANUTENCAO DO PODER JUDICIARIO</v>
      </c>
      <c r="F20" s="52" t="str">
        <f>+'[1]Access-Nov'!H20</f>
        <v>CONTRIBUICAO DA UNIAO, DE SUAS AUTARQUIAS E FUNDACOES PARA O</v>
      </c>
      <c r="G20" s="51" t="str">
        <f>IF('[1]Access-Nov'!I20="1","F","S")</f>
        <v>F</v>
      </c>
      <c r="H20" s="51" t="str">
        <f>+'[1]Access-Nov'!J20</f>
        <v>1000</v>
      </c>
      <c r="I20" s="52" t="str">
        <f>+'[1]Access-Nov'!K20</f>
        <v>RECURSOS LIVRES DA UNIAO</v>
      </c>
      <c r="J20" s="51" t="str">
        <f>+'[1]Access-Nov'!L20</f>
        <v>1</v>
      </c>
      <c r="K20" s="56"/>
      <c r="L20" s="56"/>
      <c r="M20" s="56"/>
      <c r="N20" s="54">
        <f t="shared" si="0"/>
        <v>0</v>
      </c>
      <c r="O20" s="56">
        <f>'[1]Access-Nov'!P20</f>
        <v>0</v>
      </c>
      <c r="P20" s="56">
        <f>+'[1]Access-Nov'!M20</f>
        <v>16990737.800000001</v>
      </c>
      <c r="Q20" s="56">
        <f>'[1]Access-Nov'!N20-'[1]Access-Nov'!O20</f>
        <v>0</v>
      </c>
      <c r="R20" s="56">
        <f t="shared" si="4"/>
        <v>16990737.800000001</v>
      </c>
      <c r="S20" s="56">
        <f>+'[1]Access-Nov'!Q20</f>
        <v>16990737.800000001</v>
      </c>
      <c r="T20" s="57">
        <f t="shared" si="1"/>
        <v>1</v>
      </c>
      <c r="U20" s="56">
        <f>'[1]Access-Nov'!R20</f>
        <v>16990737.800000001</v>
      </c>
      <c r="V20" s="57">
        <f t="shared" si="2"/>
        <v>1</v>
      </c>
      <c r="W20" s="56">
        <f>'[1]Access-Nov'!S20</f>
        <v>16990737.800000001</v>
      </c>
      <c r="X20" s="57">
        <f t="shared" si="3"/>
        <v>1</v>
      </c>
    </row>
    <row r="21" spans="1:24" ht="28.5" customHeight="1" x14ac:dyDescent="0.2">
      <c r="A21" s="51" t="str">
        <f>+'[1]Access-Nov'!A21</f>
        <v>12101</v>
      </c>
      <c r="B21" s="52" t="str">
        <f>+'[1]Access-Nov'!B21</f>
        <v>JUSTICA FEDERAL DE PRIMEIRO GRAU</v>
      </c>
      <c r="C21" s="51" t="str">
        <f>+CONCATENATE('[1]Access-Nov'!C21,".",'[1]Access-Nov'!D21)</f>
        <v>09.272</v>
      </c>
      <c r="D21" s="51" t="str">
        <f>+CONCATENATE('[1]Access-Nov'!E21,".",'[1]Access-Nov'!G21)</f>
        <v>0033.0181</v>
      </c>
      <c r="E21" s="52" t="str">
        <f>+'[1]Access-Nov'!F21</f>
        <v>PROGRAMA DE GESTAO E MANUTENCAO DO PODER JUDICIARIO</v>
      </c>
      <c r="F21" s="52" t="str">
        <f>+'[1]Access-Nov'!H21</f>
        <v>APOSENTADORIAS E PENSOES CIVIS DA UNIAO</v>
      </c>
      <c r="G21" s="51" t="str">
        <f>IF('[1]Access-Nov'!I21="1","F","S")</f>
        <v>S</v>
      </c>
      <c r="H21" s="51" t="str">
        <f>+'[1]Access-Nov'!J21</f>
        <v>1000</v>
      </c>
      <c r="I21" s="52" t="str">
        <f>+'[1]Access-Nov'!K21</f>
        <v>RECURSOS LIVRES DA UNIAO</v>
      </c>
      <c r="J21" s="51" t="str">
        <f>+'[1]Access-Nov'!L21</f>
        <v>1</v>
      </c>
      <c r="K21" s="56"/>
      <c r="L21" s="56"/>
      <c r="M21" s="56"/>
      <c r="N21" s="54">
        <f t="shared" si="0"/>
        <v>0</v>
      </c>
      <c r="O21" s="56">
        <f>'[1]Access-Nov'!P21</f>
        <v>0</v>
      </c>
      <c r="P21" s="56">
        <f>+'[1]Access-Nov'!M21</f>
        <v>39749.43</v>
      </c>
      <c r="Q21" s="56">
        <f>'[1]Access-Nov'!N21-'[1]Access-Nov'!O21</f>
        <v>0</v>
      </c>
      <c r="R21" s="56">
        <f t="shared" si="4"/>
        <v>39749.43</v>
      </c>
      <c r="S21" s="56">
        <f>+'[1]Access-Nov'!Q21</f>
        <v>39749.43</v>
      </c>
      <c r="T21" s="57">
        <f t="shared" si="1"/>
        <v>1</v>
      </c>
      <c r="U21" s="56">
        <f>'[1]Access-Nov'!R21</f>
        <v>39749.43</v>
      </c>
      <c r="V21" s="57">
        <f t="shared" si="2"/>
        <v>1</v>
      </c>
      <c r="W21" s="56">
        <f>'[1]Access-Nov'!S21</f>
        <v>39749.43</v>
      </c>
      <c r="X21" s="57">
        <f t="shared" si="3"/>
        <v>1</v>
      </c>
    </row>
    <row r="22" spans="1:24" ht="28.5" customHeight="1" x14ac:dyDescent="0.2">
      <c r="A22" s="51" t="str">
        <f>+'[1]Access-Nov'!A22</f>
        <v>12101</v>
      </c>
      <c r="B22" s="52" t="str">
        <f>+'[1]Access-Nov'!B22</f>
        <v>JUSTICA FEDERAL DE PRIMEIRO GRAU</v>
      </c>
      <c r="C22" s="51" t="str">
        <f>+CONCATENATE('[1]Access-Nov'!C22,".",'[1]Access-Nov'!D22)</f>
        <v>09.272</v>
      </c>
      <c r="D22" s="51" t="str">
        <f>+CONCATENATE('[1]Access-Nov'!E22,".",'[1]Access-Nov'!G22)</f>
        <v>0033.0181</v>
      </c>
      <c r="E22" s="52" t="str">
        <f>+'[1]Access-Nov'!F22</f>
        <v>PROGRAMA DE GESTAO E MANUTENCAO DO PODER JUDICIARIO</v>
      </c>
      <c r="F22" s="52" t="str">
        <f>+'[1]Access-Nov'!H22</f>
        <v>APOSENTADORIAS E PENSOES CIVIS DA UNIAO</v>
      </c>
      <c r="G22" s="51" t="str">
        <f>IF('[1]Access-Nov'!I22="1","F","S")</f>
        <v>S</v>
      </c>
      <c r="H22" s="51" t="str">
        <f>+'[1]Access-Nov'!J22</f>
        <v>1056</v>
      </c>
      <c r="I22" s="52" t="str">
        <f>+'[1]Access-Nov'!K22</f>
        <v>BENEFICIOS DO RPPS DA UNIAO</v>
      </c>
      <c r="J22" s="51" t="str">
        <f>+'[1]Access-Nov'!L22</f>
        <v>1</v>
      </c>
      <c r="K22" s="56"/>
      <c r="L22" s="56"/>
      <c r="M22" s="56"/>
      <c r="N22" s="54">
        <f t="shared" si="0"/>
        <v>0</v>
      </c>
      <c r="O22" s="56">
        <f>'[1]Access-Nov'!P22</f>
        <v>0</v>
      </c>
      <c r="P22" s="56">
        <f>+'[1]Access-Nov'!M22</f>
        <v>24021188.940000001</v>
      </c>
      <c r="Q22" s="56">
        <f>'[1]Access-Nov'!N22-'[1]Access-Nov'!O22</f>
        <v>0</v>
      </c>
      <c r="R22" s="56">
        <f t="shared" si="4"/>
        <v>24021188.940000001</v>
      </c>
      <c r="S22" s="56">
        <f>+'[1]Access-Nov'!Q22</f>
        <v>24021188.940000001</v>
      </c>
      <c r="T22" s="57">
        <f t="shared" si="1"/>
        <v>1</v>
      </c>
      <c r="U22" s="56">
        <f>'[1]Access-Nov'!R22</f>
        <v>24021188.940000001</v>
      </c>
      <c r="V22" s="57">
        <f t="shared" si="2"/>
        <v>1</v>
      </c>
      <c r="W22" s="56">
        <f>'[1]Access-Nov'!S22</f>
        <v>23411402</v>
      </c>
      <c r="X22" s="57">
        <f t="shared" si="3"/>
        <v>0.97461462288469047</v>
      </c>
    </row>
    <row r="23" spans="1:24" ht="28.5" customHeight="1" x14ac:dyDescent="0.2">
      <c r="A23" s="51" t="str">
        <f>+'[1]Access-Nov'!A23</f>
        <v>12101</v>
      </c>
      <c r="B23" s="52" t="str">
        <f>+'[1]Access-Nov'!B23</f>
        <v>JUSTICA FEDERAL DE PRIMEIRO GRAU</v>
      </c>
      <c r="C23" s="51" t="str">
        <f>+CONCATENATE('[1]Access-Nov'!C23,".",'[1]Access-Nov'!D23)</f>
        <v>28.846</v>
      </c>
      <c r="D23" s="51" t="str">
        <f>+CONCATENATE('[1]Access-Nov'!E23,".",'[1]Access-Nov'!G23)</f>
        <v>0909.00S6</v>
      </c>
      <c r="E23" s="52" t="str">
        <f>+'[1]Access-Nov'!F23</f>
        <v>OPERACOES ESPECIAIS: OUTROS ENCARGOS ESPECIAIS</v>
      </c>
      <c r="F23" s="52" t="str">
        <f>+'[1]Access-Nov'!H23</f>
        <v>BENEFICIO ESPECIAL - LEI N. 12.618, DE 2012</v>
      </c>
      <c r="G23" s="51" t="str">
        <f>IF('[1]Access-Nov'!I23="1","F","S")</f>
        <v>F</v>
      </c>
      <c r="H23" s="51" t="str">
        <f>+'[1]Access-Nov'!J23</f>
        <v>1000</v>
      </c>
      <c r="I23" s="52" t="str">
        <f>+'[1]Access-Nov'!K23</f>
        <v>RECURSOS LIVRES DA UNIAO</v>
      </c>
      <c r="J23" s="51" t="str">
        <f>+'[1]Access-Nov'!L23</f>
        <v>1</v>
      </c>
      <c r="K23" s="56"/>
      <c r="L23" s="56"/>
      <c r="M23" s="56"/>
      <c r="N23" s="54">
        <f t="shared" si="0"/>
        <v>0</v>
      </c>
      <c r="O23" s="56">
        <f>'[1]Access-Nov'!P23</f>
        <v>0</v>
      </c>
      <c r="P23" s="56">
        <f>+'[1]Access-Nov'!M23</f>
        <v>233216.76</v>
      </c>
      <c r="Q23" s="56">
        <f>'[1]Access-Nov'!N23-'[1]Access-Nov'!O23</f>
        <v>0</v>
      </c>
      <c r="R23" s="56">
        <f t="shared" si="4"/>
        <v>233216.76</v>
      </c>
      <c r="S23" s="56">
        <f>+'[1]Access-Nov'!Q23</f>
        <v>233216.76</v>
      </c>
      <c r="T23" s="57">
        <f t="shared" si="1"/>
        <v>1</v>
      </c>
      <c r="U23" s="56">
        <f>'[1]Access-Nov'!R23</f>
        <v>233216.76</v>
      </c>
      <c r="V23" s="57">
        <f t="shared" si="2"/>
        <v>1</v>
      </c>
      <c r="W23" s="56">
        <f>'[1]Access-Nov'!S23</f>
        <v>233216.76</v>
      </c>
      <c r="X23" s="57">
        <f t="shared" si="3"/>
        <v>1</v>
      </c>
    </row>
    <row r="24" spans="1:24" ht="28.5" customHeight="1" x14ac:dyDescent="0.2">
      <c r="A24" s="51" t="str">
        <f>+'[1]Access-Nov'!A24</f>
        <v>14112</v>
      </c>
      <c r="B24" s="52" t="str">
        <f>+'[1]Access-Nov'!B24</f>
        <v>TRIBUNAL REGIONAL ELEITORAL DE MATO G. DO SUL</v>
      </c>
      <c r="C24" s="51" t="str">
        <f>+CONCATENATE('[1]Access-Nov'!C24,".",'[1]Access-Nov'!D24)</f>
        <v>02.122</v>
      </c>
      <c r="D24" s="51" t="str">
        <f>+CONCATENATE('[1]Access-Nov'!E24,".",'[1]Access-Nov'!G24)</f>
        <v>0033.20GP</v>
      </c>
      <c r="E24" s="52" t="str">
        <f>+'[1]Access-Nov'!F24</f>
        <v>PROGRAMA DE GESTAO E MANUTENCAO DO PODER JUDICIARIO</v>
      </c>
      <c r="F24" s="52" t="str">
        <f>+'[1]Access-Nov'!H24</f>
        <v>JULGAMENTO DE CAUSAS E GESTAO ADMINISTRATIVA NA JUSTICA ELEI</v>
      </c>
      <c r="G24" s="51" t="str">
        <f>IF('[1]Access-Nov'!I24="1","F","S")</f>
        <v>F</v>
      </c>
      <c r="H24" s="51" t="str">
        <f>+'[1]Access-Nov'!J24</f>
        <v>1000</v>
      </c>
      <c r="I24" s="52" t="str">
        <f>+'[1]Access-Nov'!K24</f>
        <v>RECURSOS LIVRES DA UNIAO</v>
      </c>
      <c r="J24" s="51" t="str">
        <f>+'[1]Access-Nov'!L24</f>
        <v>3</v>
      </c>
      <c r="K24" s="56"/>
      <c r="L24" s="56"/>
      <c r="M24" s="56"/>
      <c r="N24" s="54">
        <f t="shared" si="0"/>
        <v>0</v>
      </c>
      <c r="O24" s="56">
        <f>'[1]Access-Nov'!P24</f>
        <v>0</v>
      </c>
      <c r="P24" s="56">
        <f>+'[1]Access-Nov'!M24</f>
        <v>0</v>
      </c>
      <c r="Q24" s="56">
        <f>'[1]Access-Nov'!N24-'[1]Access-Nov'!O24</f>
        <v>531.25</v>
      </c>
      <c r="R24" s="56">
        <f t="shared" si="4"/>
        <v>531.25</v>
      </c>
      <c r="S24" s="56">
        <f>+'[1]Access-Nov'!Q24</f>
        <v>531.25</v>
      </c>
      <c r="T24" s="57">
        <f t="shared" si="1"/>
        <v>1</v>
      </c>
      <c r="U24" s="56">
        <f>'[1]Access-Nov'!R24</f>
        <v>531.25</v>
      </c>
      <c r="V24" s="57">
        <f t="shared" si="2"/>
        <v>1</v>
      </c>
      <c r="W24" s="56">
        <f>'[1]Access-Nov'!S24</f>
        <v>531.25</v>
      </c>
      <c r="X24" s="57">
        <f t="shared" si="3"/>
        <v>1</v>
      </c>
    </row>
    <row r="25" spans="1:24" ht="28.5" customHeight="1" x14ac:dyDescent="0.2">
      <c r="A25" s="51" t="str">
        <f>+'[1]Access-Nov'!A25</f>
        <v>33201</v>
      </c>
      <c r="B25" s="52" t="str">
        <f>+'[1]Access-Nov'!B25</f>
        <v>INSTITUTO NACIONAL DO SEGURO SOCIAL</v>
      </c>
      <c r="C25" s="51" t="str">
        <f>+CONCATENATE('[1]Access-Nov'!C25,".",'[1]Access-Nov'!D25)</f>
        <v>28.846</v>
      </c>
      <c r="D25" s="51" t="str">
        <f>+CONCATENATE('[1]Access-Nov'!E25,".",'[1]Access-Nov'!G25)</f>
        <v>0901.00SA</v>
      </c>
      <c r="E25" s="52" t="str">
        <f>+'[1]Access-Nov'!F25</f>
        <v>OPERACOES ESPECIAIS: CUMPRIMENTO DE SENTENCAS JUDICIAIS</v>
      </c>
      <c r="F25" s="52" t="str">
        <f>+'[1]Access-Nov'!H25</f>
        <v>PAGAMENTO DE HONORARIOS PERICIAIS NAS ACOES EM QUE O INSS FI</v>
      </c>
      <c r="G25" s="51" t="str">
        <f>IF('[1]Access-Nov'!I25="1","F","S")</f>
        <v>S</v>
      </c>
      <c r="H25" s="51" t="str">
        <f>+'[1]Access-Nov'!J25</f>
        <v>1000</v>
      </c>
      <c r="I25" s="52" t="str">
        <f>+'[1]Access-Nov'!K25</f>
        <v>RECURSOS LIVRES DA UNIAO</v>
      </c>
      <c r="J25" s="51" t="str">
        <f>+'[1]Access-Nov'!L25</f>
        <v>3</v>
      </c>
      <c r="K25" s="56"/>
      <c r="L25" s="56"/>
      <c r="M25" s="56"/>
      <c r="N25" s="54">
        <f t="shared" si="0"/>
        <v>0</v>
      </c>
      <c r="O25" s="56">
        <f>'[1]Access-Nov'!P25</f>
        <v>0</v>
      </c>
      <c r="P25" s="56">
        <f>+'[1]Access-Nov'!M25</f>
        <v>949403</v>
      </c>
      <c r="Q25" s="56">
        <f>'[1]Access-Nov'!N25-'[1]Access-Nov'!O25</f>
        <v>0</v>
      </c>
      <c r="R25" s="56">
        <f t="shared" si="4"/>
        <v>949403</v>
      </c>
      <c r="S25" s="56">
        <f>+'[1]Access-Nov'!Q25</f>
        <v>949402.75</v>
      </c>
      <c r="T25" s="57">
        <f t="shared" si="1"/>
        <v>0.99999973667662734</v>
      </c>
      <c r="U25" s="56">
        <f>'[1]Access-Nov'!R25</f>
        <v>948868.69</v>
      </c>
      <c r="V25" s="57">
        <f t="shared" si="2"/>
        <v>0.9994372147549565</v>
      </c>
      <c r="W25" s="56">
        <f>'[1]Access-Nov'!S25</f>
        <v>612963.26</v>
      </c>
      <c r="X25" s="57">
        <f t="shared" si="3"/>
        <v>0.64563021182785396</v>
      </c>
    </row>
    <row r="26" spans="1:24" ht="28.5" customHeight="1" thickBot="1" x14ac:dyDescent="0.25">
      <c r="A26" s="51" t="str">
        <f>+'[1]Access-Nov'!A26</f>
        <v>33201</v>
      </c>
      <c r="B26" s="52" t="str">
        <f>+'[1]Access-Nov'!B26</f>
        <v>INSTITUTO NACIONAL DO SEGURO SOCIAL</v>
      </c>
      <c r="C26" s="51" t="str">
        <f>+CONCATENATE('[1]Access-Nov'!C26,".",'[1]Access-Nov'!D26)</f>
        <v>28.846</v>
      </c>
      <c r="D26" s="51" t="str">
        <f>+CONCATENATE('[1]Access-Nov'!E26,".",'[1]Access-Nov'!G26)</f>
        <v>0901.00SA</v>
      </c>
      <c r="E26" s="52" t="str">
        <f>+'[1]Access-Nov'!F26</f>
        <v>OPERACOES ESPECIAIS: CUMPRIMENTO DE SENTENCAS JUDICIAIS</v>
      </c>
      <c r="F26" s="52" t="str">
        <f>+'[1]Access-Nov'!H26</f>
        <v>PAGAMENTO DE HONORARIOS PERICIAIS NAS ACOES EM QUE O INSS FI</v>
      </c>
      <c r="G26" s="51" t="str">
        <f>IF('[1]Access-Nov'!I26="1","F","S")</f>
        <v>S</v>
      </c>
      <c r="H26" s="51" t="str">
        <f>+'[1]Access-Nov'!J26</f>
        <v>1049</v>
      </c>
      <c r="I26" s="52" t="str">
        <f>+'[1]Access-Nov'!K26</f>
        <v>REC.PROP.UO PARA APLIC. EM SEGURIDADE SOCIAL</v>
      </c>
      <c r="J26" s="51" t="str">
        <f>+'[1]Access-Nov'!L26</f>
        <v>3</v>
      </c>
      <c r="K26" s="56"/>
      <c r="L26" s="56"/>
      <c r="M26" s="56"/>
      <c r="N26" s="54">
        <f t="shared" si="0"/>
        <v>0</v>
      </c>
      <c r="O26" s="56">
        <f>'[1]Access-Nov'!P26</f>
        <v>0</v>
      </c>
      <c r="P26" s="56">
        <f>+'[1]Access-Nov'!M26</f>
        <v>9060367</v>
      </c>
      <c r="Q26" s="56">
        <f>'[1]Access-Nov'!N26-'[1]Access-Nov'!O26</f>
        <v>0</v>
      </c>
      <c r="R26" s="56">
        <f t="shared" si="4"/>
        <v>9060367</v>
      </c>
      <c r="S26" s="56">
        <f>+'[1]Access-Nov'!Q26</f>
        <v>9060338.0399999991</v>
      </c>
      <c r="T26" s="57">
        <f t="shared" si="1"/>
        <v>0.99999680366148513</v>
      </c>
      <c r="U26" s="56">
        <f>'[1]Access-Nov'!R26</f>
        <v>9060337.3100000005</v>
      </c>
      <c r="V26" s="57">
        <f t="shared" si="2"/>
        <v>0.99999672309079757</v>
      </c>
      <c r="W26" s="56">
        <f>'[1]Access-Nov'!S26</f>
        <v>9060337.3100000005</v>
      </c>
      <c r="X26" s="57">
        <f t="shared" si="3"/>
        <v>0.99999672309079757</v>
      </c>
    </row>
    <row r="27" spans="1:24" ht="28.5" customHeight="1" thickBot="1" x14ac:dyDescent="0.25">
      <c r="A27" s="18" t="s">
        <v>48</v>
      </c>
      <c r="B27" s="58"/>
      <c r="C27" s="58"/>
      <c r="D27" s="58"/>
      <c r="E27" s="58"/>
      <c r="F27" s="58"/>
      <c r="G27" s="58"/>
      <c r="H27" s="58"/>
      <c r="I27" s="58"/>
      <c r="J27" s="19"/>
      <c r="K27" s="59">
        <v>0</v>
      </c>
      <c r="L27" s="59">
        <v>0</v>
      </c>
      <c r="M27" s="59">
        <v>0</v>
      </c>
      <c r="N27" s="59">
        <v>0</v>
      </c>
      <c r="O27" s="60">
        <f>SUM(O10:O26)</f>
        <v>47281.85</v>
      </c>
      <c r="P27" s="60">
        <f>SUM(P10:P26)</f>
        <v>204891900.52000001</v>
      </c>
      <c r="Q27" s="60">
        <f>SUM(Q10:Q26)</f>
        <v>-57671.42</v>
      </c>
      <c r="R27" s="60">
        <f>SUM(R10:R26)</f>
        <v>204786947.25</v>
      </c>
      <c r="S27" s="60">
        <f>SUM(S10:S26)</f>
        <v>201938028.48000002</v>
      </c>
      <c r="T27" s="61">
        <f t="shared" si="1"/>
        <v>0.98608837717316977</v>
      </c>
      <c r="U27" s="60">
        <f>SUM(U10:U26)</f>
        <v>195269845.82000002</v>
      </c>
      <c r="V27" s="61">
        <f t="shared" si="2"/>
        <v>0.95352681624585345</v>
      </c>
      <c r="W27" s="60">
        <f>SUM(W10:W26)</f>
        <v>190466063.13000003</v>
      </c>
      <c r="X27" s="61">
        <f t="shared" si="3"/>
        <v>0.9300693510386806</v>
      </c>
    </row>
    <row r="28" spans="1:24" x14ac:dyDescent="0.2">
      <c r="A28" s="2" t="s">
        <v>49</v>
      </c>
      <c r="B28" s="2"/>
      <c r="C28" s="2"/>
      <c r="D28" s="2"/>
      <c r="E28" s="2"/>
      <c r="F28" s="2"/>
      <c r="G28" s="2"/>
      <c r="H28" s="3"/>
      <c r="I28" s="3"/>
      <c r="J28" s="3"/>
      <c r="K28" s="2"/>
      <c r="L28" s="2"/>
      <c r="M28" s="2"/>
      <c r="N28" s="2"/>
      <c r="O28" s="2"/>
      <c r="P28" s="2"/>
      <c r="Q28" s="2"/>
      <c r="R28" s="62"/>
      <c r="S28" s="2"/>
      <c r="T28" s="2"/>
      <c r="U28" s="4"/>
      <c r="V28" s="2"/>
      <c r="W28" s="4"/>
      <c r="X28" s="2"/>
    </row>
    <row r="29" spans="1:24" x14ac:dyDescent="0.2">
      <c r="A29" s="2" t="s">
        <v>50</v>
      </c>
      <c r="B29" s="63"/>
      <c r="C29" s="2"/>
      <c r="D29" s="2"/>
      <c r="E29" s="2"/>
      <c r="F29" s="2"/>
      <c r="G29" s="2"/>
      <c r="H29" s="3"/>
      <c r="I29" s="3"/>
      <c r="J29" s="3"/>
      <c r="K29" s="2"/>
      <c r="L29" s="2"/>
      <c r="M29" s="2"/>
      <c r="N29" s="2"/>
      <c r="O29" s="2"/>
      <c r="P29" s="2"/>
      <c r="Q29" s="2"/>
      <c r="R29" s="2"/>
      <c r="S29" s="2"/>
      <c r="T29" s="2"/>
      <c r="U29" s="4"/>
      <c r="V29" s="2"/>
      <c r="W29" s="4"/>
      <c r="X29" s="2"/>
    </row>
    <row r="30" spans="1:24" ht="15.95" customHeight="1" x14ac:dyDescent="0.2">
      <c r="N30" s="64"/>
      <c r="O30" s="64"/>
      <c r="P30" s="64"/>
      <c r="Q30" s="64"/>
      <c r="R30" s="65"/>
      <c r="S30" s="64"/>
      <c r="T30" s="64"/>
      <c r="U30" s="64"/>
      <c r="V30" s="64"/>
      <c r="W30" s="64"/>
      <c r="X30" s="64"/>
    </row>
    <row r="31" spans="1:24" x14ac:dyDescent="0.2">
      <c r="P31" s="66"/>
      <c r="R31" s="66"/>
    </row>
  </sheetData>
  <mergeCells count="17">
    <mergeCell ref="A27:J27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Nov</vt:lpstr>
      <vt:lpstr>Nov!Area_de_impressao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 HATSUE YOSHIZAWA</dc:creator>
  <cp:lastModifiedBy>LILIAN HATSUE YOSHIZAWA</cp:lastModifiedBy>
  <dcterms:created xsi:type="dcterms:W3CDTF">2025-12-15T21:30:47Z</dcterms:created>
  <dcterms:modified xsi:type="dcterms:W3CDTF">2025-12-15T21:31:25Z</dcterms:modified>
</cp:coreProperties>
</file>