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2 - Fevereiro\Publicacao internet TRF\Anexo II\090015\"/>
    </mc:Choice>
  </mc:AlternateContent>
  <bookViews>
    <workbookView xWindow="0" yWindow="0" windowWidth="19200" windowHeight="5660"/>
  </bookViews>
  <sheets>
    <sheet name="Fev" sheetId="1" r:id="rId1"/>
  </sheets>
  <externalReferences>
    <externalReference r:id="rId2"/>
  </externalReferences>
  <definedNames>
    <definedName name="_xlnm.Print_Area" localSheetId="0">Fev!$A$1:$X$27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U31" i="1"/>
  <c r="S31" i="1"/>
  <c r="R31" i="1"/>
  <c r="P31" i="1"/>
  <c r="U25" i="1"/>
  <c r="U30" i="1" s="1"/>
  <c r="W24" i="1"/>
  <c r="U24" i="1"/>
  <c r="S24" i="1"/>
  <c r="R24" i="1"/>
  <c r="X24" i="1" s="1"/>
  <c r="Q24" i="1"/>
  <c r="P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R21" i="1"/>
  <c r="V21" i="1" s="1"/>
  <c r="Q21" i="1"/>
  <c r="P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R18" i="1"/>
  <c r="X18" i="1" s="1"/>
  <c r="Q18" i="1"/>
  <c r="P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R15" i="1"/>
  <c r="X15" i="1" s="1"/>
  <c r="Q15" i="1"/>
  <c r="P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R12" i="1"/>
  <c r="V12" i="1" s="1"/>
  <c r="Q12" i="1"/>
  <c r="P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W25" i="1" s="1"/>
  <c r="W30" i="1" s="1"/>
  <c r="U10" i="1"/>
  <c r="S10" i="1"/>
  <c r="S25" i="1" s="1"/>
  <c r="S30" i="1" s="1"/>
  <c r="Q10" i="1"/>
  <c r="Q25" i="1" s="1"/>
  <c r="P10" i="1"/>
  <c r="P25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R30" i="1" l="1"/>
  <c r="P30" i="1"/>
  <c r="T13" i="1"/>
  <c r="X13" i="1"/>
  <c r="V13" i="1"/>
  <c r="T19" i="1"/>
  <c r="X19" i="1"/>
  <c r="V19" i="1"/>
  <c r="X11" i="1"/>
  <c r="V11" i="1"/>
  <c r="T11" i="1"/>
  <c r="W36" i="1"/>
  <c r="W32" i="1"/>
  <c r="X20" i="1"/>
  <c r="T20" i="1"/>
  <c r="V20" i="1"/>
  <c r="U32" i="1"/>
  <c r="U36" i="1"/>
  <c r="T16" i="1"/>
  <c r="X16" i="1"/>
  <c r="V16" i="1"/>
  <c r="S32" i="1"/>
  <c r="S36" i="1"/>
  <c r="T22" i="1"/>
  <c r="X22" i="1"/>
  <c r="V22" i="1"/>
  <c r="X14" i="1"/>
  <c r="T14" i="1"/>
  <c r="V14" i="1"/>
  <c r="X17" i="1"/>
  <c r="T17" i="1"/>
  <c r="V17" i="1"/>
  <c r="T23" i="1"/>
  <c r="X23" i="1"/>
  <c r="V23" i="1"/>
  <c r="T10" i="1"/>
  <c r="V10" i="1"/>
  <c r="R25" i="1"/>
  <c r="X10" i="1"/>
  <c r="T12" i="1"/>
  <c r="T24" i="1"/>
  <c r="X12" i="1"/>
  <c r="X21" i="1"/>
  <c r="T15" i="1"/>
  <c r="T18" i="1"/>
  <c r="T21" i="1"/>
  <c r="V15" i="1"/>
  <c r="V18" i="1"/>
  <c r="V24" i="1"/>
  <c r="T25" i="1" l="1"/>
  <c r="X25" i="1"/>
  <c r="V25" i="1"/>
  <c r="P36" i="1"/>
  <c r="P32" i="1"/>
  <c r="R32" i="1"/>
  <c r="R36" i="1"/>
</calcChain>
</file>

<file path=xl/sharedStrings.xml><?xml version="1.0" encoding="utf-8"?>
<sst xmlns="http://schemas.openxmlformats.org/spreadsheetml/2006/main" count="71" uniqueCount="65">
  <si>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</si>
  <si>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</si>
  <si>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</si>
  <si>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</si>
  <si>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</si>
  <si>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</si>
  <si>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</si>
  <si>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</si>
  <si>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</si>
  <si>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</si>
  <si>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</si>
  <si>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</si>
  <si>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</si>
  <si>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</si>
  <si>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</si>
  <si>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</si>
  <si>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</si>
  <si>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</si>
  <si>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</si>
  <si>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</si>
  <si>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</si>
  <si>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</si>
  <si>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</si>
  <si>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</si>
  <si>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</si>
  <si>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</si>
  <si>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</si>
  <si>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</si>
  <si>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</si>
  <si>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</si>
  <si>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</si>
  <si>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</si>
  <si>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</si>
  <si>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</si>
  <si>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</si>
  <si>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</si>
  <si>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</si>
  <si>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</si>
  <si>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</si>
  <si>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</si>
  <si>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</si>
  <si>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</si>
  <si>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</si>
  <si>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</si>
  <si>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</si>
  <si>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</si>
  <si>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</si>
  <si>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</si>
  <si>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</si>
  <si>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</si>
  <si>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</si>
  <si>
    <t>PROV.RECEBIDA</t>
  </si>
  <si>
    <t>DESP.EMP.</t>
  </si>
  <si>
    <t>DESP.LIQUID.</t>
  </si>
  <si>
    <t>DESP.PAGAS</t>
  </si>
  <si>
    <t>RELATÓRIOS TESOURO:</t>
  </si>
  <si>
    <t>SOMA-TOTAL</t>
  </si>
  <si>
    <t>RELATÓRIO TESOURO</t>
  </si>
  <si>
    <t>DIFERENÇAS</t>
  </si>
  <si>
    <t>DESCENTR.LÍQUIDA</t>
  </si>
  <si>
    <t>EMP.EMIT.</t>
  </si>
  <si>
    <t>EMP.LIQUID.</t>
  </si>
  <si>
    <t>EMP.PAGOS</t>
  </si>
  <si>
    <t>CONSULTAS SIAFI TELA PRETA:</t>
  </si>
  <si>
    <t>ROTINA CONOR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</si>
</sst>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 ;[Red]\-#,##0.00\ "/>
    <numFmt numFmtId="168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0" fontId="4" fillId="0" borderId="0" xfId="1" applyFont="1" applyBorder="1"/>
    <xf numFmtId="0" fontId="2" fillId="0" borderId="0" xfId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right" vertical="center"/>
    </xf>
    <xf numFmtId="167" fontId="2" fillId="0" borderId="0" xfId="6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2" fillId="0" borderId="28" xfId="1" applyFont="1" applyBorder="1" applyAlignment="1">
      <alignment horizontal="right" vertical="center"/>
    </xf>
    <xf numFmtId="168" fontId="2" fillId="0" borderId="29" xfId="6" applyNumberFormat="1" applyFont="1" applyBorder="1" applyAlignment="1">
      <alignment horizontal="right" vertical="center"/>
    </xf>
    <xf numFmtId="168" fontId="6" fillId="0" borderId="29" xfId="6" applyNumberFormat="1" applyFont="1" applyBorder="1" applyAlignment="1">
      <alignment horizontal="right" vertical="center"/>
    </xf>
    <xf numFmtId="168" fontId="2" fillId="0" borderId="30" xfId="6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 quotePrefix="1" applyFont="1" applyAlignment="1">
      <alignment horizontal="right" vertical="center"/>
    </xf>
    <xf numFmtId="167" fontId="2" fillId="0" borderId="29" xfId="6" applyNumberFormat="1" applyFont="1" applyBorder="1" applyAlignment="1">
      <alignment horizontal="right" vertical="center"/>
    </xf>
  </cellXfs>
  <cellStyles count="7">
    <cellStyle name="Normal" xfId="0" builtinId="0"/>
    <cellStyle name="Normal 10" xfId="1"/>
    <cellStyle name="Normal 2 8 2 2" xfId="3"/>
    <cellStyle name="Porcentagem 11 2" xfId="2"/>
    <cellStyle name="Porcentagem 2 2 2" xfId="4"/>
    <cellStyle name="Vírgula 2 2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Anexo%20II%20-%20Transparencia%20Mensal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323216</v>
          </cell>
          <cell r="O10">
            <v>323214.64</v>
          </cell>
          <cell r="P10">
            <v>323212.33</v>
          </cell>
          <cell r="Q10">
            <v>219108.76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187000</v>
          </cell>
          <cell r="O11">
            <v>59920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25177010</v>
          </cell>
          <cell r="O12">
            <v>14850574.24</v>
          </cell>
          <cell r="P12">
            <v>1688795.63</v>
          </cell>
          <cell r="Q12">
            <v>1487836.98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103F</v>
          </cell>
          <cell r="H13" t="str">
            <v>CONSTRUCAO DO EDIFICIO-ANEXO DA JUSTICA FEDERAL EM CAMPO GRA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4</v>
          </cell>
          <cell r="M13">
            <v>4769680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1J08</v>
          </cell>
          <cell r="H14" t="str">
            <v>CONSTRUCAO DE EDIFICIO-SEDE DA JUSTICA FEDERAL EM NAVIRAI -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3000000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25304681.870000001</v>
          </cell>
          <cell r="O15">
            <v>24998421.210000001</v>
          </cell>
          <cell r="P15">
            <v>24998421.210000001</v>
          </cell>
          <cell r="Q15">
            <v>23001741.079999998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200000</v>
          </cell>
          <cell r="O16">
            <v>200000</v>
          </cell>
          <cell r="P16">
            <v>13107.49</v>
          </cell>
          <cell r="Q16">
            <v>13107.49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150000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6990256.2000000002</v>
          </cell>
          <cell r="O18">
            <v>6990256.2000000002</v>
          </cell>
          <cell r="P18">
            <v>674424.34</v>
          </cell>
          <cell r="Q18">
            <v>596239.05000000005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1629581.98</v>
          </cell>
          <cell r="O19">
            <v>1629581.98</v>
          </cell>
          <cell r="P19">
            <v>1628284.22</v>
          </cell>
          <cell r="Q19">
            <v>1628284.22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2954197.76</v>
          </cell>
          <cell r="O20">
            <v>2954197.76</v>
          </cell>
          <cell r="P20">
            <v>2954197.76</v>
          </cell>
          <cell r="Q20">
            <v>2954197.76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5144047.5999999996</v>
          </cell>
          <cell r="O21">
            <v>5140216.1500000004</v>
          </cell>
          <cell r="P21">
            <v>5132142.93</v>
          </cell>
          <cell r="Q21">
            <v>4775899.8899999997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84651.87</v>
          </cell>
          <cell r="O22">
            <v>84651.87</v>
          </cell>
          <cell r="P22">
            <v>84651.87</v>
          </cell>
          <cell r="Q22">
            <v>84651.87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952317</v>
          </cell>
          <cell r="O23">
            <v>952315.49</v>
          </cell>
          <cell r="P23">
            <v>952314.31</v>
          </cell>
          <cell r="Q23">
            <v>600062.69999999995</v>
          </cell>
        </row>
        <row r="24">
          <cell r="A24" t="str">
            <v>34101</v>
          </cell>
          <cell r="B24" t="str">
            <v>MINISTERIO PUBLICO FEDERAL</v>
          </cell>
          <cell r="C24" t="str">
            <v>03</v>
          </cell>
          <cell r="D24" t="str">
            <v>062</v>
          </cell>
          <cell r="E24" t="str">
            <v>0031</v>
          </cell>
          <cell r="F24" t="str">
            <v>PROGRAMA DE GESTAO E MANUTENCAO DO MINISTERIO PUBLICO</v>
          </cell>
          <cell r="G24" t="str">
            <v>4264</v>
          </cell>
          <cell r="H24" t="str">
            <v>DEFESA DO INTERESSE PUBLICO NO PROCESSO JUDICIARIO - MINISTE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N24">
            <v>6513.12</v>
          </cell>
          <cell r="O24">
            <v>6513.12</v>
          </cell>
          <cell r="P24">
            <v>6513.12</v>
          </cell>
          <cell r="Q24">
            <v>6513.12</v>
          </cell>
        </row>
        <row r="30">
          <cell r="M30">
            <v>76866640.280000016</v>
          </cell>
          <cell r="O30">
            <v>58189862.659999996</v>
          </cell>
          <cell r="P30">
            <v>38456065.209999993</v>
          </cell>
          <cell r="Q30">
            <v>35367642.919999994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tabSelected="1" view="pageBreakPreview" zoomScale="80" zoomScaleNormal="70" zoomScaleSheetLayoutView="80" workbookViewId="0">
      <selection activeCell="B4" sqref="B4"/>
    </sheetView>
  </sheetViews>
  <sheetFormatPr defaultColWidth="9.1796875" defaultRowHeight="12.5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5">
      <c r="A4" s="7" t="s">
        <v>5</v>
      </c>
      <c r="B4" s="8">
        <v>46054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3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5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3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5">
      <c r="A10" s="41" t="str">
        <f>+'[1]Access-Fev'!A10</f>
        <v>12101</v>
      </c>
      <c r="B10" s="41" t="str">
        <f>+'[1]Access-Fev'!B10</f>
        <v>JUSTICA FEDERAL DE PRIMEIRO GRAU</v>
      </c>
      <c r="C10" s="42" t="str">
        <f>+CONCATENATE('[1]Access-Fev'!C10,".",'[1]Access-Fev'!D10)</f>
        <v>02.061</v>
      </c>
      <c r="D10" s="42" t="str">
        <f>+CONCATENATE('[1]Access-Fev'!E10,".",'[1]Access-Fev'!G10)</f>
        <v>0033.4224</v>
      </c>
      <c r="E10" s="43" t="str">
        <f>+'[1]Access-Fev'!F10</f>
        <v>PROGRAMA DE GESTAO E MANUTENCAO DO PODER JUDICIARIO</v>
      </c>
      <c r="F10" s="44" t="str">
        <f>+'[1]Access-Fev'!H10</f>
        <v>ASSISTENCIA JURIDICA A PESSOAS CARENTES</v>
      </c>
      <c r="G10" s="41" t="str">
        <f>IF('[1]Access-Fev'!I10="1","F","S")</f>
        <v>F</v>
      </c>
      <c r="H10" s="41" t="str">
        <f>+'[1]Access-Fev'!J10</f>
        <v>1000</v>
      </c>
      <c r="I10" s="45" t="str">
        <f>+'[1]Access-Fev'!K10</f>
        <v>RECURSOS LIVRES DA UNIAO</v>
      </c>
      <c r="J10" s="41" t="str">
        <f>+'[1]Access-Fev'!L10</f>
        <v>3</v>
      </c>
      <c r="K10" s="46"/>
      <c r="L10" s="47"/>
      <c r="M10" s="47"/>
      <c r="N10" s="48">
        <f t="shared" ref="N10:N24" si="0">K10+L10-M10</f>
        <v>0</v>
      </c>
      <c r="O10" s="46">
        <v>0</v>
      </c>
      <c r="P10" s="49">
        <f>+'[1]Access-Fev'!M10</f>
        <v>323216</v>
      </c>
      <c r="Q10" s="49">
        <f>'[1]Access-Fev'!N10</f>
        <v>0</v>
      </c>
      <c r="R10" s="49">
        <f t="shared" ref="R10:R24" si="1">N10-O10+P10+Q10</f>
        <v>323216</v>
      </c>
      <c r="S10" s="49">
        <f>'[1]Access-Fev'!O10</f>
        <v>323214.64</v>
      </c>
      <c r="T10" s="50">
        <f t="shared" ref="T10:T25" si="2">IF(R10&gt;0,S10/R10,0)</f>
        <v>0.99999579228751057</v>
      </c>
      <c r="U10" s="49">
        <f>'[1]Access-Fev'!P10</f>
        <v>323212.33</v>
      </c>
      <c r="V10" s="50">
        <f t="shared" ref="V10:V25" si="3">IF(R10&gt;0,U10/R10,0)</f>
        <v>0.99998864536409093</v>
      </c>
      <c r="W10" s="49">
        <f>'[1]Access-Fev'!Q10</f>
        <v>219108.76</v>
      </c>
      <c r="X10" s="50">
        <f t="shared" ref="X10:X25" si="4">IF(R10&gt;0,W10/R10,0)</f>
        <v>0.67790196029899508</v>
      </c>
    </row>
    <row r="11" spans="1:24" ht="28.5" customHeight="1" x14ac:dyDescent="0.25">
      <c r="A11" s="51" t="str">
        <f>+'[1]Access-Fev'!A11</f>
        <v>12101</v>
      </c>
      <c r="B11" s="52" t="str">
        <f>+'[1]Access-Fev'!B11</f>
        <v>JUSTICA FEDERAL DE PRIMEIRO GRAU</v>
      </c>
      <c r="C11" s="51" t="str">
        <f>+CONCATENATE('[1]Access-Fev'!C11,".",'[1]Access-Fev'!D11)</f>
        <v>02.061</v>
      </c>
      <c r="D11" s="51" t="str">
        <f>+CONCATENATE('[1]Access-Fev'!E11,".",'[1]Access-Fev'!G11)</f>
        <v>0033.4257</v>
      </c>
      <c r="E11" s="52" t="str">
        <f>+'[1]Access-Fev'!F11</f>
        <v>PROGRAMA DE GESTAO E MANUTENCAO DO PODER JUDICIARIO</v>
      </c>
      <c r="F11" s="53" t="str">
        <f>+'[1]Access-Fev'!H11</f>
        <v>JULGAMENTO DE CAUSAS NA JUSTICA FEDERAL</v>
      </c>
      <c r="G11" s="51" t="str">
        <f>IF('[1]Access-Fev'!I11="1","F","S")</f>
        <v>F</v>
      </c>
      <c r="H11" s="51" t="str">
        <f>+'[1]Access-Fev'!J11</f>
        <v>1000</v>
      </c>
      <c r="I11" s="52" t="str">
        <f>+'[1]Access-Fev'!K11</f>
        <v>RECURSOS LIVRES DA UNIAO</v>
      </c>
      <c r="J11" s="51" t="str">
        <f>+'[1]Access-Fev'!L11</f>
        <v>4</v>
      </c>
      <c r="K11" s="54"/>
      <c r="L11" s="54"/>
      <c r="M11" s="54"/>
      <c r="N11" s="55">
        <f t="shared" si="0"/>
        <v>0</v>
      </c>
      <c r="O11" s="54">
        <v>0</v>
      </c>
      <c r="P11" s="56">
        <f>+'[1]Access-Fev'!M11</f>
        <v>187000</v>
      </c>
      <c r="Q11" s="56">
        <f>'[1]Access-Fev'!N11</f>
        <v>0</v>
      </c>
      <c r="R11" s="56">
        <f t="shared" si="1"/>
        <v>187000</v>
      </c>
      <c r="S11" s="56">
        <f>'[1]Access-Fev'!O11</f>
        <v>59920</v>
      </c>
      <c r="T11" s="57">
        <f t="shared" si="2"/>
        <v>0.32042780748663102</v>
      </c>
      <c r="U11" s="56">
        <f>'[1]Access-Fev'!P11</f>
        <v>0</v>
      </c>
      <c r="V11" s="57">
        <f t="shared" si="3"/>
        <v>0</v>
      </c>
      <c r="W11" s="56">
        <f>'[1]Access-Fev'!Q11</f>
        <v>0</v>
      </c>
      <c r="X11" s="57">
        <f t="shared" si="4"/>
        <v>0</v>
      </c>
    </row>
    <row r="12" spans="1:24" ht="28.5" customHeight="1" x14ac:dyDescent="0.25">
      <c r="A12" s="51" t="str">
        <f>+'[1]Access-Fev'!A12</f>
        <v>12101</v>
      </c>
      <c r="B12" s="52" t="str">
        <f>+'[1]Access-Fev'!B12</f>
        <v>JUSTICA FEDERAL DE PRIMEIRO GRAU</v>
      </c>
      <c r="C12" s="51" t="str">
        <f>+CONCATENATE('[1]Access-Fev'!C12,".",'[1]Access-Fev'!D12)</f>
        <v>02.061</v>
      </c>
      <c r="D12" s="51" t="str">
        <f>+CONCATENATE('[1]Access-Fev'!E12,".",'[1]Access-Fev'!G12)</f>
        <v>0033.4257</v>
      </c>
      <c r="E12" s="52" t="str">
        <f>+'[1]Access-Fev'!F12</f>
        <v>PROGRAMA DE GESTAO E MANUTENCAO DO PODER JUDICIARIO</v>
      </c>
      <c r="F12" s="52" t="str">
        <f>+'[1]Access-Fev'!H12</f>
        <v>JULGAMENTO DE CAUSAS NA JUSTICA FEDERAL</v>
      </c>
      <c r="G12" s="51" t="str">
        <f>IF('[1]Access-Fev'!I12="1","F","S")</f>
        <v>F</v>
      </c>
      <c r="H12" s="51" t="str">
        <f>+'[1]Access-Fev'!J12</f>
        <v>1000</v>
      </c>
      <c r="I12" s="52" t="str">
        <f>+'[1]Access-Fev'!K12</f>
        <v>RECURSOS LIVRES DA UNIAO</v>
      </c>
      <c r="J12" s="51" t="str">
        <f>+'[1]Access-Fev'!L12</f>
        <v>3</v>
      </c>
      <c r="K12" s="56"/>
      <c r="L12" s="56"/>
      <c r="M12" s="56"/>
      <c r="N12" s="54">
        <f t="shared" si="0"/>
        <v>0</v>
      </c>
      <c r="O12" s="56">
        <v>0</v>
      </c>
      <c r="P12" s="56">
        <f>+'[1]Access-Fev'!M12</f>
        <v>25177010</v>
      </c>
      <c r="Q12" s="56">
        <f>'[1]Access-Fev'!N12</f>
        <v>0</v>
      </c>
      <c r="R12" s="56">
        <f t="shared" si="1"/>
        <v>25177010</v>
      </c>
      <c r="S12" s="56">
        <f>'[1]Access-Fev'!O12</f>
        <v>14850574.24</v>
      </c>
      <c r="T12" s="57">
        <f t="shared" si="2"/>
        <v>0.58984661959462226</v>
      </c>
      <c r="U12" s="56">
        <f>'[1]Access-Fev'!P12</f>
        <v>1688795.63</v>
      </c>
      <c r="V12" s="57">
        <f t="shared" si="3"/>
        <v>6.7076893960005574E-2</v>
      </c>
      <c r="W12" s="56">
        <f>'[1]Access-Fev'!Q12</f>
        <v>1487836.98</v>
      </c>
      <c r="X12" s="57">
        <f t="shared" si="4"/>
        <v>5.9095062519338076E-2</v>
      </c>
    </row>
    <row r="13" spans="1:24" ht="28.5" customHeight="1" x14ac:dyDescent="0.25">
      <c r="A13" s="51" t="str">
        <f>+'[1]Access-Fev'!A13</f>
        <v>12101</v>
      </c>
      <c r="B13" s="52" t="str">
        <f>+'[1]Access-Fev'!B13</f>
        <v>JUSTICA FEDERAL DE PRIMEIRO GRAU</v>
      </c>
      <c r="C13" s="51" t="str">
        <f>+CONCATENATE('[1]Access-Fev'!C13,".",'[1]Access-Fev'!D13)</f>
        <v>02.122</v>
      </c>
      <c r="D13" s="51" t="str">
        <f>+CONCATENATE('[1]Access-Fev'!E13,".",'[1]Access-Fev'!G13)</f>
        <v>0033.103F</v>
      </c>
      <c r="E13" s="52" t="str">
        <f>+'[1]Access-Fev'!F13</f>
        <v>PROGRAMA DE GESTAO E MANUTENCAO DO PODER JUDICIARIO</v>
      </c>
      <c r="F13" s="52" t="str">
        <f>+'[1]Access-Fev'!H13</f>
        <v>CONSTRUCAO DO EDIFICIO-ANEXO DA JUSTICA FEDERAL EM CAMPO GRA</v>
      </c>
      <c r="G13" s="51" t="str">
        <f>IF('[1]Access-Fev'!I13="1","F","S")</f>
        <v>F</v>
      </c>
      <c r="H13" s="51" t="str">
        <f>+'[1]Access-Fev'!J13</f>
        <v>1000</v>
      </c>
      <c r="I13" s="52" t="str">
        <f>+'[1]Access-Fev'!K13</f>
        <v>RECURSOS LIVRES DA UNIAO</v>
      </c>
      <c r="J13" s="51" t="str">
        <f>+'[1]Access-Fev'!L13</f>
        <v>4</v>
      </c>
      <c r="K13" s="56"/>
      <c r="L13" s="56"/>
      <c r="M13" s="56"/>
      <c r="N13" s="54">
        <f t="shared" si="0"/>
        <v>0</v>
      </c>
      <c r="O13" s="56">
        <v>0</v>
      </c>
      <c r="P13" s="56">
        <f>+'[1]Access-Fev'!M13</f>
        <v>4769680</v>
      </c>
      <c r="Q13" s="56">
        <f>'[1]Access-Fev'!N13</f>
        <v>0</v>
      </c>
      <c r="R13" s="56">
        <f t="shared" si="1"/>
        <v>4769680</v>
      </c>
      <c r="S13" s="56">
        <f>'[1]Access-Fev'!O13</f>
        <v>0</v>
      </c>
      <c r="T13" s="57">
        <f t="shared" si="2"/>
        <v>0</v>
      </c>
      <c r="U13" s="56">
        <f>'[1]Access-Fev'!P13</f>
        <v>0</v>
      </c>
      <c r="V13" s="57">
        <f t="shared" si="3"/>
        <v>0</v>
      </c>
      <c r="W13" s="56">
        <f>'[1]Access-Fev'!Q13</f>
        <v>0</v>
      </c>
      <c r="X13" s="57">
        <f t="shared" si="4"/>
        <v>0</v>
      </c>
    </row>
    <row r="14" spans="1:24" ht="28.5" customHeight="1" x14ac:dyDescent="0.25">
      <c r="A14" s="51" t="str">
        <f>+'[1]Access-Fev'!A14</f>
        <v>12101</v>
      </c>
      <c r="B14" s="52" t="str">
        <f>+'[1]Access-Fev'!B14</f>
        <v>JUSTICA FEDERAL DE PRIMEIRO GRAU</v>
      </c>
      <c r="C14" s="51" t="str">
        <f>+CONCATENATE('[1]Access-Fev'!C14,".",'[1]Access-Fev'!D14)</f>
        <v>02.122</v>
      </c>
      <c r="D14" s="51" t="str">
        <f>+CONCATENATE('[1]Access-Fev'!E14,".",'[1]Access-Fev'!G14)</f>
        <v>0033.1J08</v>
      </c>
      <c r="E14" s="52" t="str">
        <f>+'[1]Access-Fev'!F14</f>
        <v>PROGRAMA DE GESTAO E MANUTENCAO DO PODER JUDICIARIO</v>
      </c>
      <c r="F14" s="52" t="str">
        <f>+'[1]Access-Fev'!H14</f>
        <v>CONSTRUCAO DE EDIFICIO-SEDE DA JUSTICA FEDERAL EM NAVIRAI -</v>
      </c>
      <c r="G14" s="51" t="str">
        <f>IF('[1]Access-Fev'!I14="1","F","S")</f>
        <v>F</v>
      </c>
      <c r="H14" s="51" t="str">
        <f>+'[1]Access-Fev'!J14</f>
        <v>1000</v>
      </c>
      <c r="I14" s="52" t="str">
        <f>+'[1]Access-Fev'!K14</f>
        <v>RECURSOS LIVRES DA UNIAO</v>
      </c>
      <c r="J14" s="51" t="str">
        <f>+'[1]Access-Fev'!L14</f>
        <v>4</v>
      </c>
      <c r="K14" s="56"/>
      <c r="L14" s="56"/>
      <c r="M14" s="56"/>
      <c r="N14" s="54">
        <f t="shared" si="0"/>
        <v>0</v>
      </c>
      <c r="O14" s="56">
        <v>0</v>
      </c>
      <c r="P14" s="56">
        <f>+'[1]Access-Fev'!M14</f>
        <v>3000000</v>
      </c>
      <c r="Q14" s="56">
        <f>'[1]Access-Fev'!N14</f>
        <v>0</v>
      </c>
      <c r="R14" s="56">
        <f t="shared" si="1"/>
        <v>3000000</v>
      </c>
      <c r="S14" s="56">
        <f>'[1]Access-Fev'!O14</f>
        <v>0</v>
      </c>
      <c r="T14" s="57">
        <f t="shared" si="2"/>
        <v>0</v>
      </c>
      <c r="U14" s="56">
        <f>'[1]Access-Fev'!P14</f>
        <v>0</v>
      </c>
      <c r="V14" s="57">
        <f t="shared" si="3"/>
        <v>0</v>
      </c>
      <c r="W14" s="56">
        <f>'[1]Access-Fev'!Q14</f>
        <v>0</v>
      </c>
      <c r="X14" s="57">
        <f t="shared" si="4"/>
        <v>0</v>
      </c>
    </row>
    <row r="15" spans="1:24" ht="28.5" customHeight="1" x14ac:dyDescent="0.25">
      <c r="A15" s="51" t="str">
        <f>+'[1]Access-Fev'!A15</f>
        <v>12101</v>
      </c>
      <c r="B15" s="52" t="str">
        <f>+'[1]Access-Fev'!B15</f>
        <v>JUSTICA FEDERAL DE PRIMEIRO GRAU</v>
      </c>
      <c r="C15" s="51" t="str">
        <f>+CONCATENATE('[1]Access-Fev'!C15,".",'[1]Access-Fev'!D15)</f>
        <v>02.122</v>
      </c>
      <c r="D15" s="51" t="str">
        <f>+CONCATENATE('[1]Access-Fev'!E15,".",'[1]Access-Fev'!G15)</f>
        <v>0033.20TP</v>
      </c>
      <c r="E15" s="52" t="str">
        <f>+'[1]Access-Fev'!F15</f>
        <v>PROGRAMA DE GESTAO E MANUTENCAO DO PODER JUDICIARIO</v>
      </c>
      <c r="F15" s="52" t="str">
        <f>+'[1]Access-Fev'!H15</f>
        <v>ATIVOS CIVIS DA UNIAO</v>
      </c>
      <c r="G15" s="51" t="str">
        <f>IF('[1]Access-Fev'!I15="1","F","S")</f>
        <v>F</v>
      </c>
      <c r="H15" s="51" t="str">
        <f>+'[1]Access-Fev'!J15</f>
        <v>1000</v>
      </c>
      <c r="I15" s="52" t="str">
        <f>+'[1]Access-Fev'!K15</f>
        <v>RECURSOS LIVRES DA UNIAO</v>
      </c>
      <c r="J15" s="51" t="str">
        <f>+'[1]Access-Fev'!L15</f>
        <v>1</v>
      </c>
      <c r="K15" s="54"/>
      <c r="L15" s="54"/>
      <c r="M15" s="54"/>
      <c r="N15" s="54">
        <f t="shared" si="0"/>
        <v>0</v>
      </c>
      <c r="O15" s="54">
        <v>0</v>
      </c>
      <c r="P15" s="56">
        <f>+'[1]Access-Fev'!M15</f>
        <v>25304681.870000001</v>
      </c>
      <c r="Q15" s="56">
        <f>'[1]Access-Fev'!N15</f>
        <v>0</v>
      </c>
      <c r="R15" s="56">
        <f t="shared" si="1"/>
        <v>25304681.870000001</v>
      </c>
      <c r="S15" s="56">
        <f>'[1]Access-Fev'!O15</f>
        <v>24998421.210000001</v>
      </c>
      <c r="T15" s="57">
        <f t="shared" si="2"/>
        <v>0.98789707526957338</v>
      </c>
      <c r="U15" s="56">
        <f>'[1]Access-Fev'!P15</f>
        <v>24998421.210000001</v>
      </c>
      <c r="V15" s="57">
        <f t="shared" si="3"/>
        <v>0.98789707526957338</v>
      </c>
      <c r="W15" s="56">
        <f>'[1]Access-Fev'!Q15</f>
        <v>23001741.079999998</v>
      </c>
      <c r="X15" s="57">
        <f t="shared" si="4"/>
        <v>0.9089915138300847</v>
      </c>
    </row>
    <row r="16" spans="1:24" ht="28.5" customHeight="1" x14ac:dyDescent="0.25">
      <c r="A16" s="51" t="str">
        <f>+'[1]Access-Fev'!A16</f>
        <v>12101</v>
      </c>
      <c r="B16" s="52" t="str">
        <f>+'[1]Access-Fev'!B16</f>
        <v>JUSTICA FEDERAL DE PRIMEIRO GRAU</v>
      </c>
      <c r="C16" s="51" t="str">
        <f>+CONCATENATE('[1]Access-Fev'!C16,".",'[1]Access-Fev'!D16)</f>
        <v>02.122</v>
      </c>
      <c r="D16" s="51" t="str">
        <f>+CONCATENATE('[1]Access-Fev'!E16,".",'[1]Access-Fev'!G16)</f>
        <v>0033.216H</v>
      </c>
      <c r="E16" s="52" t="str">
        <f>+'[1]Access-Fev'!F16</f>
        <v>PROGRAMA DE GESTAO E MANUTENCAO DO PODER JUDICIARIO</v>
      </c>
      <c r="F16" s="52" t="str">
        <f>+'[1]Access-Fev'!H16</f>
        <v>AJUDA DE CUSTO PARA MORADIA OU AUXILIO-MORADIA A AGENTES PUB</v>
      </c>
      <c r="G16" s="51" t="str">
        <f>IF('[1]Access-Fev'!I16="1","F","S")</f>
        <v>F</v>
      </c>
      <c r="H16" s="51" t="str">
        <f>+'[1]Access-Fev'!J16</f>
        <v>1000</v>
      </c>
      <c r="I16" s="52" t="str">
        <f>+'[1]Access-Fev'!K16</f>
        <v>RECURSOS LIVRES DA UNIAO</v>
      </c>
      <c r="J16" s="51" t="str">
        <f>+'[1]Access-Fev'!L16</f>
        <v>3</v>
      </c>
      <c r="K16" s="56"/>
      <c r="L16" s="56"/>
      <c r="M16" s="56"/>
      <c r="N16" s="54">
        <f t="shared" si="0"/>
        <v>0</v>
      </c>
      <c r="O16" s="56">
        <v>0</v>
      </c>
      <c r="P16" s="56">
        <f>+'[1]Access-Fev'!M16</f>
        <v>200000</v>
      </c>
      <c r="Q16" s="56">
        <f>'[1]Access-Fev'!N16</f>
        <v>0</v>
      </c>
      <c r="R16" s="56">
        <f t="shared" si="1"/>
        <v>200000</v>
      </c>
      <c r="S16" s="56">
        <f>'[1]Access-Fev'!O16</f>
        <v>200000</v>
      </c>
      <c r="T16" s="57">
        <f t="shared" si="2"/>
        <v>1</v>
      </c>
      <c r="U16" s="56">
        <f>'[1]Access-Fev'!P16</f>
        <v>13107.49</v>
      </c>
      <c r="V16" s="57">
        <f t="shared" si="3"/>
        <v>6.5537449999999997E-2</v>
      </c>
      <c r="W16" s="56">
        <f>'[1]Access-Fev'!Q16</f>
        <v>13107.49</v>
      </c>
      <c r="X16" s="57">
        <f t="shared" si="4"/>
        <v>6.5537449999999997E-2</v>
      </c>
    </row>
    <row r="17" spans="1:26" ht="28.5" customHeight="1" x14ac:dyDescent="0.25">
      <c r="A17" s="51" t="str">
        <f>+'[1]Access-Fev'!A17</f>
        <v>12101</v>
      </c>
      <c r="B17" s="52" t="str">
        <f>+'[1]Access-Fev'!B17</f>
        <v>JUSTICA FEDERAL DE PRIMEIRO GRAU</v>
      </c>
      <c r="C17" s="51" t="str">
        <f>+CONCATENATE('[1]Access-Fev'!C17,".",'[1]Access-Fev'!D17)</f>
        <v>02.122</v>
      </c>
      <c r="D17" s="51" t="str">
        <f>+CONCATENATE('[1]Access-Fev'!E17,".",'[1]Access-Fev'!G17)</f>
        <v>0033.219Z</v>
      </c>
      <c r="E17" s="52" t="str">
        <f>+'[1]Access-Fev'!F17</f>
        <v>PROGRAMA DE GESTAO E MANUTENCAO DO PODER JUDICIARIO</v>
      </c>
      <c r="F17" s="52" t="str">
        <f>+'[1]Access-Fev'!H17</f>
        <v>CONSERVACAO E RECUPERACAO DO PATRIMONIO DA UNIAO</v>
      </c>
      <c r="G17" s="51" t="str">
        <f>IF('[1]Access-Fev'!I17="1","F","S")</f>
        <v>F</v>
      </c>
      <c r="H17" s="51" t="str">
        <f>+'[1]Access-Fev'!J17</f>
        <v>1000</v>
      </c>
      <c r="I17" s="52" t="str">
        <f>+'[1]Access-Fev'!K17</f>
        <v>RECURSOS LIVRES DA UNIAO</v>
      </c>
      <c r="J17" s="51" t="str">
        <f>+'[1]Access-Fev'!L17</f>
        <v>4</v>
      </c>
      <c r="K17" s="56"/>
      <c r="L17" s="56"/>
      <c r="M17" s="56"/>
      <c r="N17" s="54">
        <f t="shared" si="0"/>
        <v>0</v>
      </c>
      <c r="O17" s="56">
        <v>0</v>
      </c>
      <c r="P17" s="56">
        <f>+'[1]Access-Fev'!M17</f>
        <v>150000</v>
      </c>
      <c r="Q17" s="56">
        <f>'[1]Access-Fev'!N17</f>
        <v>0</v>
      </c>
      <c r="R17" s="56">
        <f t="shared" si="1"/>
        <v>150000</v>
      </c>
      <c r="S17" s="56">
        <f>'[1]Access-Fev'!O17</f>
        <v>0</v>
      </c>
      <c r="T17" s="57">
        <f t="shared" si="2"/>
        <v>0</v>
      </c>
      <c r="U17" s="56">
        <f>'[1]Access-Fev'!P17</f>
        <v>0</v>
      </c>
      <c r="V17" s="57">
        <f t="shared" si="3"/>
        <v>0</v>
      </c>
      <c r="W17" s="56">
        <f>'[1]Access-Fev'!Q17</f>
        <v>0</v>
      </c>
      <c r="X17" s="57">
        <f t="shared" si="4"/>
        <v>0</v>
      </c>
    </row>
    <row r="18" spans="1:26" ht="28.5" customHeight="1" x14ac:dyDescent="0.25">
      <c r="A18" s="51" t="str">
        <f>+'[1]Access-Fev'!A18</f>
        <v>12101</v>
      </c>
      <c r="B18" s="52" t="str">
        <f>+'[1]Access-Fev'!B18</f>
        <v>JUSTICA FEDERAL DE PRIMEIRO GRAU</v>
      </c>
      <c r="C18" s="51" t="str">
        <f>+CONCATENATE('[1]Access-Fev'!C18,".",'[1]Access-Fev'!D18)</f>
        <v>02.331</v>
      </c>
      <c r="D18" s="51" t="str">
        <f>+CONCATENATE('[1]Access-Fev'!E18,".",'[1]Access-Fev'!G18)</f>
        <v>0033.2004</v>
      </c>
      <c r="E18" s="52" t="str">
        <f>+'[1]Access-Fev'!F18</f>
        <v>PROGRAMA DE GESTAO E MANUTENCAO DO PODER JUDICIARIO</v>
      </c>
      <c r="F18" s="52" t="str">
        <f>+'[1]Access-Fev'!H18</f>
        <v>ASSISTENCIA MEDICA E ODONTOLOGICA AOS SERVIDORES CIVIS, EMPR</v>
      </c>
      <c r="G18" s="51" t="str">
        <f>IF('[1]Access-Fev'!I18="1","F","S")</f>
        <v>F</v>
      </c>
      <c r="H18" s="51" t="str">
        <f>+'[1]Access-Fev'!J18</f>
        <v>1000</v>
      </c>
      <c r="I18" s="52" t="str">
        <f>+'[1]Access-Fev'!K18</f>
        <v>RECURSOS LIVRES DA UNIAO</v>
      </c>
      <c r="J18" s="51" t="str">
        <f>+'[1]Access-Fev'!L18</f>
        <v>3</v>
      </c>
      <c r="K18" s="56"/>
      <c r="L18" s="56"/>
      <c r="M18" s="56"/>
      <c r="N18" s="54">
        <f t="shared" si="0"/>
        <v>0</v>
      </c>
      <c r="O18" s="56">
        <v>0</v>
      </c>
      <c r="P18" s="56">
        <f>+'[1]Access-Fev'!M18</f>
        <v>6990256.2000000002</v>
      </c>
      <c r="Q18" s="56">
        <f>'[1]Access-Fev'!N18</f>
        <v>0</v>
      </c>
      <c r="R18" s="56">
        <f t="shared" si="1"/>
        <v>6990256.2000000002</v>
      </c>
      <c r="S18" s="56">
        <f>'[1]Access-Fev'!O18</f>
        <v>6990256.2000000002</v>
      </c>
      <c r="T18" s="57">
        <f t="shared" si="2"/>
        <v>1</v>
      </c>
      <c r="U18" s="56">
        <f>'[1]Access-Fev'!P18</f>
        <v>674424.34</v>
      </c>
      <c r="V18" s="57">
        <f t="shared" si="3"/>
        <v>9.6480632569661745E-2</v>
      </c>
      <c r="W18" s="56">
        <f>'[1]Access-Fev'!Q18</f>
        <v>596239.05000000005</v>
      </c>
      <c r="X18" s="57">
        <f t="shared" si="4"/>
        <v>8.529573637086435E-2</v>
      </c>
    </row>
    <row r="19" spans="1:26" ht="28.5" customHeight="1" x14ac:dyDescent="0.25">
      <c r="A19" s="51" t="str">
        <f>+'[1]Access-Fev'!A19</f>
        <v>12101</v>
      </c>
      <c r="B19" s="52" t="str">
        <f>+'[1]Access-Fev'!B19</f>
        <v>JUSTICA FEDERAL DE PRIMEIRO GRAU</v>
      </c>
      <c r="C19" s="51" t="str">
        <f>+CONCATENATE('[1]Access-Fev'!C19,".",'[1]Access-Fev'!D19)</f>
        <v>02.331</v>
      </c>
      <c r="D19" s="51" t="str">
        <f>+CONCATENATE('[1]Access-Fev'!E19,".",'[1]Access-Fev'!G19)</f>
        <v>0033.212B</v>
      </c>
      <c r="E19" s="52" t="str">
        <f>+'[1]Access-Fev'!F19</f>
        <v>PROGRAMA DE GESTAO E MANUTENCAO DO PODER JUDICIARIO</v>
      </c>
      <c r="F19" s="52" t="str">
        <f>+'[1]Access-Fev'!H19</f>
        <v>BENEFICIOS OBRIGATORIOS AOS SERVIDORES CIVIS, EMPREGADOS, MI</v>
      </c>
      <c r="G19" s="51" t="str">
        <f>IF('[1]Access-Fev'!I19="1","F","S")</f>
        <v>F</v>
      </c>
      <c r="H19" s="51" t="str">
        <f>+'[1]Access-Fev'!J19</f>
        <v>1000</v>
      </c>
      <c r="I19" s="52" t="str">
        <f>+'[1]Access-Fev'!K19</f>
        <v>RECURSOS LIVRES DA UNIAO</v>
      </c>
      <c r="J19" s="51" t="str">
        <f>+'[1]Access-Fev'!L19</f>
        <v>3</v>
      </c>
      <c r="K19" s="56"/>
      <c r="L19" s="56"/>
      <c r="M19" s="56"/>
      <c r="N19" s="54">
        <f t="shared" si="0"/>
        <v>0</v>
      </c>
      <c r="O19" s="56">
        <v>0</v>
      </c>
      <c r="P19" s="56">
        <f>+'[1]Access-Fev'!M19</f>
        <v>1629581.98</v>
      </c>
      <c r="Q19" s="56">
        <f>'[1]Access-Fev'!N19</f>
        <v>0</v>
      </c>
      <c r="R19" s="56">
        <f t="shared" si="1"/>
        <v>1629581.98</v>
      </c>
      <c r="S19" s="56">
        <f>'[1]Access-Fev'!O19</f>
        <v>1629581.98</v>
      </c>
      <c r="T19" s="57">
        <f t="shared" si="2"/>
        <v>1</v>
      </c>
      <c r="U19" s="56">
        <f>'[1]Access-Fev'!P19</f>
        <v>1628284.22</v>
      </c>
      <c r="V19" s="57">
        <f t="shared" si="3"/>
        <v>0.99920362398705465</v>
      </c>
      <c r="W19" s="56">
        <f>'[1]Access-Fev'!Q19</f>
        <v>1628284.22</v>
      </c>
      <c r="X19" s="57">
        <f t="shared" si="4"/>
        <v>0.99920362398705465</v>
      </c>
    </row>
    <row r="20" spans="1:26" ht="28.5" customHeight="1" x14ac:dyDescent="0.25">
      <c r="A20" s="51" t="str">
        <f>+'[1]Access-Fev'!A20</f>
        <v>12101</v>
      </c>
      <c r="B20" s="52" t="str">
        <f>+'[1]Access-Fev'!B20</f>
        <v>JUSTICA FEDERAL DE PRIMEIRO GRAU</v>
      </c>
      <c r="C20" s="51" t="str">
        <f>+CONCATENATE('[1]Access-Fev'!C20,".",'[1]Access-Fev'!D20)</f>
        <v>02.846</v>
      </c>
      <c r="D20" s="51" t="str">
        <f>+CONCATENATE('[1]Access-Fev'!E20,".",'[1]Access-Fev'!G20)</f>
        <v>0033.09HB</v>
      </c>
      <c r="E20" s="52" t="str">
        <f>+'[1]Access-Fev'!F20</f>
        <v>PROGRAMA DE GESTAO E MANUTENCAO DO PODER JUDICIARIO</v>
      </c>
      <c r="F20" s="52" t="str">
        <f>+'[1]Access-Fev'!H20</f>
        <v>CONTRIBUICAO DA UNIAO, DE SUAS AUTARQUIAS E FUNDACOES PARA O</v>
      </c>
      <c r="G20" s="51" t="str">
        <f>IF('[1]Access-Fev'!I20="1","F","S")</f>
        <v>F</v>
      </c>
      <c r="H20" s="51" t="str">
        <f>+'[1]Access-Fev'!J20</f>
        <v>1000</v>
      </c>
      <c r="I20" s="52" t="str">
        <f>+'[1]Access-Fev'!K20</f>
        <v>RECURSOS LIVRES DA UNIAO</v>
      </c>
      <c r="J20" s="51" t="str">
        <f>+'[1]Access-Fev'!L20</f>
        <v>1</v>
      </c>
      <c r="K20" s="56"/>
      <c r="L20" s="56"/>
      <c r="M20" s="56"/>
      <c r="N20" s="54">
        <f t="shared" si="0"/>
        <v>0</v>
      </c>
      <c r="O20" s="56">
        <v>0</v>
      </c>
      <c r="P20" s="56">
        <f>+'[1]Access-Fev'!M20</f>
        <v>2954197.76</v>
      </c>
      <c r="Q20" s="56">
        <f>'[1]Access-Fev'!N20</f>
        <v>0</v>
      </c>
      <c r="R20" s="56">
        <f t="shared" si="1"/>
        <v>2954197.76</v>
      </c>
      <c r="S20" s="56">
        <f>'[1]Access-Fev'!O20</f>
        <v>2954197.76</v>
      </c>
      <c r="T20" s="57">
        <f t="shared" si="2"/>
        <v>1</v>
      </c>
      <c r="U20" s="56">
        <f>'[1]Access-Fev'!P20</f>
        <v>2954197.76</v>
      </c>
      <c r="V20" s="57">
        <f t="shared" si="3"/>
        <v>1</v>
      </c>
      <c r="W20" s="56">
        <f>'[1]Access-Fev'!Q20</f>
        <v>2954197.76</v>
      </c>
      <c r="X20" s="57">
        <f t="shared" si="4"/>
        <v>1</v>
      </c>
    </row>
    <row r="21" spans="1:26" ht="28.5" customHeight="1" x14ac:dyDescent="0.25">
      <c r="A21" s="51" t="str">
        <f>+'[1]Access-Fev'!A21</f>
        <v>12101</v>
      </c>
      <c r="B21" s="52" t="str">
        <f>+'[1]Access-Fev'!B21</f>
        <v>JUSTICA FEDERAL DE PRIMEIRO GRAU</v>
      </c>
      <c r="C21" s="51" t="str">
        <f>+CONCATENATE('[1]Access-Fev'!C21,".",'[1]Access-Fev'!D21)</f>
        <v>09.272</v>
      </c>
      <c r="D21" s="51" t="str">
        <f>+CONCATENATE('[1]Access-Fev'!E21,".",'[1]Access-Fev'!G21)</f>
        <v>0033.0181</v>
      </c>
      <c r="E21" s="52" t="str">
        <f>+'[1]Access-Fev'!F21</f>
        <v>PROGRAMA DE GESTAO E MANUTENCAO DO PODER JUDICIARIO</v>
      </c>
      <c r="F21" s="52" t="str">
        <f>+'[1]Access-Fev'!H21</f>
        <v>APOSENTADORIAS E PENSOES CIVIS DA UNIAO</v>
      </c>
      <c r="G21" s="51" t="str">
        <f>IF('[1]Access-Fev'!I21="1","F","S")</f>
        <v>S</v>
      </c>
      <c r="H21" s="51" t="str">
        <f>+'[1]Access-Fev'!J21</f>
        <v>1056</v>
      </c>
      <c r="I21" s="52" t="str">
        <f>+'[1]Access-Fev'!K21</f>
        <v>BENEFICIOS DO RPPS DA UNIAO</v>
      </c>
      <c r="J21" s="51" t="str">
        <f>+'[1]Access-Fev'!L21</f>
        <v>1</v>
      </c>
      <c r="K21" s="56"/>
      <c r="L21" s="56"/>
      <c r="M21" s="56"/>
      <c r="N21" s="54">
        <f t="shared" si="0"/>
        <v>0</v>
      </c>
      <c r="O21" s="56">
        <v>0</v>
      </c>
      <c r="P21" s="56">
        <f>+'[1]Access-Fev'!M21</f>
        <v>5144047.5999999996</v>
      </c>
      <c r="Q21" s="56">
        <f>'[1]Access-Fev'!N21</f>
        <v>0</v>
      </c>
      <c r="R21" s="56">
        <f t="shared" si="1"/>
        <v>5144047.5999999996</v>
      </c>
      <c r="S21" s="56">
        <f>'[1]Access-Fev'!O21</f>
        <v>5140216.1500000004</v>
      </c>
      <c r="T21" s="57">
        <f t="shared" si="2"/>
        <v>0.99925516824533289</v>
      </c>
      <c r="U21" s="56">
        <f>'[1]Access-Fev'!P21</f>
        <v>5132142.93</v>
      </c>
      <c r="V21" s="57">
        <f t="shared" si="3"/>
        <v>0.99768573875560562</v>
      </c>
      <c r="W21" s="56">
        <f>'[1]Access-Fev'!Q21</f>
        <v>4775899.8899999997</v>
      </c>
      <c r="X21" s="57">
        <f t="shared" si="4"/>
        <v>0.9284322893901682</v>
      </c>
    </row>
    <row r="22" spans="1:26" ht="28.5" customHeight="1" x14ac:dyDescent="0.25">
      <c r="A22" s="51" t="str">
        <f>+'[1]Access-Fev'!A22</f>
        <v>12101</v>
      </c>
      <c r="B22" s="52" t="str">
        <f>+'[1]Access-Fev'!B22</f>
        <v>JUSTICA FEDERAL DE PRIMEIRO GRAU</v>
      </c>
      <c r="C22" s="51" t="str">
        <f>+CONCATENATE('[1]Access-Fev'!C22,".",'[1]Access-Fev'!D22)</f>
        <v>28.846</v>
      </c>
      <c r="D22" s="51" t="str">
        <f>+CONCATENATE('[1]Access-Fev'!E22,".",'[1]Access-Fev'!G22)</f>
        <v>0909.00S6</v>
      </c>
      <c r="E22" s="52" t="str">
        <f>+'[1]Access-Fev'!F22</f>
        <v>OPERACOES ESPECIAIS: OUTROS ENCARGOS ESPECIAIS</v>
      </c>
      <c r="F22" s="52" t="str">
        <f>+'[1]Access-Fev'!H22</f>
        <v>BENEFICIO ESPECIAL - LEI N. 12.618, DE 2012</v>
      </c>
      <c r="G22" s="51" t="str">
        <f>IF('[1]Access-Fev'!I22="1","F","S")</f>
        <v>F</v>
      </c>
      <c r="H22" s="51" t="str">
        <f>+'[1]Access-Fev'!J22</f>
        <v>1000</v>
      </c>
      <c r="I22" s="52" t="str">
        <f>+'[1]Access-Fev'!K22</f>
        <v>RECURSOS LIVRES DA UNIAO</v>
      </c>
      <c r="J22" s="51" t="str">
        <f>+'[1]Access-Fev'!L22</f>
        <v>1</v>
      </c>
      <c r="K22" s="56"/>
      <c r="L22" s="56"/>
      <c r="M22" s="56"/>
      <c r="N22" s="54">
        <f t="shared" si="0"/>
        <v>0</v>
      </c>
      <c r="O22" s="56">
        <v>0</v>
      </c>
      <c r="P22" s="56">
        <f>+'[1]Access-Fev'!M22</f>
        <v>84651.87</v>
      </c>
      <c r="Q22" s="56">
        <f>'[1]Access-Fev'!N22</f>
        <v>0</v>
      </c>
      <c r="R22" s="56">
        <f t="shared" si="1"/>
        <v>84651.87</v>
      </c>
      <c r="S22" s="56">
        <f>'[1]Access-Fev'!O22</f>
        <v>84651.87</v>
      </c>
      <c r="T22" s="57">
        <f t="shared" si="2"/>
        <v>1</v>
      </c>
      <c r="U22" s="56">
        <f>'[1]Access-Fev'!P22</f>
        <v>84651.87</v>
      </c>
      <c r="V22" s="57">
        <f t="shared" si="3"/>
        <v>1</v>
      </c>
      <c r="W22" s="56">
        <f>'[1]Access-Fev'!Q22</f>
        <v>84651.87</v>
      </c>
      <c r="X22" s="57">
        <f t="shared" si="4"/>
        <v>1</v>
      </c>
    </row>
    <row r="23" spans="1:26" ht="28.5" customHeight="1" x14ac:dyDescent="0.25">
      <c r="A23" s="51" t="str">
        <f>+'[1]Access-Fev'!A23</f>
        <v>33201</v>
      </c>
      <c r="B23" s="52" t="str">
        <f>+'[1]Access-Fev'!B23</f>
        <v>INSTITUTO NACIONAL DO SEGURO SOCIAL</v>
      </c>
      <c r="C23" s="51" t="str">
        <f>+CONCATENATE('[1]Access-Fev'!C23,".",'[1]Access-Fev'!D23)</f>
        <v>28.846</v>
      </c>
      <c r="D23" s="51" t="str">
        <f>+CONCATENATE('[1]Access-Fev'!E23,".",'[1]Access-Fev'!G23)</f>
        <v>0901.00SA</v>
      </c>
      <c r="E23" s="52" t="str">
        <f>+'[1]Access-Fev'!F23</f>
        <v>OPERACOES ESPECIAIS: CUMPRIMENTO DE SENTENCAS JUDICIAIS</v>
      </c>
      <c r="F23" s="52" t="str">
        <f>+'[1]Access-Fev'!H23</f>
        <v>PAGAMENTO DE HONORARIOS PERICIAIS NAS ACOES EM QUE O INSS FI</v>
      </c>
      <c r="G23" s="51" t="str">
        <f>IF('[1]Access-Fev'!I23="1","F","S")</f>
        <v>S</v>
      </c>
      <c r="H23" s="51" t="str">
        <f>+'[1]Access-Fev'!J23</f>
        <v>1049</v>
      </c>
      <c r="I23" s="52" t="str">
        <f>+'[1]Access-Fev'!K23</f>
        <v>REC.PROP.UO PARA APLIC. EM SEGURIDADE SOCIAL</v>
      </c>
      <c r="J23" s="51" t="str">
        <f>+'[1]Access-Fev'!L23</f>
        <v>3</v>
      </c>
      <c r="K23" s="56"/>
      <c r="L23" s="56"/>
      <c r="M23" s="56"/>
      <c r="N23" s="54">
        <f t="shared" si="0"/>
        <v>0</v>
      </c>
      <c r="O23" s="56">
        <v>0</v>
      </c>
      <c r="P23" s="56">
        <f>+'[1]Access-Fev'!M23</f>
        <v>952317</v>
      </c>
      <c r="Q23" s="56">
        <f>'[1]Access-Fev'!N23</f>
        <v>0</v>
      </c>
      <c r="R23" s="56">
        <f t="shared" si="1"/>
        <v>952317</v>
      </c>
      <c r="S23" s="56">
        <f>'[1]Access-Fev'!O23</f>
        <v>952315.49</v>
      </c>
      <c r="T23" s="57">
        <f t="shared" si="2"/>
        <v>0.99999841439352655</v>
      </c>
      <c r="U23" s="56">
        <f>'[1]Access-Fev'!P23</f>
        <v>952314.31</v>
      </c>
      <c r="V23" s="57">
        <f t="shared" si="3"/>
        <v>0.99999717531032217</v>
      </c>
      <c r="W23" s="56">
        <f>'[1]Access-Fev'!Q23</f>
        <v>600062.69999999995</v>
      </c>
      <c r="X23" s="57">
        <f t="shared" si="4"/>
        <v>0.63010814676205507</v>
      </c>
    </row>
    <row r="24" spans="1:26" ht="28.5" customHeight="1" thickBot="1" x14ac:dyDescent="0.3">
      <c r="A24" s="51" t="str">
        <f>+'[1]Access-Fev'!A24</f>
        <v>34101</v>
      </c>
      <c r="B24" s="52" t="str">
        <f>+'[1]Access-Fev'!B24</f>
        <v>MINISTERIO PUBLICO FEDERAL</v>
      </c>
      <c r="C24" s="51" t="str">
        <f>+CONCATENATE('[1]Access-Fev'!C24,".",'[1]Access-Fev'!D24)</f>
        <v>03.062</v>
      </c>
      <c r="D24" s="51" t="str">
        <f>+CONCATENATE('[1]Access-Fev'!E24,".",'[1]Access-Fev'!G24)</f>
        <v>0031.4264</v>
      </c>
      <c r="E24" s="52" t="str">
        <f>+'[1]Access-Fev'!F24</f>
        <v>PROGRAMA DE GESTAO E MANUTENCAO DO MINISTERIO PUBLICO</v>
      </c>
      <c r="F24" s="52" t="str">
        <f>+'[1]Access-Fev'!H24</f>
        <v>DEFESA DO INTERESSE PUBLICO NO PROCESSO JUDICIARIO - MINISTE</v>
      </c>
      <c r="G24" s="51" t="str">
        <f>IF('[1]Access-Fev'!I24="1","F","S")</f>
        <v>F</v>
      </c>
      <c r="H24" s="51" t="str">
        <f>+'[1]Access-Fev'!J24</f>
        <v>1000</v>
      </c>
      <c r="I24" s="52" t="str">
        <f>+'[1]Access-Fev'!K24</f>
        <v>RECURSOS LIVRES DA UNIAO</v>
      </c>
      <c r="J24" s="51" t="str">
        <f>+'[1]Access-Fev'!L24</f>
        <v>3</v>
      </c>
      <c r="K24" s="56"/>
      <c r="L24" s="56"/>
      <c r="M24" s="56"/>
      <c r="N24" s="54">
        <f t="shared" si="0"/>
        <v>0</v>
      </c>
      <c r="O24" s="56">
        <v>0</v>
      </c>
      <c r="P24" s="56">
        <f>+'[1]Access-Fev'!M24</f>
        <v>0</v>
      </c>
      <c r="Q24" s="56">
        <f>'[1]Access-Fev'!N24</f>
        <v>6513.12</v>
      </c>
      <c r="R24" s="56">
        <f t="shared" si="1"/>
        <v>6513.12</v>
      </c>
      <c r="S24" s="56">
        <f>'[1]Access-Fev'!O24</f>
        <v>6513.12</v>
      </c>
      <c r="T24" s="57">
        <f t="shared" si="2"/>
        <v>1</v>
      </c>
      <c r="U24" s="56">
        <f>'[1]Access-Fev'!P24</f>
        <v>6513.12</v>
      </c>
      <c r="V24" s="57">
        <f t="shared" si="3"/>
        <v>1</v>
      </c>
      <c r="W24" s="56">
        <f>'[1]Access-Fev'!Q24</f>
        <v>6513.12</v>
      </c>
      <c r="X24" s="57">
        <f t="shared" si="4"/>
        <v>1</v>
      </c>
    </row>
    <row r="25" spans="1:26" ht="28.5" customHeight="1" thickBot="1" x14ac:dyDescent="0.3">
      <c r="A25" s="18" t="s">
        <v>48</v>
      </c>
      <c r="B25" s="58"/>
      <c r="C25" s="58"/>
      <c r="D25" s="58"/>
      <c r="E25" s="58"/>
      <c r="F25" s="58"/>
      <c r="G25" s="58"/>
      <c r="H25" s="58"/>
      <c r="I25" s="58"/>
      <c r="J25" s="19"/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60">
        <f>SUM(P10:P24)</f>
        <v>76866640.280000016</v>
      </c>
      <c r="Q25" s="60">
        <f>SUM(Q10:Q24)</f>
        <v>6513.12</v>
      </c>
      <c r="R25" s="60">
        <f>SUM(R10:R24)</f>
        <v>76873153.400000021</v>
      </c>
      <c r="S25" s="60">
        <f>SUM(S10:S24)</f>
        <v>58189862.659999996</v>
      </c>
      <c r="T25" s="61">
        <f t="shared" si="2"/>
        <v>0.7569594856765689</v>
      </c>
      <c r="U25" s="60">
        <f>SUM(U10:U24)</f>
        <v>38456065.209999993</v>
      </c>
      <c r="V25" s="61">
        <f t="shared" si="3"/>
        <v>0.5002535151628108</v>
      </c>
      <c r="W25" s="60">
        <f>SUM(W10:W24)</f>
        <v>35367642.919999994</v>
      </c>
      <c r="X25" s="61">
        <f t="shared" si="4"/>
        <v>0.46007795121879291</v>
      </c>
    </row>
    <row r="26" spans="1:26" x14ac:dyDescent="0.25">
      <c r="A26" s="2" t="s">
        <v>49</v>
      </c>
      <c r="B26" s="2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2"/>
      <c r="W26" s="4"/>
      <c r="X26" s="2"/>
    </row>
    <row r="27" spans="1:26" x14ac:dyDescent="0.25">
      <c r="A27" s="2" t="s">
        <v>50</v>
      </c>
      <c r="B27" s="62"/>
      <c r="C27" s="2"/>
      <c r="D27" s="2"/>
      <c r="E27" s="2"/>
      <c r="F27" s="2"/>
      <c r="G27" s="2"/>
      <c r="H27" s="3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4"/>
      <c r="V27" s="2"/>
      <c r="W27" s="4"/>
      <c r="X27" s="2"/>
    </row>
    <row r="28" spans="1:26" ht="16" customHeight="1" x14ac:dyDescent="0.25"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</row>
    <row r="29" spans="1:26" ht="16" customHeight="1" x14ac:dyDescent="0.25">
      <c r="L29" s="64"/>
      <c r="M29" s="64"/>
      <c r="N29" s="65"/>
      <c r="O29" s="65"/>
      <c r="P29" s="66" t="s">
        <v>51</v>
      </c>
      <c r="Q29" s="66"/>
      <c r="R29" s="66"/>
      <c r="S29" s="66" t="s">
        <v>52</v>
      </c>
      <c r="T29" s="66"/>
      <c r="U29" s="66" t="s">
        <v>53</v>
      </c>
      <c r="V29" s="66"/>
      <c r="W29" s="66" t="s">
        <v>54</v>
      </c>
      <c r="X29" s="67"/>
      <c r="Y29" s="64"/>
      <c r="Z29" s="64"/>
    </row>
    <row r="30" spans="1:26" s="7" customFormat="1" ht="16" customHeight="1" x14ac:dyDescent="0.25">
      <c r="L30" s="64"/>
      <c r="M30" s="64"/>
      <c r="N30" s="65" t="s">
        <v>55</v>
      </c>
      <c r="O30" s="65" t="s">
        <v>56</v>
      </c>
      <c r="P30" s="66">
        <f>P25+Q25</f>
        <v>76873153.400000021</v>
      </c>
      <c r="Q30" s="66"/>
      <c r="R30" s="66">
        <f>P25+Q25</f>
        <v>76873153.400000021</v>
      </c>
      <c r="S30" s="66">
        <f>S25</f>
        <v>58189862.659999996</v>
      </c>
      <c r="T30" s="66"/>
      <c r="U30" s="66">
        <f>U25</f>
        <v>38456065.209999993</v>
      </c>
      <c r="V30" s="66"/>
      <c r="W30" s="66">
        <f>W25</f>
        <v>35367642.919999994</v>
      </c>
      <c r="X30" s="68"/>
    </row>
    <row r="31" spans="1:26" s="7" customFormat="1" ht="16" customHeight="1" x14ac:dyDescent="0.25">
      <c r="L31" s="64"/>
      <c r="M31" s="64"/>
      <c r="N31" s="65"/>
      <c r="O31" s="65" t="s">
        <v>57</v>
      </c>
      <c r="P31" s="66">
        <f>'[1]Access-Fev'!M30</f>
        <v>76866640.280000016</v>
      </c>
      <c r="Q31" s="66"/>
      <c r="R31" s="66">
        <f>'[1]Access-Fev'!M30</f>
        <v>76866640.280000016</v>
      </c>
      <c r="S31" s="66">
        <f>'[1]Access-Fev'!O30</f>
        <v>58189862.659999996</v>
      </c>
      <c r="T31" s="66"/>
      <c r="U31" s="66">
        <f>'[1]Access-Fev'!P30</f>
        <v>38456065.209999993</v>
      </c>
      <c r="V31" s="66"/>
      <c r="W31" s="66">
        <f>'[1]Access-Fev'!Q30</f>
        <v>35367642.919999994</v>
      </c>
      <c r="X31" s="68"/>
    </row>
    <row r="32" spans="1:26" s="7" customFormat="1" ht="16" customHeight="1" x14ac:dyDescent="0.25">
      <c r="L32" s="64"/>
      <c r="M32" s="64"/>
      <c r="N32" s="65"/>
      <c r="O32" s="69" t="s">
        <v>58</v>
      </c>
      <c r="P32" s="70">
        <f>+P30-P31</f>
        <v>6513.1200000047684</v>
      </c>
      <c r="Q32" s="70"/>
      <c r="R32" s="71">
        <f>+R30-R31</f>
        <v>6513.1200000047684</v>
      </c>
      <c r="S32" s="70">
        <f>+S30-S31</f>
        <v>0</v>
      </c>
      <c r="T32" s="70"/>
      <c r="U32" s="70">
        <f>+U30-U31</f>
        <v>0</v>
      </c>
      <c r="V32" s="70"/>
      <c r="W32" s="72">
        <f>+W30-W31</f>
        <v>0</v>
      </c>
      <c r="X32" s="68"/>
    </row>
    <row r="33" spans="12:26" s="7" customFormat="1" ht="16" customHeight="1" x14ac:dyDescent="0.25">
      <c r="L33" s="64"/>
      <c r="M33" s="64"/>
      <c r="N33" s="65"/>
      <c r="O33" s="73"/>
      <c r="P33" s="74"/>
      <c r="Q33" s="74"/>
      <c r="R33" s="74"/>
      <c r="S33" s="74"/>
      <c r="T33" s="74"/>
      <c r="U33" s="74"/>
      <c r="V33" s="74"/>
      <c r="W33" s="74"/>
      <c r="X33" s="68"/>
    </row>
    <row r="34" spans="12:26" s="7" customFormat="1" ht="16" customHeight="1" x14ac:dyDescent="0.25">
      <c r="L34" s="64"/>
      <c r="M34" s="64"/>
      <c r="N34" s="65"/>
      <c r="O34" s="65"/>
      <c r="P34" s="66" t="s">
        <v>59</v>
      </c>
      <c r="Q34" s="66"/>
      <c r="R34" s="66" t="s">
        <v>59</v>
      </c>
      <c r="S34" s="66" t="s">
        <v>60</v>
      </c>
      <c r="T34" s="66"/>
      <c r="U34" s="66" t="s">
        <v>61</v>
      </c>
      <c r="V34" s="66"/>
      <c r="W34" s="66" t="s">
        <v>62</v>
      </c>
      <c r="X34" s="75"/>
    </row>
    <row r="35" spans="12:26" s="7" customFormat="1" ht="16" customHeight="1" x14ac:dyDescent="0.25">
      <c r="L35" s="64"/>
      <c r="M35" s="64"/>
      <c r="N35" s="65" t="s">
        <v>63</v>
      </c>
      <c r="O35" s="76" t="s">
        <v>64</v>
      </c>
      <c r="P35" s="66">
        <v>76873153.400000006</v>
      </c>
      <c r="Q35" s="66"/>
      <c r="R35" s="66">
        <v>76873153.400000006</v>
      </c>
      <c r="S35" s="66">
        <v>58189862.659999996</v>
      </c>
      <c r="T35" s="66"/>
      <c r="U35" s="66">
        <v>38456065.210000001</v>
      </c>
      <c r="V35" s="66"/>
      <c r="W35" s="66">
        <v>35367642.920000002</v>
      </c>
      <c r="X35" s="75"/>
    </row>
    <row r="36" spans="12:26" s="7" customFormat="1" ht="16" customHeight="1" x14ac:dyDescent="0.25">
      <c r="L36" s="64"/>
      <c r="M36" s="64"/>
      <c r="N36" s="65"/>
      <c r="O36" s="69" t="s">
        <v>58</v>
      </c>
      <c r="P36" s="77">
        <f>P35-P30</f>
        <v>0</v>
      </c>
      <c r="Q36" s="77"/>
      <c r="R36" s="77">
        <f>R35-R30</f>
        <v>0</v>
      </c>
      <c r="S36" s="77">
        <f>S35-S30</f>
        <v>0</v>
      </c>
      <c r="T36" s="77"/>
      <c r="U36" s="77">
        <f>U35-U30</f>
        <v>0</v>
      </c>
      <c r="V36" s="77"/>
      <c r="W36" s="72">
        <f>W35-W30</f>
        <v>0</v>
      </c>
      <c r="X36" s="75"/>
    </row>
    <row r="37" spans="12:26" x14ac:dyDescent="0.25">
      <c r="N37" s="67"/>
      <c r="O37" s="65"/>
      <c r="P37" s="66"/>
      <c r="Q37" s="66"/>
      <c r="R37" s="66"/>
      <c r="S37" s="66"/>
      <c r="T37" s="66"/>
      <c r="U37" s="66"/>
      <c r="V37" s="66"/>
      <c r="W37" s="66"/>
      <c r="X37" s="67"/>
      <c r="Y37" s="64"/>
      <c r="Z37" s="64"/>
    </row>
    <row r="38" spans="12:26" x14ac:dyDescent="0.25"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4"/>
      <c r="Z38" s="64"/>
    </row>
  </sheetData>
  <mergeCells count="17">
    <mergeCell ref="A25:J25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</vt:lpstr>
      <vt:lpstr>Fev!Area_de_impressao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2026-03-20T15:13:16Z</dcterms:created>
  <dcterms:modified xsi:type="dcterms:W3CDTF">2026-03-20T15:13:49Z</dcterms:modified>
</cp:coreProperties>
</file>