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45" windowWidth="15390" windowHeight="4065" tabRatio="900" activeTab="9"/>
  </bookViews>
  <sheets>
    <sheet name="Jan" sheetId="1" r:id="rId1"/>
    <sheet name="Fev" sheetId="3" r:id="rId2"/>
    <sheet name="Mar" sheetId="26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2" r:id="rId10"/>
    <sheet name="Nov" sheetId="27" r:id="rId11"/>
    <sheet name="Dez" sheetId="24" r:id="rId12"/>
    <sheet name="Access-Jan" sheetId="2" r:id="rId13"/>
    <sheet name="Access-Fev" sheetId="4" r:id="rId14"/>
    <sheet name="Access-Mar" sheetId="25" r:id="rId15"/>
    <sheet name="Access-Abr" sheetId="8" r:id="rId16"/>
    <sheet name="Access-Mai" sheetId="15" r:id="rId17"/>
    <sheet name="Access-Jun" sheetId="14" r:id="rId18"/>
    <sheet name="Access-Jul" sheetId="13" r:id="rId19"/>
    <sheet name="Access-Ago" sheetId="12" r:id="rId20"/>
    <sheet name="Access-Set" sheetId="11" r:id="rId21"/>
    <sheet name="Access-Out" sheetId="10" r:id="rId22"/>
    <sheet name="Access-Nov" sheetId="9" r:id="rId23"/>
    <sheet name="Access-Dez" sheetId="7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Dez!$A$1:$X$42</definedName>
    <definedName name="_xlnm.Print_Area" localSheetId="1">Fev!$A$1:$X$34</definedName>
    <definedName name="_xlnm.Print_Area" localSheetId="0">Jan!$A$1:$X$34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Mar!$A$1:$X$34</definedName>
    <definedName name="_xlnm.Print_Area" localSheetId="10">Nov!$A$1:$X$40</definedName>
    <definedName name="_xlnm.Print_Area" localSheetId="9">Out!$A$1:$X$37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38" i="26"/>
  <c r="U38" i="26"/>
  <c r="S38" i="26"/>
  <c r="R38" i="26"/>
  <c r="P38" i="26"/>
  <c r="W37" i="26"/>
  <c r="U37" i="26"/>
  <c r="S37" i="26"/>
  <c r="R37" i="26"/>
  <c r="P37" i="26"/>
  <c r="P32" i="26"/>
  <c r="P32" i="25"/>
  <c r="O32" i="25"/>
  <c r="N32" i="25"/>
  <c r="M32" i="25"/>
  <c r="W42" i="3"/>
  <c r="U42" i="3"/>
  <c r="S42" i="3"/>
  <c r="P42" i="3"/>
  <c r="W38" i="3"/>
  <c r="U38" i="3"/>
  <c r="S38" i="3"/>
  <c r="R38" i="3"/>
  <c r="P38" i="3"/>
  <c r="P32" i="4"/>
  <c r="O32" i="4"/>
  <c r="N32" i="4"/>
  <c r="M32" i="4"/>
  <c r="W31" i="1"/>
  <c r="U31" i="1"/>
  <c r="S31" i="1"/>
  <c r="P31" i="1"/>
  <c r="R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J23" i="1"/>
  <c r="I23" i="1"/>
  <c r="H23" i="1"/>
  <c r="G23" i="1"/>
  <c r="F23" i="1"/>
  <c r="E23" i="1"/>
  <c r="D23" i="1"/>
  <c r="C23" i="1"/>
  <c r="B23" i="1"/>
  <c r="A23" i="1"/>
  <c r="W38" i="1"/>
  <c r="S38" i="1"/>
  <c r="R38" i="1"/>
  <c r="P34" i="2"/>
  <c r="O34" i="2"/>
  <c r="U38" i="1"/>
  <c r="U39" i="1"/>
  <c r="N34" i="2"/>
  <c r="M34" i="2"/>
  <c r="P38" i="1"/>
  <c r="P39" i="1"/>
  <c r="W39" i="24"/>
  <c r="U39" i="24"/>
  <c r="S39" i="24"/>
  <c r="R39" i="24"/>
  <c r="X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S38" i="24"/>
  <c r="P38" i="24"/>
  <c r="R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R37" i="24"/>
  <c r="X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/>
  <c r="X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/>
  <c r="X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/>
  <c r="X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/>
  <c r="X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P14" i="24"/>
  <c r="R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P13" i="24"/>
  <c r="R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J10" i="24"/>
  <c r="I10" i="24"/>
  <c r="H10" i="24"/>
  <c r="G10" i="24"/>
  <c r="F10" i="24"/>
  <c r="E10" i="24"/>
  <c r="D10" i="24"/>
  <c r="C10" i="24"/>
  <c r="B10" i="24"/>
  <c r="A10" i="24"/>
  <c r="Q40" i="24"/>
  <c r="R36" i="24"/>
  <c r="R28" i="24"/>
  <c r="X28" i="24"/>
  <c r="R20" i="24"/>
  <c r="X20" i="24"/>
  <c r="R12" i="24"/>
  <c r="N10" i="24"/>
  <c r="W37" i="27"/>
  <c r="U37" i="27"/>
  <c r="S37" i="27"/>
  <c r="R37" i="27"/>
  <c r="X37" i="27"/>
  <c r="P37" i="27"/>
  <c r="J37" i="27"/>
  <c r="I37" i="27"/>
  <c r="H37" i="27"/>
  <c r="G37" i="27"/>
  <c r="F37" i="27"/>
  <c r="E37" i="27"/>
  <c r="D37" i="27"/>
  <c r="C37" i="27"/>
  <c r="B37" i="27"/>
  <c r="A37" i="27"/>
  <c r="X36" i="27"/>
  <c r="W36" i="27"/>
  <c r="U36" i="27"/>
  <c r="T36" i="27"/>
  <c r="S36" i="27"/>
  <c r="R36" i="27"/>
  <c r="V36" i="27"/>
  <c r="P36" i="27"/>
  <c r="J36" i="27"/>
  <c r="I36" i="27"/>
  <c r="H36" i="27"/>
  <c r="G36" i="27"/>
  <c r="F36" i="27"/>
  <c r="E36" i="27"/>
  <c r="D36" i="27"/>
  <c r="C36" i="27"/>
  <c r="B36" i="27"/>
  <c r="A36" i="27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S43" i="27"/>
  <c r="S45" i="27"/>
  <c r="P11" i="27"/>
  <c r="R11" i="27"/>
  <c r="V11" i="27"/>
  <c r="J11" i="27"/>
  <c r="I11" i="27"/>
  <c r="H11" i="27"/>
  <c r="G11" i="27"/>
  <c r="F11" i="27"/>
  <c r="E11" i="27"/>
  <c r="D11" i="27"/>
  <c r="C11" i="27"/>
  <c r="B11" i="27"/>
  <c r="A11" i="27"/>
  <c r="W10" i="27"/>
  <c r="W38" i="27"/>
  <c r="U10" i="27"/>
  <c r="U38" i="27"/>
  <c r="S10" i="27"/>
  <c r="P10" i="27"/>
  <c r="J10" i="27"/>
  <c r="I10" i="27"/>
  <c r="H10" i="27"/>
  <c r="G10" i="27"/>
  <c r="F10" i="27"/>
  <c r="E10" i="27"/>
  <c r="D10" i="27"/>
  <c r="C10" i="27"/>
  <c r="B10" i="27"/>
  <c r="A10" i="27"/>
  <c r="Q38" i="27"/>
  <c r="R35" i="27"/>
  <c r="X35" i="27"/>
  <c r="R34" i="27"/>
  <c r="V34" i="27"/>
  <c r="R33" i="27"/>
  <c r="X33" i="27"/>
  <c r="R32" i="27"/>
  <c r="V32" i="27"/>
  <c r="R31" i="27"/>
  <c r="X31" i="27"/>
  <c r="R30" i="27"/>
  <c r="V30" i="27"/>
  <c r="R29" i="27"/>
  <c r="X29" i="27"/>
  <c r="R28" i="27"/>
  <c r="V28" i="27"/>
  <c r="R27" i="27"/>
  <c r="X27" i="27"/>
  <c r="R26" i="27"/>
  <c r="V26" i="27"/>
  <c r="R25" i="27"/>
  <c r="V25" i="27"/>
  <c r="R24" i="27"/>
  <c r="V24" i="27"/>
  <c r="R23" i="27"/>
  <c r="X23" i="27"/>
  <c r="R22" i="27"/>
  <c r="V22" i="27"/>
  <c r="R21" i="27"/>
  <c r="V21" i="27"/>
  <c r="R20" i="27"/>
  <c r="V20" i="27"/>
  <c r="R19" i="27"/>
  <c r="X19" i="27"/>
  <c r="R18" i="27"/>
  <c r="V18" i="27"/>
  <c r="R17" i="27"/>
  <c r="V17" i="27"/>
  <c r="R16" i="27"/>
  <c r="V16" i="27"/>
  <c r="R15" i="27"/>
  <c r="V15" i="27"/>
  <c r="R14" i="27"/>
  <c r="V14" i="27"/>
  <c r="R13" i="27"/>
  <c r="V13" i="27"/>
  <c r="R12" i="27"/>
  <c r="V12" i="27"/>
  <c r="W43" i="27"/>
  <c r="W45" i="27"/>
  <c r="P43" i="27"/>
  <c r="P45" i="27"/>
  <c r="N10" i="27"/>
  <c r="R10" i="27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31" i="26"/>
  <c r="U31" i="26"/>
  <c r="S31" i="26"/>
  <c r="P31" i="26"/>
  <c r="J31" i="26"/>
  <c r="I31" i="26"/>
  <c r="H31" i="26"/>
  <c r="G31" i="26"/>
  <c r="F31" i="26"/>
  <c r="E31" i="26"/>
  <c r="D31" i="26"/>
  <c r="C31" i="26"/>
  <c r="B31" i="26"/>
  <c r="A31" i="26"/>
  <c r="W30" i="26"/>
  <c r="U30" i="26"/>
  <c r="S30" i="26"/>
  <c r="P30" i="26"/>
  <c r="R30" i="26"/>
  <c r="J30" i="26"/>
  <c r="I30" i="26"/>
  <c r="H30" i="26"/>
  <c r="G30" i="26"/>
  <c r="F30" i="26"/>
  <c r="E30" i="26"/>
  <c r="D30" i="26"/>
  <c r="C30" i="26"/>
  <c r="B30" i="26"/>
  <c r="A30" i="26"/>
  <c r="W29" i="26"/>
  <c r="U29" i="26"/>
  <c r="S29" i="26"/>
  <c r="P29" i="26"/>
  <c r="J29" i="26"/>
  <c r="I29" i="26"/>
  <c r="H29" i="26"/>
  <c r="G29" i="26"/>
  <c r="F29" i="26"/>
  <c r="E29" i="26"/>
  <c r="D29" i="26"/>
  <c r="C29" i="26"/>
  <c r="B29" i="26"/>
  <c r="A29" i="26"/>
  <c r="W28" i="26"/>
  <c r="U28" i="26"/>
  <c r="S28" i="26"/>
  <c r="P28" i="26"/>
  <c r="R28" i="26"/>
  <c r="J28" i="26"/>
  <c r="I28" i="26"/>
  <c r="H28" i="26"/>
  <c r="G28" i="26"/>
  <c r="F28" i="26"/>
  <c r="E28" i="26"/>
  <c r="D28" i="26"/>
  <c r="C28" i="26"/>
  <c r="B28" i="26"/>
  <c r="A28" i="26"/>
  <c r="W27" i="26"/>
  <c r="U27" i="26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/>
  <c r="X12" i="26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S32" i="26"/>
  <c r="S42" i="26"/>
  <c r="P10" i="26"/>
  <c r="P42" i="26"/>
  <c r="J10" i="26"/>
  <c r="I10" i="26"/>
  <c r="H10" i="26"/>
  <c r="G10" i="26"/>
  <c r="F10" i="26"/>
  <c r="E10" i="26"/>
  <c r="D10" i="26"/>
  <c r="C10" i="26"/>
  <c r="B10" i="26"/>
  <c r="A10" i="26"/>
  <c r="Q32" i="26"/>
  <c r="R31" i="26"/>
  <c r="X31" i="26"/>
  <c r="R29" i="26"/>
  <c r="V29" i="26"/>
  <c r="R27" i="26"/>
  <c r="V27" i="26"/>
  <c r="T27" i="26"/>
  <c r="R26" i="26"/>
  <c r="X26" i="26"/>
  <c r="R25" i="26"/>
  <c r="T25" i="26"/>
  <c r="R21" i="26"/>
  <c r="X21" i="26"/>
  <c r="V21" i="26"/>
  <c r="R19" i="26"/>
  <c r="T19" i="26"/>
  <c r="R13" i="26"/>
  <c r="V13" i="26"/>
  <c r="R11" i="26"/>
  <c r="T11" i="26"/>
  <c r="N10" i="26"/>
  <c r="R10" i="26"/>
  <c r="V10" i="26"/>
  <c r="W31" i="3"/>
  <c r="U31" i="3"/>
  <c r="S31" i="3"/>
  <c r="P31" i="3"/>
  <c r="R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R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R29" i="3"/>
  <c r="T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R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R24" i="3"/>
  <c r="X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/>
  <c r="X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P37" i="3"/>
  <c r="P39" i="3"/>
  <c r="J10" i="3"/>
  <c r="I10" i="3"/>
  <c r="H10" i="3"/>
  <c r="G10" i="3"/>
  <c r="F10" i="3"/>
  <c r="E10" i="3"/>
  <c r="D10" i="3"/>
  <c r="C10" i="3"/>
  <c r="B10" i="3"/>
  <c r="A10" i="3"/>
  <c r="Q32" i="3"/>
  <c r="N10" i="3"/>
  <c r="W22" i="1"/>
  <c r="U22" i="1"/>
  <c r="S22" i="1"/>
  <c r="P22" i="1"/>
  <c r="R22" i="1"/>
  <c r="T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S17" i="1"/>
  <c r="S16" i="1"/>
  <c r="S15" i="1"/>
  <c r="S14" i="1"/>
  <c r="S13" i="1"/>
  <c r="S12" i="1"/>
  <c r="S11" i="1"/>
  <c r="S10" i="1"/>
  <c r="P17" i="1"/>
  <c r="R17" i="1"/>
  <c r="T17" i="1"/>
  <c r="P16" i="1"/>
  <c r="R16" i="1"/>
  <c r="P15" i="1"/>
  <c r="R15" i="1"/>
  <c r="P14" i="1"/>
  <c r="R14" i="1"/>
  <c r="P13" i="1"/>
  <c r="R13" i="1"/>
  <c r="P12" i="1"/>
  <c r="P11" i="1"/>
  <c r="R11" i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32" i="1"/>
  <c r="R12" i="1"/>
  <c r="N10" i="1"/>
  <c r="R10" i="1"/>
  <c r="T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V25" i="26"/>
  <c r="V31" i="26"/>
  <c r="T21" i="26"/>
  <c r="X25" i="26"/>
  <c r="X20" i="26"/>
  <c r="T12" i="26"/>
  <c r="R10" i="3"/>
  <c r="V10" i="3"/>
  <c r="X20" i="3"/>
  <c r="X31" i="3"/>
  <c r="T31" i="3"/>
  <c r="V31" i="3"/>
  <c r="W37" i="3"/>
  <c r="W39" i="3"/>
  <c r="V24" i="3"/>
  <c r="U32" i="3"/>
  <c r="U37" i="3"/>
  <c r="U39" i="3"/>
  <c r="T10" i="3"/>
  <c r="T20" i="3"/>
  <c r="X18" i="1"/>
  <c r="T18" i="1"/>
  <c r="X21" i="1"/>
  <c r="X12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V37" i="27"/>
  <c r="T37" i="27"/>
  <c r="S38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R43" i="27"/>
  <c r="R45" i="27"/>
  <c r="R38" i="27"/>
  <c r="X10" i="27"/>
  <c r="V10" i="27"/>
  <c r="T10" i="27"/>
  <c r="V27" i="27"/>
  <c r="V33" i="27"/>
  <c r="V35" i="27"/>
  <c r="P38" i="27"/>
  <c r="U43" i="27"/>
  <c r="U45" i="27"/>
  <c r="V19" i="27"/>
  <c r="V23" i="27"/>
  <c r="V29" i="27"/>
  <c r="V31" i="27"/>
  <c r="T11" i="27"/>
  <c r="X1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7"/>
  <c r="X38" i="27"/>
  <c r="T38" i="27"/>
  <c r="V38" i="24"/>
  <c r="X38" i="24"/>
  <c r="T38" i="24"/>
  <c r="V37" i="24"/>
  <c r="V39" i="24"/>
  <c r="T37" i="24"/>
  <c r="T39" i="24"/>
  <c r="P45" i="24"/>
  <c r="P47" i="24"/>
  <c r="X12" i="24"/>
  <c r="R11" i="24"/>
  <c r="V11" i="24"/>
  <c r="V14" i="24"/>
  <c r="V16" i="24"/>
  <c r="V22" i="24"/>
  <c r="V26" i="24"/>
  <c r="V32" i="24"/>
  <c r="V36" i="24"/>
  <c r="S40" i="24"/>
  <c r="S45" i="24"/>
  <c r="S47" i="24"/>
  <c r="U40" i="24"/>
  <c r="W45" i="24"/>
  <c r="W47" i="24"/>
  <c r="T11" i="24"/>
  <c r="V13" i="24"/>
  <c r="X13" i="24"/>
  <c r="T13" i="24"/>
  <c r="V15" i="24"/>
  <c r="X15" i="24"/>
  <c r="T15" i="24"/>
  <c r="V17" i="24"/>
  <c r="X17" i="24"/>
  <c r="T17" i="24"/>
  <c r="V19" i="24"/>
  <c r="X19" i="24"/>
  <c r="T19" i="24"/>
  <c r="V21" i="24"/>
  <c r="X21" i="24"/>
  <c r="T21" i="24"/>
  <c r="V23" i="24"/>
  <c r="X23" i="24"/>
  <c r="T23" i="24"/>
  <c r="V25" i="24"/>
  <c r="X25" i="24"/>
  <c r="T25" i="24"/>
  <c r="V27" i="24"/>
  <c r="X27" i="24"/>
  <c r="T27" i="24"/>
  <c r="V29" i="24"/>
  <c r="X29" i="24"/>
  <c r="T29" i="24"/>
  <c r="V31" i="24"/>
  <c r="X31" i="24"/>
  <c r="T31" i="24"/>
  <c r="V33" i="24"/>
  <c r="X33" i="24"/>
  <c r="T33" i="24"/>
  <c r="V35" i="24"/>
  <c r="X35" i="24"/>
  <c r="T35" i="24"/>
  <c r="W40" i="24"/>
  <c r="R10" i="24"/>
  <c r="T10" i="24"/>
  <c r="V18" i="24"/>
  <c r="V20" i="24"/>
  <c r="V24" i="24"/>
  <c r="V28" i="24"/>
  <c r="P40" i="24"/>
  <c r="U45" i="24"/>
  <c r="U47" i="24"/>
  <c r="V12" i="24"/>
  <c r="V30" i="24"/>
  <c r="V34" i="24"/>
  <c r="T12" i="24"/>
  <c r="T14" i="24"/>
  <c r="X14" i="24"/>
  <c r="T16" i="24"/>
  <c r="X16" i="24"/>
  <c r="T18" i="24"/>
  <c r="T20" i="24"/>
  <c r="T22" i="24"/>
  <c r="X22" i="24"/>
  <c r="T24" i="24"/>
  <c r="T26" i="24"/>
  <c r="X26" i="24"/>
  <c r="T28" i="24"/>
  <c r="T30" i="24"/>
  <c r="T32" i="24"/>
  <c r="X32" i="24"/>
  <c r="T34" i="24"/>
  <c r="T36" i="24"/>
  <c r="X36" i="24"/>
  <c r="R40" i="24"/>
  <c r="R45" i="24"/>
  <c r="R47" i="24"/>
  <c r="X11" i="24"/>
  <c r="V10" i="24"/>
  <c r="X10" i="24"/>
  <c r="V40" i="24"/>
  <c r="X40" i="24"/>
  <c r="T40" i="24"/>
  <c r="U37" i="1"/>
  <c r="W32" i="1"/>
  <c r="V18" i="1"/>
  <c r="V21" i="1"/>
  <c r="V25" i="1"/>
  <c r="X29" i="1"/>
  <c r="T29" i="1"/>
  <c r="V29" i="1"/>
  <c r="P37" i="1"/>
  <c r="X22" i="1"/>
  <c r="V10" i="1"/>
  <c r="T25" i="1"/>
  <c r="X25" i="1"/>
  <c r="T21" i="1"/>
  <c r="V16" i="1"/>
  <c r="T16" i="1"/>
  <c r="S37" i="1"/>
  <c r="S39" i="1"/>
  <c r="V12" i="1"/>
  <c r="X10" i="1"/>
  <c r="V22" i="1"/>
  <c r="V20" i="1"/>
  <c r="T20" i="1"/>
  <c r="X20" i="1"/>
  <c r="V14" i="1"/>
  <c r="X14" i="1"/>
  <c r="T14" i="1"/>
  <c r="V11" i="1"/>
  <c r="X11" i="1"/>
  <c r="T11" i="1"/>
  <c r="T12" i="1"/>
  <c r="X16" i="1"/>
  <c r="S32" i="1"/>
  <c r="V17" i="1"/>
  <c r="U32" i="1"/>
  <c r="P32" i="1"/>
  <c r="W37" i="1"/>
  <c r="W39" i="1"/>
  <c r="V19" i="1"/>
  <c r="T19" i="1"/>
  <c r="X19" i="1"/>
  <c r="X26" i="1"/>
  <c r="T26" i="1"/>
  <c r="V26" i="1"/>
  <c r="V28" i="1"/>
  <c r="X28" i="1"/>
  <c r="T28" i="1"/>
  <c r="R37" i="1"/>
  <c r="R39" i="1"/>
  <c r="T13" i="1"/>
  <c r="V13" i="1"/>
  <c r="X13" i="1"/>
  <c r="R32" i="1"/>
  <c r="V24" i="1"/>
  <c r="X24" i="1"/>
  <c r="T24" i="1"/>
  <c r="X31" i="1"/>
  <c r="T31" i="1"/>
  <c r="V31" i="1"/>
  <c r="T23" i="1"/>
  <c r="V23" i="1"/>
  <c r="X23" i="1"/>
  <c r="X30" i="1"/>
  <c r="T30" i="1"/>
  <c r="V30" i="1"/>
  <c r="T15" i="1"/>
  <c r="X15" i="1"/>
  <c r="V15" i="1"/>
  <c r="T27" i="1"/>
  <c r="V27" i="1"/>
  <c r="X27" i="1"/>
  <c r="V32" i="1"/>
  <c r="T32" i="1"/>
  <c r="X32" i="1"/>
  <c r="X15" i="3"/>
  <c r="T15" i="3"/>
  <c r="V21" i="3"/>
  <c r="T21" i="3"/>
  <c r="V23" i="3"/>
  <c r="X23" i="3"/>
  <c r="W32" i="3"/>
  <c r="S37" i="3"/>
  <c r="S39" i="3"/>
  <c r="T24" i="3"/>
  <c r="T23" i="3"/>
  <c r="V15" i="3"/>
  <c r="V20" i="3"/>
  <c r="X12" i="3"/>
  <c r="V12" i="3"/>
  <c r="T12" i="3"/>
  <c r="T14" i="3"/>
  <c r="X14" i="3"/>
  <c r="V14" i="3"/>
  <c r="V17" i="3"/>
  <c r="X17" i="3"/>
  <c r="T17" i="3"/>
  <c r="X19" i="3"/>
  <c r="V19" i="3"/>
  <c r="T19" i="3"/>
  <c r="V22" i="3"/>
  <c r="T22" i="3"/>
  <c r="X22" i="3"/>
  <c r="X25" i="3"/>
  <c r="V25" i="3"/>
  <c r="T25" i="3"/>
  <c r="T27" i="3"/>
  <c r="X27" i="3"/>
  <c r="V27" i="3"/>
  <c r="V30" i="3"/>
  <c r="X30" i="3"/>
  <c r="T30" i="3"/>
  <c r="V11" i="3"/>
  <c r="R37" i="3"/>
  <c r="R39" i="3"/>
  <c r="X11" i="3"/>
  <c r="R32" i="3"/>
  <c r="T11" i="3"/>
  <c r="X13" i="3"/>
  <c r="T13" i="3"/>
  <c r="V13" i="3"/>
  <c r="X18" i="3"/>
  <c r="T18" i="3"/>
  <c r="V18" i="3"/>
  <c r="T26" i="3"/>
  <c r="V26" i="3"/>
  <c r="X26" i="3"/>
  <c r="X28" i="3"/>
  <c r="T28" i="3"/>
  <c r="V28" i="3"/>
  <c r="T16" i="3"/>
  <c r="X10" i="3"/>
  <c r="P32" i="3"/>
  <c r="X21" i="3"/>
  <c r="S32" i="3"/>
  <c r="X29" i="3"/>
  <c r="V16" i="3"/>
  <c r="V29" i="3"/>
  <c r="X32" i="3"/>
  <c r="T32" i="3"/>
  <c r="V32" i="3"/>
  <c r="T17" i="26"/>
  <c r="X17" i="26"/>
  <c r="X11" i="26"/>
  <c r="S39" i="26"/>
  <c r="X22" i="26"/>
  <c r="V22" i="26"/>
  <c r="T22" i="26"/>
  <c r="X30" i="26"/>
  <c r="V30" i="26"/>
  <c r="T30" i="26"/>
  <c r="X10" i="26"/>
  <c r="V12" i="26"/>
  <c r="U32" i="26"/>
  <c r="U42" i="26"/>
  <c r="T26" i="26"/>
  <c r="V17" i="26"/>
  <c r="V19" i="26"/>
  <c r="V20" i="26"/>
  <c r="V26" i="26"/>
  <c r="X19" i="26"/>
  <c r="T15" i="26"/>
  <c r="X15" i="26"/>
  <c r="V15" i="26"/>
  <c r="V24" i="26"/>
  <c r="T24" i="26"/>
  <c r="X24" i="26"/>
  <c r="X28" i="26"/>
  <c r="V28" i="26"/>
  <c r="T28" i="26"/>
  <c r="R39" i="26"/>
  <c r="X14" i="26"/>
  <c r="V14" i="26"/>
  <c r="T14" i="26"/>
  <c r="R32" i="26"/>
  <c r="V16" i="26"/>
  <c r="T16" i="26"/>
  <c r="X16" i="26"/>
  <c r="V18" i="26"/>
  <c r="T18" i="26"/>
  <c r="X18" i="26"/>
  <c r="T23" i="26"/>
  <c r="V23" i="26"/>
  <c r="X23" i="26"/>
  <c r="T20" i="26"/>
  <c r="W32" i="26"/>
  <c r="W42" i="26"/>
  <c r="T31" i="26"/>
  <c r="T10" i="26"/>
  <c r="X29" i="26"/>
  <c r="X13" i="26"/>
  <c r="T29" i="26"/>
  <c r="T13" i="26"/>
  <c r="U39" i="26"/>
  <c r="X27" i="26"/>
  <c r="V11" i="26"/>
  <c r="P39" i="26"/>
  <c r="W39" i="26"/>
  <c r="T32" i="26"/>
  <c r="V32" i="26"/>
  <c r="X32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V23" i="21" l="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10" i="21" l="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<sst xmlns="http://schemas.openxmlformats.org/spreadsheetml/2006/main" count="4553" uniqueCount="174">
  <si>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</si>
  <si>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</si>
  <si>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</si>
  <si>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</si>
  <si>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</si>
  <si>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</si>
  <si>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</si>
  <si>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</si>
  <si>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</si>
  <si>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</si>
  <si>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</si>
  <si>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</si>
  <si>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</si>
  <si>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</si>
  <si>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</si>
  <si>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</si>
  <si>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</si>
  <si>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</si>
  <si>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</si>
  <si>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</si>
  <si>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</si>
  <si>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</si>
  <si>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</si>
  <si>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</si>
  <si>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</si>
  <si>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</si>
  <si>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</si>
  <si>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</si>
  <si>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</si>
  <si>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</si>
  <si>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</si>
  <si>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</si>
  <si>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</si>
  <si>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</si>
  <si>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</si>
  <si>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</si>
  <si>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</si>
  <si>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</si>
  <si>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</si>
  <si>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</si>
  <si>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</si>
  <si>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</si>
  <si>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</si>
  <si>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</si>
  <si>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</si>
  <si>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</si>
  <si>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</si>
  <si>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</si>
  <si>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</si>
  <si>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</si>
  <si>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</si>
  <si>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</si>
  <si>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</si>
  <si>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</si>
  <si>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</si>
  <si>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</si>
  <si>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</si>
  <si>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</si>
  <si>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</si>
  <si>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</si>
  <si>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</si>
  <si>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</si>
  <si>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</si>
  <si>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</si>
  <si>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</si>
  <si>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</si>
  <si>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</si>
  <si>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</si>
  <si>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</si>
  <si>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</si>
  <si>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</si>
  <si>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</si>
  <si>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</si>
  <si>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</si>
  <si>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</si>
  <si>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</si>
  <si>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</si>
  <si>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</si>
  <si>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</si>
  <si>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</si>
  <si>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</si>
  <si>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</si>
  <si>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</si>
  <si>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</si>
  <si>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</si>
  <si>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</si>
  <si>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</si>
  <si>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</si>
  <si>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</si>
  <si>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</si>
  <si>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</si>
  <si>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</si>
  <si>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</si>
  <si>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</si>
  <si>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</si>
  <si>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</si>
  <si>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</si>
  <si>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</si>
  <si>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</si>
  <si>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</si>
  <si>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</si>
  <si>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</si>
  <si>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</si>
  <si>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</si>
  <si>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</si>
  <si>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</si>
  <si>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</si>
  <si>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</si>
  <si>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</si>
  <si>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</si>
  <si>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</si>
  <si>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</si>
  <si>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</si>
  <si>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</si>
  <si>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</si>
  <si>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</si>
  <si>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</si>
  <si>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</si>
  <si>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</si>
  <si>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</si>
  <si>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</si>
  <si>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</si>
  <si>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</si>
  <si>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</si>
  <si>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DACO_ANEXOII_NOVO_FORMATO_UG_090017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</si>
  <si>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</si>
  <si>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</si>
  <si>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</si>
  <si>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</si>
  <si>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</si>
  <si>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</si>
  <si>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15FY</t>
  </si>
  <si>
    <t>REFORMA DO FORUM FEDERAL DE SAO JOSE DO RIO PRETO - SP</t>
  </si>
  <si>
    <t>15FZ</t>
  </si>
  <si>
    <t>REFORMA DO FORUM FEDERAL DE PRESIDENTE PRUDENTE - SP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</si>
  <si>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</si>
  <si>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</si>
  <si>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</si>
  <si>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</si>
  <si>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</si>
  <si>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</si>
  <si>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</si>
  <si>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</si>
  <si>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</si>
  <si>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NOV/2016</t>
  </si>
  <si>
    <t>Mês Lançamento: DEZ/2016</t>
  </si>
  <si>
    <t>REMUNERACAO DAS DISPONIB. DO TESOURO NACIONAL</t>
  </si>
  <si>
    <t>12S2</t>
  </si>
  <si>
    <t>CONSTRUCAO DO EDIFICIO-SEDE DA JUSTICA FEDERAL EM SOROCABA -</t>
  </si>
  <si>
    <t>Mês Lançamento: JAN/2017</t>
  </si>
  <si>
    <t>15NX</t>
  </si>
  <si>
    <t>REFORMA DO FORUM FEDERAL DE SANTOS - SP</t>
  </si>
  <si>
    <t>846</t>
  </si>
  <si>
    <t>DACO_ANEXOII_NOVO_FORMATO_UG_090015</t>
  </si>
  <si>
    <t>Mês Lançamento: FEV/2017</t>
  </si>
  <si>
    <t>Conor</t>
  </si>
  <si>
    <t>Access-Fev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</si>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</sst>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9" fillId="0" borderId="0" xfId="9"/>
    <xf numFmtId="164" fontId="9" fillId="0" borderId="0" xfId="9" applyNumberFormat="1" applyAlignment="1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32" si="0">IF(R10&gt;0,S10/R10,0)</f>
        <v>0</v>
      </c>
      <c r="U10" s="30">
        <f>'Access-Jan'!O10</f>
        <v>0</v>
      </c>
      <c r="V10" s="31">
        <f t="shared" ref="V10:V32" si="1">IF(R10&gt;0,U10/R10,0)</f>
        <v>0</v>
      </c>
      <c r="W10" s="30">
        <f>'Access-Jan'!P10</f>
        <v>0</v>
      </c>
      <c r="X10" s="31">
        <f t="shared" ref="X10:X32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6550000</v>
      </c>
      <c r="Q11" s="35"/>
      <c r="R11" s="35">
        <f t="shared" ref="R11:R17" si="3">N11-O11+P11+Q11</f>
        <v>6550000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153215466</v>
      </c>
      <c r="Q12" s="35"/>
      <c r="R12" s="35">
        <f t="shared" si="3"/>
        <v>153215466</v>
      </c>
      <c r="S12" s="35">
        <f>'Access-Jan'!N12</f>
        <v>42648727.25</v>
      </c>
      <c r="T12" s="36">
        <f t="shared" si="0"/>
        <v>0.27835784704658995</v>
      </c>
      <c r="U12" s="35">
        <f>'Access-Jan'!O12</f>
        <v>886346.43</v>
      </c>
      <c r="V12" s="36">
        <f t="shared" si="1"/>
        <v>5.7849670998618378E-3</v>
      </c>
      <c r="W12" s="35">
        <f>'Access-Jan'!P12</f>
        <v>885656.11</v>
      </c>
      <c r="X12" s="36">
        <f t="shared" si="2"/>
        <v>5.7804615494887442E-3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22562454</v>
      </c>
      <c r="Q13" s="35"/>
      <c r="R13" s="35">
        <f t="shared" si="3"/>
        <v>22562454</v>
      </c>
      <c r="S13" s="35">
        <f>'Access-Jan'!N13</f>
        <v>5559965.2699999996</v>
      </c>
      <c r="T13" s="36">
        <f t="shared" si="0"/>
        <v>0.24642555592578713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1670000</v>
      </c>
      <c r="Q14" s="35"/>
      <c r="R14" s="35">
        <f t="shared" si="3"/>
        <v>1670000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1950800</v>
      </c>
      <c r="Q15" s="35"/>
      <c r="R15" s="35">
        <f t="shared" si="3"/>
        <v>1950800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2625300</v>
      </c>
      <c r="Q16" s="35"/>
      <c r="R16" s="35">
        <f t="shared" si="3"/>
        <v>2625300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1180000</v>
      </c>
      <c r="Q17" s="35"/>
      <c r="R17" s="35">
        <f t="shared" si="3"/>
        <v>1180000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3870000</v>
      </c>
      <c r="Q18" s="35"/>
      <c r="R18" s="35">
        <f t="shared" ref="R18:R31" si="4">N18-O18+P18+Q18</f>
        <v>3870000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1410000</v>
      </c>
      <c r="Q20" s="35"/>
      <c r="R20" s="35">
        <f t="shared" si="4"/>
        <v>1410000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PESSOAL ATIVO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105888661.18000001</v>
      </c>
      <c r="Q21" s="35"/>
      <c r="R21" s="35">
        <f t="shared" si="4"/>
        <v>105888661.18000001</v>
      </c>
      <c r="S21" s="35">
        <f>'Access-Jan'!N21</f>
        <v>105888661.18000001</v>
      </c>
      <c r="T21" s="36">
        <f t="shared" si="0"/>
        <v>1</v>
      </c>
      <c r="U21" s="35">
        <f>'Access-Jan'!O21</f>
        <v>105854560.56</v>
      </c>
      <c r="V21" s="36">
        <f t="shared" si="1"/>
        <v>0.99967795777545965</v>
      </c>
      <c r="W21" s="35">
        <f>'Access-Jan'!P21</f>
        <v>103914833.22</v>
      </c>
      <c r="X21" s="36">
        <f t="shared" si="2"/>
        <v>0.98135940205491223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17147858</v>
      </c>
      <c r="Q22" s="35"/>
      <c r="R22" s="35">
        <f t="shared" si="4"/>
        <v>17147858</v>
      </c>
      <c r="S22" s="35">
        <f>'Access-Jan'!N22</f>
        <v>2268941.27</v>
      </c>
      <c r="T22" s="36">
        <f t="shared" si="0"/>
        <v>0.13231630854419252</v>
      </c>
      <c r="U22" s="35">
        <f>'Access-Jan'!O22</f>
        <v>1331916.27</v>
      </c>
      <c r="V22" s="36">
        <f t="shared" si="1"/>
        <v>7.7672457399635575E-2</v>
      </c>
      <c r="W22" s="35">
        <f>'Access-Jan'!P22</f>
        <v>1331916.27</v>
      </c>
      <c r="X22" s="36">
        <f t="shared" si="2"/>
        <v>7.7672457399635575E-2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60000</v>
      </c>
      <c r="Q23" s="35"/>
      <c r="R23" s="35">
        <f t="shared" si="4"/>
        <v>60000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30000</v>
      </c>
      <c r="Q24" s="35"/>
      <c r="R24" s="35">
        <f t="shared" si="4"/>
        <v>30000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30134400</v>
      </c>
      <c r="Q25" s="35"/>
      <c r="R25" s="35">
        <f t="shared" si="4"/>
        <v>30134400</v>
      </c>
      <c r="S25" s="35">
        <f>'Access-Jan'!N25</f>
        <v>4560000</v>
      </c>
      <c r="T25" s="36">
        <f t="shared" si="0"/>
        <v>0.15132207709461612</v>
      </c>
      <c r="U25" s="35">
        <f>'Access-Jan'!O25</f>
        <v>342181.59</v>
      </c>
      <c r="V25" s="36">
        <f t="shared" si="1"/>
        <v>1.1355181785600511E-2</v>
      </c>
      <c r="W25" s="35">
        <f>'Access-Jan'!P25</f>
        <v>342181.59</v>
      </c>
      <c r="X25" s="36">
        <f t="shared" si="2"/>
        <v>1.1355181785600511E-2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0569.00M1</v>
      </c>
      <c r="E26" s="43" t="str">
        <f>+'Access-Jan'!F26</f>
        <v>PRESTACAO JURISDICIONAL NA JUSTICA FEDERAL</v>
      </c>
      <c r="F26" s="43" t="str">
        <f>+'Access-Jan'!H26</f>
        <v>BENEFICIOS ASSISTENCIAIS DECORRENTES DO AUXILIO-FUNERAL E NA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38957.360000000001</v>
      </c>
      <c r="Q26" s="35"/>
      <c r="R26" s="35">
        <f t="shared" si="4"/>
        <v>38957.360000000001</v>
      </c>
      <c r="S26" s="35">
        <f>'Access-Jan'!N26</f>
        <v>38957.360000000001</v>
      </c>
      <c r="T26" s="36">
        <f t="shared" si="0"/>
        <v>1</v>
      </c>
      <c r="U26" s="35">
        <f>'Access-Jan'!O26</f>
        <v>38957.360000000001</v>
      </c>
      <c r="V26" s="36">
        <f t="shared" si="1"/>
        <v>1</v>
      </c>
      <c r="W26" s="35">
        <f>'Access-Jan'!P26</f>
        <v>38957.360000000001</v>
      </c>
      <c r="X26" s="36">
        <f t="shared" si="2"/>
        <v>1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02.331</v>
      </c>
      <c r="D27" s="32" t="str">
        <f>CONCATENATE('Access-Jan'!E27,".",'Access-Jan'!G27)</f>
        <v>0569.2010</v>
      </c>
      <c r="E27" s="43" t="str">
        <f>+'Access-Jan'!F27</f>
        <v>PRESTACAO JURISDICIONAL NA JUSTICA FEDERAL</v>
      </c>
      <c r="F27" s="43" t="str">
        <f>+'Access-Jan'!H27</f>
        <v>ASSISTENCIA PRE-ESCOLAR AOS DEPENDENTES DOS SERVIDORES CIVIS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3</v>
      </c>
      <c r="K27" s="35"/>
      <c r="L27" s="35"/>
      <c r="M27" s="35"/>
      <c r="N27" s="33">
        <v>0</v>
      </c>
      <c r="O27" s="35"/>
      <c r="P27" s="35">
        <f>'Access-Jan'!M27</f>
        <v>6987204</v>
      </c>
      <c r="Q27" s="35"/>
      <c r="R27" s="35">
        <f t="shared" si="4"/>
        <v>6987204</v>
      </c>
      <c r="S27" s="35">
        <f>'Access-Jan'!N27</f>
        <v>6987204</v>
      </c>
      <c r="T27" s="36">
        <f t="shared" si="0"/>
        <v>1</v>
      </c>
      <c r="U27" s="35">
        <f>'Access-Jan'!O27</f>
        <v>522153</v>
      </c>
      <c r="V27" s="36">
        <f t="shared" si="1"/>
        <v>7.4729891956782715E-2</v>
      </c>
      <c r="W27" s="35">
        <f>'Access-Jan'!P27</f>
        <v>522153</v>
      </c>
      <c r="X27" s="36">
        <f t="shared" si="2"/>
        <v>7.4729891956782715E-2</v>
      </c>
    </row>
    <row r="28" spans="1:24" ht="26.25" customHeight="1" x14ac:dyDescent="0.2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02.331</v>
      </c>
      <c r="D28" s="32" t="str">
        <f>CONCATENATE('Access-Jan'!E28,".",'Access-Jan'!G28)</f>
        <v>0569.2011</v>
      </c>
      <c r="E28" s="43" t="str">
        <f>+'Access-Jan'!F28</f>
        <v>PRESTACAO JURISDICIONAL NA JUSTICA FEDERAL</v>
      </c>
      <c r="F28" s="43" t="str">
        <f>+'Access-Jan'!H28</f>
        <v>AUXILIO-TRANSPORTE AOS SERVIDORES CIVIS, EMPREGADOS E MILITA</v>
      </c>
      <c r="G28" s="32" t="str">
        <f>IF('Access-Jan'!I28="1","F","S")</f>
        <v>F</v>
      </c>
      <c r="H28" s="32" t="str">
        <f>+'Access-Jan'!J28</f>
        <v>0100</v>
      </c>
      <c r="I28" s="43" t="str">
        <f>+'Access-Jan'!K28</f>
        <v>RECURSOS ORDINARIOS</v>
      </c>
      <c r="J28" s="32" t="str">
        <f>+'Access-Jan'!L28</f>
        <v>3</v>
      </c>
      <c r="K28" s="35"/>
      <c r="L28" s="35"/>
      <c r="M28" s="35"/>
      <c r="N28" s="33">
        <v>0</v>
      </c>
      <c r="O28" s="35"/>
      <c r="P28" s="35">
        <f>'Access-Jan'!M28</f>
        <v>2972750</v>
      </c>
      <c r="Q28" s="35"/>
      <c r="R28" s="35">
        <f t="shared" si="4"/>
        <v>2972750</v>
      </c>
      <c r="S28" s="35">
        <f>'Access-Jan'!N28</f>
        <v>2972749.92</v>
      </c>
      <c r="T28" s="36">
        <f t="shared" si="0"/>
        <v>0.99999997308889077</v>
      </c>
      <c r="U28" s="35">
        <f>'Access-Jan'!O28</f>
        <v>108272.65</v>
      </c>
      <c r="V28" s="36">
        <f t="shared" si="1"/>
        <v>3.6421713901269866E-2</v>
      </c>
      <c r="W28" s="35">
        <f>'Access-Jan'!P28</f>
        <v>108272.65</v>
      </c>
      <c r="X28" s="36">
        <f t="shared" si="2"/>
        <v>3.6421713901269866E-2</v>
      </c>
    </row>
    <row r="29" spans="1:24" ht="26.25" customHeight="1" x14ac:dyDescent="0.2">
      <c r="A29" s="32" t="str">
        <f>+'Access-Jan'!A29</f>
        <v>12101</v>
      </c>
      <c r="B29" s="43" t="str">
        <f>+'Access-Jan'!B29</f>
        <v>JUSTICA FEDERAL DE PRIMEIRO GRAU</v>
      </c>
      <c r="C29" s="32" t="str">
        <f>CONCATENATE('Access-Jan'!C29,".",'Access-Jan'!D29)</f>
        <v>02.331</v>
      </c>
      <c r="D29" s="32" t="str">
        <f>CONCATENATE('Access-Jan'!E29,".",'Access-Jan'!G29)</f>
        <v>0569.2012</v>
      </c>
      <c r="E29" s="43" t="str">
        <f>+'Access-Jan'!F29</f>
        <v>PRESTACAO JURISDICIONAL NA JUSTICA FEDERAL</v>
      </c>
      <c r="F29" s="43" t="str">
        <f>+'Access-Jan'!H29</f>
        <v>AUXILIO-ALIMENTACAO AOS SERVIDORES CIVIS, EMPREGADOS E MILIT</v>
      </c>
      <c r="G29" s="32" t="str">
        <f>IF('Access-Jan'!I29="1","F","S")</f>
        <v>F</v>
      </c>
      <c r="H29" s="32" t="str">
        <f>+'Access-Jan'!J29</f>
        <v>0100</v>
      </c>
      <c r="I29" s="43" t="str">
        <f>+'Access-Jan'!K29</f>
        <v>RECURSOS ORDINARIOS</v>
      </c>
      <c r="J29" s="32" t="str">
        <f>+'Access-Jan'!L29</f>
        <v>3</v>
      </c>
      <c r="K29" s="35"/>
      <c r="L29" s="35"/>
      <c r="M29" s="35"/>
      <c r="N29" s="33">
        <v>0</v>
      </c>
      <c r="O29" s="35"/>
      <c r="P29" s="35">
        <f>'Access-Jan'!M29</f>
        <v>48711936</v>
      </c>
      <c r="Q29" s="35"/>
      <c r="R29" s="35">
        <f t="shared" si="4"/>
        <v>48711936</v>
      </c>
      <c r="S29" s="35">
        <f>'Access-Jan'!N29</f>
        <v>48711936</v>
      </c>
      <c r="T29" s="36">
        <f t="shared" si="0"/>
        <v>1</v>
      </c>
      <c r="U29" s="35">
        <f>'Access-Jan'!O29</f>
        <v>4037389.26</v>
      </c>
      <c r="V29" s="36">
        <f t="shared" si="1"/>
        <v>8.2882956243003764E-2</v>
      </c>
      <c r="W29" s="35">
        <f>'Access-Jan'!P29</f>
        <v>4037389.26</v>
      </c>
      <c r="X29" s="36">
        <f t="shared" si="2"/>
        <v>8.2882956243003764E-2</v>
      </c>
    </row>
    <row r="30" spans="1:24" ht="26.25" customHeight="1" x14ac:dyDescent="0.2">
      <c r="A30" s="32" t="str">
        <f>+'Access-Jan'!A30</f>
        <v>12101</v>
      </c>
      <c r="B30" s="43" t="str">
        <f>+'Access-Jan'!B30</f>
        <v>JUSTICA FEDERAL DE PRIMEIRO GRAU</v>
      </c>
      <c r="C30" s="32" t="str">
        <f>CONCATENATE('Access-Jan'!C30,".",'Access-Jan'!D30)</f>
        <v>02.846</v>
      </c>
      <c r="D30" s="32" t="str">
        <f>CONCATENATE('Access-Jan'!E30,".",'Access-Jan'!G30)</f>
        <v>0569.09HB</v>
      </c>
      <c r="E30" s="43" t="str">
        <f>+'Access-Jan'!F30</f>
        <v>PRESTACAO JURISDICIONAL NA JUSTICA FEDERAL</v>
      </c>
      <c r="F30" s="43" t="str">
        <f>+'Access-Jan'!H30</f>
        <v>CONTRIBUICAO DA UNIAO, DE SUAS AUTARQUIAS E FUNDACOES PARA O</v>
      </c>
      <c r="G30" s="32" t="str">
        <f>IF('Access-Jan'!I30="1","F","S")</f>
        <v>F</v>
      </c>
      <c r="H30" s="32" t="str">
        <f>+'Access-Jan'!J30</f>
        <v>0100</v>
      </c>
      <c r="I30" s="43" t="str">
        <f>+'Access-Jan'!K30</f>
        <v>RECURSOS ORDINARIOS</v>
      </c>
      <c r="J30" s="32" t="str">
        <f>+'Access-Jan'!L30</f>
        <v>1</v>
      </c>
      <c r="K30" s="35"/>
      <c r="L30" s="35"/>
      <c r="M30" s="35"/>
      <c r="N30" s="33">
        <v>0</v>
      </c>
      <c r="O30" s="35"/>
      <c r="P30" s="35">
        <f>'Access-Jan'!M30</f>
        <v>13651249.199999999</v>
      </c>
      <c r="Q30" s="35"/>
      <c r="R30" s="35">
        <f t="shared" si="4"/>
        <v>13651249.199999999</v>
      </c>
      <c r="S30" s="35">
        <f>'Access-Jan'!N30</f>
        <v>13651249.199999999</v>
      </c>
      <c r="T30" s="36">
        <f t="shared" si="0"/>
        <v>1</v>
      </c>
      <c r="U30" s="35">
        <f>'Access-Jan'!O30</f>
        <v>13649625.380000001</v>
      </c>
      <c r="V30" s="36">
        <f t="shared" si="1"/>
        <v>0.9998810497137508</v>
      </c>
      <c r="W30" s="35">
        <f>'Access-Jan'!P30</f>
        <v>13649625.380000001</v>
      </c>
      <c r="X30" s="36">
        <f t="shared" si="2"/>
        <v>0.9998810497137508</v>
      </c>
    </row>
    <row r="31" spans="1:24" ht="26.25" customHeight="1" thickBot="1" x14ac:dyDescent="0.25">
      <c r="A31" s="32" t="str">
        <f>+'Access-Jan'!A31</f>
        <v>12101</v>
      </c>
      <c r="B31" s="43" t="str">
        <f>+'Access-Jan'!B31</f>
        <v>JUSTICA FEDERAL DE PRIMEIRO GRAU</v>
      </c>
      <c r="C31" s="32" t="str">
        <f>CONCATENATE('Access-Jan'!C31,".",'Access-Jan'!D31)</f>
        <v>09.272</v>
      </c>
      <c r="D31" s="32" t="str">
        <f>CONCATENATE('Access-Jan'!E31,".",'Access-Jan'!G31)</f>
        <v>0089.0181</v>
      </c>
      <c r="E31" s="43" t="str">
        <f>+'Access-Jan'!F31</f>
        <v>PREVIDENCIA DE INATIVOS E PENSIONISTAS DA UNIAO</v>
      </c>
      <c r="F31" s="43" t="str">
        <f>+'Access-Jan'!H31</f>
        <v>APOSENTADORIAS E PENSOES - SERVIDORES CIVIS</v>
      </c>
      <c r="G31" s="32" t="str">
        <f>IF('Access-Jan'!I31="1","F","S")</f>
        <v>S</v>
      </c>
      <c r="H31" s="32" t="str">
        <f>+'Access-Jan'!J31</f>
        <v>0169</v>
      </c>
      <c r="I31" s="43" t="str">
        <f>+'Access-Jan'!K31</f>
        <v>CONTRIB.PATRONAL P/PLANO DE SEGURID.SOC.SERV.</v>
      </c>
      <c r="J31" s="32" t="str">
        <f>+'Access-Jan'!L31</f>
        <v>1</v>
      </c>
      <c r="K31" s="35"/>
      <c r="L31" s="35"/>
      <c r="M31" s="35"/>
      <c r="N31" s="33">
        <v>0</v>
      </c>
      <c r="O31" s="35"/>
      <c r="P31" s="35">
        <f>'Access-Jan'!M31</f>
        <v>19883422.359999999</v>
      </c>
      <c r="Q31" s="35"/>
      <c r="R31" s="35">
        <f t="shared" si="4"/>
        <v>19883422.359999999</v>
      </c>
      <c r="S31" s="35">
        <f>'Access-Jan'!N31</f>
        <v>19883422.359999999</v>
      </c>
      <c r="T31" s="36">
        <f t="shared" si="0"/>
        <v>1</v>
      </c>
      <c r="U31" s="35">
        <f>'Access-Jan'!O31</f>
        <v>19837540.780000001</v>
      </c>
      <c r="V31" s="36">
        <f t="shared" si="1"/>
        <v>0.99769247068390499</v>
      </c>
      <c r="W31" s="35">
        <f>'Access-Jan'!P31</f>
        <v>19460249.550000001</v>
      </c>
      <c r="X31" s="36">
        <f t="shared" si="2"/>
        <v>0.97871730518327138</v>
      </c>
    </row>
    <row r="32" spans="1:24" ht="26.25" customHeight="1" thickBot="1" x14ac:dyDescent="0.25">
      <c r="A32" s="70" t="s">
        <v>118</v>
      </c>
      <c r="B32" s="71"/>
      <c r="C32" s="71"/>
      <c r="D32" s="71"/>
      <c r="E32" s="71"/>
      <c r="F32" s="71"/>
      <c r="G32" s="71"/>
      <c r="H32" s="71"/>
      <c r="I32" s="71"/>
      <c r="J32" s="72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470998817.10000002</v>
      </c>
      <c r="Q32" s="38">
        <f>SUM(Q10:Q31)</f>
        <v>0</v>
      </c>
      <c r="R32" s="38">
        <f>SUM(R10:R31)</f>
        <v>470998817.10000002</v>
      </c>
      <c r="S32" s="38">
        <f>SUM(S10:S31)</f>
        <v>253171813.81</v>
      </c>
      <c r="T32" s="39">
        <f t="shared" si="0"/>
        <v>0.53752112450899825</v>
      </c>
      <c r="U32" s="38">
        <f>SUM(U10:U31)</f>
        <v>146608943.28000003</v>
      </c>
      <c r="V32" s="39">
        <f t="shared" si="1"/>
        <v>0.31127242353322682</v>
      </c>
      <c r="W32" s="38">
        <f>SUM(W10:W31)</f>
        <v>144291234.39000002</v>
      </c>
      <c r="X32" s="39">
        <f t="shared" si="2"/>
        <v>0.30635158550592462</v>
      </c>
    </row>
    <row r="33" spans="1:24" ht="26.25" customHeight="1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26.25" customHeight="1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470998817.10000002</v>
      </c>
      <c r="Q37" s="42"/>
      <c r="R37" s="42">
        <f>SUM(R10:R31)</f>
        <v>470998817.10000002</v>
      </c>
      <c r="S37" s="42">
        <f>SUM(S10:S31)</f>
        <v>253171813.81</v>
      </c>
      <c r="T37" s="42"/>
      <c r="U37" s="42">
        <f>SUM(U10:U31)</f>
        <v>146608943.28000003</v>
      </c>
      <c r="V37" s="42"/>
      <c r="W37" s="42">
        <f>SUM(W10:W31)</f>
        <v>144291234.39000002</v>
      </c>
      <c r="X37" s="42"/>
    </row>
    <row r="38" spans="1:24" ht="12.75" x14ac:dyDescent="0.2">
      <c r="N38" s="55" t="s">
        <v>143</v>
      </c>
      <c r="P38" s="42">
        <f>'Access-Jan'!M34</f>
        <v>470998817.10000002</v>
      </c>
      <c r="Q38" s="42"/>
      <c r="R38" s="42">
        <f>'Access-Jan'!M34</f>
        <v>470998817.10000002</v>
      </c>
      <c r="S38" s="42">
        <f>'Access-Jan'!N34</f>
        <v>253171813.81</v>
      </c>
      <c r="T38" s="42"/>
      <c r="U38" s="42">
        <f>'Access-Jan'!O34</f>
        <v>146608943.28000003</v>
      </c>
      <c r="V38" s="42"/>
      <c r="W38" s="42">
        <f>'Access-Jan'!P34</f>
        <v>144291234.39000002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/>
    <row r="42" spans="1:24" ht="12.75" x14ac:dyDescent="0.2"/>
    <row r="43" spans="1:24" ht="12.75" x14ac:dyDescent="0.2"/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2:J3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view="pageBreakPreview" zoomScale="70" zoomScaleNormal="80" zoomScaleSheetLayoutView="70" workbookViewId="0"/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63" t="s">
        <v>99</v>
      </c>
      <c r="M8" s="63" t="s">
        <v>100</v>
      </c>
      <c r="N8" s="84"/>
      <c r="O8" s="84"/>
      <c r="P8" s="12" t="s">
        <v>4</v>
      </c>
      <c r="Q8" s="12" t="s">
        <v>5</v>
      </c>
      <c r="R8" s="84"/>
      <c r="S8" s="64" t="s">
        <v>7</v>
      </c>
      <c r="T8" s="13" t="s">
        <v>8</v>
      </c>
      <c r="U8" s="64" t="s">
        <v>9</v>
      </c>
      <c r="V8" s="14" t="s">
        <v>8</v>
      </c>
      <c r="W8" s="15" t="s">
        <v>172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70" t="s">
        <v>118</v>
      </c>
      <c r="B35" s="71"/>
      <c r="C35" s="71"/>
      <c r="D35" s="71"/>
      <c r="E35" s="71"/>
      <c r="F35" s="71"/>
      <c r="G35" s="71"/>
      <c r="H35" s="71"/>
      <c r="I35" s="71"/>
      <c r="J35" s="72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143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155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view="pageBreakPreview" zoomScale="65" zoomScaleNormal="70" zoomScaleSheetLayoutView="65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42675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35579559</v>
      </c>
      <c r="Q10" s="30"/>
      <c r="R10" s="30">
        <f>N10-O10+P10+Q10</f>
        <v>35579559</v>
      </c>
      <c r="S10" s="30">
        <f>'Access-Nov'!N10</f>
        <v>34571704</v>
      </c>
      <c r="T10" s="31">
        <f>IF(R10&gt;0,S10/R10,0)</f>
        <v>0.97167320145817437</v>
      </c>
      <c r="U10" s="30">
        <f>'Access-Nov'!O10</f>
        <v>31857226.960000001</v>
      </c>
      <c r="V10" s="31">
        <f>IF(R10&gt;0,U10/R10,0)</f>
        <v>0.89538003998307003</v>
      </c>
      <c r="W10" s="30">
        <f>'Access-Nov'!P10</f>
        <v>31776483.309999999</v>
      </c>
      <c r="X10" s="31">
        <f>IF(R10&gt;0,W10/R10,0)</f>
        <v>0.89311065688026092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2553099</v>
      </c>
      <c r="Q11" s="35"/>
      <c r="R11" s="35">
        <f t="shared" ref="R11:R32" si="0">N11-O11+P11+Q11</f>
        <v>2553099</v>
      </c>
      <c r="S11" s="35">
        <f>'Access-Nov'!N11</f>
        <v>337761.15</v>
      </c>
      <c r="T11" s="36">
        <f t="shared" ref="T11:T38" si="1">IF(R11&gt;0,S11/R11,0)</f>
        <v>0.13229457612102</v>
      </c>
      <c r="U11" s="35">
        <f>'Access-Nov'!O11</f>
        <v>170140.32</v>
      </c>
      <c r="V11" s="36">
        <f t="shared" ref="V11:V38" si="2">IF(R11&gt;0,U11/R11,0)</f>
        <v>6.6640706059577004E-2</v>
      </c>
      <c r="W11" s="35">
        <f>'Access-Nov'!P11</f>
        <v>170140.32</v>
      </c>
      <c r="X11" s="36">
        <f t="shared" ref="X11:X38" si="3">IF(R11&gt;0,W11/R11,0)</f>
        <v>6.6640706059577004E-2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108912635</v>
      </c>
      <c r="Q12" s="35"/>
      <c r="R12" s="35">
        <f t="shared" si="0"/>
        <v>108912635</v>
      </c>
      <c r="S12" s="35">
        <f>'Access-Nov'!N12</f>
        <v>106625388.31</v>
      </c>
      <c r="T12" s="36">
        <f t="shared" si="1"/>
        <v>0.97899925302514257</v>
      </c>
      <c r="U12" s="35">
        <f>'Access-Nov'!O12</f>
        <v>95692961.780000001</v>
      </c>
      <c r="V12" s="36">
        <f t="shared" si="2"/>
        <v>0.87862130761963475</v>
      </c>
      <c r="W12" s="35">
        <f>'Access-Nov'!P12</f>
        <v>92941135.019999996</v>
      </c>
      <c r="X12" s="36">
        <f t="shared" si="3"/>
        <v>0.85335493921343464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25361754</v>
      </c>
      <c r="Q13" s="35"/>
      <c r="R13" s="35">
        <f t="shared" si="0"/>
        <v>25361754</v>
      </c>
      <c r="S13" s="35">
        <f>'Access-Nov'!N13</f>
        <v>24603926</v>
      </c>
      <c r="T13" s="36">
        <f t="shared" si="1"/>
        <v>0.9701192591017167</v>
      </c>
      <c r="U13" s="35">
        <f>'Access-Nov'!O13</f>
        <v>18648095.899999999</v>
      </c>
      <c r="V13" s="36">
        <f t="shared" si="2"/>
        <v>0.73528415660841118</v>
      </c>
      <c r="W13" s="35">
        <f>'Access-Nov'!P13</f>
        <v>18501752.579999998</v>
      </c>
      <c r="X13" s="36">
        <f t="shared" si="3"/>
        <v>0.72951392005458293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62321</v>
      </c>
      <c r="Q14" s="35"/>
      <c r="R14" s="35">
        <f t="shared" si="0"/>
        <v>62321</v>
      </c>
      <c r="S14" s="35">
        <f>'Access-Nov'!N14</f>
        <v>0</v>
      </c>
      <c r="T14" s="36">
        <f t="shared" si="1"/>
        <v>0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22887928</v>
      </c>
      <c r="Q15" s="35"/>
      <c r="R15" s="35">
        <f t="shared" si="0"/>
        <v>22887928</v>
      </c>
      <c r="S15" s="35">
        <f>'Access-Nov'!N15</f>
        <v>15464493.67</v>
      </c>
      <c r="T15" s="36">
        <f t="shared" si="1"/>
        <v>0.67566158325908754</v>
      </c>
      <c r="U15" s="35">
        <f>'Access-Nov'!O15</f>
        <v>7741257.6600000001</v>
      </c>
      <c r="V15" s="36">
        <f t="shared" si="2"/>
        <v>0.3382244849774082</v>
      </c>
      <c r="W15" s="35">
        <f>'Access-Nov'!P15</f>
        <v>7741257.6600000001</v>
      </c>
      <c r="X15" s="36">
        <f t="shared" si="3"/>
        <v>0.3382244849774082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0569.09HB</v>
      </c>
      <c r="E16" s="43" t="str">
        <f>+'Access-Nov'!F16</f>
        <v>PRESTACAO JURISDICIONAL NA JUSTICA FEDERAL</v>
      </c>
      <c r="F16" s="43" t="str">
        <f>+'Access-Nov'!H16</f>
        <v>CONTRIBUICAO DA UNIAO, DE SUAS AUTARQUIAS E FUNDACOES PARA O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'Access-Nov'!M16</f>
        <v>149515815.12</v>
      </c>
      <c r="Q16" s="35"/>
      <c r="R16" s="35">
        <f t="shared" si="0"/>
        <v>149515815.12</v>
      </c>
      <c r="S16" s="35">
        <f>'Access-Nov'!N16</f>
        <v>149515815.12</v>
      </c>
      <c r="T16" s="36">
        <f t="shared" si="1"/>
        <v>1</v>
      </c>
      <c r="U16" s="35">
        <f>'Access-Nov'!O16</f>
        <v>149514251.80000001</v>
      </c>
      <c r="V16" s="36">
        <f t="shared" si="2"/>
        <v>0.9999895441161275</v>
      </c>
      <c r="W16" s="35">
        <f>'Access-Nov'!P16</f>
        <v>149514251.80000001</v>
      </c>
      <c r="X16" s="36">
        <f t="shared" si="3"/>
        <v>0.9999895441161275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0569.11RQ</v>
      </c>
      <c r="E17" s="43" t="str">
        <f>+'Access-Nov'!F17</f>
        <v>PRESTACAO JURISDICIONAL NA JUSTICA FEDERAL</v>
      </c>
      <c r="F17" s="43" t="str">
        <f>+'Access-Nov'!H17</f>
        <v>REFORMA DO FORUM FEDERAL DE EXECUCOES FISCAIS DE SAO PAULO -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415000</v>
      </c>
      <c r="Q17" s="35"/>
      <c r="R17" s="35">
        <f t="shared" si="0"/>
        <v>415000</v>
      </c>
      <c r="S17" s="35">
        <f>'Access-Nov'!N17</f>
        <v>0</v>
      </c>
      <c r="T17" s="36">
        <f t="shared" si="1"/>
        <v>0</v>
      </c>
      <c r="U17" s="35">
        <f>'Access-Nov'!O17</f>
        <v>0</v>
      </c>
      <c r="V17" s="36">
        <f t="shared" si="2"/>
        <v>0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0569.12S9</v>
      </c>
      <c r="E18" s="43" t="str">
        <f>+'Access-Nov'!F18</f>
        <v>PRESTACAO JURISDICIONAL NA JUSTICA FEDERAL</v>
      </c>
      <c r="F18" s="43" t="str">
        <f>+'Access-Nov'!H18</f>
        <v>REFORMA DO FORUM FEDERAL CRIMINAL E PREVIDENCIARIO DE SAO PA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1929938</v>
      </c>
      <c r="Q18" s="35"/>
      <c r="R18" s="35">
        <f t="shared" si="0"/>
        <v>1929938</v>
      </c>
      <c r="S18" s="35">
        <f>'Access-Nov'!N18</f>
        <v>0</v>
      </c>
      <c r="T18" s="36">
        <f t="shared" si="1"/>
        <v>0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0569.13FR</v>
      </c>
      <c r="E19" s="43" t="str">
        <f>+'Access-Nov'!F19</f>
        <v>PRESTACAO JURISDICIONAL NA JUSTICA FEDERAL</v>
      </c>
      <c r="F19" s="43" t="str">
        <f>+'Access-Nov'!H19</f>
        <v>REFORMA DO FORUM FEDERAL DE RIBEIRAO PRETO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864000</v>
      </c>
      <c r="Q19" s="35"/>
      <c r="R19" s="35">
        <f t="shared" si="0"/>
        <v>864000</v>
      </c>
      <c r="S19" s="35">
        <f>'Access-Nov'!N19</f>
        <v>0</v>
      </c>
      <c r="T19" s="36">
        <f t="shared" si="1"/>
        <v>0</v>
      </c>
      <c r="U19" s="35">
        <f>'Access-Nov'!O19</f>
        <v>0</v>
      </c>
      <c r="V19" s="36">
        <f t="shared" si="2"/>
        <v>0</v>
      </c>
      <c r="W19" s="35">
        <f>'Access-Nov'!P19</f>
        <v>0</v>
      </c>
      <c r="X19" s="36">
        <f t="shared" si="3"/>
        <v>0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0569.14YN</v>
      </c>
      <c r="E20" s="43" t="str">
        <f>+'Access-Nov'!F20</f>
        <v>PRESTACAO JURISDICIONAL NA JUSTICA FEDERAL</v>
      </c>
      <c r="F20" s="43" t="str">
        <f>+'Access-Nov'!H20</f>
        <v>REFORMA DO FORUM FEDERAL CIVEL DE SAO PAULO - SP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1520000</v>
      </c>
      <c r="Q20" s="35"/>
      <c r="R20" s="35">
        <f t="shared" si="0"/>
        <v>1520000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0569.14YO</v>
      </c>
      <c r="E21" s="43" t="str">
        <f>+'Access-Nov'!F21</f>
        <v>PRESTACAO JURISDICIONAL NA JUSTICA FEDERAL</v>
      </c>
      <c r="F21" s="43" t="str">
        <f>+'Access-Nov'!H21</f>
        <v>REFORMA DA SEDE ADMINISTRATIVA DA JUSTICA FEDERAL DE SAO PAU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815000</v>
      </c>
      <c r="Q21" s="35"/>
      <c r="R21" s="35">
        <f t="shared" si="0"/>
        <v>815000</v>
      </c>
      <c r="S21" s="35">
        <f>'Access-Nov'!N21</f>
        <v>107851</v>
      </c>
      <c r="T21" s="36">
        <f t="shared" si="1"/>
        <v>0.13233251533742332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0569.158T</v>
      </c>
      <c r="E22" s="43" t="str">
        <f>+'Access-Nov'!F22</f>
        <v>PRESTACAO JURISDICIONAL NA JUSTICA FEDERAL</v>
      </c>
      <c r="F22" s="43" t="str">
        <f>+'Access-Nov'!H22</f>
        <v>REFORMA DO JUIZADO ESPECIAL FEDERAL DE SAO PAULO - SP - 2. E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1512000</v>
      </c>
      <c r="Q22" s="35"/>
      <c r="R22" s="35">
        <f t="shared" si="0"/>
        <v>1512000</v>
      </c>
      <c r="S22" s="35">
        <f>'Access-Nov'!N22</f>
        <v>146577.84</v>
      </c>
      <c r="T22" s="36">
        <f t="shared" si="1"/>
        <v>9.6943015873015875E-2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0569.15FY</v>
      </c>
      <c r="E23" s="43" t="str">
        <f>+'Access-Nov'!F23</f>
        <v>PRESTACAO JURISDICIONAL NA JUSTICA FEDERAL</v>
      </c>
      <c r="F23" s="43" t="str">
        <f>+'Access-Nov'!H23</f>
        <v>REFORMA DO FORUM FEDERAL DE SAO JOSE DO RIO PRETO - SP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4</v>
      </c>
      <c r="K23" s="35"/>
      <c r="L23" s="35"/>
      <c r="M23" s="35"/>
      <c r="N23" s="33">
        <v>0</v>
      </c>
      <c r="O23" s="35"/>
      <c r="P23" s="35">
        <f>'Access-Nov'!M23</f>
        <v>0</v>
      </c>
      <c r="Q23" s="35"/>
      <c r="R23" s="35">
        <f t="shared" si="0"/>
        <v>0</v>
      </c>
      <c r="S23" s="35">
        <f>'Access-Nov'!N23</f>
        <v>0</v>
      </c>
      <c r="T23" s="36">
        <f t="shared" si="1"/>
        <v>0</v>
      </c>
      <c r="U23" s="35">
        <f>'Access-Nov'!O23</f>
        <v>0</v>
      </c>
      <c r="V23" s="36">
        <f t="shared" si="2"/>
        <v>0</v>
      </c>
      <c r="W23" s="35">
        <f>'Access-Nov'!P23</f>
        <v>0</v>
      </c>
      <c r="X23" s="36">
        <f t="shared" si="3"/>
        <v>0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0569.15FZ</v>
      </c>
      <c r="E24" s="43" t="str">
        <f>+'Access-Nov'!F24</f>
        <v>PRESTACAO JURISDICIONAL NA JUSTICA FEDERAL</v>
      </c>
      <c r="F24" s="43" t="str">
        <f>+'Access-Nov'!H24</f>
        <v>REFORMA DO FORUM FEDERAL DE PRESIDENTE PRUDENTE - SP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4</v>
      </c>
      <c r="K24" s="35"/>
      <c r="L24" s="35"/>
      <c r="M24" s="35"/>
      <c r="N24" s="33">
        <v>0</v>
      </c>
      <c r="O24" s="35"/>
      <c r="P24" s="35">
        <f>'Access-Nov'!M24</f>
        <v>180000</v>
      </c>
      <c r="Q24" s="35"/>
      <c r="R24" s="35">
        <f t="shared" si="0"/>
        <v>180000</v>
      </c>
      <c r="S24" s="35">
        <f>'Access-Nov'!N24</f>
        <v>179804.85</v>
      </c>
      <c r="T24" s="36">
        <f t="shared" si="1"/>
        <v>0.99891583333333334</v>
      </c>
      <c r="U24" s="35">
        <f>'Access-Nov'!O24</f>
        <v>0</v>
      </c>
      <c r="V24" s="36">
        <f t="shared" si="2"/>
        <v>0</v>
      </c>
      <c r="W24" s="35">
        <f>'Access-Nov'!P24</f>
        <v>0</v>
      </c>
      <c r="X24" s="36">
        <f t="shared" si="3"/>
        <v>0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02.122</v>
      </c>
      <c r="D25" s="32" t="str">
        <f>CONCATENATE('Access-Nov'!E25,".",'Access-Nov'!G25)</f>
        <v>0569.20TP</v>
      </c>
      <c r="E25" s="43" t="str">
        <f>+'Access-Nov'!F25</f>
        <v>PRESTACAO JURISDICIONAL NA JUSTICA FEDERAL</v>
      </c>
      <c r="F25" s="43" t="str">
        <f>+'Access-Nov'!H25</f>
        <v>PESSOAL ATIVO DA UNIAO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1</v>
      </c>
      <c r="K25" s="35"/>
      <c r="L25" s="35"/>
      <c r="M25" s="35"/>
      <c r="N25" s="33">
        <v>0</v>
      </c>
      <c r="O25" s="35"/>
      <c r="P25" s="35">
        <f>'Access-Nov'!M25</f>
        <v>817903038.53999996</v>
      </c>
      <c r="Q25" s="35"/>
      <c r="R25" s="35">
        <f t="shared" si="0"/>
        <v>817903038.53999996</v>
      </c>
      <c r="S25" s="35">
        <f>'Access-Nov'!N25</f>
        <v>817899080.16999996</v>
      </c>
      <c r="T25" s="36">
        <f t="shared" si="1"/>
        <v>0.99999516034320268</v>
      </c>
      <c r="U25" s="35">
        <f>'Access-Nov'!O25</f>
        <v>817684889.86000001</v>
      </c>
      <c r="V25" s="36">
        <f t="shared" si="2"/>
        <v>0.99973328295687791</v>
      </c>
      <c r="W25" s="35">
        <f>'Access-Nov'!P25</f>
        <v>817668771.94000006</v>
      </c>
      <c r="X25" s="36">
        <f t="shared" si="3"/>
        <v>0.99971357656230486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02.122</v>
      </c>
      <c r="D26" s="32" t="str">
        <f>CONCATENATE('Access-Nov'!E26,".",'Access-Nov'!G26)</f>
        <v>0569.216H</v>
      </c>
      <c r="E26" s="43" t="str">
        <f>+'Access-Nov'!F26</f>
        <v>PRESTACAO JURISDICIONAL NA JUSTICA FEDERAL</v>
      </c>
      <c r="F26" s="43" t="str">
        <f>+'Access-Nov'!H26</f>
        <v>AJUDA DE CUSTO PARA MORADIA OU AUXILIO-MORADIA A AGENTES PUB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17099858</v>
      </c>
      <c r="Q26" s="35"/>
      <c r="R26" s="35">
        <f t="shared" si="0"/>
        <v>17099858</v>
      </c>
      <c r="S26" s="35">
        <f>'Access-Nov'!N26</f>
        <v>17099858</v>
      </c>
      <c r="T26" s="36">
        <f t="shared" si="1"/>
        <v>1</v>
      </c>
      <c r="U26" s="35">
        <f>'Access-Nov'!O26</f>
        <v>15352976.35</v>
      </c>
      <c r="V26" s="36">
        <f t="shared" si="2"/>
        <v>0.89784233003572311</v>
      </c>
      <c r="W26" s="35">
        <f>'Access-Nov'!P26</f>
        <v>15352976.35</v>
      </c>
      <c r="X26" s="36">
        <f t="shared" si="3"/>
        <v>0.89784233003572311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02.131</v>
      </c>
      <c r="D27" s="32" t="str">
        <f>CONCATENATE('Access-Nov'!E27,".",'Access-Nov'!G27)</f>
        <v>0569.2549</v>
      </c>
      <c r="E27" s="43" t="str">
        <f>+'Access-Nov'!F27</f>
        <v>PRESTACAO JURISDICIONAL NA JUSTICA FEDERAL</v>
      </c>
      <c r="F27" s="43" t="str">
        <f>+'Access-Nov'!H27</f>
        <v>COMUNICACAO E DIVULGACAO INSTITUCIONAL</v>
      </c>
      <c r="G27" s="32" t="str">
        <f>IF('Access-Nov'!I27="1","F","S")</f>
        <v>F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4</v>
      </c>
      <c r="K27" s="35"/>
      <c r="L27" s="35"/>
      <c r="M27" s="35"/>
      <c r="N27" s="33">
        <v>0</v>
      </c>
      <c r="O27" s="35"/>
      <c r="P27" s="35">
        <f>'Access-Nov'!M27</f>
        <v>0</v>
      </c>
      <c r="Q27" s="35"/>
      <c r="R27" s="35">
        <f t="shared" si="0"/>
        <v>0</v>
      </c>
      <c r="S27" s="35">
        <f>'Access-Nov'!N27</f>
        <v>0</v>
      </c>
      <c r="T27" s="36">
        <f t="shared" si="1"/>
        <v>0</v>
      </c>
      <c r="U27" s="35">
        <f>'Access-Nov'!O27</f>
        <v>0</v>
      </c>
      <c r="V27" s="36">
        <f t="shared" si="2"/>
        <v>0</v>
      </c>
      <c r="W27" s="35">
        <f>'Access-Nov'!P27</f>
        <v>0</v>
      </c>
      <c r="X27" s="36">
        <f t="shared" si="3"/>
        <v>0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02.131</v>
      </c>
      <c r="D28" s="32" t="str">
        <f>CONCATENATE('Access-Nov'!E28,".",'Access-Nov'!G28)</f>
        <v>0569.2549</v>
      </c>
      <c r="E28" s="43" t="str">
        <f>+'Access-Nov'!F28</f>
        <v>PRESTACAO JURISDICIONAL NA JUSTICA FEDERAL</v>
      </c>
      <c r="F28" s="43" t="str">
        <f>+'Access-Nov'!H28</f>
        <v>COMUNICACAO E DIVULGACAO INSTITUCIONAL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14000</v>
      </c>
      <c r="Q28" s="35"/>
      <c r="R28" s="35">
        <f t="shared" si="0"/>
        <v>14000</v>
      </c>
      <c r="S28" s="35">
        <f>'Access-Nov'!N28</f>
        <v>9999</v>
      </c>
      <c r="T28" s="36">
        <f t="shared" si="1"/>
        <v>0.71421428571428569</v>
      </c>
      <c r="U28" s="35">
        <f>'Access-Nov'!O28</f>
        <v>9999</v>
      </c>
      <c r="V28" s="36">
        <f t="shared" si="2"/>
        <v>0.71421428571428569</v>
      </c>
      <c r="W28" s="35">
        <f>'Access-Nov'!P28</f>
        <v>9999</v>
      </c>
      <c r="X28" s="36">
        <f t="shared" si="3"/>
        <v>0.71421428571428569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02.301</v>
      </c>
      <c r="D29" s="32" t="str">
        <f>CONCATENATE('Access-Nov'!E29,".",'Access-Nov'!G29)</f>
        <v>0569.2004</v>
      </c>
      <c r="E29" s="43" t="str">
        <f>+'Access-Nov'!F29</f>
        <v>PRESTACAO JURISDICIONAL NA JUSTICA FEDERAL</v>
      </c>
      <c r="F29" s="43" t="str">
        <f>+'Access-Nov'!H29</f>
        <v>ASSISTENCIA MEDICA E ODONTOLOGICA AOS SERVIDORES CIVIS, EMPR</v>
      </c>
      <c r="G29" s="32" t="str">
        <f>IF('Access-Nov'!I29="1","F","S")</f>
        <v>S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4</v>
      </c>
      <c r="K29" s="35"/>
      <c r="L29" s="35"/>
      <c r="M29" s="35"/>
      <c r="N29" s="33">
        <v>0</v>
      </c>
      <c r="O29" s="35"/>
      <c r="P29" s="35">
        <f>'Access-Nov'!M29</f>
        <v>66000</v>
      </c>
      <c r="Q29" s="35"/>
      <c r="R29" s="35">
        <f t="shared" si="0"/>
        <v>66000</v>
      </c>
      <c r="S29" s="35">
        <f>'Access-Nov'!N29</f>
        <v>0</v>
      </c>
      <c r="T29" s="36">
        <f t="shared" si="1"/>
        <v>0</v>
      </c>
      <c r="U29" s="35">
        <f>'Access-Nov'!O29</f>
        <v>0</v>
      </c>
      <c r="V29" s="36">
        <f t="shared" si="2"/>
        <v>0</v>
      </c>
      <c r="W29" s="35">
        <f>'Access-Nov'!P29</f>
        <v>0</v>
      </c>
      <c r="X29" s="36">
        <f t="shared" si="3"/>
        <v>0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02.301</v>
      </c>
      <c r="D30" s="32" t="str">
        <f>CONCATENATE('Access-Nov'!E30,".",'Access-Nov'!G30)</f>
        <v>0569.2004</v>
      </c>
      <c r="E30" s="43" t="str">
        <f>+'Access-Nov'!F30</f>
        <v>PRESTACAO JURISDICIONAL NA JUSTICA FEDERAL</v>
      </c>
      <c r="F30" s="43" t="str">
        <f>+'Access-Nov'!H30</f>
        <v>ASSISTENCIA MEDICA E ODONTOLOGICA AOS SERVIDORES CIVIS, EMPR</v>
      </c>
      <c r="G30" s="32" t="str">
        <f>IF('Access-Nov'!I30="1","F","S")</f>
        <v>S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30124988</v>
      </c>
      <c r="Q30" s="35"/>
      <c r="R30" s="35">
        <f t="shared" si="0"/>
        <v>30124988</v>
      </c>
      <c r="S30" s="35">
        <f>'Access-Nov'!N30</f>
        <v>27088487.550000001</v>
      </c>
      <c r="T30" s="36">
        <f t="shared" si="1"/>
        <v>0.89920326441291865</v>
      </c>
      <c r="U30" s="35">
        <f>'Access-Nov'!O30</f>
        <v>20208277.77</v>
      </c>
      <c r="V30" s="36">
        <f t="shared" si="2"/>
        <v>0.67081446704642667</v>
      </c>
      <c r="W30" s="35">
        <f>'Access-Nov'!P30</f>
        <v>20208277.77</v>
      </c>
      <c r="X30" s="36">
        <f t="shared" si="3"/>
        <v>0.67081446704642667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0569.00M1</v>
      </c>
      <c r="E31" s="43" t="str">
        <f>+'Access-Nov'!F31</f>
        <v>PRESTACAO JURISDICIONAL NA JUSTICA FEDERAL</v>
      </c>
      <c r="F31" s="43" t="str">
        <f>+'Access-Nov'!H31</f>
        <v>BENEFICIOS ASSISTENCIAIS DECORRENTES DO AUXILIO-FUNERAL E NA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201099.23</v>
      </c>
      <c r="Q31" s="35"/>
      <c r="R31" s="35">
        <f t="shared" si="0"/>
        <v>201099.23</v>
      </c>
      <c r="S31" s="35">
        <f>'Access-Nov'!N31</f>
        <v>201099.23</v>
      </c>
      <c r="T31" s="36">
        <f t="shared" si="1"/>
        <v>1</v>
      </c>
      <c r="U31" s="35">
        <f>'Access-Nov'!O31</f>
        <v>201099.23</v>
      </c>
      <c r="V31" s="36">
        <f t="shared" si="2"/>
        <v>1</v>
      </c>
      <c r="W31" s="35">
        <f>'Access-Nov'!P31</f>
        <v>201099.23</v>
      </c>
      <c r="X31" s="36">
        <f t="shared" si="3"/>
        <v>1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02.331</v>
      </c>
      <c r="D32" s="32" t="str">
        <f>CONCATENATE('Access-Nov'!E32,".",'Access-Nov'!G32)</f>
        <v>0569.2010</v>
      </c>
      <c r="E32" s="43" t="str">
        <f>+'Access-Nov'!F32</f>
        <v>PRESTACAO JURISDICIONAL NA JUSTICA FEDERAL</v>
      </c>
      <c r="F32" s="43" t="str">
        <f>+'Access-Nov'!H32</f>
        <v>ASSISTENCIA PRE-ESCOLAR AOS DEPENDENTES DOS SERVIDORES CIVIS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3</v>
      </c>
      <c r="K32" s="35"/>
      <c r="L32" s="35"/>
      <c r="M32" s="35"/>
      <c r="N32" s="33">
        <v>0</v>
      </c>
      <c r="O32" s="35"/>
      <c r="P32" s="35">
        <f>'Access-Nov'!M32</f>
        <v>6613138</v>
      </c>
      <c r="Q32" s="35"/>
      <c r="R32" s="35">
        <f t="shared" si="0"/>
        <v>6613138</v>
      </c>
      <c r="S32" s="35">
        <f>'Access-Nov'!N32</f>
        <v>6613138</v>
      </c>
      <c r="T32" s="36">
        <f t="shared" si="1"/>
        <v>1</v>
      </c>
      <c r="U32" s="35">
        <f>'Access-Nov'!O32</f>
        <v>5867262.1799999997</v>
      </c>
      <c r="V32" s="36">
        <f t="shared" si="2"/>
        <v>0.88721302655411083</v>
      </c>
      <c r="W32" s="35">
        <f>'Access-Nov'!P32</f>
        <v>5867262.1799999997</v>
      </c>
      <c r="X32" s="36">
        <f t="shared" si="3"/>
        <v>0.88721302655411083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02.331</v>
      </c>
      <c r="D33" s="32" t="str">
        <f>CONCATENATE('Access-Nov'!E33,".",'Access-Nov'!G33)</f>
        <v>0569.2011</v>
      </c>
      <c r="E33" s="43" t="str">
        <f>+'Access-Nov'!F33</f>
        <v>PRESTACAO JURISDICIONAL NA JUSTICA FEDERAL</v>
      </c>
      <c r="F33" s="43" t="str">
        <f>+'Access-Nov'!H33</f>
        <v>AUXILIO-TRANSPORTE AOS SERVIDORES CIVIS, EMPREGADOS E MILITA</v>
      </c>
      <c r="G33" s="32" t="str">
        <f>IF('Access-Nov'!I33="1","F","S")</f>
        <v>F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3</v>
      </c>
      <c r="K33" s="35"/>
      <c r="L33" s="35"/>
      <c r="M33" s="35"/>
      <c r="N33" s="33">
        <v>0</v>
      </c>
      <c r="O33" s="35"/>
      <c r="P33" s="35">
        <f>'Access-Nov'!M33</f>
        <v>2415544</v>
      </c>
      <c r="Q33" s="35"/>
      <c r="R33" s="35">
        <f>N33-O33+P33+Q33</f>
        <v>2415544</v>
      </c>
      <c r="S33" s="35">
        <f>'Access-Nov'!N33</f>
        <v>2415543.92</v>
      </c>
      <c r="T33" s="36">
        <f>IF(R33&gt;0,S33/R33,0)</f>
        <v>0.99999996688116632</v>
      </c>
      <c r="U33" s="35">
        <f>'Access-Nov'!O33</f>
        <v>1993652.49</v>
      </c>
      <c r="V33" s="36">
        <f>IF(R33&gt;0,U33/R33,0)</f>
        <v>0.8253430655786026</v>
      </c>
      <c r="W33" s="35">
        <f>'Access-Nov'!P33</f>
        <v>1993652.49</v>
      </c>
      <c r="X33" s="36">
        <f>IF(R33&gt;0,W33/R33,0)</f>
        <v>0.8253430655786026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02.331</v>
      </c>
      <c r="D34" s="32" t="str">
        <f>CONCATENATE('Access-Nov'!E34,".",'Access-Nov'!G34)</f>
        <v>0569.2012</v>
      </c>
      <c r="E34" s="43" t="str">
        <f>+'Access-Nov'!F34</f>
        <v>PRESTACAO JURISDICIONAL NA JUSTICA FEDERAL</v>
      </c>
      <c r="F34" s="43" t="str">
        <f>+'Access-Nov'!H34</f>
        <v>AUXILIO-ALIMENTACAO AOS SERVIDORES CIVIS, EMPREGADOS E MILIT</v>
      </c>
      <c r="G34" s="32" t="str">
        <f>IF('Access-Nov'!I34="1","F","S")</f>
        <v>F</v>
      </c>
      <c r="H34" s="32" t="str">
        <f>+'Access-Nov'!J34</f>
        <v>0100</v>
      </c>
      <c r="I34" s="43" t="str">
        <f>+'Access-Nov'!K34</f>
        <v>RECURSOS ORDINARIOS</v>
      </c>
      <c r="J34" s="32" t="str">
        <f>+'Access-Nov'!L34</f>
        <v>3</v>
      </c>
      <c r="K34" s="35"/>
      <c r="L34" s="35"/>
      <c r="M34" s="35"/>
      <c r="N34" s="33">
        <v>0</v>
      </c>
      <c r="O34" s="35"/>
      <c r="P34" s="35">
        <f>'Access-Nov'!M34</f>
        <v>45558473</v>
      </c>
      <c r="Q34" s="35"/>
      <c r="R34" s="35">
        <f>N34-O34+P34+Q34</f>
        <v>45558473</v>
      </c>
      <c r="S34" s="35">
        <f>'Access-Nov'!N34</f>
        <v>45558473</v>
      </c>
      <c r="T34" s="36">
        <f>IF(R34&gt;0,S34/R34,0)</f>
        <v>1</v>
      </c>
      <c r="U34" s="35">
        <f>'Access-Nov'!O34</f>
        <v>41397220.640000001</v>
      </c>
      <c r="V34" s="36">
        <f>IF(R34&gt;0,U34/R34,0)</f>
        <v>0.90866128546494529</v>
      </c>
      <c r="W34" s="35">
        <f>'Access-Nov'!P34</f>
        <v>41397220.640000001</v>
      </c>
      <c r="X34" s="36">
        <f>IF(R34&gt;0,W34/R34,0)</f>
        <v>0.90866128546494529</v>
      </c>
    </row>
    <row r="35" spans="1:24" ht="30.75" customHeight="1" x14ac:dyDescent="0.2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0100</v>
      </c>
      <c r="I35" s="43" t="str">
        <f>+'Access-Nov'!K35</f>
        <v>RECURSOS ORDINARIOS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8876493.1300000008</v>
      </c>
      <c r="Q35" s="35"/>
      <c r="R35" s="35">
        <f>N35-O35+P35+Q35</f>
        <v>8876493.1300000008</v>
      </c>
      <c r="S35" s="35">
        <f>'Access-Nov'!N35</f>
        <v>8876493.1300000008</v>
      </c>
      <c r="T35" s="36">
        <f>IF(R35&gt;0,S35/R35,0)</f>
        <v>1</v>
      </c>
      <c r="U35" s="35">
        <f>'Access-Nov'!O35</f>
        <v>8874406.0099999998</v>
      </c>
      <c r="V35" s="36">
        <f>IF(R35&gt;0,U35/R35,0)</f>
        <v>0.99976487110738055</v>
      </c>
      <c r="W35" s="35">
        <f>'Access-Nov'!P35</f>
        <v>8874406.0099999998</v>
      </c>
      <c r="X35" s="36">
        <f>IF(R35&gt;0,W35/R35,0)</f>
        <v>0.99976487110738055</v>
      </c>
    </row>
    <row r="36" spans="1:24" ht="30.75" customHeight="1" x14ac:dyDescent="0.2">
      <c r="A36" s="32" t="str">
        <f>+'Access-Nov'!A36</f>
        <v>12101</v>
      </c>
      <c r="B36" s="43" t="str">
        <f>+'Access-Nov'!B36</f>
        <v>JUSTICA FEDERAL DE PRIMEIRO GRAU</v>
      </c>
      <c r="C36" s="32" t="str">
        <f>CONCATENATE('Access-Nov'!C36,".",'Access-Nov'!D36)</f>
        <v>09.272</v>
      </c>
      <c r="D36" s="32" t="str">
        <f>CONCATENATE('Access-Nov'!E36,".",'Access-Nov'!G36)</f>
        <v>0089.0181</v>
      </c>
      <c r="E36" s="43" t="str">
        <f>+'Access-Nov'!F36</f>
        <v>PREVIDENCIA DE INATIVOS E PENSIONISTAS DA UNIAO</v>
      </c>
      <c r="F36" s="43" t="str">
        <f>+'Access-Nov'!H36</f>
        <v>APOSENTADORIAS E PENSOES - SERVIDORES CIVIS</v>
      </c>
      <c r="G36" s="32" t="str">
        <f>IF('Access-Nov'!I36="1","F","S")</f>
        <v>S</v>
      </c>
      <c r="H36" s="32" t="str">
        <f>+'Access-Nov'!J36</f>
        <v>0156</v>
      </c>
      <c r="I36" s="43" t="str">
        <f>+'Access-Nov'!K36</f>
        <v>CONTRIBUICAO PLANO SEGURIDADE SOCIAL SERVIDOR</v>
      </c>
      <c r="J36" s="32" t="str">
        <f>+'Access-Nov'!L36</f>
        <v>1</v>
      </c>
      <c r="K36" s="35"/>
      <c r="L36" s="35"/>
      <c r="M36" s="35"/>
      <c r="N36" s="33">
        <v>0</v>
      </c>
      <c r="O36" s="35"/>
      <c r="P36" s="35">
        <f>'Access-Nov'!M36</f>
        <v>118720890.43000001</v>
      </c>
      <c r="Q36" s="35"/>
      <c r="R36" s="35">
        <f>N36-O36+P36+Q36</f>
        <v>118720890.43000001</v>
      </c>
      <c r="S36" s="35">
        <f>'Access-Nov'!N36</f>
        <v>118720890.43000001</v>
      </c>
      <c r="T36" s="36">
        <f>IF(R36&gt;0,S36/R36,0)</f>
        <v>1</v>
      </c>
      <c r="U36" s="35">
        <f>'Access-Nov'!O36</f>
        <v>118720890.43000001</v>
      </c>
      <c r="V36" s="36">
        <f>IF(R36&gt;0,U36/R36,0)</f>
        <v>1</v>
      </c>
      <c r="W36" s="35">
        <f>'Access-Nov'!P36</f>
        <v>118720890.43000001</v>
      </c>
      <c r="X36" s="36">
        <f>IF(R36&gt;0,W36/R36,0)</f>
        <v>1</v>
      </c>
    </row>
    <row r="37" spans="1:24" ht="30.75" customHeight="1" thickBot="1" x14ac:dyDescent="0.25">
      <c r="A37" s="32" t="str">
        <f>+'Access-Nov'!A37</f>
        <v>12101</v>
      </c>
      <c r="B37" s="43" t="str">
        <f>+'Access-Nov'!B37</f>
        <v>JUSTICA FEDERAL DE PRIMEIRO GRAU</v>
      </c>
      <c r="C37" s="32" t="str">
        <f>CONCATENATE('Access-Nov'!C37,".",'Access-Nov'!D37)</f>
        <v>09.272</v>
      </c>
      <c r="D37" s="32" t="str">
        <f>CONCATENATE('Access-Nov'!E37,".",'Access-Nov'!G37)</f>
        <v>0089.0181</v>
      </c>
      <c r="E37" s="43" t="str">
        <f>+'Access-Nov'!F37</f>
        <v>PREVIDENCIA DE INATIVOS E PENSIONISTAS DA UNIAO</v>
      </c>
      <c r="F37" s="43" t="str">
        <f>+'Access-Nov'!H37</f>
        <v>APOSENTADORIAS E PENSOES - SERVIDORES CIVIS</v>
      </c>
      <c r="G37" s="32" t="str">
        <f>IF('Access-Nov'!I37="1","F","S")</f>
        <v>S</v>
      </c>
      <c r="H37" s="32" t="str">
        <f>+'Access-Nov'!J37</f>
        <v>0169</v>
      </c>
      <c r="I37" s="43" t="str">
        <f>+'Access-Nov'!K37</f>
        <v>CONTRIB.PATRONAL P/PLANO DE SEGURID.SOC.SERV.</v>
      </c>
      <c r="J37" s="32" t="str">
        <f>+'Access-Nov'!L37</f>
        <v>1</v>
      </c>
      <c r="K37" s="35"/>
      <c r="L37" s="35"/>
      <c r="M37" s="35"/>
      <c r="N37" s="33">
        <v>0</v>
      </c>
      <c r="O37" s="35"/>
      <c r="P37" s="35">
        <f>'Access-Nov'!M37</f>
        <v>21202025.829999998</v>
      </c>
      <c r="Q37" s="35"/>
      <c r="R37" s="35">
        <f>N37-O37+P37+Q37</f>
        <v>21202025.829999998</v>
      </c>
      <c r="S37" s="35">
        <f>'Access-Nov'!N37</f>
        <v>21202025.829999998</v>
      </c>
      <c r="T37" s="36">
        <f>IF(R37&gt;0,S37/R37,0)</f>
        <v>1</v>
      </c>
      <c r="U37" s="35">
        <f>'Access-Nov'!O37</f>
        <v>21202025.829999998</v>
      </c>
      <c r="V37" s="36">
        <f>IF(R37&gt;0,U37/R37,0)</f>
        <v>1</v>
      </c>
      <c r="W37" s="35">
        <f>'Access-Nov'!P37</f>
        <v>21180191.550000001</v>
      </c>
      <c r="X37" s="36">
        <f>IF(R37&gt;0,W37/R37,0)</f>
        <v>0.99897017953967859</v>
      </c>
    </row>
    <row r="38" spans="1:24" ht="30.75" customHeight="1" thickBot="1" x14ac:dyDescent="0.25">
      <c r="A38" s="70" t="s">
        <v>118</v>
      </c>
      <c r="B38" s="71"/>
      <c r="C38" s="71"/>
      <c r="D38" s="71"/>
      <c r="E38" s="71"/>
      <c r="F38" s="71"/>
      <c r="G38" s="71"/>
      <c r="H38" s="71"/>
      <c r="I38" s="71"/>
      <c r="J38" s="72"/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8">
        <f>SUM(P10:P37)</f>
        <v>1420904597.28</v>
      </c>
      <c r="Q38" s="38">
        <f>SUM(Q10:Q37)</f>
        <v>0</v>
      </c>
      <c r="R38" s="38">
        <f>SUM(R10:R37)</f>
        <v>1420904597.28</v>
      </c>
      <c r="S38" s="38">
        <f>SUM(S10:S37)</f>
        <v>1397238410.2</v>
      </c>
      <c r="T38" s="39">
        <f t="shared" si="1"/>
        <v>0.98334428143500729</v>
      </c>
      <c r="U38" s="38">
        <f>SUM(U10:U37)</f>
        <v>1355136634.21</v>
      </c>
      <c r="V38" s="39">
        <f t="shared" si="2"/>
        <v>0.95371401908622311</v>
      </c>
      <c r="W38" s="38">
        <f>SUM(W10:W37)</f>
        <v>1352119768.2800002</v>
      </c>
      <c r="X38" s="39">
        <f t="shared" si="3"/>
        <v>0.95159081817901581</v>
      </c>
    </row>
    <row r="39" spans="1:24" ht="12.75" x14ac:dyDescent="0.2">
      <c r="A39" s="3" t="s">
        <v>119</v>
      </c>
      <c r="B39" s="3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5"/>
      <c r="V39" s="3"/>
      <c r="W39" s="5"/>
      <c r="X39" s="3"/>
    </row>
    <row r="40" spans="1:24" ht="12.75" x14ac:dyDescent="0.2">
      <c r="A40" s="3" t="s">
        <v>120</v>
      </c>
      <c r="B40" s="40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/>
    <row r="42" spans="1:24" ht="12.75" x14ac:dyDescent="0.2"/>
    <row r="43" spans="1:24" ht="31.5" customHeight="1" x14ac:dyDescent="0.2">
      <c r="N43" s="50" t="s">
        <v>15</v>
      </c>
      <c r="O43" s="50"/>
      <c r="P43" s="41">
        <f>SUM(P10:P37)</f>
        <v>1420904597.28</v>
      </c>
      <c r="Q43" s="41"/>
      <c r="R43" s="41">
        <f>SUM(R10:R37)</f>
        <v>1420904597.28</v>
      </c>
      <c r="S43" s="41">
        <f>SUM(S10:S37)</f>
        <v>1397238410.2</v>
      </c>
      <c r="T43" s="41"/>
      <c r="U43" s="41">
        <f>SUM(U10:U37)</f>
        <v>1355136634.21</v>
      </c>
      <c r="V43" s="49"/>
      <c r="W43" s="41">
        <f>SUM(W10:W37)</f>
        <v>1352119768.2800002</v>
      </c>
      <c r="X43" s="42"/>
    </row>
    <row r="44" spans="1:24" ht="31.5" customHeight="1" x14ac:dyDescent="0.2">
      <c r="N44" s="50" t="s">
        <v>143</v>
      </c>
      <c r="O44" s="50"/>
      <c r="P44" s="41">
        <v>-1420904597.28</v>
      </c>
      <c r="Q44" s="41"/>
      <c r="R44" s="41">
        <v>-1420904597.28</v>
      </c>
      <c r="S44" s="41">
        <v>-1397238410.2</v>
      </c>
      <c r="T44" s="41"/>
      <c r="U44" s="41">
        <v>-1355136634.21</v>
      </c>
      <c r="V44" s="41"/>
      <c r="W44" s="41">
        <v>-1352119768.28</v>
      </c>
      <c r="X44" s="42"/>
    </row>
    <row r="45" spans="1:24" ht="31.5" customHeight="1" x14ac:dyDescent="0.2">
      <c r="N45" s="50" t="s">
        <v>16</v>
      </c>
      <c r="O45" s="50"/>
      <c r="P45" s="49">
        <f>+P44+P43</f>
        <v>0</v>
      </c>
      <c r="Q45" s="49"/>
      <c r="R45" s="49">
        <f>+R44+R43</f>
        <v>0</v>
      </c>
      <c r="S45" s="49">
        <f>+S44+S43</f>
        <v>0</v>
      </c>
      <c r="T45" s="49"/>
      <c r="U45" s="49">
        <f>+U44+U43</f>
        <v>0</v>
      </c>
      <c r="V45" s="49"/>
      <c r="W45" s="49">
        <f>+W44+W43</f>
        <v>0</v>
      </c>
      <c r="X45" s="42"/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  <row r="51" ht="12.75" x14ac:dyDescent="0.2"/>
  </sheetData>
  <mergeCells count="17">
    <mergeCell ref="A38:J38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view="pageBreakPreview" topLeftCell="F31" zoomScale="70" zoomScaleNormal="70" zoomScaleSheetLayoutView="7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35579559</v>
      </c>
      <c r="Q10" s="30"/>
      <c r="R10" s="30">
        <f>N10-O10+P10+Q10</f>
        <v>35579559</v>
      </c>
      <c r="S10" s="30">
        <f>'Access-Dez'!N10</f>
        <v>35579550.259999998</v>
      </c>
      <c r="T10" s="31">
        <f>IF(R10&gt;0,S10/R10,0)</f>
        <v>0.99999975435333521</v>
      </c>
      <c r="U10" s="30">
        <f>'Access-Dez'!O10</f>
        <v>35579550.259999998</v>
      </c>
      <c r="V10" s="31">
        <f>IF(R10&gt;0,U10/R10,0)</f>
        <v>0.99999975435333521</v>
      </c>
      <c r="W10" s="30">
        <f>'Access-Dez'!P10</f>
        <v>35572126.939999998</v>
      </c>
      <c r="X10" s="31">
        <f>IF(R10&gt;0,W10/R10,0)</f>
        <v>0.99979111433056256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2553099</v>
      </c>
      <c r="Q11" s="35"/>
      <c r="R11" s="35">
        <f t="shared" ref="R11:R32" si="0">N11-O11+P11+Q11</f>
        <v>2553099</v>
      </c>
      <c r="S11" s="35">
        <f>'Access-Dez'!N11</f>
        <v>2553070.37</v>
      </c>
      <c r="T11" s="36">
        <f t="shared" ref="T11:T40" si="1">IF(R11&gt;0,S11/R11,0)</f>
        <v>0.99998878617711262</v>
      </c>
      <c r="U11" s="35">
        <f>'Access-Dez'!O11</f>
        <v>410410.83</v>
      </c>
      <c r="V11" s="36">
        <f t="shared" ref="V11:V40" si="2">IF(R11&gt;0,U11/R11,0)</f>
        <v>0.16075006492110178</v>
      </c>
      <c r="W11" s="35">
        <f>'Access-Dez'!P11</f>
        <v>410394.94</v>
      </c>
      <c r="X11" s="36">
        <f t="shared" ref="X11:X40" si="3">IF(R11&gt;0,W11/R11,0)</f>
        <v>0.16074384111231096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115863322.3</v>
      </c>
      <c r="Q12" s="35"/>
      <c r="R12" s="35">
        <f t="shared" si="0"/>
        <v>115863322.3</v>
      </c>
      <c r="S12" s="35">
        <f>'Access-Dez'!N12</f>
        <v>115775991.28</v>
      </c>
      <c r="T12" s="36">
        <f t="shared" si="1"/>
        <v>0.99924625827857871</v>
      </c>
      <c r="U12" s="35">
        <f>'Access-Dez'!O12</f>
        <v>107966033.51000001</v>
      </c>
      <c r="V12" s="36">
        <f t="shared" si="2"/>
        <v>0.93183961383782976</v>
      </c>
      <c r="W12" s="35">
        <f>'Access-Dez'!P12</f>
        <v>105473360.52</v>
      </c>
      <c r="X12" s="36">
        <f t="shared" si="3"/>
        <v>0.91032570468592544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25361754</v>
      </c>
      <c r="Q13" s="35"/>
      <c r="R13" s="35">
        <f t="shared" si="0"/>
        <v>25361754</v>
      </c>
      <c r="S13" s="35">
        <f>'Access-Dez'!N13</f>
        <v>25360082.23</v>
      </c>
      <c r="T13" s="36">
        <f t="shared" si="1"/>
        <v>0.99993408302911546</v>
      </c>
      <c r="U13" s="35">
        <f>'Access-Dez'!O13</f>
        <v>22569621.219999999</v>
      </c>
      <c r="V13" s="36">
        <f t="shared" si="2"/>
        <v>0.88990774139675033</v>
      </c>
      <c r="W13" s="35">
        <f>'Access-Dez'!P13</f>
        <v>22542249.050000001</v>
      </c>
      <c r="X13" s="36">
        <f t="shared" si="3"/>
        <v>0.8888284718004914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62321</v>
      </c>
      <c r="Q14" s="35"/>
      <c r="R14" s="35">
        <f t="shared" si="0"/>
        <v>62321</v>
      </c>
      <c r="S14" s="35">
        <f>'Access-Dez'!N14</f>
        <v>53610.37</v>
      </c>
      <c r="T14" s="36">
        <f t="shared" si="1"/>
        <v>0.86022961762487771</v>
      </c>
      <c r="U14" s="35">
        <f>'Access-Dez'!O14</f>
        <v>0</v>
      </c>
      <c r="V14" s="36">
        <f t="shared" si="2"/>
        <v>0</v>
      </c>
      <c r="W14" s="35">
        <f>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22887928</v>
      </c>
      <c r="Q15" s="35"/>
      <c r="R15" s="35">
        <f t="shared" si="0"/>
        <v>22887928</v>
      </c>
      <c r="S15" s="35">
        <f>'Access-Dez'!N15</f>
        <v>21016093.129999999</v>
      </c>
      <c r="T15" s="36">
        <f t="shared" si="1"/>
        <v>0.91821737336817899</v>
      </c>
      <c r="U15" s="35">
        <f>'Access-Dez'!O15</f>
        <v>18899247.920000002</v>
      </c>
      <c r="V15" s="36">
        <f t="shared" si="2"/>
        <v>0.82572996210054495</v>
      </c>
      <c r="W15" s="35">
        <f>'Access-Dez'!P15</f>
        <v>18866511.949999999</v>
      </c>
      <c r="X15" s="36">
        <f t="shared" si="3"/>
        <v>0.82429968977532608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0569.09HB</v>
      </c>
      <c r="E16" s="43" t="str">
        <f>+'Access-Dez'!F16</f>
        <v>PRESTACAO JURISDICIONAL NA JUSTICA FEDERAL</v>
      </c>
      <c r="F16" s="43" t="str">
        <f>+'Access-Dez'!H16</f>
        <v>CONTRIBUICAO DA UNIAO, DE SUAS AUTARQUIAS E FUNDACOES PARA O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'Access-Dez'!M16</f>
        <v>162796349.44</v>
      </c>
      <c r="Q16" s="35"/>
      <c r="R16" s="35">
        <f t="shared" si="0"/>
        <v>162796349.44</v>
      </c>
      <c r="S16" s="35">
        <f>'Access-Dez'!N16</f>
        <v>162796349.44</v>
      </c>
      <c r="T16" s="36">
        <f t="shared" si="1"/>
        <v>1</v>
      </c>
      <c r="U16" s="35">
        <f>'Access-Dez'!O16</f>
        <v>162760324.34</v>
      </c>
      <c r="V16" s="36">
        <f t="shared" si="2"/>
        <v>0.99977871063986434</v>
      </c>
      <c r="W16" s="35">
        <f>'Access-Dez'!P16</f>
        <v>162760324.34</v>
      </c>
      <c r="X16" s="36">
        <f t="shared" si="3"/>
        <v>0.99977871063986434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0569.09HB</v>
      </c>
      <c r="E17" s="43" t="str">
        <f>+'Access-Dez'!F17</f>
        <v>PRESTACAO JURISDICIONAL NA JUSTICA FEDERAL</v>
      </c>
      <c r="F17" s="43" t="str">
        <f>+'Access-Dez'!H17</f>
        <v>CONTRIBUICAO DA UNIAO, DE SUAS AUTARQUIAS E FUNDACOES PARA O</v>
      </c>
      <c r="G17" s="32" t="str">
        <f>IF('Access-Dez'!I17="1","F","S")</f>
        <v>F</v>
      </c>
      <c r="H17" s="32" t="str">
        <f>+'Access-Dez'!J17</f>
        <v>0188</v>
      </c>
      <c r="I17" s="43" t="str">
        <f>+'Access-Dez'!K17</f>
        <v>REMUNERACAO DAS DISPONIB. DO TESOURO NACIONAL</v>
      </c>
      <c r="J17" s="32" t="str">
        <f>+'Access-Dez'!L17</f>
        <v>1</v>
      </c>
      <c r="K17" s="35"/>
      <c r="L17" s="35"/>
      <c r="M17" s="35"/>
      <c r="N17" s="33">
        <v>0</v>
      </c>
      <c r="O17" s="35"/>
      <c r="P17" s="35">
        <f>'Access-Dez'!M17</f>
        <v>2743703.57</v>
      </c>
      <c r="Q17" s="35"/>
      <c r="R17" s="35">
        <f t="shared" si="0"/>
        <v>2743703.57</v>
      </c>
      <c r="S17" s="35">
        <f>'Access-Dez'!N17</f>
        <v>2743703.57</v>
      </c>
      <c r="T17" s="36">
        <f t="shared" si="1"/>
        <v>1</v>
      </c>
      <c r="U17" s="35">
        <f>'Access-Dez'!O17</f>
        <v>2739821.61</v>
      </c>
      <c r="V17" s="36">
        <f t="shared" si="2"/>
        <v>0.9985851386999508</v>
      </c>
      <c r="W17" s="35">
        <f>'Access-Dez'!P17</f>
        <v>2739821.61</v>
      </c>
      <c r="X17" s="36">
        <f t="shared" si="3"/>
        <v>0.9985851386999508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0569.11RQ</v>
      </c>
      <c r="E18" s="43" t="str">
        <f>+'Access-Dez'!F18</f>
        <v>PRESTACAO JURISDICIONAL NA JUSTICA FEDERAL</v>
      </c>
      <c r="F18" s="43" t="str">
        <f>+'Access-Dez'!H18</f>
        <v>REFORMA DO FORUM FEDERAL DE EXECUCOES FISCAIS DE SAO PAULO -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415000</v>
      </c>
      <c r="Q18" s="35"/>
      <c r="R18" s="35">
        <f t="shared" si="0"/>
        <v>415000</v>
      </c>
      <c r="S18" s="35">
        <f>'Access-Dez'!N18</f>
        <v>414828.76</v>
      </c>
      <c r="T18" s="36">
        <f t="shared" si="1"/>
        <v>0.99958737349397597</v>
      </c>
      <c r="U18" s="35">
        <f>'Access-Dez'!O18</f>
        <v>0</v>
      </c>
      <c r="V18" s="36">
        <f t="shared" si="2"/>
        <v>0</v>
      </c>
      <c r="W18" s="35">
        <f>'Access-Dez'!P18</f>
        <v>0</v>
      </c>
      <c r="X18" s="36">
        <f t="shared" si="3"/>
        <v>0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0569.12S2</v>
      </c>
      <c r="E19" s="43" t="str">
        <f>+'Access-Dez'!F19</f>
        <v>PRESTACAO JURISDICIONAL NA JUSTICA FEDERAL</v>
      </c>
      <c r="F19" s="43" t="str">
        <f>+'Access-Dez'!H19</f>
        <v>CONSTRUCAO DO EDIFICIO-SEDE DA JUSTICA FEDERAL EM SOROCABA -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669262</v>
      </c>
      <c r="Q19" s="35"/>
      <c r="R19" s="35">
        <f t="shared" si="0"/>
        <v>669262</v>
      </c>
      <c r="S19" s="35">
        <f>'Access-Dez'!N19</f>
        <v>669262</v>
      </c>
      <c r="T19" s="36">
        <f t="shared" si="1"/>
        <v>1</v>
      </c>
      <c r="U19" s="35">
        <f>'Access-Dez'!O19</f>
        <v>639883.18000000005</v>
      </c>
      <c r="V19" s="36">
        <f t="shared" si="2"/>
        <v>0.95610266233552788</v>
      </c>
      <c r="W19" s="35">
        <f>'Access-Dez'!P19</f>
        <v>639883.18000000005</v>
      </c>
      <c r="X19" s="36">
        <f t="shared" si="3"/>
        <v>0.95610266233552788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0569.12S9</v>
      </c>
      <c r="E20" s="43" t="str">
        <f>+'Access-Dez'!F20</f>
        <v>PRESTACAO JURISDICIONAL NA JUSTICA FEDERAL</v>
      </c>
      <c r="F20" s="43" t="str">
        <f>+'Access-Dez'!H20</f>
        <v>REFORMA DO FORUM FEDERAL CRIMINAL E PREVIDENCIARIO DE SAO PA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1929938</v>
      </c>
      <c r="Q20" s="35"/>
      <c r="R20" s="35">
        <f t="shared" si="0"/>
        <v>1929938</v>
      </c>
      <c r="S20" s="35">
        <f>'Access-Dez'!N20</f>
        <v>1929938</v>
      </c>
      <c r="T20" s="36">
        <f t="shared" si="1"/>
        <v>1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0569.13FR</v>
      </c>
      <c r="E21" s="43" t="str">
        <f>+'Access-Dez'!F21</f>
        <v>PRESTACAO JURISDICIONAL NA JUSTICA FEDERAL</v>
      </c>
      <c r="F21" s="43" t="str">
        <f>+'Access-Dez'!H21</f>
        <v>REFORMA DO FORUM FEDERAL DE RIBEIRAO PRETO - SP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864000</v>
      </c>
      <c r="Q21" s="35"/>
      <c r="R21" s="35">
        <f t="shared" si="0"/>
        <v>864000</v>
      </c>
      <c r="S21" s="35">
        <f>'Access-Dez'!N21</f>
        <v>863824.38</v>
      </c>
      <c r="T21" s="36">
        <f t="shared" si="1"/>
        <v>0.99979673611111108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0569.14YN</v>
      </c>
      <c r="E22" s="43" t="str">
        <f>+'Access-Dez'!F22</f>
        <v>PRESTACAO JURISDICIONAL NA JUSTICA FEDERAL</v>
      </c>
      <c r="F22" s="43" t="str">
        <f>+'Access-Dez'!H22</f>
        <v>REFORMA DO FORUM FEDERAL CIVEL DE SAO PAULO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1520000</v>
      </c>
      <c r="Q22" s="35"/>
      <c r="R22" s="35">
        <f t="shared" si="0"/>
        <v>1520000</v>
      </c>
      <c r="S22" s="35">
        <f>'Access-Dez'!N22</f>
        <v>1519795.91</v>
      </c>
      <c r="T22" s="36">
        <f t="shared" si="1"/>
        <v>0.99986573026315784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0569.14YO</v>
      </c>
      <c r="E23" s="43" t="str">
        <f>+'Access-Dez'!F23</f>
        <v>PRESTACAO JURISDICIONAL NA JUSTICA FEDERAL</v>
      </c>
      <c r="F23" s="43" t="str">
        <f>+'Access-Dez'!H23</f>
        <v>REFORMA DA SEDE ADMINISTRATIVA DA JUSTICA FEDERAL DE SAO PAU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4</v>
      </c>
      <c r="K23" s="35"/>
      <c r="L23" s="35"/>
      <c r="M23" s="35"/>
      <c r="N23" s="33">
        <v>0</v>
      </c>
      <c r="O23" s="35"/>
      <c r="P23" s="35">
        <f>'Access-Dez'!M23</f>
        <v>815000</v>
      </c>
      <c r="Q23" s="35"/>
      <c r="R23" s="35">
        <f t="shared" si="0"/>
        <v>815000</v>
      </c>
      <c r="S23" s="35">
        <f>'Access-Dez'!N23</f>
        <v>814569.69</v>
      </c>
      <c r="T23" s="36">
        <f t="shared" si="1"/>
        <v>0.99947201226993854</v>
      </c>
      <c r="U23" s="35">
        <f>'Access-Dez'!O23</f>
        <v>0</v>
      </c>
      <c r="V23" s="36">
        <f t="shared" si="2"/>
        <v>0</v>
      </c>
      <c r="W23" s="35">
        <f>'Access-Dez'!P23</f>
        <v>0</v>
      </c>
      <c r="X23" s="36">
        <f t="shared" si="3"/>
        <v>0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0569.158T</v>
      </c>
      <c r="E24" s="43" t="str">
        <f>+'Access-Dez'!F24</f>
        <v>PRESTACAO JURISDICIONAL NA JUSTICA FEDERAL</v>
      </c>
      <c r="F24" s="43" t="str">
        <f>+'Access-Dez'!H24</f>
        <v>REFORMA DO JUIZADO ESPECIAL FEDERAL DE SAO PAULO - SP - 2. E</v>
      </c>
      <c r="G24" s="32" t="str">
        <f>IF('Access-Dez'!I24="1","F","S")</f>
        <v>F</v>
      </c>
      <c r="H24" s="32" t="str">
        <f>+'Access-Dez'!J24</f>
        <v>0100</v>
      </c>
      <c r="I24" s="43" t="str">
        <f>+'Access-Dez'!K24</f>
        <v>RECURSOS ORDINARIOS</v>
      </c>
      <c r="J24" s="32" t="str">
        <f>+'Access-Dez'!L24</f>
        <v>4</v>
      </c>
      <c r="K24" s="35"/>
      <c r="L24" s="35"/>
      <c r="M24" s="35"/>
      <c r="N24" s="33">
        <v>0</v>
      </c>
      <c r="O24" s="35"/>
      <c r="P24" s="35">
        <f>'Access-Dez'!M24</f>
        <v>1584000</v>
      </c>
      <c r="Q24" s="35"/>
      <c r="R24" s="35">
        <f t="shared" si="0"/>
        <v>1584000</v>
      </c>
      <c r="S24" s="35">
        <f>'Access-Dez'!N24</f>
        <v>1583990.69</v>
      </c>
      <c r="T24" s="36">
        <f t="shared" si="1"/>
        <v>0.99999412247474739</v>
      </c>
      <c r="U24" s="35">
        <f>'Access-Dez'!O24</f>
        <v>134528.99</v>
      </c>
      <c r="V24" s="36">
        <f t="shared" si="2"/>
        <v>8.4929917929292928E-2</v>
      </c>
      <c r="W24" s="35">
        <f>'Access-Dez'!P24</f>
        <v>134528.99</v>
      </c>
      <c r="X24" s="36">
        <f t="shared" si="3"/>
        <v>8.4929917929292928E-2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0569.15FY</v>
      </c>
      <c r="E25" s="43" t="str">
        <f>+'Access-Dez'!F25</f>
        <v>PRESTACAO JURISDICIONAL NA JUSTICA FEDERAL</v>
      </c>
      <c r="F25" s="43" t="str">
        <f>+'Access-Dez'!H25</f>
        <v>REFORMA DO FORUM FEDERAL DE SAO JOSE DO RIO PRETO - SP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4</v>
      </c>
      <c r="K25" s="35"/>
      <c r="L25" s="35"/>
      <c r="M25" s="35"/>
      <c r="N25" s="33">
        <v>0</v>
      </c>
      <c r="O25" s="35"/>
      <c r="P25" s="35">
        <f>'Access-Dez'!M25</f>
        <v>0</v>
      </c>
      <c r="Q25" s="35"/>
      <c r="R25" s="35">
        <f t="shared" si="0"/>
        <v>0</v>
      </c>
      <c r="S25" s="35">
        <f>'Access-Dez'!N25</f>
        <v>0</v>
      </c>
      <c r="T25" s="36">
        <f t="shared" si="1"/>
        <v>0</v>
      </c>
      <c r="U25" s="35">
        <f>'Access-Dez'!O25</f>
        <v>0</v>
      </c>
      <c r="V25" s="36">
        <f t="shared" si="2"/>
        <v>0</v>
      </c>
      <c r="W25" s="35">
        <f>'Access-Dez'!P25</f>
        <v>0</v>
      </c>
      <c r="X25" s="36">
        <f t="shared" si="3"/>
        <v>0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0569.15FZ</v>
      </c>
      <c r="E26" s="43" t="str">
        <f>+'Access-Dez'!F26</f>
        <v>PRESTACAO JURISDICIONAL NA JUSTICA FEDERAL</v>
      </c>
      <c r="F26" s="43" t="str">
        <f>+'Access-Dez'!H26</f>
        <v>REFORMA DO FORUM FEDERAL DE PRESIDENTE PRUDENTE - SP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4</v>
      </c>
      <c r="K26" s="35"/>
      <c r="L26" s="35"/>
      <c r="M26" s="35"/>
      <c r="N26" s="33">
        <v>0</v>
      </c>
      <c r="O26" s="35"/>
      <c r="P26" s="35">
        <f>'Access-Dez'!M26</f>
        <v>180000</v>
      </c>
      <c r="Q26" s="35"/>
      <c r="R26" s="35">
        <f t="shared" si="0"/>
        <v>180000</v>
      </c>
      <c r="S26" s="35">
        <f>'Access-Dez'!N26</f>
        <v>179804.85</v>
      </c>
      <c r="T26" s="36">
        <f t="shared" si="1"/>
        <v>0.99891583333333334</v>
      </c>
      <c r="U26" s="35">
        <f>'Access-Dez'!O26</f>
        <v>142117.32</v>
      </c>
      <c r="V26" s="36">
        <f t="shared" si="2"/>
        <v>0.78954066666666667</v>
      </c>
      <c r="W26" s="35">
        <f>'Access-Dez'!P26</f>
        <v>142117.32</v>
      </c>
      <c r="X26" s="36">
        <f t="shared" si="3"/>
        <v>0.78954066666666667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02.122</v>
      </c>
      <c r="D27" s="32" t="str">
        <f>CONCATENATE('Access-Dez'!E27,".",'Access-Dez'!G27)</f>
        <v>0569.20TP</v>
      </c>
      <c r="E27" s="43" t="str">
        <f>+'Access-Dez'!F27</f>
        <v>PRESTACAO JURISDICIONAL NA JUSTICA FEDERAL</v>
      </c>
      <c r="F27" s="43" t="str">
        <f>+'Access-Dez'!H27</f>
        <v>PESSOAL ATIVO DA UNIAO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1</v>
      </c>
      <c r="K27" s="35"/>
      <c r="L27" s="35"/>
      <c r="M27" s="35"/>
      <c r="N27" s="33">
        <v>0</v>
      </c>
      <c r="O27" s="35"/>
      <c r="P27" s="35">
        <f>'Access-Dez'!M27</f>
        <v>927791387.70000005</v>
      </c>
      <c r="Q27" s="35"/>
      <c r="R27" s="35">
        <f t="shared" si="0"/>
        <v>927791387.70000005</v>
      </c>
      <c r="S27" s="35">
        <f>'Access-Dez'!N27</f>
        <v>927791387.70000005</v>
      </c>
      <c r="T27" s="36">
        <f t="shared" si="1"/>
        <v>1</v>
      </c>
      <c r="U27" s="35">
        <f>'Access-Dez'!O27</f>
        <v>921565084.89999998</v>
      </c>
      <c r="V27" s="36">
        <f t="shared" si="2"/>
        <v>0.99328911339063508</v>
      </c>
      <c r="W27" s="35">
        <f>'Access-Dez'!P27</f>
        <v>921564485.61000001</v>
      </c>
      <c r="X27" s="36">
        <f t="shared" si="3"/>
        <v>0.99328846745879318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02.122</v>
      </c>
      <c r="D28" s="32" t="str">
        <f>CONCATENATE('Access-Dez'!E28,".",'Access-Dez'!G28)</f>
        <v>0569.216H</v>
      </c>
      <c r="E28" s="43" t="str">
        <f>+'Access-Dez'!F28</f>
        <v>PRESTACAO JURISDICIONAL NA JUSTICA FEDERAL</v>
      </c>
      <c r="F28" s="43" t="str">
        <f>+'Access-Dez'!H28</f>
        <v>AJUDA DE CUSTO PARA MORADIA OU AUXILIO-MORADIA A AGENTES PUB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17099858</v>
      </c>
      <c r="Q28" s="35"/>
      <c r="R28" s="35">
        <f t="shared" si="0"/>
        <v>17099858</v>
      </c>
      <c r="S28" s="35">
        <f>'Access-Dez'!N28</f>
        <v>16775117.82</v>
      </c>
      <c r="T28" s="36">
        <f t="shared" si="1"/>
        <v>0.98100918849735474</v>
      </c>
      <c r="U28" s="35">
        <f>'Access-Dez'!O28</f>
        <v>16775117.82</v>
      </c>
      <c r="V28" s="36">
        <f t="shared" si="2"/>
        <v>0.98100918849735474</v>
      </c>
      <c r="W28" s="35">
        <f>'Access-Dez'!P28</f>
        <v>16775117.82</v>
      </c>
      <c r="X28" s="36">
        <f t="shared" si="3"/>
        <v>0.98100918849735474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02.131</v>
      </c>
      <c r="D29" s="32" t="str">
        <f>CONCATENATE('Access-Dez'!E29,".",'Access-Dez'!G29)</f>
        <v>0569.2549</v>
      </c>
      <c r="E29" s="43" t="str">
        <f>+'Access-Dez'!F29</f>
        <v>PRESTACAO JURISDICIONAL NA JUSTICA FEDERAL</v>
      </c>
      <c r="F29" s="43" t="str">
        <f>+'Access-Dez'!H29</f>
        <v>COMUNICACAO E DIVULGACAO INSTITUCIONAL</v>
      </c>
      <c r="G29" s="32" t="str">
        <f>IF('Access-Dez'!I29="1","F","S")</f>
        <v>F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4</v>
      </c>
      <c r="K29" s="35"/>
      <c r="L29" s="35"/>
      <c r="M29" s="35"/>
      <c r="N29" s="33">
        <v>0</v>
      </c>
      <c r="O29" s="35"/>
      <c r="P29" s="35">
        <f>'Access-Dez'!M29</f>
        <v>0</v>
      </c>
      <c r="Q29" s="35"/>
      <c r="R29" s="35">
        <f t="shared" si="0"/>
        <v>0</v>
      </c>
      <c r="S29" s="35">
        <f>'Access-Dez'!N29</f>
        <v>0</v>
      </c>
      <c r="T29" s="36">
        <f t="shared" si="1"/>
        <v>0</v>
      </c>
      <c r="U29" s="35">
        <f>'Access-Dez'!O29</f>
        <v>0</v>
      </c>
      <c r="V29" s="36">
        <f t="shared" si="2"/>
        <v>0</v>
      </c>
      <c r="W29" s="35">
        <f>'Access-Dez'!P29</f>
        <v>0</v>
      </c>
      <c r="X29" s="36">
        <f t="shared" si="3"/>
        <v>0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02.131</v>
      </c>
      <c r="D30" s="32" t="str">
        <f>CONCATENATE('Access-Dez'!E30,".",'Access-Dez'!G30)</f>
        <v>0569.2549</v>
      </c>
      <c r="E30" s="43" t="str">
        <f>+'Access-Dez'!F30</f>
        <v>PRESTACAO JURISDICIONAL NA JUSTICA FEDERAL</v>
      </c>
      <c r="F30" s="43" t="str">
        <f>+'Access-Dez'!H30</f>
        <v>COMUNICACAO E DIVULGACAO INSTITUCIONAL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14000</v>
      </c>
      <c r="Q30" s="35"/>
      <c r="R30" s="35">
        <f t="shared" si="0"/>
        <v>14000</v>
      </c>
      <c r="S30" s="35">
        <f>'Access-Dez'!N30</f>
        <v>9999</v>
      </c>
      <c r="T30" s="36">
        <f t="shared" si="1"/>
        <v>0.71421428571428569</v>
      </c>
      <c r="U30" s="35">
        <f>'Access-Dez'!O30</f>
        <v>9999</v>
      </c>
      <c r="V30" s="36">
        <f t="shared" si="2"/>
        <v>0.71421428571428569</v>
      </c>
      <c r="W30" s="35">
        <f>'Access-Dez'!P30</f>
        <v>9999</v>
      </c>
      <c r="X30" s="36">
        <f t="shared" si="3"/>
        <v>0.71421428571428569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02.301</v>
      </c>
      <c r="D31" s="32" t="str">
        <f>CONCATENATE('Access-Dez'!E31,".",'Access-Dez'!G31)</f>
        <v>0569.2004</v>
      </c>
      <c r="E31" s="43" t="str">
        <f>+'Access-Dez'!F31</f>
        <v>PRESTACAO JURISDICIONAL NA JUSTICA FEDERAL</v>
      </c>
      <c r="F31" s="43" t="str">
        <f>+'Access-Dez'!H31</f>
        <v>ASSISTENCIA MEDICA E ODONTOLOGICA AOS SERVIDORES CIVIS, EMPR</v>
      </c>
      <c r="G31" s="32" t="str">
        <f>IF('Access-Dez'!I31="1","F","S")</f>
        <v>S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4</v>
      </c>
      <c r="K31" s="35"/>
      <c r="L31" s="35"/>
      <c r="M31" s="35"/>
      <c r="N31" s="33">
        <v>0</v>
      </c>
      <c r="O31" s="35"/>
      <c r="P31" s="35">
        <f>'Access-Dez'!M31</f>
        <v>66000</v>
      </c>
      <c r="Q31" s="35"/>
      <c r="R31" s="35">
        <f t="shared" si="0"/>
        <v>66000</v>
      </c>
      <c r="S31" s="35">
        <f>'Access-Dez'!N31</f>
        <v>0</v>
      </c>
      <c r="T31" s="36">
        <f t="shared" si="1"/>
        <v>0</v>
      </c>
      <c r="U31" s="35">
        <f>'Access-Dez'!O31</f>
        <v>0</v>
      </c>
      <c r="V31" s="36">
        <f t="shared" si="2"/>
        <v>0</v>
      </c>
      <c r="W31" s="35">
        <f>'Access-Dez'!P31</f>
        <v>0</v>
      </c>
      <c r="X31" s="36">
        <f t="shared" si="3"/>
        <v>0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02.301</v>
      </c>
      <c r="D32" s="32" t="str">
        <f>CONCATENATE('Access-Dez'!E32,".",'Access-Dez'!G32)</f>
        <v>0569.2004</v>
      </c>
      <c r="E32" s="43" t="str">
        <f>+'Access-Dez'!F32</f>
        <v>PRESTACAO JURISDICIONAL NA JUSTICA FEDERAL</v>
      </c>
      <c r="F32" s="43" t="str">
        <f>+'Access-Dez'!H32</f>
        <v>ASSISTENCIA MEDICA E ODONTOLOGICA AOS SERVIDORES CIVIS, EMPR</v>
      </c>
      <c r="G32" s="32" t="str">
        <f>IF('Access-Dez'!I32="1","F","S")</f>
        <v>S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30124988</v>
      </c>
      <c r="Q32" s="35"/>
      <c r="R32" s="35">
        <f t="shared" si="0"/>
        <v>30124988</v>
      </c>
      <c r="S32" s="35">
        <f>'Access-Dez'!N32</f>
        <v>30124986.510000002</v>
      </c>
      <c r="T32" s="36">
        <f t="shared" si="1"/>
        <v>0.99999995053939938</v>
      </c>
      <c r="U32" s="35">
        <f>'Access-Dez'!O32</f>
        <v>26947488.390000001</v>
      </c>
      <c r="V32" s="36">
        <f t="shared" si="2"/>
        <v>0.8945227925070045</v>
      </c>
      <c r="W32" s="35">
        <f>'Access-Dez'!P32</f>
        <v>26947488.390000001</v>
      </c>
      <c r="X32" s="36">
        <f t="shared" si="3"/>
        <v>0.8945227925070045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0569.00M1</v>
      </c>
      <c r="E33" s="43" t="str">
        <f>+'Access-Dez'!F33</f>
        <v>PRESTACAO JURISDICIONAL NA JUSTICA FEDERAL</v>
      </c>
      <c r="F33" s="43" t="str">
        <f>+'Access-Dez'!H33</f>
        <v>BENEFICIOS ASSISTENCIAIS DECORRENTES DO AUXILIO-FUNERAL E NA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267677.45</v>
      </c>
      <c r="Q33" s="35"/>
      <c r="R33" s="35">
        <f t="shared" ref="R33:R39" si="4">N33-O33+P33+Q33</f>
        <v>267677.45</v>
      </c>
      <c r="S33" s="35">
        <f>'Access-Dez'!N33</f>
        <v>267677.45</v>
      </c>
      <c r="T33" s="36">
        <f t="shared" ref="T33:T39" si="5">IF(R33&gt;0,S33/R33,0)</f>
        <v>1</v>
      </c>
      <c r="U33" s="35">
        <f>'Access-Dez'!O33</f>
        <v>267677.45</v>
      </c>
      <c r="V33" s="36">
        <f t="shared" ref="V33:V39" si="6">IF(R33&gt;0,U33/R33,0)</f>
        <v>1</v>
      </c>
      <c r="W33" s="35">
        <f>'Access-Dez'!P33</f>
        <v>267677.45</v>
      </c>
      <c r="X33" s="36">
        <f t="shared" ref="X33:X39" si="7">IF(R33&gt;0,W33/R33,0)</f>
        <v>1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02.331</v>
      </c>
      <c r="D34" s="32" t="str">
        <f>CONCATENATE('Access-Dez'!E34,".",'Access-Dez'!G34)</f>
        <v>0569.2010</v>
      </c>
      <c r="E34" s="43" t="str">
        <f>+'Access-Dez'!F34</f>
        <v>PRESTACAO JURISDICIONAL NA JUSTICA FEDERAL</v>
      </c>
      <c r="F34" s="43" t="str">
        <f>+'Access-Dez'!H34</f>
        <v>ASSISTENCIA PRE-ESCOLAR AOS DEPENDENTES DOS SERVIDORES CIVIS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3</v>
      </c>
      <c r="K34" s="35"/>
      <c r="L34" s="35"/>
      <c r="M34" s="35"/>
      <c r="N34" s="33">
        <v>0</v>
      </c>
      <c r="O34" s="35"/>
      <c r="P34" s="35">
        <f>'Access-Dez'!M34</f>
        <v>6613138</v>
      </c>
      <c r="Q34" s="35"/>
      <c r="R34" s="35">
        <f t="shared" si="4"/>
        <v>6613138</v>
      </c>
      <c r="S34" s="35">
        <f>'Access-Dez'!N34</f>
        <v>6613138</v>
      </c>
      <c r="T34" s="36">
        <f t="shared" si="5"/>
        <v>1</v>
      </c>
      <c r="U34" s="35">
        <f>'Access-Dez'!O34</f>
        <v>6483349.8799999999</v>
      </c>
      <c r="V34" s="36">
        <f t="shared" si="6"/>
        <v>0.98037420056862568</v>
      </c>
      <c r="W34" s="35">
        <f>'Access-Dez'!P34</f>
        <v>6483349.8799999999</v>
      </c>
      <c r="X34" s="36">
        <f t="shared" si="7"/>
        <v>0.98037420056862568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02.331</v>
      </c>
      <c r="D35" s="32" t="str">
        <f>CONCATENATE('Access-Dez'!E35,".",'Access-Dez'!G35)</f>
        <v>0569.2011</v>
      </c>
      <c r="E35" s="43" t="str">
        <f>+'Access-Dez'!F35</f>
        <v>PRESTACAO JURISDICIONAL NA JUSTICA FEDERAL</v>
      </c>
      <c r="F35" s="43" t="str">
        <f>+'Access-Dez'!H35</f>
        <v>AUXILIO-TRANSPORTE AOS SERVIDORES CIVIS, EMPREGADOS E MILITA</v>
      </c>
      <c r="G35" s="32" t="str">
        <f>IF('Access-Dez'!I35="1","F","S")</f>
        <v>F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3</v>
      </c>
      <c r="K35" s="35"/>
      <c r="L35" s="35"/>
      <c r="M35" s="35"/>
      <c r="N35" s="33">
        <v>0</v>
      </c>
      <c r="O35" s="35"/>
      <c r="P35" s="35">
        <f>'Access-Dez'!M35</f>
        <v>2415544</v>
      </c>
      <c r="Q35" s="35"/>
      <c r="R35" s="35">
        <f t="shared" si="4"/>
        <v>2415544</v>
      </c>
      <c r="S35" s="35">
        <f>'Access-Dez'!N35</f>
        <v>2415543.92</v>
      </c>
      <c r="T35" s="36">
        <f t="shared" si="5"/>
        <v>0.99999996688116632</v>
      </c>
      <c r="U35" s="35">
        <f>'Access-Dez'!O35</f>
        <v>2167048.21</v>
      </c>
      <c r="V35" s="36">
        <f t="shared" si="6"/>
        <v>0.89712636573790416</v>
      </c>
      <c r="W35" s="35">
        <f>'Access-Dez'!P35</f>
        <v>2167048.21</v>
      </c>
      <c r="X35" s="36">
        <f t="shared" si="7"/>
        <v>0.89712636573790416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02.331</v>
      </c>
      <c r="D36" s="32" t="str">
        <f>CONCATENATE('Access-Dez'!E36,".",'Access-Dez'!G36)</f>
        <v>0569.2012</v>
      </c>
      <c r="E36" s="43" t="str">
        <f>+'Access-Dez'!F36</f>
        <v>PRESTACAO JURISDICIONAL NA JUSTICA FEDERAL</v>
      </c>
      <c r="F36" s="43" t="str">
        <f>+'Access-Dez'!H36</f>
        <v>AUXILIO-ALIMENTACAO AOS SERVIDORES CIVIS, EMPREGADOS E MILIT</v>
      </c>
      <c r="G36" s="32" t="str">
        <f>IF('Access-Dez'!I36="1","F","S")</f>
        <v>F</v>
      </c>
      <c r="H36" s="32" t="str">
        <f>+'Access-Dez'!J36</f>
        <v>0100</v>
      </c>
      <c r="I36" s="43" t="str">
        <f>+'Access-Dez'!K36</f>
        <v>RECURSOS ORDINARIOS</v>
      </c>
      <c r="J36" s="32" t="str">
        <f>+'Access-Dez'!L36</f>
        <v>3</v>
      </c>
      <c r="K36" s="35"/>
      <c r="L36" s="35"/>
      <c r="M36" s="35"/>
      <c r="N36" s="33">
        <v>0</v>
      </c>
      <c r="O36" s="35"/>
      <c r="P36" s="35">
        <f>'Access-Dez'!M36</f>
        <v>45558473</v>
      </c>
      <c r="Q36" s="35"/>
      <c r="R36" s="35">
        <f t="shared" si="4"/>
        <v>45558473</v>
      </c>
      <c r="S36" s="35">
        <f>'Access-Dez'!N36</f>
        <v>45558473</v>
      </c>
      <c r="T36" s="36">
        <f t="shared" si="5"/>
        <v>1</v>
      </c>
      <c r="U36" s="35">
        <f>'Access-Dez'!O36</f>
        <v>45516437.479999997</v>
      </c>
      <c r="V36" s="36">
        <f t="shared" si="6"/>
        <v>0.99907732816242534</v>
      </c>
      <c r="W36" s="35">
        <f>'Access-Dez'!P36</f>
        <v>45516437.479999997</v>
      </c>
      <c r="X36" s="36">
        <f t="shared" si="7"/>
        <v>0.99907732816242534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- SERVIDORES CIVIS</v>
      </c>
      <c r="G37" s="32" t="str">
        <f>IF('Access-Dez'!I37="1","F","S")</f>
        <v>S</v>
      </c>
      <c r="H37" s="32" t="str">
        <f>+'Access-Dez'!J37</f>
        <v>0100</v>
      </c>
      <c r="I37" s="43" t="str">
        <f>+'Access-Dez'!K37</f>
        <v>RECURSOS ORDINARIOS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25748424.43</v>
      </c>
      <c r="Q37" s="35"/>
      <c r="R37" s="35">
        <f t="shared" si="4"/>
        <v>25748424.43</v>
      </c>
      <c r="S37" s="35">
        <f>'Access-Dez'!N37</f>
        <v>25729338.93</v>
      </c>
      <c r="T37" s="36">
        <f t="shared" si="5"/>
        <v>0.99925877018021492</v>
      </c>
      <c r="U37" s="35">
        <f>'Access-Dez'!O37</f>
        <v>25393658.32</v>
      </c>
      <c r="V37" s="36">
        <f t="shared" si="6"/>
        <v>0.9862218322925167</v>
      </c>
      <c r="W37" s="35">
        <f>'Access-Dez'!P37</f>
        <v>25391916.690000001</v>
      </c>
      <c r="X37" s="36">
        <f t="shared" si="7"/>
        <v>0.98615419203729515</v>
      </c>
    </row>
    <row r="38" spans="1:24" ht="30.75" customHeight="1" x14ac:dyDescent="0.2">
      <c r="A38" s="32" t="str">
        <f>+'Access-Dez'!A38</f>
        <v>12101</v>
      </c>
      <c r="B38" s="43" t="str">
        <f>+'Access-Dez'!B38</f>
        <v>JUSTICA FEDERAL DE PRIMEIRO GRAU</v>
      </c>
      <c r="C38" s="32" t="str">
        <f>CONCATENATE('Access-Dez'!C38,".",'Access-Dez'!D38)</f>
        <v>09.272</v>
      </c>
      <c r="D38" s="32" t="str">
        <f>CONCATENATE('Access-Dez'!E38,".",'Access-Dez'!G38)</f>
        <v>0089.0181</v>
      </c>
      <c r="E38" s="43" t="str">
        <f>+'Access-Dez'!F38</f>
        <v>PREVIDENCIA DE INATIVOS E PENSIONISTAS DA UNIAO</v>
      </c>
      <c r="F38" s="43" t="str">
        <f>+'Access-Dez'!H38</f>
        <v>APOSENTADORIAS E PENSOES - SERVIDORES CIVIS</v>
      </c>
      <c r="G38" s="32" t="str">
        <f>IF('Access-Dez'!I38="1","F","S")</f>
        <v>S</v>
      </c>
      <c r="H38" s="32" t="str">
        <f>+'Access-Dez'!J38</f>
        <v>0156</v>
      </c>
      <c r="I38" s="43" t="str">
        <f>+'Access-Dez'!K38</f>
        <v>CONTRIBUICAO PLANO SEGURIDADE SOCIAL SERVIDOR</v>
      </c>
      <c r="J38" s="32" t="str">
        <f>+'Access-Dez'!L38</f>
        <v>1</v>
      </c>
      <c r="K38" s="35"/>
      <c r="L38" s="35"/>
      <c r="M38" s="35"/>
      <c r="N38" s="33">
        <v>0</v>
      </c>
      <c r="O38" s="35"/>
      <c r="P38" s="35">
        <f>'Access-Dez'!M38</f>
        <v>118720890.43000001</v>
      </c>
      <c r="Q38" s="35"/>
      <c r="R38" s="35">
        <f t="shared" si="4"/>
        <v>118720890.43000001</v>
      </c>
      <c r="S38" s="35">
        <f>'Access-Dez'!N38</f>
        <v>118720890.43000001</v>
      </c>
      <c r="T38" s="36">
        <f t="shared" si="5"/>
        <v>1</v>
      </c>
      <c r="U38" s="35">
        <f>'Access-Dez'!O38</f>
        <v>118720890.43000001</v>
      </c>
      <c r="V38" s="36">
        <f t="shared" si="6"/>
        <v>1</v>
      </c>
      <c r="W38" s="35">
        <f>'Access-Dez'!P38</f>
        <v>118720890.43000001</v>
      </c>
      <c r="X38" s="36">
        <f t="shared" si="7"/>
        <v>1</v>
      </c>
    </row>
    <row r="39" spans="1:24" ht="30.75" customHeight="1" thickBot="1" x14ac:dyDescent="0.25">
      <c r="A39" s="32" t="str">
        <f>+'Access-Dez'!A39</f>
        <v>12101</v>
      </c>
      <c r="B39" s="43" t="str">
        <f>+'Access-Dez'!B39</f>
        <v>JUSTICA FEDERAL DE PRIMEIRO GRAU</v>
      </c>
      <c r="C39" s="32" t="str">
        <f>CONCATENATE('Access-Dez'!C39,".",'Access-Dez'!D39)</f>
        <v>09.272</v>
      </c>
      <c r="D39" s="32" t="str">
        <f>CONCATENATE('Access-Dez'!E39,".",'Access-Dez'!G39)</f>
        <v>0089.0181</v>
      </c>
      <c r="E39" s="43" t="str">
        <f>+'Access-Dez'!F39</f>
        <v>PREVIDENCIA DE INATIVOS E PENSIONISTAS DA UNIAO</v>
      </c>
      <c r="F39" s="43" t="str">
        <f>+'Access-Dez'!H39</f>
        <v>APOSENTADORIAS E PENSOES - SERVIDORES CIVIS</v>
      </c>
      <c r="G39" s="32" t="str">
        <f>IF('Access-Dez'!I39="1","F","S")</f>
        <v>S</v>
      </c>
      <c r="H39" s="32" t="str">
        <f>+'Access-Dez'!J39</f>
        <v>0169</v>
      </c>
      <c r="I39" s="43" t="str">
        <f>+'Access-Dez'!K39</f>
        <v>CONTRIB.PATRONAL P/PLANO DE SEGURID.SOC.SERV.</v>
      </c>
      <c r="J39" s="32" t="str">
        <f>+'Access-Dez'!L39</f>
        <v>1</v>
      </c>
      <c r="K39" s="35"/>
      <c r="L39" s="35"/>
      <c r="M39" s="35"/>
      <c r="N39" s="33">
        <v>0</v>
      </c>
      <c r="O39" s="35"/>
      <c r="P39" s="35">
        <f>'Access-Dez'!M39</f>
        <v>21952724.710000001</v>
      </c>
      <c r="Q39" s="35"/>
      <c r="R39" s="35">
        <f t="shared" si="4"/>
        <v>21952724.710000001</v>
      </c>
      <c r="S39" s="35">
        <f>'Access-Dez'!N39</f>
        <v>21951703.48</v>
      </c>
      <c r="T39" s="36">
        <f t="shared" si="5"/>
        <v>0.99995348048984845</v>
      </c>
      <c r="U39" s="35">
        <f>'Access-Dez'!O39</f>
        <v>21951703.48</v>
      </c>
      <c r="V39" s="36">
        <f t="shared" si="6"/>
        <v>0.99995348048984845</v>
      </c>
      <c r="W39" s="35">
        <f>'Access-Dez'!P39</f>
        <v>21950955.609999999</v>
      </c>
      <c r="X39" s="36">
        <f t="shared" si="7"/>
        <v>0.99991941319251387</v>
      </c>
    </row>
    <row r="40" spans="1:24" ht="30.75" customHeight="1" thickBot="1" x14ac:dyDescent="0.25">
      <c r="A40" s="70" t="s">
        <v>118</v>
      </c>
      <c r="B40" s="71"/>
      <c r="C40" s="71"/>
      <c r="D40" s="71"/>
      <c r="E40" s="71"/>
      <c r="F40" s="71"/>
      <c r="G40" s="71"/>
      <c r="H40" s="71"/>
      <c r="I40" s="71"/>
      <c r="J40" s="72"/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8">
        <f>SUM(P10:P39)</f>
        <v>1572198342.0300002</v>
      </c>
      <c r="Q40" s="38">
        <f>SUM(Q10:Q39)</f>
        <v>0</v>
      </c>
      <c r="R40" s="38">
        <f>SUM(R10:R39)</f>
        <v>1572198342.0300002</v>
      </c>
      <c r="S40" s="38">
        <f>SUM(S10:S39)</f>
        <v>1569812721.1700003</v>
      </c>
      <c r="T40" s="39">
        <f t="shared" si="1"/>
        <v>0.99848262092878204</v>
      </c>
      <c r="U40" s="38">
        <f>SUM(U10:U39)</f>
        <v>1537639994.5400002</v>
      </c>
      <c r="V40" s="39">
        <f t="shared" si="2"/>
        <v>0.97801909176078972</v>
      </c>
      <c r="W40" s="38">
        <f>SUM(W10:W39)</f>
        <v>1535076685.4100003</v>
      </c>
      <c r="X40" s="39">
        <f t="shared" si="3"/>
        <v>0.97638869369874226</v>
      </c>
    </row>
    <row r="41" spans="1:24" ht="12.75" x14ac:dyDescent="0.2">
      <c r="A41" s="3" t="s">
        <v>119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>
      <c r="A42" s="3" t="s">
        <v>120</v>
      </c>
      <c r="B42" s="40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5"/>
      <c r="V42" s="3"/>
      <c r="W42" s="5"/>
      <c r="X42" s="3"/>
    </row>
    <row r="43" spans="1:24" ht="12.75" x14ac:dyDescent="0.2"/>
    <row r="44" spans="1:24" ht="12.75" x14ac:dyDescent="0.2"/>
    <row r="45" spans="1:24" ht="31.5" customHeight="1" x14ac:dyDescent="0.2">
      <c r="N45" s="50" t="s">
        <v>15</v>
      </c>
      <c r="O45" s="50"/>
      <c r="P45" s="41">
        <f>SUM(P10:P39)</f>
        <v>1572198342.0300002</v>
      </c>
      <c r="Q45" s="41"/>
      <c r="R45" s="41">
        <f>SUM(R10:R39)</f>
        <v>1572198342.0300002</v>
      </c>
      <c r="S45" s="41">
        <f>SUM(S10:S39)</f>
        <v>1569812721.1700003</v>
      </c>
      <c r="T45" s="41"/>
      <c r="U45" s="41">
        <f>SUM(U10:U39)</f>
        <v>1537639994.5400002</v>
      </c>
      <c r="V45" s="49"/>
      <c r="W45" s="41">
        <f>SUM(W10:W39)</f>
        <v>1535076685.4100003</v>
      </c>
      <c r="X45" s="42"/>
    </row>
    <row r="46" spans="1:24" ht="31.5" customHeight="1" x14ac:dyDescent="0.2">
      <c r="N46" s="50" t="s">
        <v>143</v>
      </c>
      <c r="O46" s="50"/>
      <c r="P46" s="41">
        <v>-1572198342.03</v>
      </c>
      <c r="Q46" s="41"/>
      <c r="R46" s="41">
        <v>-1572198342.03</v>
      </c>
      <c r="S46" s="41">
        <v>-1569812721.1700001</v>
      </c>
      <c r="T46" s="41"/>
      <c r="U46" s="41">
        <v>-1537639994.54</v>
      </c>
      <c r="V46" s="41"/>
      <c r="W46" s="41">
        <v>-1535076685.4100001</v>
      </c>
      <c r="X46" s="42"/>
    </row>
    <row r="47" spans="1:24" ht="31.5" customHeight="1" x14ac:dyDescent="0.2">
      <c r="N47" s="50" t="s">
        <v>16</v>
      </c>
      <c r="O47" s="50"/>
      <c r="P47" s="49">
        <f>+P46+P45</f>
        <v>0</v>
      </c>
      <c r="Q47" s="49"/>
      <c r="R47" s="49">
        <f>+R46+R45</f>
        <v>0</v>
      </c>
      <c r="S47" s="49">
        <f>+S46+S45</f>
        <v>0</v>
      </c>
      <c r="T47" s="49"/>
      <c r="U47" s="49">
        <f>+U46+U45</f>
        <v>0</v>
      </c>
      <c r="V47" s="49"/>
      <c r="W47" s="49">
        <f>+W46+W45</f>
        <v>0</v>
      </c>
      <c r="X47" s="42"/>
    </row>
    <row r="48" spans="1:24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40:J4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sqref="A1:P31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7" t="s">
        <v>149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42648727.25</v>
      </c>
      <c r="O12" s="1">
        <v>886346.43</v>
      </c>
      <c r="P12" s="1">
        <v>885656.11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5559965.2699999996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105888661.18000001</v>
      </c>
      <c r="N21" s="1">
        <v>105888661.18000001</v>
      </c>
      <c r="O21" s="1">
        <v>105854560.56</v>
      </c>
      <c r="P21" s="1">
        <v>103914833.22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2268941.27</v>
      </c>
      <c r="O22" s="1">
        <v>1331916.27</v>
      </c>
      <c r="P22" s="1">
        <v>1331916.27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4560000</v>
      </c>
      <c r="O25" s="1">
        <v>342181.59</v>
      </c>
      <c r="P25" s="1">
        <v>342181.59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38957.360000000001</v>
      </c>
      <c r="N26" s="1">
        <v>38957.360000000001</v>
      </c>
      <c r="O26" s="1">
        <v>38957.360000000001</v>
      </c>
      <c r="P26" s="1">
        <v>38957.360000000001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522153</v>
      </c>
      <c r="P27" s="1">
        <v>522153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108272.65</v>
      </c>
      <c r="P28" s="1">
        <v>108272.65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4037389.26</v>
      </c>
      <c r="P29" s="1">
        <v>4037389.26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13651249.199999999</v>
      </c>
      <c r="N30" s="1">
        <v>13651249.199999999</v>
      </c>
      <c r="O30" s="1">
        <v>13649625.380000001</v>
      </c>
      <c r="P30" s="1">
        <v>13649625.380000001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19883422.359999999</v>
      </c>
      <c r="N31" s="1">
        <v>19883422.359999999</v>
      </c>
      <c r="O31" s="1">
        <v>19837540.780000001</v>
      </c>
      <c r="P31" s="1">
        <v>19460249.550000001</v>
      </c>
    </row>
    <row r="34" spans="13:16" x14ac:dyDescent="0.2">
      <c r="M34" s="54">
        <f>SUM(M10:M33)</f>
        <v>470998817.10000002</v>
      </c>
      <c r="N34" s="54">
        <f>SUM(N10:N33)</f>
        <v>253171813.81</v>
      </c>
      <c r="O34" s="54">
        <f>SUM(O10:O33)</f>
        <v>146608943.28000003</v>
      </c>
      <c r="P34" s="54">
        <f>SUM(P10:P33)</f>
        <v>144291234.39000002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zoomScaleNormal="100" workbookViewId="0">
      <selection activeCell="P32" sqref="P32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153</v>
      </c>
    </row>
    <row r="3" spans="1:16" x14ac:dyDescent="0.2">
      <c r="A3" t="s">
        <v>20</v>
      </c>
    </row>
    <row r="4" spans="1:16" x14ac:dyDescent="0.2">
      <c r="A4" s="87" t="s">
        <v>154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4059184.02</v>
      </c>
      <c r="P10" s="1">
        <v>3586827.14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91487409.200000003</v>
      </c>
      <c r="O12" s="1">
        <v>7164907.4800000004</v>
      </c>
      <c r="P12" s="1">
        <v>6290791.8700000001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20349306.989999998</v>
      </c>
      <c r="O13" s="1">
        <v>1598277.16</v>
      </c>
      <c r="P13" s="1">
        <v>1598277.16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178936006.97</v>
      </c>
      <c r="N21" s="1">
        <v>178936006.97</v>
      </c>
      <c r="O21" s="1">
        <v>178897375.22</v>
      </c>
      <c r="P21" s="1">
        <v>176937092.11000001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3600208.97</v>
      </c>
      <c r="O22" s="1">
        <v>2733162.97</v>
      </c>
      <c r="P22" s="1">
        <v>2731411.88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2566137.23</v>
      </c>
      <c r="P25" s="1">
        <v>2566137.23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43593.42</v>
      </c>
      <c r="N26" s="1">
        <v>43593.42</v>
      </c>
      <c r="O26" s="1">
        <v>43593.42</v>
      </c>
      <c r="P26" s="1">
        <v>43593.42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1073664</v>
      </c>
      <c r="P27" s="1">
        <v>1073664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159295.98000000001</v>
      </c>
      <c r="P28" s="1">
        <v>159295.98000000001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8115967.4500000002</v>
      </c>
      <c r="P29" s="1">
        <v>8114681.6299999999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26749969.300000001</v>
      </c>
      <c r="N30" s="1">
        <v>26749969.300000001</v>
      </c>
      <c r="O30" s="1">
        <v>26749969.300000001</v>
      </c>
      <c r="P30" s="1">
        <v>26749969.300000001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33634890.759999998</v>
      </c>
      <c r="N31" s="1">
        <v>33634890.759999998</v>
      </c>
      <c r="O31" s="1">
        <v>33634890.759999998</v>
      </c>
      <c r="P31" s="1">
        <v>33255464.609999999</v>
      </c>
    </row>
    <row r="32" spans="1:16" x14ac:dyDescent="0.2">
      <c r="A32" s="45" t="s">
        <v>118</v>
      </c>
      <c r="B32" s="45"/>
      <c r="C32" s="45" t="s">
        <v>130</v>
      </c>
      <c r="D32" s="45" t="s">
        <v>130</v>
      </c>
      <c r="E32" s="45" t="s">
        <v>130</v>
      </c>
      <c r="F32" s="45"/>
      <c r="G32" s="45" t="s">
        <v>130</v>
      </c>
      <c r="H32" s="45"/>
      <c r="I32" s="45" t="s">
        <v>130</v>
      </c>
      <c r="J32" s="45" t="s">
        <v>130</v>
      </c>
      <c r="K32" s="45" t="s">
        <v>130</v>
      </c>
      <c r="L32" s="45" t="s">
        <v>130</v>
      </c>
      <c r="M32" s="46">
        <f>SUM(M10:M31)</f>
        <v>570900987.45000005</v>
      </c>
      <c r="N32" s="53">
        <f>SUM(N10:N31)</f>
        <v>470491632.95000011</v>
      </c>
      <c r="O32" s="53">
        <f>SUM(O10:O31)</f>
        <v>266796424.98999995</v>
      </c>
      <c r="P32" s="53">
        <f>SUM(P10:P31)</f>
        <v>263107206.32999998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P32" sqref="P32"/>
    </sheetView>
  </sheetViews>
  <sheetFormatPr defaultRowHeight="12.75" x14ac:dyDescent="0.2"/>
  <cols>
    <col min="13" max="16" width="14" bestFit="1" customWidth="1"/>
  </cols>
  <sheetData>
    <row r="1" spans="1:16" x14ac:dyDescent="0.2">
      <c r="A1" t="s">
        <v>157</v>
      </c>
    </row>
    <row r="3" spans="1:16" x14ac:dyDescent="0.2">
      <c r="A3" t="s">
        <v>20</v>
      </c>
    </row>
    <row r="4" spans="1:16" x14ac:dyDescent="0.2">
      <c r="A4" s="87" t="s">
        <v>158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7590801.8300000001</v>
      </c>
      <c r="P10" s="1">
        <v>7489935.46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102074515.97</v>
      </c>
      <c r="O12" s="1">
        <v>18089527.02</v>
      </c>
      <c r="P12" s="1">
        <v>17014421.16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20385025.120000001</v>
      </c>
      <c r="O13" s="1">
        <v>3307255.72</v>
      </c>
      <c r="P13" s="1">
        <v>3307255.72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250765411.59999999</v>
      </c>
      <c r="N21" s="1">
        <v>250765411.59999999</v>
      </c>
      <c r="O21" s="1">
        <v>250668195.78</v>
      </c>
      <c r="P21" s="1">
        <v>248513889.31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4917905.7</v>
      </c>
      <c r="O22" s="1">
        <v>4120710.68</v>
      </c>
      <c r="P22" s="1">
        <v>4120710.68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4775700.4400000004</v>
      </c>
      <c r="P25" s="1">
        <v>4775700.4400000004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102009.85</v>
      </c>
      <c r="N26" s="1">
        <v>102009.85</v>
      </c>
      <c r="O26" s="1">
        <v>102009.85</v>
      </c>
      <c r="P26" s="1">
        <v>102009.85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1625175</v>
      </c>
      <c r="P27" s="1">
        <v>1625175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284919.94</v>
      </c>
      <c r="P28" s="1">
        <v>284919.94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12149067.619999999</v>
      </c>
      <c r="P29" s="1">
        <v>12149067.619999999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40000968.840000004</v>
      </c>
      <c r="N30" s="1">
        <v>40000968.840000004</v>
      </c>
      <c r="O30" s="1">
        <v>39997721.200000003</v>
      </c>
      <c r="P30" s="1">
        <v>39997721.200000003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47130738.939999998</v>
      </c>
      <c r="N31" s="1">
        <v>47130738.939999998</v>
      </c>
      <c r="O31" s="1">
        <v>47118793.490000002</v>
      </c>
      <c r="P31" s="1">
        <v>46686877.200000003</v>
      </c>
    </row>
    <row r="32" spans="1:16" x14ac:dyDescent="0.2">
      <c r="A32" s="47" t="s">
        <v>118</v>
      </c>
      <c r="B32" s="47"/>
      <c r="C32" s="47" t="s">
        <v>130</v>
      </c>
      <c r="D32" s="47" t="s">
        <v>130</v>
      </c>
      <c r="E32" s="47" t="s">
        <v>130</v>
      </c>
      <c r="F32" s="47"/>
      <c r="G32" s="47" t="s">
        <v>130</v>
      </c>
      <c r="H32" s="47"/>
      <c r="I32" s="47" t="s">
        <v>130</v>
      </c>
      <c r="J32" s="47" t="s">
        <v>130</v>
      </c>
      <c r="K32" s="47" t="s">
        <v>130</v>
      </c>
      <c r="L32" s="47" t="s">
        <v>130</v>
      </c>
      <c r="M32" s="48">
        <f>SUM(M10:M31)</f>
        <v>667135656.23000002</v>
      </c>
      <c r="N32" s="53">
        <f>SUM(N10:N31)</f>
        <v>581066823.36000013</v>
      </c>
      <c r="O32" s="53">
        <f>SUM(O10:O31)</f>
        <v>389829878.57000005</v>
      </c>
      <c r="P32" s="53">
        <f>SUM(P10:P31)</f>
        <v>386067683.57999998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P33" sqref="P33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8" t="s">
        <v>160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135</v>
      </c>
      <c r="O7" s="59" t="s">
        <v>136</v>
      </c>
      <c r="P7" s="59" t="s">
        <v>137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138</v>
      </c>
      <c r="O8" s="59" t="s">
        <v>139</v>
      </c>
      <c r="P8" s="59" t="s">
        <v>140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141</v>
      </c>
      <c r="N9" s="59" t="s">
        <v>141</v>
      </c>
      <c r="O9" s="59" t="s">
        <v>141</v>
      </c>
      <c r="P9" s="59" t="s">
        <v>141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150</v>
      </c>
      <c r="H20" s="59" t="s">
        <v>151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125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126</v>
      </c>
      <c r="H22" s="59" t="s">
        <v>127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152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128</v>
      </c>
      <c r="I31" s="59" t="s">
        <v>68</v>
      </c>
      <c r="J31" s="59" t="s">
        <v>123</v>
      </c>
      <c r="K31" s="59" t="s">
        <v>129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128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130</v>
      </c>
      <c r="D33" s="51" t="s">
        <v>130</v>
      </c>
      <c r="E33" s="51" t="s">
        <v>130</v>
      </c>
      <c r="F33" s="51"/>
      <c r="G33" s="51" t="s">
        <v>130</v>
      </c>
      <c r="H33" s="51"/>
      <c r="I33" s="51" t="s">
        <v>130</v>
      </c>
      <c r="J33" s="51" t="s">
        <v>130</v>
      </c>
      <c r="K33" s="51" t="s">
        <v>130</v>
      </c>
      <c r="L33" s="51" t="s">
        <v>130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M33" sqref="M33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157</v>
      </c>
    </row>
    <row r="3" spans="1:16" ht="10.5" customHeight="1" x14ac:dyDescent="0.2">
      <c r="A3" t="s">
        <v>20</v>
      </c>
    </row>
    <row r="4" spans="1:16" ht="10.5" customHeight="1" x14ac:dyDescent="0.2">
      <c r="A4" s="87" t="s">
        <v>162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M33" sqref="M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157</v>
      </c>
    </row>
    <row r="3" spans="1:16" x14ac:dyDescent="0.2">
      <c r="A3" t="s">
        <v>20</v>
      </c>
    </row>
    <row r="4" spans="1:16" x14ac:dyDescent="0.2">
      <c r="A4" s="87" t="s">
        <v>164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130</v>
      </c>
      <c r="D33" t="s">
        <v>130</v>
      </c>
      <c r="E33" t="s">
        <v>130</v>
      </c>
      <c r="G33" t="s">
        <v>130</v>
      </c>
      <c r="I33" t="s">
        <v>130</v>
      </c>
      <c r="J33" t="s">
        <v>130</v>
      </c>
      <c r="K33" t="s">
        <v>130</v>
      </c>
      <c r="L33" t="s">
        <v>130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M34" sqref="M3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157</v>
      </c>
    </row>
    <row r="3" spans="1:16" ht="10.5" customHeight="1" x14ac:dyDescent="0.2">
      <c r="A3" t="s">
        <v>20</v>
      </c>
    </row>
    <row r="4" spans="1:16" ht="10.5" customHeight="1" x14ac:dyDescent="0.2">
      <c r="A4" s="87" t="s">
        <v>166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150</v>
      </c>
      <c r="H20" t="s">
        <v>151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152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7" sqref="B1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CONCATENATE('Access-Fev'!C10,".",'Access-Fev'!D10)</f>
        <v>02.061</v>
      </c>
      <c r="D10" s="23" t="str">
        <f>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'Access-Fev'!M10</f>
        <v>28458359</v>
      </c>
      <c r="Q10" s="30"/>
      <c r="R10" s="30">
        <f>N10-O10+P10+Q10</f>
        <v>28458359</v>
      </c>
      <c r="S10" s="30">
        <f>'Access-Fev'!N10</f>
        <v>28458357.420000002</v>
      </c>
      <c r="T10" s="31">
        <f>IF(R10&gt;0,S10/R10,0)</f>
        <v>0.9999999444802844</v>
      </c>
      <c r="U10" s="30">
        <f>'Access-Fev'!O10</f>
        <v>4059184.02</v>
      </c>
      <c r="V10" s="31">
        <f>IF(R10&gt;0,U10/R10,0)</f>
        <v>0.14263591305457915</v>
      </c>
      <c r="W10" s="30">
        <f>'Access-Fev'!P10</f>
        <v>3586827.14</v>
      </c>
      <c r="X10" s="31">
        <f>IF(R10&gt;0,W10/R10,0)</f>
        <v>0.12603773604795696</v>
      </c>
    </row>
    <row r="11" spans="1:24" ht="30.75" customHeight="1" x14ac:dyDescent="0.2">
      <c r="A11" s="32" t="str">
        <f>+'Access-Fev'!A11</f>
        <v>12101</v>
      </c>
      <c r="B11" s="43" t="str">
        <f>+'Access-Fev'!B11</f>
        <v>JUSTICA FEDERAL DE PRIMEIRO GRAU</v>
      </c>
      <c r="C11" s="32" t="str">
        <f>CONCATENATE('Access-Fev'!C11,".",'Access-Fev'!D11)</f>
        <v>02.061</v>
      </c>
      <c r="D11" s="32" t="str">
        <f>CONCATENATE('Access-Fev'!E11,".",'Access-Fev'!G11)</f>
        <v>0569.4257</v>
      </c>
      <c r="E11" s="43" t="str">
        <f>+'Access-Fev'!F11</f>
        <v>PRESTACAO JURISDICIONAL NA JUSTICA FEDERAL</v>
      </c>
      <c r="F11" s="44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3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'Access-Fev'!M11</f>
        <v>6550000</v>
      </c>
      <c r="Q11" s="35"/>
      <c r="R11" s="35">
        <f t="shared" ref="R11:R22" si="0">N11-O11+P11+Q11</f>
        <v>6550000</v>
      </c>
      <c r="S11" s="35">
        <f>'Access-Fev'!N11</f>
        <v>0</v>
      </c>
      <c r="T11" s="36">
        <f t="shared" ref="T11:T32" si="1">IF(R11&gt;0,S11/R11,0)</f>
        <v>0</v>
      </c>
      <c r="U11" s="35">
        <f>'Access-Fev'!O11</f>
        <v>0</v>
      </c>
      <c r="V11" s="36">
        <f t="shared" ref="V11:V32" si="2">IF(R11&gt;0,U11/R11,0)</f>
        <v>0</v>
      </c>
      <c r="W11" s="35">
        <f>'Access-Fev'!P11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+'Access-Fev'!A12</f>
        <v>12101</v>
      </c>
      <c r="B12" s="43" t="str">
        <f>+'Access-Fev'!B12</f>
        <v>JUSTICA FEDERAL DE PRIMEIRO GRAU</v>
      </c>
      <c r="C12" s="32" t="str">
        <f>CONCATENATE('Access-Fev'!C12,".",'Access-Fev'!D12)</f>
        <v>02.061</v>
      </c>
      <c r="D12" s="32" t="str">
        <f>CONCATENATE('Access-Fev'!E12,".",'Access-Fev'!G12)</f>
        <v>0569.4257</v>
      </c>
      <c r="E12" s="43" t="str">
        <f>+'Access-Fev'!F12</f>
        <v>PRESTACAO JURISDICIONAL NA JUSTICA FEDERAL</v>
      </c>
      <c r="F12" s="43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3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'Access-Fev'!M12</f>
        <v>153215466</v>
      </c>
      <c r="Q12" s="35"/>
      <c r="R12" s="35">
        <f t="shared" si="0"/>
        <v>153215466</v>
      </c>
      <c r="S12" s="35">
        <f>'Access-Fev'!N12</f>
        <v>91487409.200000003</v>
      </c>
      <c r="T12" s="36">
        <f t="shared" si="1"/>
        <v>0.59711601960601024</v>
      </c>
      <c r="U12" s="35">
        <f>'Access-Fev'!O12</f>
        <v>7164907.4800000004</v>
      </c>
      <c r="V12" s="36">
        <f t="shared" si="2"/>
        <v>4.6763604661163909E-2</v>
      </c>
      <c r="W12" s="35">
        <f>'Access-Fev'!P12</f>
        <v>6290791.8700000001</v>
      </c>
      <c r="X12" s="36">
        <f t="shared" si="3"/>
        <v>4.1058465142154776E-2</v>
      </c>
    </row>
    <row r="13" spans="1:24" ht="30.75" customHeight="1" x14ac:dyDescent="0.2">
      <c r="A13" s="32" t="str">
        <f>+'Access-Fev'!A13</f>
        <v>12101</v>
      </c>
      <c r="B13" s="43" t="str">
        <f>+'Access-Fev'!B13</f>
        <v>JUSTICA FEDERAL DE PRIMEIRO GRAU</v>
      </c>
      <c r="C13" s="32" t="str">
        <f>CONCATENATE('Access-Fev'!C13,".",'Access-Fev'!D13)</f>
        <v>02.061</v>
      </c>
      <c r="D13" s="32" t="str">
        <f>CONCATENATE('Access-Fev'!E13,".",'Access-Fev'!G13)</f>
        <v>0569.4257</v>
      </c>
      <c r="E13" s="43" t="str">
        <f>+'Access-Fev'!F13</f>
        <v>PRESTACAO JURISDICIONAL NA JUSTICA FEDERAL</v>
      </c>
      <c r="F13" s="43" t="str">
        <f>+'Access-Fev'!H13</f>
        <v>JULGAMENTO DE CAUSAS NA JUSTICA FEDERAL</v>
      </c>
      <c r="G13" s="32" t="str">
        <f>IF('Access-Fev'!I13="1","F","S")</f>
        <v>F</v>
      </c>
      <c r="H13" s="32" t="str">
        <f>+'Access-Fev'!J13</f>
        <v>0127</v>
      </c>
      <c r="I13" s="43" t="str">
        <f>+'Access-Fev'!K13</f>
        <v>CUSTAS E EMOLUMENTOS - PODER JUDICIARIO</v>
      </c>
      <c r="J13" s="32" t="str">
        <f>+'Access-Fev'!L13</f>
        <v>3</v>
      </c>
      <c r="K13" s="35"/>
      <c r="L13" s="35"/>
      <c r="M13" s="35"/>
      <c r="N13" s="33">
        <v>0</v>
      </c>
      <c r="O13" s="35"/>
      <c r="P13" s="35">
        <f>'Access-Fev'!M13</f>
        <v>22562454</v>
      </c>
      <c r="Q13" s="35"/>
      <c r="R13" s="35">
        <f t="shared" si="0"/>
        <v>22562454</v>
      </c>
      <c r="S13" s="35">
        <f>'Access-Fev'!N13</f>
        <v>20349306.989999998</v>
      </c>
      <c r="T13" s="36">
        <f t="shared" si="1"/>
        <v>0.90191018184458116</v>
      </c>
      <c r="U13" s="35">
        <f>'Access-Fev'!O13</f>
        <v>1598277.16</v>
      </c>
      <c r="V13" s="36">
        <f t="shared" si="2"/>
        <v>7.0837913287269197E-2</v>
      </c>
      <c r="W13" s="35">
        <f>'Access-Fev'!P13</f>
        <v>1598277.16</v>
      </c>
      <c r="X13" s="36">
        <f t="shared" si="3"/>
        <v>7.0837913287269197E-2</v>
      </c>
    </row>
    <row r="14" spans="1:24" ht="30.75" customHeight="1" x14ac:dyDescent="0.2">
      <c r="A14" s="32" t="str">
        <f>+'Access-Fev'!A14</f>
        <v>12101</v>
      </c>
      <c r="B14" s="43" t="str">
        <f>+'Access-Fev'!B14</f>
        <v>JUSTICA FEDERAL DE PRIMEIRO GRAU</v>
      </c>
      <c r="C14" s="32" t="str">
        <f>CONCATENATE('Access-Fev'!C14,".",'Access-Fev'!D14)</f>
        <v>02.122</v>
      </c>
      <c r="D14" s="32" t="str">
        <f>CONCATENATE('Access-Fev'!E14,".",'Access-Fev'!G14)</f>
        <v>0569.11RQ</v>
      </c>
      <c r="E14" s="43" t="str">
        <f>+'Access-Fev'!F14</f>
        <v>PRESTACAO JURISDICIONAL NA JUSTICA FEDERAL</v>
      </c>
      <c r="F14" s="43" t="str">
        <f>+'Access-Fev'!H14</f>
        <v>REFORMA DO FORUM FEDERAL DE EXECUCOES FISCAIS DE SAO PAULO -</v>
      </c>
      <c r="G14" s="32" t="str">
        <f>IF('Access-Fev'!I14="1","F","S")</f>
        <v>F</v>
      </c>
      <c r="H14" s="32" t="str">
        <f>+'Access-Fev'!J14</f>
        <v>0100</v>
      </c>
      <c r="I14" s="43" t="str">
        <f>+'Access-Fev'!K14</f>
        <v>RECURSOS ORDINARIOS</v>
      </c>
      <c r="J14" s="32" t="str">
        <f>+'Access-Fev'!L14</f>
        <v>4</v>
      </c>
      <c r="K14" s="35"/>
      <c r="L14" s="35"/>
      <c r="M14" s="35"/>
      <c r="N14" s="33">
        <v>0</v>
      </c>
      <c r="O14" s="35"/>
      <c r="P14" s="35">
        <f>'Access-Fev'!M14</f>
        <v>1670000</v>
      </c>
      <c r="Q14" s="35"/>
      <c r="R14" s="35">
        <f t="shared" si="0"/>
        <v>1670000</v>
      </c>
      <c r="S14" s="35">
        <f>'Access-Fev'!N14</f>
        <v>0</v>
      </c>
      <c r="T14" s="36">
        <f t="shared" si="1"/>
        <v>0</v>
      </c>
      <c r="U14" s="35">
        <f>'Access-Fev'!O14</f>
        <v>0</v>
      </c>
      <c r="V14" s="36">
        <f t="shared" si="2"/>
        <v>0</v>
      </c>
      <c r="W14" s="35">
        <f>'Access-Fev'!P14</f>
        <v>0</v>
      </c>
      <c r="X14" s="36">
        <f t="shared" si="3"/>
        <v>0</v>
      </c>
    </row>
    <row r="15" spans="1:24" ht="30.75" customHeight="1" x14ac:dyDescent="0.2">
      <c r="A15" s="32" t="str">
        <f>+'Access-Fev'!A15</f>
        <v>12101</v>
      </c>
      <c r="B15" s="43" t="str">
        <f>+'Access-Fev'!B15</f>
        <v>JUSTICA FEDERAL DE PRIMEIRO GRAU</v>
      </c>
      <c r="C15" s="32" t="str">
        <f>CONCATENATE('Access-Fev'!C15,".",'Access-Fev'!D15)</f>
        <v>02.122</v>
      </c>
      <c r="D15" s="32" t="str">
        <f>CONCATENATE('Access-Fev'!E15,".",'Access-Fev'!G15)</f>
        <v>0569.12S9</v>
      </c>
      <c r="E15" s="43" t="str">
        <f>+'Access-Fev'!F15</f>
        <v>PRESTACAO JURISDICIONAL NA JUSTICA FEDERAL</v>
      </c>
      <c r="F15" s="43" t="str">
        <f>+'Access-Fev'!H15</f>
        <v>REFORMA DO FORUM FEDERAL CRIMINAL E PREVIDENCIARIO DE SAO PA</v>
      </c>
      <c r="G15" s="32" t="str">
        <f>IF('Access-Fev'!I15="1","F","S")</f>
        <v>F</v>
      </c>
      <c r="H15" s="32" t="str">
        <f>+'Access-Fev'!J15</f>
        <v>0100</v>
      </c>
      <c r="I15" s="43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'Access-Fev'!M15</f>
        <v>1950800</v>
      </c>
      <c r="Q15" s="35"/>
      <c r="R15" s="35">
        <f t="shared" si="0"/>
        <v>1950800</v>
      </c>
      <c r="S15" s="35">
        <f>'Access-Fev'!N15</f>
        <v>0</v>
      </c>
      <c r="T15" s="36">
        <f t="shared" si="1"/>
        <v>0</v>
      </c>
      <c r="U15" s="35">
        <f>'Access-Fev'!O15</f>
        <v>0</v>
      </c>
      <c r="V15" s="36">
        <f t="shared" si="2"/>
        <v>0</v>
      </c>
      <c r="W15" s="35">
        <f>'Access-Fev'!P15</f>
        <v>0</v>
      </c>
      <c r="X15" s="36">
        <f t="shared" si="3"/>
        <v>0</v>
      </c>
    </row>
    <row r="16" spans="1:24" ht="30.75" customHeight="1" x14ac:dyDescent="0.2">
      <c r="A16" s="32" t="str">
        <f>+'Access-Fev'!A16</f>
        <v>12101</v>
      </c>
      <c r="B16" s="43" t="str">
        <f>+'Access-Fev'!B16</f>
        <v>JUSTICA FEDERAL DE PRIMEIRO GRAU</v>
      </c>
      <c r="C16" s="32" t="str">
        <f>CONCATENATE('Access-Fev'!C16,".",'Access-Fev'!D16)</f>
        <v>02.122</v>
      </c>
      <c r="D16" s="32" t="str">
        <f>CONCATENATE('Access-Fev'!E16,".",'Access-Fev'!G16)</f>
        <v>0569.13FR</v>
      </c>
      <c r="E16" s="43" t="str">
        <f>+'Access-Fev'!F16</f>
        <v>PRESTACAO JURISDICIONAL NA JUSTICA FEDERAL</v>
      </c>
      <c r="F16" s="43" t="str">
        <f>+'Access-Fev'!H16</f>
        <v>REFORMA DO FORUM FEDERAL DE RIBEIRAO PRETO - SP</v>
      </c>
      <c r="G16" s="32" t="str">
        <f>IF('Access-Fev'!I16="1","F","S")</f>
        <v>F</v>
      </c>
      <c r="H16" s="32" t="str">
        <f>+'Access-Fev'!J16</f>
        <v>0100</v>
      </c>
      <c r="I16" s="43" t="str">
        <f>+'Access-Fev'!K16</f>
        <v>RECURSOS ORDINARIOS</v>
      </c>
      <c r="J16" s="32" t="str">
        <f>+'Access-Fev'!L16</f>
        <v>4</v>
      </c>
      <c r="K16" s="35"/>
      <c r="L16" s="35"/>
      <c r="M16" s="35"/>
      <c r="N16" s="33">
        <v>0</v>
      </c>
      <c r="O16" s="35"/>
      <c r="P16" s="35">
        <f>'Access-Fev'!M16</f>
        <v>2625300</v>
      </c>
      <c r="Q16" s="35"/>
      <c r="R16" s="35">
        <f t="shared" si="0"/>
        <v>2625300</v>
      </c>
      <c r="S16" s="35">
        <f>'Access-Fev'!N16</f>
        <v>0</v>
      </c>
      <c r="T16" s="36">
        <f t="shared" si="1"/>
        <v>0</v>
      </c>
      <c r="U16" s="35">
        <f>'Access-Fev'!O16</f>
        <v>0</v>
      </c>
      <c r="V16" s="36">
        <f t="shared" si="2"/>
        <v>0</v>
      </c>
      <c r="W16" s="35">
        <f>'Access-Fev'!P16</f>
        <v>0</v>
      </c>
      <c r="X16" s="36">
        <f t="shared" si="3"/>
        <v>0</v>
      </c>
    </row>
    <row r="17" spans="1:24" ht="30.75" customHeight="1" x14ac:dyDescent="0.2">
      <c r="A17" s="32" t="str">
        <f>+'Access-Fev'!A17</f>
        <v>12101</v>
      </c>
      <c r="B17" s="43" t="str">
        <f>+'Access-Fev'!B17</f>
        <v>JUSTICA FEDERAL DE PRIMEIRO GRAU</v>
      </c>
      <c r="C17" s="32" t="str">
        <f>CONCATENATE('Access-Fev'!C17,".",'Access-Fev'!D17)</f>
        <v>02.122</v>
      </c>
      <c r="D17" s="32" t="str">
        <f>CONCATENATE('Access-Fev'!E17,".",'Access-Fev'!G17)</f>
        <v>0569.14YN</v>
      </c>
      <c r="E17" s="43" t="str">
        <f>+'Access-Fev'!F17</f>
        <v>PRESTACAO JURISDICIONAL NA JUSTICA FEDERAL</v>
      </c>
      <c r="F17" s="43" t="str">
        <f>+'Access-Fev'!H17</f>
        <v>REFORMA DO FORUM FEDERAL CIVEL DE SAO PAULO - SP</v>
      </c>
      <c r="G17" s="32" t="str">
        <f>IF('Access-Fev'!I17="1","F","S")</f>
        <v>F</v>
      </c>
      <c r="H17" s="32" t="str">
        <f>+'Access-Fev'!J17</f>
        <v>0100</v>
      </c>
      <c r="I17" s="43" t="str">
        <f>+'Access-Fev'!K17</f>
        <v>RECURSOS ORDINARIOS</v>
      </c>
      <c r="J17" s="32" t="str">
        <f>+'Access-Fev'!L17</f>
        <v>4</v>
      </c>
      <c r="K17" s="35"/>
      <c r="L17" s="35"/>
      <c r="M17" s="35"/>
      <c r="N17" s="33">
        <v>0</v>
      </c>
      <c r="O17" s="35"/>
      <c r="P17" s="35">
        <f>'Access-Fev'!M17</f>
        <v>1180000</v>
      </c>
      <c r="Q17" s="35"/>
      <c r="R17" s="35">
        <f t="shared" si="0"/>
        <v>1180000</v>
      </c>
      <c r="S17" s="35">
        <f>'Access-Fev'!N17</f>
        <v>0</v>
      </c>
      <c r="T17" s="36">
        <f t="shared" si="1"/>
        <v>0</v>
      </c>
      <c r="U17" s="35">
        <f>'Access-Fev'!O17</f>
        <v>0</v>
      </c>
      <c r="V17" s="36">
        <f t="shared" si="2"/>
        <v>0</v>
      </c>
      <c r="W17" s="35">
        <f>'Access-Fev'!P17</f>
        <v>0</v>
      </c>
      <c r="X17" s="36">
        <f t="shared" si="3"/>
        <v>0</v>
      </c>
    </row>
    <row r="18" spans="1:24" ht="30.75" customHeight="1" x14ac:dyDescent="0.2">
      <c r="A18" s="32" t="str">
        <f>+'Access-Fev'!A18</f>
        <v>12101</v>
      </c>
      <c r="B18" s="43" t="str">
        <f>+'Access-Fev'!B18</f>
        <v>JUSTICA FEDERAL DE PRIMEIRO GRAU</v>
      </c>
      <c r="C18" s="32" t="str">
        <f>CONCATENATE('Access-Fev'!C18,".",'Access-Fev'!D18)</f>
        <v>02.122</v>
      </c>
      <c r="D18" s="32" t="str">
        <f>CONCATENATE('Access-Fev'!E18,".",'Access-Fev'!G18)</f>
        <v>0569.14YO</v>
      </c>
      <c r="E18" s="43" t="str">
        <f>+'Access-Fev'!F18</f>
        <v>PRESTACAO JURISDICIONAL NA JUSTICA FEDERAL</v>
      </c>
      <c r="F18" s="43" t="str">
        <f>+'Access-Fev'!H18</f>
        <v>REFORMA DA SEDE ADMINISTRATIVA DA JUSTICA FEDERAL DE SAO PAU</v>
      </c>
      <c r="G18" s="32" t="str">
        <f>IF('Access-Fev'!I18="1","F","S")</f>
        <v>F</v>
      </c>
      <c r="H18" s="32" t="str">
        <f>+'Access-Fev'!J18</f>
        <v>0100</v>
      </c>
      <c r="I18" s="43" t="str">
        <f>+'Access-Fev'!K18</f>
        <v>RECURSOS ORDINARIOS</v>
      </c>
      <c r="J18" s="32" t="str">
        <f>+'Access-Fev'!L18</f>
        <v>4</v>
      </c>
      <c r="K18" s="35"/>
      <c r="L18" s="35"/>
      <c r="M18" s="35"/>
      <c r="N18" s="33">
        <v>0</v>
      </c>
      <c r="O18" s="35"/>
      <c r="P18" s="35">
        <f>'Access-Fev'!M18</f>
        <v>3870000</v>
      </c>
      <c r="Q18" s="35"/>
      <c r="R18" s="35">
        <f t="shared" si="0"/>
        <v>3870000</v>
      </c>
      <c r="S18" s="35">
        <f>'Access-Fev'!N18</f>
        <v>0</v>
      </c>
      <c r="T18" s="36">
        <f t="shared" si="1"/>
        <v>0</v>
      </c>
      <c r="U18" s="35">
        <f>'Access-Fev'!O18</f>
        <v>0</v>
      </c>
      <c r="V18" s="36">
        <f t="shared" si="2"/>
        <v>0</v>
      </c>
      <c r="W18" s="35">
        <f>'Access-Fev'!P18</f>
        <v>0</v>
      </c>
      <c r="X18" s="36">
        <f t="shared" si="3"/>
        <v>0</v>
      </c>
    </row>
    <row r="19" spans="1:24" ht="30.75" customHeight="1" x14ac:dyDescent="0.2">
      <c r="A19" s="32" t="str">
        <f>+'Access-Fev'!A19</f>
        <v>12101</v>
      </c>
      <c r="B19" s="43" t="str">
        <f>+'Access-Fev'!B19</f>
        <v>JUSTICA FEDERAL DE PRIMEIRO GRAU</v>
      </c>
      <c r="C19" s="32" t="str">
        <f>CONCATENATE('Access-Fev'!C19,".",'Access-Fev'!D19)</f>
        <v>02.122</v>
      </c>
      <c r="D19" s="32" t="str">
        <f>CONCATENATE('Access-Fev'!E19,".",'Access-Fev'!G19)</f>
        <v>0569.158T</v>
      </c>
      <c r="E19" s="43" t="str">
        <f>+'Access-Fev'!F19</f>
        <v>PRESTACAO JURISDICIONAL NA JUSTICA FEDERAL</v>
      </c>
      <c r="F19" s="43" t="str">
        <f>+'Access-Fev'!H19</f>
        <v>REFORMA DO JUIZADO ESPECIAL FEDERAL DE SAO PAULO - SP - 2. E</v>
      </c>
      <c r="G19" s="32" t="str">
        <f>IF('Access-Fev'!I19="1","F","S")</f>
        <v>F</v>
      </c>
      <c r="H19" s="32" t="str">
        <f>+'Access-Fev'!J19</f>
        <v>0100</v>
      </c>
      <c r="I19" s="43" t="str">
        <f>+'Access-Fev'!K19</f>
        <v>RECURSOS ORDINARIOS</v>
      </c>
      <c r="J19" s="32" t="str">
        <f>+'Access-Fev'!L19</f>
        <v>4</v>
      </c>
      <c r="K19" s="35"/>
      <c r="L19" s="35"/>
      <c r="M19" s="35"/>
      <c r="N19" s="33">
        <v>0</v>
      </c>
      <c r="O19" s="35"/>
      <c r="P19" s="35">
        <f>'Access-Fev'!M19</f>
        <v>2000000</v>
      </c>
      <c r="Q19" s="35"/>
      <c r="R19" s="35">
        <f t="shared" si="0"/>
        <v>2000000</v>
      </c>
      <c r="S19" s="35">
        <f>'Access-Fev'!N19</f>
        <v>0</v>
      </c>
      <c r="T19" s="36">
        <f t="shared" si="1"/>
        <v>0</v>
      </c>
      <c r="U19" s="35">
        <f>'Access-Fev'!O19</f>
        <v>0</v>
      </c>
      <c r="V19" s="36">
        <f t="shared" si="2"/>
        <v>0</v>
      </c>
      <c r="W19" s="35">
        <f>'Access-Fev'!P19</f>
        <v>0</v>
      </c>
      <c r="X19" s="36">
        <f t="shared" si="3"/>
        <v>0</v>
      </c>
    </row>
    <row r="20" spans="1:24" ht="30.75" customHeight="1" x14ac:dyDescent="0.2">
      <c r="A20" s="32" t="str">
        <f>+'Access-Fev'!A20</f>
        <v>12101</v>
      </c>
      <c r="B20" s="43" t="str">
        <f>+'Access-Fev'!B20</f>
        <v>JUSTICA FEDERAL DE PRIMEIRO GRAU</v>
      </c>
      <c r="C20" s="32" t="str">
        <f>CONCATENATE('Access-Fev'!C20,".",'Access-Fev'!D20)</f>
        <v>02.122</v>
      </c>
      <c r="D20" s="32" t="str">
        <f>CONCATENATE('Access-Fev'!E20,".",'Access-Fev'!G20)</f>
        <v>0569.15NX</v>
      </c>
      <c r="E20" s="43" t="str">
        <f>+'Access-Fev'!F20</f>
        <v>PRESTACAO JURISDICIONAL NA JUSTICA FEDERAL</v>
      </c>
      <c r="F20" s="43" t="str">
        <f>+'Access-Fev'!H20</f>
        <v>REFORMA DO FORUM FEDERAL DE SANTOS - SP</v>
      </c>
      <c r="G20" s="32" t="str">
        <f>IF('Access-Fev'!I20="1","F","S")</f>
        <v>F</v>
      </c>
      <c r="H20" s="32" t="str">
        <f>+'Access-Fev'!J20</f>
        <v>0100</v>
      </c>
      <c r="I20" s="43" t="str">
        <f>+'Access-Fev'!K20</f>
        <v>RECURSOS ORDINARIOS</v>
      </c>
      <c r="J20" s="32" t="str">
        <f>+'Access-Fev'!L20</f>
        <v>4</v>
      </c>
      <c r="K20" s="35"/>
      <c r="L20" s="35"/>
      <c r="M20" s="35"/>
      <c r="N20" s="33">
        <v>0</v>
      </c>
      <c r="O20" s="35"/>
      <c r="P20" s="35">
        <f>'Access-Fev'!M20</f>
        <v>1410000</v>
      </c>
      <c r="Q20" s="35"/>
      <c r="R20" s="35">
        <f t="shared" si="0"/>
        <v>1410000</v>
      </c>
      <c r="S20" s="35">
        <f>'Access-Fev'!N20</f>
        <v>0</v>
      </c>
      <c r="T20" s="36">
        <f t="shared" si="1"/>
        <v>0</v>
      </c>
      <c r="U20" s="35">
        <f>'Access-Fev'!O20</f>
        <v>0</v>
      </c>
      <c r="V20" s="36">
        <f t="shared" si="2"/>
        <v>0</v>
      </c>
      <c r="W20" s="35">
        <f>'Access-Fev'!P20</f>
        <v>0</v>
      </c>
      <c r="X20" s="36">
        <f t="shared" si="3"/>
        <v>0</v>
      </c>
    </row>
    <row r="21" spans="1:24" ht="30.75" customHeight="1" x14ac:dyDescent="0.2">
      <c r="A21" s="32" t="str">
        <f>+'Access-Fev'!A21</f>
        <v>12101</v>
      </c>
      <c r="B21" s="43" t="str">
        <f>+'Access-Fev'!B21</f>
        <v>JUSTICA FEDERAL DE PRIMEIRO GRAU</v>
      </c>
      <c r="C21" s="32" t="str">
        <f>CONCATENATE('Access-Fev'!C21,".",'Access-Fev'!D21)</f>
        <v>02.122</v>
      </c>
      <c r="D21" s="32" t="str">
        <f>CONCATENATE('Access-Fev'!E21,".",'Access-Fev'!G21)</f>
        <v>0569.20TP</v>
      </c>
      <c r="E21" s="43" t="str">
        <f>+'Access-Fev'!F21</f>
        <v>PRESTACAO JURISDICIONAL NA JUSTICA FEDERAL</v>
      </c>
      <c r="F21" s="43" t="str">
        <f>+'Access-Fev'!H21</f>
        <v>PESSOAL ATIVO DA UNIAO</v>
      </c>
      <c r="G21" s="32" t="str">
        <f>IF('Access-Fev'!I21="1","F","S")</f>
        <v>F</v>
      </c>
      <c r="H21" s="32" t="str">
        <f>+'Access-Fev'!J21</f>
        <v>0100</v>
      </c>
      <c r="I21" s="43" t="str">
        <f>+'Access-Fev'!K21</f>
        <v>RECURSOS ORDINARIOS</v>
      </c>
      <c r="J21" s="32" t="str">
        <f>+'Access-Fev'!L21</f>
        <v>1</v>
      </c>
      <c r="K21" s="35"/>
      <c r="L21" s="35"/>
      <c r="M21" s="35"/>
      <c r="N21" s="33">
        <v>0</v>
      </c>
      <c r="O21" s="35"/>
      <c r="P21" s="35">
        <f>'Access-Fev'!M21</f>
        <v>178936006.97</v>
      </c>
      <c r="Q21" s="35"/>
      <c r="R21" s="35">
        <f t="shared" si="0"/>
        <v>178936006.97</v>
      </c>
      <c r="S21" s="35">
        <f>'Access-Fev'!N21</f>
        <v>178936006.97</v>
      </c>
      <c r="T21" s="36">
        <f t="shared" si="1"/>
        <v>1</v>
      </c>
      <c r="U21" s="35">
        <f>'Access-Fev'!O21</f>
        <v>178897375.22</v>
      </c>
      <c r="V21" s="36">
        <f t="shared" si="2"/>
        <v>0.99978410298377518</v>
      </c>
      <c r="W21" s="35">
        <f>'Access-Fev'!P21</f>
        <v>176937092.11000001</v>
      </c>
      <c r="X21" s="36">
        <f t="shared" si="3"/>
        <v>0.98882888417010939</v>
      </c>
    </row>
    <row r="22" spans="1:24" ht="30.75" customHeight="1" x14ac:dyDescent="0.2">
      <c r="A22" s="32" t="str">
        <f>+'Access-Fev'!A22</f>
        <v>12101</v>
      </c>
      <c r="B22" s="43" t="str">
        <f>+'Access-Fev'!B22</f>
        <v>JUSTICA FEDERAL DE PRIMEIRO GRAU</v>
      </c>
      <c r="C22" s="32" t="str">
        <f>CONCATENATE('Access-Fev'!C22,".",'Access-Fev'!D22)</f>
        <v>02.122</v>
      </c>
      <c r="D22" s="32" t="str">
        <f>CONCATENATE('Access-Fev'!E22,".",'Access-Fev'!G22)</f>
        <v>0569.216H</v>
      </c>
      <c r="E22" s="43" t="str">
        <f>+'Access-Fev'!F22</f>
        <v>PRESTACAO JURISDICIONAL NA JUSTICA FEDERAL</v>
      </c>
      <c r="F22" s="43" t="str">
        <f>+'Access-Fev'!H22</f>
        <v>AJUDA DE CUSTO PARA MORADIA OU AUXILIO-MORADIA A AGENTES PUB</v>
      </c>
      <c r="G22" s="32" t="str">
        <f>IF('Access-Fev'!I22="1","F","S")</f>
        <v>F</v>
      </c>
      <c r="H22" s="32" t="str">
        <f>+'Access-Fev'!J22</f>
        <v>0100</v>
      </c>
      <c r="I22" s="43" t="str">
        <f>+'Access-Fev'!K22</f>
        <v>RECURSOS ORDINARIOS</v>
      </c>
      <c r="J22" s="32" t="str">
        <f>+'Access-Fev'!L22</f>
        <v>3</v>
      </c>
      <c r="K22" s="35"/>
      <c r="L22" s="35"/>
      <c r="M22" s="35"/>
      <c r="N22" s="33">
        <v>0</v>
      </c>
      <c r="O22" s="35"/>
      <c r="P22" s="35">
        <f>'Access-Fev'!M22</f>
        <v>17147858</v>
      </c>
      <c r="Q22" s="35"/>
      <c r="R22" s="35">
        <f t="shared" si="0"/>
        <v>17147858</v>
      </c>
      <c r="S22" s="35">
        <f>'Access-Fev'!N22</f>
        <v>3600208.97</v>
      </c>
      <c r="T22" s="36">
        <f t="shared" si="1"/>
        <v>0.20995094372719905</v>
      </c>
      <c r="U22" s="35">
        <f>'Access-Fev'!O22</f>
        <v>2733162.97</v>
      </c>
      <c r="V22" s="36">
        <f t="shared" si="2"/>
        <v>0.15938801044421994</v>
      </c>
      <c r="W22" s="35">
        <f>'Access-Fev'!P22</f>
        <v>2731411.88</v>
      </c>
      <c r="X22" s="36">
        <f t="shared" si="3"/>
        <v>0.15928589331682125</v>
      </c>
    </row>
    <row r="23" spans="1:24" ht="30.75" customHeight="1" x14ac:dyDescent="0.2">
      <c r="A23" s="32" t="str">
        <f>+'Access-Fev'!A23</f>
        <v>12101</v>
      </c>
      <c r="B23" s="43" t="str">
        <f>+'Access-Fev'!B23</f>
        <v>JUSTICA FEDERAL DE PRIMEIRO GRAU</v>
      </c>
      <c r="C23" s="32" t="str">
        <f>CONCATENATE('Access-Fev'!C23,".",'Access-Fev'!D23)</f>
        <v>02.131</v>
      </c>
      <c r="D23" s="32" t="str">
        <f>CONCATENATE('Access-Fev'!E23,".",'Access-Fev'!G23)</f>
        <v>0569.2549</v>
      </c>
      <c r="E23" s="43" t="str">
        <f>+'Access-Fev'!F23</f>
        <v>PRESTACAO JURISDICIONAL NA JUSTICA FEDERAL</v>
      </c>
      <c r="F23" s="43" t="str">
        <f>+'Access-Fev'!H23</f>
        <v>COMUNICACAO E DIVULGACAO INSTITUCIONAL</v>
      </c>
      <c r="G23" s="32" t="str">
        <f>IF('Access-Fev'!I23="1","F","S")</f>
        <v>F</v>
      </c>
      <c r="H23" s="32" t="str">
        <f>+'Access-Fev'!J23</f>
        <v>0100</v>
      </c>
      <c r="I23" s="43" t="str">
        <f>+'Access-Fev'!K23</f>
        <v>RECURSOS ORDINARIOS</v>
      </c>
      <c r="J23" s="32" t="str">
        <f>+'Access-Fev'!L23</f>
        <v>4</v>
      </c>
      <c r="K23" s="35"/>
      <c r="L23" s="35"/>
      <c r="M23" s="35"/>
      <c r="N23" s="33">
        <v>0</v>
      </c>
      <c r="O23" s="35"/>
      <c r="P23" s="35">
        <f>'Access-Fev'!M23</f>
        <v>60000</v>
      </c>
      <c r="Q23" s="35"/>
      <c r="R23" s="35">
        <f t="shared" ref="R23:R29" si="4">N23-O23+P23+Q23</f>
        <v>60000</v>
      </c>
      <c r="S23" s="35">
        <f>'Access-Fev'!N23</f>
        <v>0</v>
      </c>
      <c r="T23" s="36">
        <f t="shared" ref="T23:T29" si="5">IF(R23&gt;0,S23/R23,0)</f>
        <v>0</v>
      </c>
      <c r="U23" s="35">
        <f>'Access-Fev'!O23</f>
        <v>0</v>
      </c>
      <c r="V23" s="36">
        <f t="shared" ref="V23:V29" si="6">IF(R23&gt;0,U23/R23,0)</f>
        <v>0</v>
      </c>
      <c r="W23" s="35">
        <f>'Access-Fev'!P23</f>
        <v>0</v>
      </c>
      <c r="X23" s="36">
        <f t="shared" ref="X23:X29" si="7">IF(R23&gt;0,W23/R23,0)</f>
        <v>0</v>
      </c>
    </row>
    <row r="24" spans="1:24" ht="30.75" customHeight="1" x14ac:dyDescent="0.2">
      <c r="A24" s="32" t="str">
        <f>+'Access-Fev'!A24</f>
        <v>12101</v>
      </c>
      <c r="B24" s="43" t="str">
        <f>+'Access-Fev'!B24</f>
        <v>JUSTICA FEDERAL DE PRIMEIRO GRAU</v>
      </c>
      <c r="C24" s="32" t="str">
        <f>CONCATENATE('Access-Fev'!C24,".",'Access-Fev'!D24)</f>
        <v>02.131</v>
      </c>
      <c r="D24" s="32" t="str">
        <f>CONCATENATE('Access-Fev'!E24,".",'Access-Fev'!G24)</f>
        <v>0569.2549</v>
      </c>
      <c r="E24" s="43" t="str">
        <f>+'Access-Fev'!F24</f>
        <v>PRESTACAO JURISDICIONAL NA JUSTICA FEDERAL</v>
      </c>
      <c r="F24" s="43" t="str">
        <f>+'Access-Fev'!H24</f>
        <v>COMUNICACAO E DIVULGACAO INSTITUCIONAL</v>
      </c>
      <c r="G24" s="32" t="str">
        <f>IF('Access-Fev'!I24="1","F","S")</f>
        <v>F</v>
      </c>
      <c r="H24" s="32" t="str">
        <f>+'Access-Fev'!J24</f>
        <v>0100</v>
      </c>
      <c r="I24" s="43" t="str">
        <f>+'Access-Fev'!K24</f>
        <v>RECURSOS ORDINARIOS</v>
      </c>
      <c r="J24" s="32" t="str">
        <f>+'Access-Fev'!L24</f>
        <v>3</v>
      </c>
      <c r="K24" s="35"/>
      <c r="L24" s="35"/>
      <c r="M24" s="35"/>
      <c r="N24" s="33">
        <v>0</v>
      </c>
      <c r="O24" s="35"/>
      <c r="P24" s="35">
        <f>'Access-Fev'!M24</f>
        <v>30000</v>
      </c>
      <c r="Q24" s="35"/>
      <c r="R24" s="35">
        <f t="shared" si="4"/>
        <v>30000</v>
      </c>
      <c r="S24" s="35">
        <f>'Access-Fev'!N24</f>
        <v>0</v>
      </c>
      <c r="T24" s="36">
        <f t="shared" si="5"/>
        <v>0</v>
      </c>
      <c r="U24" s="35">
        <f>'Access-Fev'!O24</f>
        <v>0</v>
      </c>
      <c r="V24" s="36">
        <f t="shared" si="6"/>
        <v>0</v>
      </c>
      <c r="W24" s="35">
        <f>'Access-Fev'!P24</f>
        <v>0</v>
      </c>
      <c r="X24" s="36">
        <f t="shared" si="7"/>
        <v>0</v>
      </c>
    </row>
    <row r="25" spans="1:24" ht="30.75" customHeight="1" x14ac:dyDescent="0.2">
      <c r="A25" s="32" t="str">
        <f>+'Access-Fev'!A25</f>
        <v>12101</v>
      </c>
      <c r="B25" s="43" t="str">
        <f>+'Access-Fev'!B25</f>
        <v>JUSTICA FEDERAL DE PRIMEIRO GRAU</v>
      </c>
      <c r="C25" s="32" t="str">
        <f>CONCATENATE('Access-Fev'!C25,".",'Access-Fev'!D25)</f>
        <v>02.301</v>
      </c>
      <c r="D25" s="32" t="str">
        <f>CONCATENATE('Access-Fev'!E25,".",'Access-Fev'!G25)</f>
        <v>0569.2004</v>
      </c>
      <c r="E25" s="43" t="str">
        <f>+'Access-Fev'!F25</f>
        <v>PRESTACAO JURISDICIONAL NA JUSTICA FEDERAL</v>
      </c>
      <c r="F25" s="43" t="str">
        <f>+'Access-Fev'!H25</f>
        <v>ASSISTENCIA MEDICA E ODONTOLOGICA AOS SERVIDORES CIVIS, EMPR</v>
      </c>
      <c r="G25" s="32" t="str">
        <f>IF('Access-Fev'!I25="1","F","S")</f>
        <v>S</v>
      </c>
      <c r="H25" s="32" t="str">
        <f>+'Access-Fev'!J25</f>
        <v>0100</v>
      </c>
      <c r="I25" s="43" t="str">
        <f>+'Access-Fev'!K25</f>
        <v>RECURSOS ORDINARIOS</v>
      </c>
      <c r="J25" s="32" t="str">
        <f>+'Access-Fev'!L25</f>
        <v>3</v>
      </c>
      <c r="K25" s="35"/>
      <c r="L25" s="35"/>
      <c r="M25" s="35"/>
      <c r="N25" s="33">
        <v>0</v>
      </c>
      <c r="O25" s="35"/>
      <c r="P25" s="35">
        <f>'Access-Fev'!M25</f>
        <v>30134400</v>
      </c>
      <c r="Q25" s="35"/>
      <c r="R25" s="35">
        <f t="shared" si="4"/>
        <v>30134400</v>
      </c>
      <c r="S25" s="35">
        <f>'Access-Fev'!N25</f>
        <v>28560000</v>
      </c>
      <c r="T25" s="36">
        <f t="shared" si="5"/>
        <v>0.94775406180312205</v>
      </c>
      <c r="U25" s="35">
        <f>'Access-Fev'!O25</f>
        <v>2566137.23</v>
      </c>
      <c r="V25" s="36">
        <f t="shared" si="6"/>
        <v>8.5156406963470321E-2</v>
      </c>
      <c r="W25" s="35">
        <f>'Access-Fev'!P25</f>
        <v>2566137.23</v>
      </c>
      <c r="X25" s="36">
        <f t="shared" si="7"/>
        <v>8.5156406963470321E-2</v>
      </c>
    </row>
    <row r="26" spans="1:24" ht="30.75" customHeight="1" x14ac:dyDescent="0.2">
      <c r="A26" s="32" t="str">
        <f>+'Access-Fev'!A26</f>
        <v>12101</v>
      </c>
      <c r="B26" s="43" t="str">
        <f>+'Access-Fev'!B26</f>
        <v>JUSTICA FEDERAL DE PRIMEIRO GRAU</v>
      </c>
      <c r="C26" s="32" t="str">
        <f>CONCATENATE('Access-Fev'!C26,".",'Access-Fev'!D26)</f>
        <v>02.331</v>
      </c>
      <c r="D26" s="32" t="str">
        <f>CONCATENATE('Access-Fev'!E26,".",'Access-Fev'!G26)</f>
        <v>0569.00M1</v>
      </c>
      <c r="E26" s="43" t="str">
        <f>+'Access-Fev'!F26</f>
        <v>PRESTACAO JURISDICIONAL NA JUSTICA FEDERAL</v>
      </c>
      <c r="F26" s="43" t="str">
        <f>+'Access-Fev'!H26</f>
        <v>BENEFICIOS ASSISTENCIAIS DECORRENTES DO AUXILIO-FUNERAL E NA</v>
      </c>
      <c r="G26" s="32" t="str">
        <f>IF('Access-Fev'!I26="1","F","S")</f>
        <v>F</v>
      </c>
      <c r="H26" s="32" t="str">
        <f>+'Access-Fev'!J26</f>
        <v>0100</v>
      </c>
      <c r="I26" s="43" t="str">
        <f>+'Access-Fev'!K26</f>
        <v>RECURSOS ORDINARIOS</v>
      </c>
      <c r="J26" s="32" t="str">
        <f>+'Access-Fev'!L26</f>
        <v>3</v>
      </c>
      <c r="K26" s="35"/>
      <c r="L26" s="35"/>
      <c r="M26" s="35"/>
      <c r="N26" s="33">
        <v>0</v>
      </c>
      <c r="O26" s="35"/>
      <c r="P26" s="35">
        <f>'Access-Fev'!M26</f>
        <v>43593.42</v>
      </c>
      <c r="Q26" s="35"/>
      <c r="R26" s="35">
        <f t="shared" si="4"/>
        <v>43593.42</v>
      </c>
      <c r="S26" s="35">
        <f>'Access-Fev'!N26</f>
        <v>43593.42</v>
      </c>
      <c r="T26" s="36">
        <f t="shared" si="5"/>
        <v>1</v>
      </c>
      <c r="U26" s="35">
        <f>'Access-Fev'!O26</f>
        <v>43593.42</v>
      </c>
      <c r="V26" s="36">
        <f t="shared" si="6"/>
        <v>1</v>
      </c>
      <c r="W26" s="35">
        <f>'Access-Fev'!P26</f>
        <v>43593.42</v>
      </c>
      <c r="X26" s="36">
        <f t="shared" si="7"/>
        <v>1</v>
      </c>
    </row>
    <row r="27" spans="1:24" ht="30.75" customHeight="1" x14ac:dyDescent="0.2">
      <c r="A27" s="32" t="str">
        <f>+'Access-Fev'!A27</f>
        <v>12101</v>
      </c>
      <c r="B27" s="43" t="str">
        <f>+'Access-Fev'!B27</f>
        <v>JUSTICA FEDERAL DE PRIMEIRO GRAU</v>
      </c>
      <c r="C27" s="32" t="str">
        <f>CONCATENATE('Access-Fev'!C27,".",'Access-Fev'!D27)</f>
        <v>02.331</v>
      </c>
      <c r="D27" s="32" t="str">
        <f>CONCATENATE('Access-Fev'!E27,".",'Access-Fev'!G27)</f>
        <v>0569.2010</v>
      </c>
      <c r="E27" s="43" t="str">
        <f>+'Access-Fev'!F27</f>
        <v>PRESTACAO JURISDICIONAL NA JUSTICA FEDERAL</v>
      </c>
      <c r="F27" s="43" t="str">
        <f>+'Access-Fev'!H27</f>
        <v>ASSISTENCIA PRE-ESCOLAR AOS DEPENDENTES DOS SERVIDORES CIVIS</v>
      </c>
      <c r="G27" s="32" t="str">
        <f>IF('Access-Fev'!I27="1","F","S")</f>
        <v>F</v>
      </c>
      <c r="H27" s="32" t="str">
        <f>+'Access-Fev'!J27</f>
        <v>0100</v>
      </c>
      <c r="I27" s="43" t="str">
        <f>+'Access-Fev'!K27</f>
        <v>RECURSOS ORDINARIOS</v>
      </c>
      <c r="J27" s="32" t="str">
        <f>+'Access-Fev'!L27</f>
        <v>3</v>
      </c>
      <c r="K27" s="35"/>
      <c r="L27" s="35"/>
      <c r="M27" s="35"/>
      <c r="N27" s="33">
        <v>0</v>
      </c>
      <c r="O27" s="35"/>
      <c r="P27" s="35">
        <f>'Access-Fev'!M27</f>
        <v>6987204</v>
      </c>
      <c r="Q27" s="35"/>
      <c r="R27" s="35">
        <f t="shared" si="4"/>
        <v>6987204</v>
      </c>
      <c r="S27" s="35">
        <f>'Access-Fev'!N27</f>
        <v>6987204</v>
      </c>
      <c r="T27" s="36">
        <f t="shared" si="5"/>
        <v>1</v>
      </c>
      <c r="U27" s="35">
        <f>'Access-Fev'!O27</f>
        <v>1073664</v>
      </c>
      <c r="V27" s="36">
        <f t="shared" si="6"/>
        <v>0.15366146458583432</v>
      </c>
      <c r="W27" s="35">
        <f>'Access-Fev'!P27</f>
        <v>1073664</v>
      </c>
      <c r="X27" s="36">
        <f t="shared" si="7"/>
        <v>0.15366146458583432</v>
      </c>
    </row>
    <row r="28" spans="1:24" ht="30.75" customHeight="1" x14ac:dyDescent="0.2">
      <c r="A28" s="32" t="str">
        <f>+'Access-Fev'!A28</f>
        <v>12101</v>
      </c>
      <c r="B28" s="43" t="str">
        <f>+'Access-Fev'!B28</f>
        <v>JUSTICA FEDERAL DE PRIMEIRO GRAU</v>
      </c>
      <c r="C28" s="32" t="str">
        <f>CONCATENATE('Access-Fev'!C28,".",'Access-Fev'!D28)</f>
        <v>02.331</v>
      </c>
      <c r="D28" s="32" t="str">
        <f>CONCATENATE('Access-Fev'!E28,".",'Access-Fev'!G28)</f>
        <v>0569.2011</v>
      </c>
      <c r="E28" s="43" t="str">
        <f>+'Access-Fev'!F28</f>
        <v>PRESTACAO JURISDICIONAL NA JUSTICA FEDERAL</v>
      </c>
      <c r="F28" s="43" t="str">
        <f>+'Access-Fev'!H28</f>
        <v>AUXILIO-TRANSPORTE AOS SERVIDORES CIVIS, EMPREGADOS E MILITA</v>
      </c>
      <c r="G28" s="32" t="str">
        <f>IF('Access-Fev'!I28="1","F","S")</f>
        <v>F</v>
      </c>
      <c r="H28" s="32" t="str">
        <f>+'Access-Fev'!J28</f>
        <v>0100</v>
      </c>
      <c r="I28" s="43" t="str">
        <f>+'Access-Fev'!K28</f>
        <v>RECURSOS ORDINARIOS</v>
      </c>
      <c r="J28" s="32" t="str">
        <f>+'Access-Fev'!L28</f>
        <v>3</v>
      </c>
      <c r="K28" s="35"/>
      <c r="L28" s="35"/>
      <c r="M28" s="35"/>
      <c r="N28" s="33">
        <v>0</v>
      </c>
      <c r="O28" s="35"/>
      <c r="P28" s="35">
        <f>'Access-Fev'!M28</f>
        <v>2972750</v>
      </c>
      <c r="Q28" s="35"/>
      <c r="R28" s="35">
        <f t="shared" si="4"/>
        <v>2972750</v>
      </c>
      <c r="S28" s="35">
        <f>'Access-Fev'!N28</f>
        <v>2972749.92</v>
      </c>
      <c r="T28" s="36">
        <f t="shared" si="5"/>
        <v>0.99999997308889077</v>
      </c>
      <c r="U28" s="35">
        <f>'Access-Fev'!O28</f>
        <v>159295.98000000001</v>
      </c>
      <c r="V28" s="36">
        <f t="shared" si="6"/>
        <v>5.3585393995458752E-2</v>
      </c>
      <c r="W28" s="35">
        <f>'Access-Fev'!P28</f>
        <v>159295.98000000001</v>
      </c>
      <c r="X28" s="36">
        <f t="shared" si="7"/>
        <v>5.3585393995458752E-2</v>
      </c>
    </row>
    <row r="29" spans="1:24" ht="30.75" customHeight="1" x14ac:dyDescent="0.2">
      <c r="A29" s="32" t="str">
        <f>+'Access-Fev'!A29</f>
        <v>12101</v>
      </c>
      <c r="B29" s="43" t="str">
        <f>+'Access-Fev'!B29</f>
        <v>JUSTICA FEDERAL DE PRIMEIRO GRAU</v>
      </c>
      <c r="C29" s="32" t="str">
        <f>CONCATENATE('Access-Fev'!C29,".",'Access-Fev'!D29)</f>
        <v>02.331</v>
      </c>
      <c r="D29" s="32" t="str">
        <f>CONCATENATE('Access-Fev'!E29,".",'Access-Fev'!G29)</f>
        <v>0569.2012</v>
      </c>
      <c r="E29" s="43" t="str">
        <f>+'Access-Fev'!F29</f>
        <v>PRESTACAO JURISDICIONAL NA JUSTICA FEDERAL</v>
      </c>
      <c r="F29" s="43" t="str">
        <f>+'Access-Fev'!H29</f>
        <v>AUXILIO-ALIMENTACAO AOS SERVIDORES CIVIS, EMPREGADOS E MILIT</v>
      </c>
      <c r="G29" s="32" t="str">
        <f>IF('Access-Fev'!I29="1","F","S")</f>
        <v>F</v>
      </c>
      <c r="H29" s="32" t="str">
        <f>+'Access-Fev'!J29</f>
        <v>0100</v>
      </c>
      <c r="I29" s="43" t="str">
        <f>+'Access-Fev'!K29</f>
        <v>RECURSOS ORDINARIOS</v>
      </c>
      <c r="J29" s="32" t="str">
        <f>+'Access-Fev'!L29</f>
        <v>3</v>
      </c>
      <c r="K29" s="35"/>
      <c r="L29" s="35"/>
      <c r="M29" s="35"/>
      <c r="N29" s="33">
        <v>0</v>
      </c>
      <c r="O29" s="35"/>
      <c r="P29" s="35">
        <f>'Access-Fev'!M29</f>
        <v>48711936</v>
      </c>
      <c r="Q29" s="35"/>
      <c r="R29" s="35">
        <f t="shared" si="4"/>
        <v>48711936</v>
      </c>
      <c r="S29" s="35">
        <f>'Access-Fev'!N29</f>
        <v>48711936</v>
      </c>
      <c r="T29" s="36">
        <f t="shared" si="5"/>
        <v>1</v>
      </c>
      <c r="U29" s="35">
        <f>'Access-Fev'!O29</f>
        <v>8115967.4500000002</v>
      </c>
      <c r="V29" s="36">
        <f t="shared" si="6"/>
        <v>0.16661147382850888</v>
      </c>
      <c r="W29" s="35">
        <f>'Access-Fev'!P29</f>
        <v>8114681.6299999999</v>
      </c>
      <c r="X29" s="36">
        <f t="shared" si="7"/>
        <v>0.16658507742332393</v>
      </c>
    </row>
    <row r="30" spans="1:24" ht="30.75" customHeight="1" x14ac:dyDescent="0.2">
      <c r="A30" s="32" t="str">
        <f>+'Access-Fev'!A30</f>
        <v>12101</v>
      </c>
      <c r="B30" s="43" t="str">
        <f>+'Access-Fev'!B30</f>
        <v>JUSTICA FEDERAL DE PRIMEIRO GRAU</v>
      </c>
      <c r="C30" s="32" t="str">
        <f>CONCATENATE('Access-Fev'!C30,".",'Access-Fev'!D30)</f>
        <v>02.846</v>
      </c>
      <c r="D30" s="32" t="str">
        <f>CONCATENATE('Access-Fev'!E30,".",'Access-Fev'!G30)</f>
        <v>0569.09HB</v>
      </c>
      <c r="E30" s="43" t="str">
        <f>+'Access-Fev'!F30</f>
        <v>PRESTACAO JURISDICIONAL NA JUSTICA FEDERAL</v>
      </c>
      <c r="F30" s="43" t="str">
        <f>+'Access-Fev'!H30</f>
        <v>CONTRIBUICAO DA UNIAO, DE SUAS AUTARQUIAS E FUNDACOES PARA O</v>
      </c>
      <c r="G30" s="32" t="str">
        <f>IF('Access-Fev'!I30="1","F","S")</f>
        <v>F</v>
      </c>
      <c r="H30" s="32" t="str">
        <f>+'Access-Fev'!J30</f>
        <v>0100</v>
      </c>
      <c r="I30" s="43" t="str">
        <f>+'Access-Fev'!K30</f>
        <v>RECURSOS ORDINARIOS</v>
      </c>
      <c r="J30" s="32" t="str">
        <f>+'Access-Fev'!L30</f>
        <v>1</v>
      </c>
      <c r="K30" s="35"/>
      <c r="L30" s="35"/>
      <c r="M30" s="35"/>
      <c r="N30" s="33">
        <v>0</v>
      </c>
      <c r="O30" s="35"/>
      <c r="P30" s="35">
        <f>'Access-Fev'!M30</f>
        <v>26749969.300000001</v>
      </c>
      <c r="Q30" s="35"/>
      <c r="R30" s="35">
        <f>N30-O30+P30+Q30</f>
        <v>26749969.300000001</v>
      </c>
      <c r="S30" s="35">
        <f>'Access-Fev'!N30</f>
        <v>26749969.300000001</v>
      </c>
      <c r="T30" s="36">
        <f>IF(R30&gt;0,S30/R30,0)</f>
        <v>1</v>
      </c>
      <c r="U30" s="35">
        <f>'Access-Fev'!O30</f>
        <v>26749969.300000001</v>
      </c>
      <c r="V30" s="36">
        <f>IF(R30&gt;0,U30/R30,0)</f>
        <v>1</v>
      </c>
      <c r="W30" s="35">
        <f>'Access-Fev'!P30</f>
        <v>26749969.300000001</v>
      </c>
      <c r="X30" s="36">
        <f>IF(R30&gt;0,W30/R30,0)</f>
        <v>1</v>
      </c>
    </row>
    <row r="31" spans="1:24" ht="30.75" customHeight="1" thickBot="1" x14ac:dyDescent="0.25">
      <c r="A31" s="32" t="str">
        <f>+'Access-Fev'!A31</f>
        <v>12101</v>
      </c>
      <c r="B31" s="43" t="str">
        <f>+'Access-Fev'!B31</f>
        <v>JUSTICA FEDERAL DE PRIMEIRO GRAU</v>
      </c>
      <c r="C31" s="32" t="str">
        <f>CONCATENATE('Access-Fev'!C31,".",'Access-Fev'!D31)</f>
        <v>09.272</v>
      </c>
      <c r="D31" s="32" t="str">
        <f>CONCATENATE('Access-Fev'!E31,".",'Access-Fev'!G31)</f>
        <v>0089.0181</v>
      </c>
      <c r="E31" s="43" t="str">
        <f>+'Access-Fev'!F31</f>
        <v>PREVIDENCIA DE INATIVOS E PENSIONISTAS DA UNIAO</v>
      </c>
      <c r="F31" s="43" t="str">
        <f>+'Access-Fev'!H31</f>
        <v>APOSENTADORIAS E PENSOES - SERVIDORES CIVIS</v>
      </c>
      <c r="G31" s="32" t="str">
        <f>IF('Access-Fev'!I31="1","F","S")</f>
        <v>S</v>
      </c>
      <c r="H31" s="32" t="str">
        <f>+'Access-Fev'!J31</f>
        <v>0169</v>
      </c>
      <c r="I31" s="43" t="str">
        <f>+'Access-Fev'!K31</f>
        <v>CONTRIB.PATRONAL P/PLANO DE SEGURID.SOC.SERV.</v>
      </c>
      <c r="J31" s="32" t="str">
        <f>+'Access-Fev'!L31</f>
        <v>1</v>
      </c>
      <c r="K31" s="35"/>
      <c r="L31" s="35"/>
      <c r="M31" s="35"/>
      <c r="N31" s="33">
        <v>0</v>
      </c>
      <c r="O31" s="35"/>
      <c r="P31" s="35">
        <f>'Access-Fev'!M31</f>
        <v>33634890.759999998</v>
      </c>
      <c r="Q31" s="35"/>
      <c r="R31" s="35">
        <f>N31-O31+P31+Q31</f>
        <v>33634890.759999998</v>
      </c>
      <c r="S31" s="35">
        <f>'Access-Fev'!N31</f>
        <v>33634890.759999998</v>
      </c>
      <c r="T31" s="36">
        <f>IF(R31&gt;0,S31/R31,0)</f>
        <v>1</v>
      </c>
      <c r="U31" s="35">
        <f>'Access-Fev'!O31</f>
        <v>33634890.759999998</v>
      </c>
      <c r="V31" s="36">
        <f>IF(R31&gt;0,U31/R31,0)</f>
        <v>1</v>
      </c>
      <c r="W31" s="35">
        <f>'Access-Fev'!P31</f>
        <v>33255464.609999999</v>
      </c>
      <c r="X31" s="36">
        <f>IF(R31&gt;0,W31/R31,0)</f>
        <v>0.98871926914502639</v>
      </c>
    </row>
    <row r="32" spans="1:24" ht="30.75" customHeight="1" thickBot="1" x14ac:dyDescent="0.25">
      <c r="A32" s="70" t="s">
        <v>118</v>
      </c>
      <c r="B32" s="71"/>
      <c r="C32" s="71"/>
      <c r="D32" s="71"/>
      <c r="E32" s="71"/>
      <c r="F32" s="71"/>
      <c r="G32" s="71"/>
      <c r="H32" s="71"/>
      <c r="I32" s="71"/>
      <c r="J32" s="72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570900987.45000005</v>
      </c>
      <c r="Q32" s="38">
        <f>SUM(Q10:Q31)</f>
        <v>0</v>
      </c>
      <c r="R32" s="38">
        <f>SUM(R10:R31)</f>
        <v>570900987.45000005</v>
      </c>
      <c r="S32" s="38">
        <f>SUM(S10:S31)</f>
        <v>470491632.95000011</v>
      </c>
      <c r="T32" s="39">
        <f t="shared" si="1"/>
        <v>0.82412124570235767</v>
      </c>
      <c r="U32" s="38">
        <f>SUM(U10:U31)</f>
        <v>266796424.98999995</v>
      </c>
      <c r="V32" s="39">
        <f t="shared" si="2"/>
        <v>0.46732521199810712</v>
      </c>
      <c r="W32" s="38">
        <f>SUM(W10:W31)</f>
        <v>263107206.32999998</v>
      </c>
      <c r="X32" s="39">
        <f t="shared" si="3"/>
        <v>0.46086311306834643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570900987.45000005</v>
      </c>
      <c r="Q37" s="42"/>
      <c r="R37" s="42">
        <f>SUM(R10:R31)</f>
        <v>570900987.45000005</v>
      </c>
      <c r="S37" s="42">
        <f>SUM(S10:S31)</f>
        <v>470491632.95000011</v>
      </c>
      <c r="T37" s="42"/>
      <c r="U37" s="42">
        <f>SUM(U10:U31)</f>
        <v>266796424.98999995</v>
      </c>
      <c r="V37" s="42"/>
      <c r="W37" s="42">
        <f>SUM(W10:W31)</f>
        <v>263107206.32999998</v>
      </c>
      <c r="X37" s="42"/>
    </row>
    <row r="38" spans="1:24" ht="12.75" x14ac:dyDescent="0.2">
      <c r="N38" s="55" t="s">
        <v>156</v>
      </c>
      <c r="P38" s="42">
        <f>'Access-Fev'!M32</f>
        <v>570900987.45000005</v>
      </c>
      <c r="Q38" s="42"/>
      <c r="R38" s="42">
        <f>'Access-Fev'!M32</f>
        <v>570900987.45000005</v>
      </c>
      <c r="S38" s="42">
        <f>'Access-Fev'!N32</f>
        <v>470491632.95000011</v>
      </c>
      <c r="T38" s="42"/>
      <c r="U38" s="42">
        <f>'Access-Fev'!O32</f>
        <v>266796424.98999995</v>
      </c>
      <c r="V38" s="42"/>
      <c r="W38" s="42">
        <f>'Access-Fev'!P32</f>
        <v>263107206.32999998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155</v>
      </c>
      <c r="P41" s="42">
        <v>570900987.45000005</v>
      </c>
      <c r="Q41" s="56"/>
      <c r="R41" s="56"/>
      <c r="S41" s="42">
        <v>470491632.94999999</v>
      </c>
      <c r="T41" s="56"/>
      <c r="U41" s="42">
        <v>266796424.99000001</v>
      </c>
      <c r="V41" s="56"/>
      <c r="W41" s="42">
        <v>263107206.33000001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2:J32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P41" sqref="P41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87" t="s">
        <v>168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1"/>
      <c r="R4" s="61"/>
    </row>
    <row r="5" spans="1:18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135</v>
      </c>
      <c r="O7" s="61" t="s">
        <v>136</v>
      </c>
      <c r="P7" s="61" t="s">
        <v>137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138</v>
      </c>
      <c r="O8" s="61" t="s">
        <v>139</v>
      </c>
      <c r="P8" s="61" t="s">
        <v>140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169</v>
      </c>
      <c r="N9" s="61" t="s">
        <v>169</v>
      </c>
      <c r="O9" s="61" t="s">
        <v>169</v>
      </c>
      <c r="P9" s="61" t="s">
        <v>169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142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142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150</v>
      </c>
      <c r="H22" s="61" t="s">
        <v>151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125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126</v>
      </c>
      <c r="H24" s="61" t="s">
        <v>127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152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128</v>
      </c>
      <c r="I33" s="61" t="s">
        <v>68</v>
      </c>
      <c r="J33" s="61" t="s">
        <v>123</v>
      </c>
      <c r="K33" s="61" t="s">
        <v>129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128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42" sqref="P42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157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87" t="s">
        <v>170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135</v>
      </c>
      <c r="O7" s="62" t="s">
        <v>136</v>
      </c>
      <c r="P7" s="62" t="s">
        <v>137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138</v>
      </c>
      <c r="O8" s="62" t="s">
        <v>139</v>
      </c>
      <c r="P8" s="62" t="s">
        <v>140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169</v>
      </c>
      <c r="N9" s="62" t="s">
        <v>169</v>
      </c>
      <c r="O9" s="62" t="s">
        <v>169</v>
      </c>
      <c r="P9" s="62" t="s">
        <v>169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142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142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150</v>
      </c>
      <c r="H22" s="62" t="s">
        <v>151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125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126</v>
      </c>
      <c r="H24" s="62" t="s">
        <v>127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152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128</v>
      </c>
      <c r="I33" s="62" t="s">
        <v>68</v>
      </c>
      <c r="J33" s="62" t="s">
        <v>123</v>
      </c>
      <c r="K33" s="62" t="s">
        <v>129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128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O44" sqref="O44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8" t="s">
        <v>157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6"/>
      <c r="R3" s="66"/>
      <c r="S3" s="66"/>
    </row>
    <row r="4" spans="1:19" ht="10.5" customHeight="1" x14ac:dyDescent="0.2">
      <c r="A4" s="89" t="s">
        <v>173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66"/>
      <c r="R4" s="66"/>
      <c r="S4" s="66"/>
    </row>
    <row r="5" spans="1:19" ht="10.5" customHeight="1" x14ac:dyDescent="0.2">
      <c r="A5" s="89" t="s">
        <v>21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135</v>
      </c>
      <c r="O7" s="68" t="s">
        <v>136</v>
      </c>
      <c r="P7" s="68" t="s">
        <v>137</v>
      </c>
      <c r="Q7" s="66"/>
      <c r="R7" s="66"/>
      <c r="S7" s="66"/>
    </row>
    <row r="8" spans="1:19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138</v>
      </c>
      <c r="O8" s="68" t="s">
        <v>139</v>
      </c>
      <c r="P8" s="68" t="s">
        <v>140</v>
      </c>
      <c r="Q8" s="66"/>
      <c r="R8" s="66"/>
      <c r="S8" s="66"/>
    </row>
    <row r="9" spans="1:19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169</v>
      </c>
      <c r="N9" s="68" t="s">
        <v>169</v>
      </c>
      <c r="O9" s="68" t="s">
        <v>169</v>
      </c>
      <c r="P9" s="68" t="s">
        <v>169</v>
      </c>
      <c r="Q9" s="66"/>
      <c r="R9" s="66"/>
      <c r="S9" s="66"/>
    </row>
    <row r="10" spans="1:19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69">
        <v>31967569</v>
      </c>
      <c r="N10" s="69">
        <v>31967567.539999999</v>
      </c>
      <c r="O10" s="69">
        <v>31957691.949999999</v>
      </c>
      <c r="P10" s="69">
        <v>31957513.949999999</v>
      </c>
      <c r="Q10" s="66"/>
      <c r="R10" s="66"/>
      <c r="S10" s="66"/>
    </row>
    <row r="11" spans="1:19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69">
        <v>10401000</v>
      </c>
      <c r="N11" s="69">
        <v>2242908.5499999998</v>
      </c>
      <c r="O11" s="69">
        <v>882865.61</v>
      </c>
      <c r="P11" s="69">
        <v>873226.83</v>
      </c>
      <c r="Q11" s="66"/>
      <c r="R11" s="66"/>
      <c r="S11" s="66"/>
    </row>
    <row r="12" spans="1:19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69">
        <v>145706789.08000001</v>
      </c>
      <c r="N12" s="69">
        <v>125858931.73999999</v>
      </c>
      <c r="O12" s="69">
        <v>87038254.209999993</v>
      </c>
      <c r="P12" s="69">
        <v>86084936.140000001</v>
      </c>
      <c r="Q12" s="66"/>
      <c r="R12" s="66"/>
      <c r="S12" s="66"/>
    </row>
    <row r="13" spans="1:19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69">
        <v>25968993</v>
      </c>
      <c r="N13" s="69">
        <v>21588351.870000001</v>
      </c>
      <c r="O13" s="69">
        <v>15233560.85</v>
      </c>
      <c r="P13" s="69">
        <v>15233560.85</v>
      </c>
      <c r="Q13" s="66"/>
      <c r="R13" s="66"/>
      <c r="S13" s="66"/>
    </row>
    <row r="14" spans="1:19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142</v>
      </c>
      <c r="L14" s="68" t="s">
        <v>14</v>
      </c>
      <c r="M14" s="69">
        <v>8306380</v>
      </c>
      <c r="N14" s="69">
        <v>5570556</v>
      </c>
      <c r="O14" s="68"/>
      <c r="P14" s="68"/>
      <c r="Q14" s="66"/>
      <c r="R14" s="66"/>
      <c r="S14" s="66"/>
    </row>
    <row r="15" spans="1:19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142</v>
      </c>
      <c r="L15" s="68" t="s">
        <v>12</v>
      </c>
      <c r="M15" s="69">
        <v>382601</v>
      </c>
      <c r="N15" s="69">
        <v>360101</v>
      </c>
      <c r="O15" s="68"/>
      <c r="P15" s="68"/>
      <c r="Q15" s="66"/>
      <c r="R15" s="66"/>
      <c r="S15" s="66"/>
    </row>
    <row r="16" spans="1:19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69">
        <v>1670000</v>
      </c>
      <c r="N16" s="69">
        <v>929027.03</v>
      </c>
      <c r="O16" s="69">
        <v>1518.9</v>
      </c>
      <c r="P16" s="69">
        <v>1518.9</v>
      </c>
      <c r="Q16" s="66"/>
      <c r="R16" s="66"/>
      <c r="S16" s="66"/>
    </row>
    <row r="17" spans="1:19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69">
        <v>1950800</v>
      </c>
      <c r="N17" s="69">
        <v>1384040.55</v>
      </c>
      <c r="O17" s="68"/>
      <c r="P17" s="68"/>
      <c r="Q17" s="66"/>
      <c r="R17" s="66"/>
      <c r="S17" s="66"/>
    </row>
    <row r="18" spans="1:19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69">
        <v>2625300</v>
      </c>
      <c r="N18" s="69">
        <v>26366.11</v>
      </c>
      <c r="O18" s="68"/>
      <c r="P18" s="68"/>
      <c r="Q18" s="66"/>
      <c r="R18" s="66"/>
      <c r="S18" s="66"/>
    </row>
    <row r="19" spans="1:19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69">
        <v>1180000</v>
      </c>
      <c r="N19" s="69">
        <v>5037.49</v>
      </c>
      <c r="O19" s="69">
        <v>5037.49</v>
      </c>
      <c r="P19" s="69">
        <v>5037.49</v>
      </c>
      <c r="Q19" s="66"/>
      <c r="R19" s="66"/>
      <c r="S19" s="66"/>
    </row>
    <row r="20" spans="1:19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69">
        <v>1470000</v>
      </c>
      <c r="N20" s="68"/>
      <c r="O20" s="68"/>
      <c r="P20" s="68"/>
      <c r="Q20" s="66"/>
      <c r="R20" s="66"/>
      <c r="S20" s="66"/>
    </row>
    <row r="21" spans="1:19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69">
        <v>2000000</v>
      </c>
      <c r="N21" s="68"/>
      <c r="O21" s="68"/>
      <c r="P21" s="68"/>
      <c r="Q21" s="66"/>
      <c r="R21" s="66"/>
      <c r="S21" s="66"/>
    </row>
    <row r="22" spans="1:19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150</v>
      </c>
      <c r="H22" s="68" t="s">
        <v>151</v>
      </c>
      <c r="I22" s="68" t="s">
        <v>13</v>
      </c>
      <c r="J22" s="68" t="s">
        <v>18</v>
      </c>
      <c r="K22" s="68" t="s">
        <v>42</v>
      </c>
      <c r="L22" s="68" t="s">
        <v>14</v>
      </c>
      <c r="M22" s="69">
        <v>1410000</v>
      </c>
      <c r="N22" s="68"/>
      <c r="O22" s="68"/>
      <c r="P22" s="68"/>
      <c r="Q22" s="66"/>
      <c r="R22" s="66"/>
      <c r="S22" s="66"/>
    </row>
    <row r="23" spans="1:19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125</v>
      </c>
      <c r="I23" s="68" t="s">
        <v>13</v>
      </c>
      <c r="J23" s="68" t="s">
        <v>18</v>
      </c>
      <c r="K23" s="68" t="s">
        <v>42</v>
      </c>
      <c r="L23" s="68" t="s">
        <v>13</v>
      </c>
      <c r="M23" s="69">
        <v>763748985.00999999</v>
      </c>
      <c r="N23" s="69">
        <v>763748691.58000004</v>
      </c>
      <c r="O23" s="69">
        <v>763679659.35000002</v>
      </c>
      <c r="P23" s="69">
        <v>760900530.05999994</v>
      </c>
      <c r="Q23" s="66"/>
      <c r="R23" s="66"/>
      <c r="S23" s="66"/>
    </row>
    <row r="24" spans="1:19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126</v>
      </c>
      <c r="H24" s="68" t="s">
        <v>127</v>
      </c>
      <c r="I24" s="68" t="s">
        <v>13</v>
      </c>
      <c r="J24" s="68" t="s">
        <v>18</v>
      </c>
      <c r="K24" s="68" t="s">
        <v>42</v>
      </c>
      <c r="L24" s="68" t="s">
        <v>12</v>
      </c>
      <c r="M24" s="69">
        <v>17147858</v>
      </c>
      <c r="N24" s="69">
        <v>14121207.49</v>
      </c>
      <c r="O24" s="69">
        <v>13717173.08</v>
      </c>
      <c r="P24" s="69">
        <v>13717173.08</v>
      </c>
      <c r="Q24" s="66"/>
      <c r="R24" s="66"/>
      <c r="S24" s="66"/>
    </row>
    <row r="25" spans="1:19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69">
        <v>60000</v>
      </c>
      <c r="N25" s="68"/>
      <c r="O25" s="68"/>
      <c r="P25" s="68"/>
      <c r="Q25" s="66"/>
      <c r="R25" s="66"/>
      <c r="S25" s="66"/>
    </row>
    <row r="26" spans="1:19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69">
        <v>30000</v>
      </c>
      <c r="N26" s="68"/>
      <c r="O26" s="68"/>
      <c r="P26" s="68"/>
      <c r="Q26" s="66"/>
      <c r="R26" s="66"/>
      <c r="S26" s="66"/>
    </row>
    <row r="27" spans="1:19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69">
        <v>30134400</v>
      </c>
      <c r="N27" s="69">
        <v>28564429.300000001</v>
      </c>
      <c r="O27" s="69">
        <v>18657552.300000001</v>
      </c>
      <c r="P27" s="69">
        <v>18657552.300000001</v>
      </c>
      <c r="Q27" s="66"/>
      <c r="R27" s="66"/>
      <c r="S27" s="66"/>
    </row>
    <row r="28" spans="1:19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69">
        <v>273157.07</v>
      </c>
      <c r="N28" s="69">
        <v>273157.07</v>
      </c>
      <c r="O28" s="69">
        <v>272531.06</v>
      </c>
      <c r="P28" s="69">
        <v>272531.06</v>
      </c>
      <c r="Q28" s="66"/>
      <c r="R28" s="66"/>
      <c r="S28" s="66"/>
    </row>
    <row r="29" spans="1:19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69">
        <v>6962204</v>
      </c>
      <c r="N29" s="69">
        <v>6887204</v>
      </c>
      <c r="O29" s="69">
        <v>5658405</v>
      </c>
      <c r="P29" s="69">
        <v>5658405</v>
      </c>
      <c r="Q29" s="66"/>
      <c r="R29" s="66"/>
      <c r="S29" s="66"/>
    </row>
    <row r="30" spans="1:19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69">
        <v>2972750</v>
      </c>
      <c r="N30" s="69">
        <v>1972749.92</v>
      </c>
      <c r="O30" s="69">
        <v>1352302.35</v>
      </c>
      <c r="P30" s="69">
        <v>1352302.35</v>
      </c>
      <c r="Q30" s="66"/>
      <c r="R30" s="66"/>
      <c r="S30" s="66"/>
    </row>
    <row r="31" spans="1:19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69">
        <v>48711936</v>
      </c>
      <c r="N31" s="69">
        <v>48591936</v>
      </c>
      <c r="O31" s="69">
        <v>40284844.25</v>
      </c>
      <c r="P31" s="69">
        <v>40284844.25</v>
      </c>
      <c r="Q31" s="66"/>
      <c r="R31" s="66"/>
      <c r="S31" s="66"/>
    </row>
    <row r="32" spans="1:19" x14ac:dyDescent="0.2">
      <c r="A32" s="68" t="s">
        <v>34</v>
      </c>
      <c r="B32" s="68" t="s">
        <v>35</v>
      </c>
      <c r="C32" s="68" t="s">
        <v>36</v>
      </c>
      <c r="D32" s="68" t="s">
        <v>152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69">
        <v>134138021.16</v>
      </c>
      <c r="N32" s="69">
        <v>134138021.16</v>
      </c>
      <c r="O32" s="69">
        <v>134132403.58</v>
      </c>
      <c r="P32" s="69">
        <v>134132403.58</v>
      </c>
      <c r="Q32" s="66"/>
      <c r="R32" s="66"/>
      <c r="S32" s="66"/>
    </row>
    <row r="33" spans="1:19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128</v>
      </c>
      <c r="I33" s="68" t="s">
        <v>68</v>
      </c>
      <c r="J33" s="68" t="s">
        <v>123</v>
      </c>
      <c r="K33" s="68" t="s">
        <v>129</v>
      </c>
      <c r="L33" s="68" t="s">
        <v>13</v>
      </c>
      <c r="M33" s="69">
        <v>90717779.870000005</v>
      </c>
      <c r="N33" s="69">
        <v>90717779.870000005</v>
      </c>
      <c r="O33" s="69">
        <v>90702297.909999996</v>
      </c>
      <c r="P33" s="69">
        <v>90077476.200000003</v>
      </c>
      <c r="Q33" s="66"/>
      <c r="R33" s="66"/>
      <c r="S33" s="66"/>
    </row>
    <row r="34" spans="1:19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128</v>
      </c>
      <c r="I34" s="68" t="s">
        <v>68</v>
      </c>
      <c r="J34" s="68" t="s">
        <v>17</v>
      </c>
      <c r="K34" s="68" t="s">
        <v>83</v>
      </c>
      <c r="L34" s="68" t="s">
        <v>13</v>
      </c>
      <c r="M34" s="69">
        <v>54310549.289999999</v>
      </c>
      <c r="N34" s="69">
        <v>54310549.289999999</v>
      </c>
      <c r="O34" s="69">
        <v>54310549.289999999</v>
      </c>
      <c r="P34" s="69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activeCell="M37" sqref="M37"/>
    </sheetView>
  </sheetViews>
  <sheetFormatPr defaultRowHeight="12.75" x14ac:dyDescent="0.2"/>
  <cols>
    <col min="13" max="16" width="14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7" t="s">
        <v>144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35579559</v>
      </c>
      <c r="N10" s="1">
        <v>34571704</v>
      </c>
      <c r="O10" s="1">
        <v>31857226.960000001</v>
      </c>
      <c r="P10" s="1">
        <v>31776483.309999999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2553099</v>
      </c>
      <c r="N11" s="1">
        <v>337761.15</v>
      </c>
      <c r="O11" s="1">
        <v>170140.32</v>
      </c>
      <c r="P11" s="1">
        <v>170140.32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108912635</v>
      </c>
      <c r="N12" s="1">
        <v>106625388.31</v>
      </c>
      <c r="O12" s="1">
        <v>95692961.780000001</v>
      </c>
      <c r="P12" s="1">
        <v>92941135.019999996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24603926</v>
      </c>
      <c r="O13" s="1">
        <v>18648095.899999999</v>
      </c>
      <c r="P13" s="1">
        <v>18501752.579999998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22887928</v>
      </c>
      <c r="N15" s="1">
        <v>15464493.67</v>
      </c>
      <c r="O15" s="1">
        <v>7741257.6600000001</v>
      </c>
      <c r="P15" s="1">
        <v>7741257.6600000001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149515815.12</v>
      </c>
      <c r="N16" s="1">
        <v>149515815.12</v>
      </c>
      <c r="O16" s="1">
        <v>149514251.80000001</v>
      </c>
      <c r="P16" s="1">
        <v>149514251.80000001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49</v>
      </c>
      <c r="H17" t="s">
        <v>50</v>
      </c>
      <c r="I17" t="s">
        <v>13</v>
      </c>
      <c r="J17" t="s">
        <v>18</v>
      </c>
      <c r="K17" t="s">
        <v>42</v>
      </c>
      <c r="L17" t="s">
        <v>14</v>
      </c>
      <c r="M17" s="1">
        <v>415000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51</v>
      </c>
      <c r="H18" t="s">
        <v>52</v>
      </c>
      <c r="I18" t="s">
        <v>13</v>
      </c>
      <c r="J18" t="s">
        <v>18</v>
      </c>
      <c r="K18" t="s">
        <v>42</v>
      </c>
      <c r="L18" t="s">
        <v>14</v>
      </c>
      <c r="M18" s="1">
        <v>1929938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53</v>
      </c>
      <c r="H19" t="s">
        <v>54</v>
      </c>
      <c r="I19" t="s">
        <v>13</v>
      </c>
      <c r="J19" t="s">
        <v>18</v>
      </c>
      <c r="K19" t="s">
        <v>42</v>
      </c>
      <c r="L19" t="s">
        <v>14</v>
      </c>
      <c r="M19" s="1">
        <v>864000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55</v>
      </c>
      <c r="H20" t="s">
        <v>56</v>
      </c>
      <c r="I20" t="s">
        <v>13</v>
      </c>
      <c r="J20" t="s">
        <v>18</v>
      </c>
      <c r="K20" t="s">
        <v>42</v>
      </c>
      <c r="L20" t="s">
        <v>14</v>
      </c>
      <c r="M20" s="1">
        <v>1520000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57</v>
      </c>
      <c r="H21" t="s">
        <v>58</v>
      </c>
      <c r="I21" t="s">
        <v>13</v>
      </c>
      <c r="J21" t="s">
        <v>18</v>
      </c>
      <c r="K21" t="s">
        <v>42</v>
      </c>
      <c r="L21" t="s">
        <v>14</v>
      </c>
      <c r="M21" s="1">
        <v>815000</v>
      </c>
      <c r="N21" s="1">
        <v>107851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59</v>
      </c>
      <c r="H22" t="s">
        <v>60</v>
      </c>
      <c r="I22" t="s">
        <v>13</v>
      </c>
      <c r="J22" t="s">
        <v>18</v>
      </c>
      <c r="K22" t="s">
        <v>42</v>
      </c>
      <c r="L22" t="s">
        <v>14</v>
      </c>
      <c r="M22" s="1">
        <v>1512000</v>
      </c>
      <c r="N22" s="1">
        <v>146577.84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131</v>
      </c>
      <c r="H23" t="s">
        <v>132</v>
      </c>
      <c r="I23" t="s">
        <v>13</v>
      </c>
      <c r="J23" t="s">
        <v>18</v>
      </c>
      <c r="K23" t="s">
        <v>42</v>
      </c>
      <c r="L23" t="s">
        <v>14</v>
      </c>
      <c r="M23" s="1">
        <v>0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133</v>
      </c>
      <c r="H24" t="s">
        <v>134</v>
      </c>
      <c r="I24" t="s">
        <v>13</v>
      </c>
      <c r="J24" t="s">
        <v>18</v>
      </c>
      <c r="K24" t="s">
        <v>42</v>
      </c>
      <c r="L24" t="s">
        <v>14</v>
      </c>
      <c r="M24" s="1">
        <v>180000</v>
      </c>
      <c r="N24" s="1">
        <v>179804.85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61</v>
      </c>
      <c r="H25" t="s">
        <v>125</v>
      </c>
      <c r="I25" t="s">
        <v>13</v>
      </c>
      <c r="J25" t="s">
        <v>18</v>
      </c>
      <c r="K25" t="s">
        <v>42</v>
      </c>
      <c r="L25" t="s">
        <v>13</v>
      </c>
      <c r="M25" s="1">
        <v>817903038.53999996</v>
      </c>
      <c r="N25" s="1">
        <v>817899080.16999996</v>
      </c>
      <c r="O25" s="1">
        <v>817684889.86000001</v>
      </c>
      <c r="P25" s="1">
        <v>817668771.94000006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126</v>
      </c>
      <c r="H26" t="s">
        <v>127</v>
      </c>
      <c r="I26" t="s">
        <v>13</v>
      </c>
      <c r="J26" t="s">
        <v>18</v>
      </c>
      <c r="K26" t="s">
        <v>42</v>
      </c>
      <c r="L26" t="s">
        <v>12</v>
      </c>
      <c r="M26" s="1">
        <v>17099858</v>
      </c>
      <c r="N26" s="1">
        <v>17099858</v>
      </c>
      <c r="O26" s="1">
        <v>15352976.35</v>
      </c>
      <c r="P26" s="1">
        <v>15352976.35</v>
      </c>
    </row>
    <row r="27" spans="1:16" x14ac:dyDescent="0.2">
      <c r="A27" t="s">
        <v>34</v>
      </c>
      <c r="B27" t="s">
        <v>35</v>
      </c>
      <c r="C27" t="s">
        <v>36</v>
      </c>
      <c r="D27" t="s">
        <v>62</v>
      </c>
      <c r="E27" t="s">
        <v>38</v>
      </c>
      <c r="F27" t="s">
        <v>39</v>
      </c>
      <c r="G27" t="s">
        <v>63</v>
      </c>
      <c r="H27" t="s">
        <v>64</v>
      </c>
      <c r="I27" t="s">
        <v>13</v>
      </c>
      <c r="J27" t="s">
        <v>18</v>
      </c>
      <c r="K27" t="s">
        <v>42</v>
      </c>
      <c r="L27" t="s">
        <v>14</v>
      </c>
      <c r="M27" s="1">
        <v>0</v>
      </c>
    </row>
    <row r="28" spans="1:16" x14ac:dyDescent="0.2">
      <c r="A28" t="s">
        <v>34</v>
      </c>
      <c r="B28" t="s">
        <v>35</v>
      </c>
      <c r="C28" t="s">
        <v>36</v>
      </c>
      <c r="D28" t="s">
        <v>62</v>
      </c>
      <c r="E28" t="s">
        <v>38</v>
      </c>
      <c r="F28" t="s">
        <v>39</v>
      </c>
      <c r="G28" t="s">
        <v>63</v>
      </c>
      <c r="H28" t="s">
        <v>64</v>
      </c>
      <c r="I28" t="s">
        <v>13</v>
      </c>
      <c r="J28" t="s">
        <v>18</v>
      </c>
      <c r="K28" t="s">
        <v>42</v>
      </c>
      <c r="L28" t="s">
        <v>12</v>
      </c>
      <c r="M28" s="1">
        <v>14000</v>
      </c>
      <c r="N28" s="1">
        <v>9999</v>
      </c>
      <c r="O28" s="1">
        <v>9999</v>
      </c>
      <c r="P28" s="1">
        <v>9999</v>
      </c>
    </row>
    <row r="29" spans="1:16" x14ac:dyDescent="0.2">
      <c r="A29" t="s">
        <v>34</v>
      </c>
      <c r="B29" t="s">
        <v>35</v>
      </c>
      <c r="C29" t="s">
        <v>36</v>
      </c>
      <c r="D29" t="s">
        <v>65</v>
      </c>
      <c r="E29" t="s">
        <v>38</v>
      </c>
      <c r="F29" t="s">
        <v>39</v>
      </c>
      <c r="G29" t="s">
        <v>66</v>
      </c>
      <c r="H29" t="s">
        <v>67</v>
      </c>
      <c r="I29" t="s">
        <v>68</v>
      </c>
      <c r="J29" t="s">
        <v>18</v>
      </c>
      <c r="K29" t="s">
        <v>42</v>
      </c>
      <c r="L29" t="s">
        <v>14</v>
      </c>
      <c r="M29" s="1">
        <v>66000</v>
      </c>
    </row>
    <row r="30" spans="1:16" x14ac:dyDescent="0.2">
      <c r="A30" t="s">
        <v>34</v>
      </c>
      <c r="B30" t="s">
        <v>35</v>
      </c>
      <c r="C30" t="s">
        <v>36</v>
      </c>
      <c r="D30" t="s">
        <v>65</v>
      </c>
      <c r="E30" t="s">
        <v>38</v>
      </c>
      <c r="F30" t="s">
        <v>39</v>
      </c>
      <c r="G30" t="s">
        <v>66</v>
      </c>
      <c r="H30" t="s">
        <v>67</v>
      </c>
      <c r="I30" t="s">
        <v>68</v>
      </c>
      <c r="J30" t="s">
        <v>18</v>
      </c>
      <c r="K30" t="s">
        <v>42</v>
      </c>
      <c r="L30" t="s">
        <v>12</v>
      </c>
      <c r="M30" s="1">
        <v>30124988</v>
      </c>
      <c r="N30" s="1">
        <v>27088487.550000001</v>
      </c>
      <c r="O30" s="1">
        <v>20208277.77</v>
      </c>
      <c r="P30" s="1">
        <v>20208277.77</v>
      </c>
    </row>
    <row r="31" spans="1:16" x14ac:dyDescent="0.2">
      <c r="A31" t="s">
        <v>34</v>
      </c>
      <c r="B31" t="s">
        <v>35</v>
      </c>
      <c r="C31" t="s">
        <v>36</v>
      </c>
      <c r="D31" t="s">
        <v>69</v>
      </c>
      <c r="E31" t="s">
        <v>38</v>
      </c>
      <c r="F31" t="s">
        <v>39</v>
      </c>
      <c r="G31" t="s">
        <v>70</v>
      </c>
      <c r="H31" t="s">
        <v>71</v>
      </c>
      <c r="I31" t="s">
        <v>13</v>
      </c>
      <c r="J31" t="s">
        <v>18</v>
      </c>
      <c r="K31" t="s">
        <v>42</v>
      </c>
      <c r="L31" t="s">
        <v>12</v>
      </c>
      <c r="M31" s="1">
        <v>201099.23</v>
      </c>
      <c r="N31" s="1">
        <v>201099.23</v>
      </c>
      <c r="O31" s="1">
        <v>201099.23</v>
      </c>
      <c r="P31" s="1">
        <v>201099.23</v>
      </c>
    </row>
    <row r="32" spans="1:16" x14ac:dyDescent="0.2">
      <c r="A32" t="s">
        <v>34</v>
      </c>
      <c r="B32" t="s">
        <v>35</v>
      </c>
      <c r="C32" t="s">
        <v>36</v>
      </c>
      <c r="D32" t="s">
        <v>69</v>
      </c>
      <c r="E32" t="s">
        <v>38</v>
      </c>
      <c r="F32" t="s">
        <v>39</v>
      </c>
      <c r="G32" t="s">
        <v>72</v>
      </c>
      <c r="H32" t="s">
        <v>73</v>
      </c>
      <c r="I32" t="s">
        <v>13</v>
      </c>
      <c r="J32" t="s">
        <v>18</v>
      </c>
      <c r="K32" t="s">
        <v>42</v>
      </c>
      <c r="L32" t="s">
        <v>12</v>
      </c>
      <c r="M32" s="1">
        <v>6613138</v>
      </c>
      <c r="N32" s="1">
        <v>6613138</v>
      </c>
      <c r="O32" s="1">
        <v>5867262.1799999997</v>
      </c>
      <c r="P32" s="1">
        <v>5867262.1799999997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74</v>
      </c>
      <c r="H33" t="s">
        <v>75</v>
      </c>
      <c r="I33" t="s">
        <v>13</v>
      </c>
      <c r="J33" t="s">
        <v>18</v>
      </c>
      <c r="K33" t="s">
        <v>42</v>
      </c>
      <c r="L33" t="s">
        <v>12</v>
      </c>
      <c r="M33" s="1">
        <v>2415544</v>
      </c>
      <c r="N33" s="1">
        <v>2415543.92</v>
      </c>
      <c r="O33" s="1">
        <v>1993652.49</v>
      </c>
      <c r="P33" s="1">
        <v>1993652.49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76</v>
      </c>
      <c r="H34" t="s">
        <v>77</v>
      </c>
      <c r="I34" t="s">
        <v>13</v>
      </c>
      <c r="J34" t="s">
        <v>18</v>
      </c>
      <c r="K34" t="s">
        <v>42</v>
      </c>
      <c r="L34" t="s">
        <v>12</v>
      </c>
      <c r="M34" s="1">
        <v>45558473</v>
      </c>
      <c r="N34" s="1">
        <v>45558473</v>
      </c>
      <c r="O34" s="1">
        <v>41397220.640000001</v>
      </c>
      <c r="P34" s="1">
        <v>41397220.640000001</v>
      </c>
    </row>
    <row r="35" spans="1:16" x14ac:dyDescent="0.2">
      <c r="A35" t="s">
        <v>34</v>
      </c>
      <c r="B35" t="s">
        <v>35</v>
      </c>
      <c r="C35" t="s">
        <v>78</v>
      </c>
      <c r="D35" t="s">
        <v>79</v>
      </c>
      <c r="E35" t="s">
        <v>80</v>
      </c>
      <c r="F35" t="s">
        <v>81</v>
      </c>
      <c r="G35" t="s">
        <v>82</v>
      </c>
      <c r="H35" t="s">
        <v>128</v>
      </c>
      <c r="I35" t="s">
        <v>68</v>
      </c>
      <c r="J35" t="s">
        <v>18</v>
      </c>
      <c r="K35" t="s">
        <v>42</v>
      </c>
      <c r="L35" t="s">
        <v>13</v>
      </c>
      <c r="M35" s="1">
        <v>8876493.1300000008</v>
      </c>
      <c r="N35" s="1">
        <v>8876493.1300000008</v>
      </c>
      <c r="O35" s="1">
        <v>8874406.0099999998</v>
      </c>
      <c r="P35" s="1">
        <v>8874406.0099999998</v>
      </c>
    </row>
    <row r="36" spans="1:16" x14ac:dyDescent="0.2">
      <c r="A36" t="s">
        <v>34</v>
      </c>
      <c r="B36" t="s">
        <v>35</v>
      </c>
      <c r="C36" t="s">
        <v>78</v>
      </c>
      <c r="D36" t="s">
        <v>79</v>
      </c>
      <c r="E36" t="s">
        <v>80</v>
      </c>
      <c r="F36" t="s">
        <v>81</v>
      </c>
      <c r="G36" t="s">
        <v>82</v>
      </c>
      <c r="H36" t="s">
        <v>128</v>
      </c>
      <c r="I36" t="s">
        <v>68</v>
      </c>
      <c r="J36" t="s">
        <v>123</v>
      </c>
      <c r="K36" t="s">
        <v>129</v>
      </c>
      <c r="L36" t="s">
        <v>13</v>
      </c>
      <c r="M36" s="1">
        <v>118720890.43000001</v>
      </c>
      <c r="N36" s="1">
        <v>118720890.43000001</v>
      </c>
      <c r="O36" s="1">
        <v>118720890.43000001</v>
      </c>
      <c r="P36" s="1">
        <v>118720890.43000001</v>
      </c>
    </row>
    <row r="37" spans="1:16" x14ac:dyDescent="0.2">
      <c r="A37" t="s">
        <v>34</v>
      </c>
      <c r="B37" t="s">
        <v>35</v>
      </c>
      <c r="C37" t="s">
        <v>78</v>
      </c>
      <c r="D37" t="s">
        <v>79</v>
      </c>
      <c r="E37" t="s">
        <v>80</v>
      </c>
      <c r="F37" t="s">
        <v>81</v>
      </c>
      <c r="G37" t="s">
        <v>82</v>
      </c>
      <c r="H37" t="s">
        <v>128</v>
      </c>
      <c r="I37" t="s">
        <v>68</v>
      </c>
      <c r="J37" t="s">
        <v>17</v>
      </c>
      <c r="K37" t="s">
        <v>83</v>
      </c>
      <c r="L37" t="s">
        <v>13</v>
      </c>
      <c r="M37" s="1">
        <v>21202025.829999998</v>
      </c>
      <c r="N37" s="1">
        <v>21202025.829999998</v>
      </c>
      <c r="O37" s="1">
        <v>21202025.829999998</v>
      </c>
      <c r="P37" s="1">
        <v>21180191.550000001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selection sqref="A1:IV6553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7" t="s">
        <v>145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0.5" customHeight="1" x14ac:dyDescent="0.2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35579559</v>
      </c>
      <c r="N10" s="1">
        <v>35579550.259999998</v>
      </c>
      <c r="O10" s="1">
        <v>35579550.259999998</v>
      </c>
      <c r="P10" s="1">
        <v>35572126.939999998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2553099</v>
      </c>
      <c r="N11" s="1">
        <v>2553070.37</v>
      </c>
      <c r="O11" s="1">
        <v>410410.83</v>
      </c>
      <c r="P11" s="1">
        <v>410394.94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115863322.3</v>
      </c>
      <c r="N12" s="1">
        <v>115775991.28</v>
      </c>
      <c r="O12" s="1">
        <v>107966033.51000001</v>
      </c>
      <c r="P12" s="1">
        <v>105473360.52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25360082.23</v>
      </c>
      <c r="O13" s="1">
        <v>22569621.219999999</v>
      </c>
      <c r="P13" s="1">
        <v>22542249.050000001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  <c r="N14" s="1">
        <v>53610.37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22887928</v>
      </c>
      <c r="N15" s="1">
        <v>21016093.129999999</v>
      </c>
      <c r="O15" s="1">
        <v>18899247.920000002</v>
      </c>
      <c r="P15" s="1">
        <v>18866511.949999999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162796349.44</v>
      </c>
      <c r="N16" s="1">
        <v>162796349.44</v>
      </c>
      <c r="O16" s="1">
        <v>162760324.34</v>
      </c>
      <c r="P16" s="1">
        <v>162760324.34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47</v>
      </c>
      <c r="H17" t="s">
        <v>48</v>
      </c>
      <c r="I17" t="s">
        <v>13</v>
      </c>
      <c r="J17" t="s">
        <v>122</v>
      </c>
      <c r="K17" t="s">
        <v>146</v>
      </c>
      <c r="L17" t="s">
        <v>13</v>
      </c>
      <c r="M17" s="1">
        <v>2743703.57</v>
      </c>
      <c r="N17" s="1">
        <v>2743703.57</v>
      </c>
      <c r="O17" s="1">
        <v>2739821.61</v>
      </c>
      <c r="P17" s="1">
        <v>2739821.61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49</v>
      </c>
      <c r="H18" t="s">
        <v>50</v>
      </c>
      <c r="I18" t="s">
        <v>13</v>
      </c>
      <c r="J18" t="s">
        <v>18</v>
      </c>
      <c r="K18" t="s">
        <v>42</v>
      </c>
      <c r="L18" t="s">
        <v>14</v>
      </c>
      <c r="M18" s="1">
        <v>415000</v>
      </c>
      <c r="N18" s="1">
        <v>414828.76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147</v>
      </c>
      <c r="H19" t="s">
        <v>148</v>
      </c>
      <c r="I19" t="s">
        <v>13</v>
      </c>
      <c r="J19" t="s">
        <v>18</v>
      </c>
      <c r="K19" t="s">
        <v>42</v>
      </c>
      <c r="L19" t="s">
        <v>14</v>
      </c>
      <c r="M19" s="1">
        <v>669262</v>
      </c>
      <c r="N19" s="1">
        <v>669262</v>
      </c>
      <c r="O19" s="1">
        <v>639883.18000000005</v>
      </c>
      <c r="P19" s="1">
        <v>639883.18000000005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51</v>
      </c>
      <c r="H20" t="s">
        <v>52</v>
      </c>
      <c r="I20" t="s">
        <v>13</v>
      </c>
      <c r="J20" t="s">
        <v>18</v>
      </c>
      <c r="K20" t="s">
        <v>42</v>
      </c>
      <c r="L20" t="s">
        <v>14</v>
      </c>
      <c r="M20" s="1">
        <v>1929938</v>
      </c>
      <c r="N20" s="1">
        <v>1929938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53</v>
      </c>
      <c r="H21" t="s">
        <v>54</v>
      </c>
      <c r="I21" t="s">
        <v>13</v>
      </c>
      <c r="J21" t="s">
        <v>18</v>
      </c>
      <c r="K21" t="s">
        <v>42</v>
      </c>
      <c r="L21" t="s">
        <v>14</v>
      </c>
      <c r="M21" s="1">
        <v>864000</v>
      </c>
      <c r="N21" s="1">
        <v>863824.38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55</v>
      </c>
      <c r="H22" t="s">
        <v>56</v>
      </c>
      <c r="I22" t="s">
        <v>13</v>
      </c>
      <c r="J22" t="s">
        <v>18</v>
      </c>
      <c r="K22" t="s">
        <v>42</v>
      </c>
      <c r="L22" t="s">
        <v>14</v>
      </c>
      <c r="M22" s="1">
        <v>1520000</v>
      </c>
      <c r="N22" s="1">
        <v>1519795.91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57</v>
      </c>
      <c r="H23" t="s">
        <v>58</v>
      </c>
      <c r="I23" t="s">
        <v>13</v>
      </c>
      <c r="J23" t="s">
        <v>18</v>
      </c>
      <c r="K23" t="s">
        <v>42</v>
      </c>
      <c r="L23" t="s">
        <v>14</v>
      </c>
      <c r="M23" s="1">
        <v>815000</v>
      </c>
      <c r="N23" s="1">
        <v>814569.69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59</v>
      </c>
      <c r="H24" t="s">
        <v>60</v>
      </c>
      <c r="I24" t="s">
        <v>13</v>
      </c>
      <c r="J24" t="s">
        <v>18</v>
      </c>
      <c r="K24" t="s">
        <v>42</v>
      </c>
      <c r="L24" t="s">
        <v>14</v>
      </c>
      <c r="M24" s="1">
        <v>1584000</v>
      </c>
      <c r="N24" s="1">
        <v>1583990.69</v>
      </c>
      <c r="O24" s="1">
        <v>134528.99</v>
      </c>
      <c r="P24" s="1">
        <v>134528.99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131</v>
      </c>
      <c r="H25" t="s">
        <v>132</v>
      </c>
      <c r="I25" t="s">
        <v>13</v>
      </c>
      <c r="J25" t="s">
        <v>18</v>
      </c>
      <c r="K25" t="s">
        <v>42</v>
      </c>
      <c r="L25" t="s">
        <v>14</v>
      </c>
      <c r="M25" s="1">
        <v>0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133</v>
      </c>
      <c r="H26" t="s">
        <v>134</v>
      </c>
      <c r="I26" t="s">
        <v>13</v>
      </c>
      <c r="J26" t="s">
        <v>18</v>
      </c>
      <c r="K26" t="s">
        <v>42</v>
      </c>
      <c r="L26" t="s">
        <v>14</v>
      </c>
      <c r="M26" s="1">
        <v>180000</v>
      </c>
      <c r="N26" s="1">
        <v>179804.85</v>
      </c>
      <c r="O26" s="1">
        <v>142117.32</v>
      </c>
      <c r="P26" s="1">
        <v>142117.32</v>
      </c>
    </row>
    <row r="27" spans="1:16" x14ac:dyDescent="0.2">
      <c r="A27" t="s">
        <v>34</v>
      </c>
      <c r="B27" t="s">
        <v>35</v>
      </c>
      <c r="C27" t="s">
        <v>36</v>
      </c>
      <c r="D27" t="s">
        <v>46</v>
      </c>
      <c r="E27" t="s">
        <v>38</v>
      </c>
      <c r="F27" t="s">
        <v>39</v>
      </c>
      <c r="G27" t="s">
        <v>61</v>
      </c>
      <c r="H27" t="s">
        <v>125</v>
      </c>
      <c r="I27" t="s">
        <v>13</v>
      </c>
      <c r="J27" t="s">
        <v>18</v>
      </c>
      <c r="K27" t="s">
        <v>42</v>
      </c>
      <c r="L27" t="s">
        <v>13</v>
      </c>
      <c r="M27" s="1">
        <v>927791387.70000005</v>
      </c>
      <c r="N27" s="1">
        <v>927791387.70000005</v>
      </c>
      <c r="O27" s="1">
        <v>921565084.89999998</v>
      </c>
      <c r="P27" s="1">
        <v>921564485.61000001</v>
      </c>
    </row>
    <row r="28" spans="1:16" x14ac:dyDescent="0.2">
      <c r="A28" t="s">
        <v>34</v>
      </c>
      <c r="B28" t="s">
        <v>35</v>
      </c>
      <c r="C28" t="s">
        <v>36</v>
      </c>
      <c r="D28" t="s">
        <v>46</v>
      </c>
      <c r="E28" t="s">
        <v>38</v>
      </c>
      <c r="F28" t="s">
        <v>39</v>
      </c>
      <c r="G28" t="s">
        <v>126</v>
      </c>
      <c r="H28" t="s">
        <v>127</v>
      </c>
      <c r="I28" t="s">
        <v>13</v>
      </c>
      <c r="J28" t="s">
        <v>18</v>
      </c>
      <c r="K28" t="s">
        <v>42</v>
      </c>
      <c r="L28" t="s">
        <v>12</v>
      </c>
      <c r="M28" s="1">
        <v>17099858</v>
      </c>
      <c r="N28" s="1">
        <v>16775117.82</v>
      </c>
      <c r="O28" s="1">
        <v>16775117.82</v>
      </c>
      <c r="P28" s="1">
        <v>16775117.82</v>
      </c>
    </row>
    <row r="29" spans="1:16" x14ac:dyDescent="0.2">
      <c r="A29" t="s">
        <v>34</v>
      </c>
      <c r="B29" t="s">
        <v>35</v>
      </c>
      <c r="C29" t="s">
        <v>36</v>
      </c>
      <c r="D29" t="s">
        <v>62</v>
      </c>
      <c r="E29" t="s">
        <v>38</v>
      </c>
      <c r="F29" t="s">
        <v>39</v>
      </c>
      <c r="G29" t="s">
        <v>63</v>
      </c>
      <c r="H29" t="s">
        <v>64</v>
      </c>
      <c r="I29" t="s">
        <v>13</v>
      </c>
      <c r="J29" t="s">
        <v>18</v>
      </c>
      <c r="K29" t="s">
        <v>42</v>
      </c>
      <c r="L29" t="s">
        <v>14</v>
      </c>
      <c r="M29" s="1">
        <v>0</v>
      </c>
    </row>
    <row r="30" spans="1:16" x14ac:dyDescent="0.2">
      <c r="A30" t="s">
        <v>34</v>
      </c>
      <c r="B30" t="s">
        <v>35</v>
      </c>
      <c r="C30" t="s">
        <v>36</v>
      </c>
      <c r="D30" t="s">
        <v>62</v>
      </c>
      <c r="E30" t="s">
        <v>38</v>
      </c>
      <c r="F30" t="s">
        <v>39</v>
      </c>
      <c r="G30" t="s">
        <v>63</v>
      </c>
      <c r="H30" t="s">
        <v>64</v>
      </c>
      <c r="I30" t="s">
        <v>13</v>
      </c>
      <c r="J30" t="s">
        <v>18</v>
      </c>
      <c r="K30" t="s">
        <v>42</v>
      </c>
      <c r="L30" t="s">
        <v>12</v>
      </c>
      <c r="M30" s="1">
        <v>14000</v>
      </c>
      <c r="N30" s="1">
        <v>9999</v>
      </c>
      <c r="O30" s="1">
        <v>9999</v>
      </c>
      <c r="P30" s="1">
        <v>9999</v>
      </c>
    </row>
    <row r="31" spans="1:16" x14ac:dyDescent="0.2">
      <c r="A31" t="s">
        <v>34</v>
      </c>
      <c r="B31" t="s">
        <v>35</v>
      </c>
      <c r="C31" t="s">
        <v>36</v>
      </c>
      <c r="D31" t="s">
        <v>65</v>
      </c>
      <c r="E31" t="s">
        <v>38</v>
      </c>
      <c r="F31" t="s">
        <v>39</v>
      </c>
      <c r="G31" t="s">
        <v>66</v>
      </c>
      <c r="H31" t="s">
        <v>67</v>
      </c>
      <c r="I31" t="s">
        <v>68</v>
      </c>
      <c r="J31" t="s">
        <v>18</v>
      </c>
      <c r="K31" t="s">
        <v>42</v>
      </c>
      <c r="L31" t="s">
        <v>14</v>
      </c>
      <c r="M31" s="1">
        <v>66000</v>
      </c>
    </row>
    <row r="32" spans="1:16" x14ac:dyDescent="0.2">
      <c r="A32" t="s">
        <v>34</v>
      </c>
      <c r="B32" t="s">
        <v>35</v>
      </c>
      <c r="C32" t="s">
        <v>36</v>
      </c>
      <c r="D32" t="s">
        <v>65</v>
      </c>
      <c r="E32" t="s">
        <v>38</v>
      </c>
      <c r="F32" t="s">
        <v>39</v>
      </c>
      <c r="G32" t="s">
        <v>66</v>
      </c>
      <c r="H32" t="s">
        <v>67</v>
      </c>
      <c r="I32" t="s">
        <v>68</v>
      </c>
      <c r="J32" t="s">
        <v>18</v>
      </c>
      <c r="K32" t="s">
        <v>42</v>
      </c>
      <c r="L32" t="s">
        <v>12</v>
      </c>
      <c r="M32" s="1">
        <v>30124988</v>
      </c>
      <c r="N32" s="1">
        <v>30124986.510000002</v>
      </c>
      <c r="O32" s="1">
        <v>26947488.390000001</v>
      </c>
      <c r="P32" s="1">
        <v>26947488.390000001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70</v>
      </c>
      <c r="H33" t="s">
        <v>71</v>
      </c>
      <c r="I33" t="s">
        <v>13</v>
      </c>
      <c r="J33" t="s">
        <v>18</v>
      </c>
      <c r="K33" t="s">
        <v>42</v>
      </c>
      <c r="L33" t="s">
        <v>12</v>
      </c>
      <c r="M33" s="1">
        <v>267677.45</v>
      </c>
      <c r="N33" s="1">
        <v>267677.45</v>
      </c>
      <c r="O33" s="1">
        <v>267677.45</v>
      </c>
      <c r="P33" s="1">
        <v>267677.45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72</v>
      </c>
      <c r="H34" t="s">
        <v>73</v>
      </c>
      <c r="I34" t="s">
        <v>13</v>
      </c>
      <c r="J34" t="s">
        <v>18</v>
      </c>
      <c r="K34" t="s">
        <v>42</v>
      </c>
      <c r="L34" t="s">
        <v>12</v>
      </c>
      <c r="M34" s="1">
        <v>6613138</v>
      </c>
      <c r="N34" s="1">
        <v>6613138</v>
      </c>
      <c r="O34" s="1">
        <v>6483349.8799999999</v>
      </c>
      <c r="P34" s="1">
        <v>6483349.8799999999</v>
      </c>
    </row>
    <row r="35" spans="1:16" x14ac:dyDescent="0.2">
      <c r="A35" t="s">
        <v>34</v>
      </c>
      <c r="B35" t="s">
        <v>35</v>
      </c>
      <c r="C35" t="s">
        <v>36</v>
      </c>
      <c r="D35" t="s">
        <v>69</v>
      </c>
      <c r="E35" t="s">
        <v>38</v>
      </c>
      <c r="F35" t="s">
        <v>39</v>
      </c>
      <c r="G35" t="s">
        <v>74</v>
      </c>
      <c r="H35" t="s">
        <v>75</v>
      </c>
      <c r="I35" t="s">
        <v>13</v>
      </c>
      <c r="J35" t="s">
        <v>18</v>
      </c>
      <c r="K35" t="s">
        <v>42</v>
      </c>
      <c r="L35" t="s">
        <v>12</v>
      </c>
      <c r="M35" s="1">
        <v>2415544</v>
      </c>
      <c r="N35" s="1">
        <v>2415543.92</v>
      </c>
      <c r="O35" s="1">
        <v>2167048.21</v>
      </c>
      <c r="P35" s="1">
        <v>2167048.21</v>
      </c>
    </row>
    <row r="36" spans="1:16" x14ac:dyDescent="0.2">
      <c r="A36" t="s">
        <v>34</v>
      </c>
      <c r="B36" t="s">
        <v>35</v>
      </c>
      <c r="C36" t="s">
        <v>36</v>
      </c>
      <c r="D36" t="s">
        <v>69</v>
      </c>
      <c r="E36" t="s">
        <v>38</v>
      </c>
      <c r="F36" t="s">
        <v>39</v>
      </c>
      <c r="G36" t="s">
        <v>76</v>
      </c>
      <c r="H36" t="s">
        <v>77</v>
      </c>
      <c r="I36" t="s">
        <v>13</v>
      </c>
      <c r="J36" t="s">
        <v>18</v>
      </c>
      <c r="K36" t="s">
        <v>42</v>
      </c>
      <c r="L36" t="s">
        <v>12</v>
      </c>
      <c r="M36" s="1">
        <v>45558473</v>
      </c>
      <c r="N36" s="1">
        <v>45558473</v>
      </c>
      <c r="O36" s="1">
        <v>45516437.479999997</v>
      </c>
      <c r="P36" s="1">
        <v>45516437.479999997</v>
      </c>
    </row>
    <row r="37" spans="1:16" x14ac:dyDescent="0.2">
      <c r="A37" t="s">
        <v>34</v>
      </c>
      <c r="B37" t="s">
        <v>35</v>
      </c>
      <c r="C37" t="s">
        <v>78</v>
      </c>
      <c r="D37" t="s">
        <v>79</v>
      </c>
      <c r="E37" t="s">
        <v>80</v>
      </c>
      <c r="F37" t="s">
        <v>81</v>
      </c>
      <c r="G37" t="s">
        <v>82</v>
      </c>
      <c r="H37" t="s">
        <v>128</v>
      </c>
      <c r="I37" t="s">
        <v>68</v>
      </c>
      <c r="J37" t="s">
        <v>18</v>
      </c>
      <c r="K37" t="s">
        <v>42</v>
      </c>
      <c r="L37" t="s">
        <v>13</v>
      </c>
      <c r="M37" s="1">
        <v>25748424.43</v>
      </c>
      <c r="N37" s="1">
        <v>25729338.93</v>
      </c>
      <c r="O37" s="1">
        <v>25393658.32</v>
      </c>
      <c r="P37" s="1">
        <v>25391916.690000001</v>
      </c>
    </row>
    <row r="38" spans="1:16" x14ac:dyDescent="0.2">
      <c r="A38" t="s">
        <v>34</v>
      </c>
      <c r="B38" t="s">
        <v>35</v>
      </c>
      <c r="C38" t="s">
        <v>78</v>
      </c>
      <c r="D38" t="s">
        <v>79</v>
      </c>
      <c r="E38" t="s">
        <v>80</v>
      </c>
      <c r="F38" t="s">
        <v>81</v>
      </c>
      <c r="G38" t="s">
        <v>82</v>
      </c>
      <c r="H38" t="s">
        <v>128</v>
      </c>
      <c r="I38" t="s">
        <v>68</v>
      </c>
      <c r="J38" t="s">
        <v>123</v>
      </c>
      <c r="K38" t="s">
        <v>129</v>
      </c>
      <c r="L38" t="s">
        <v>13</v>
      </c>
      <c r="M38" s="1">
        <v>118720890.43000001</v>
      </c>
      <c r="N38" s="1">
        <v>118720890.43000001</v>
      </c>
      <c r="O38" s="1">
        <v>118720890.43000001</v>
      </c>
      <c r="P38" s="1">
        <v>118720890.43000001</v>
      </c>
    </row>
    <row r="39" spans="1:16" x14ac:dyDescent="0.2">
      <c r="A39" t="s">
        <v>34</v>
      </c>
      <c r="B39" t="s">
        <v>35</v>
      </c>
      <c r="C39" t="s">
        <v>78</v>
      </c>
      <c r="D39" t="s">
        <v>79</v>
      </c>
      <c r="E39" t="s">
        <v>80</v>
      </c>
      <c r="F39" t="s">
        <v>81</v>
      </c>
      <c r="G39" t="s">
        <v>82</v>
      </c>
      <c r="H39" t="s">
        <v>128</v>
      </c>
      <c r="I39" t="s">
        <v>68</v>
      </c>
      <c r="J39" t="s">
        <v>17</v>
      </c>
      <c r="K39" t="s">
        <v>83</v>
      </c>
      <c r="L39" t="s">
        <v>13</v>
      </c>
      <c r="M39" s="1">
        <v>21952724.710000001</v>
      </c>
      <c r="N39" s="1">
        <v>21951703.48</v>
      </c>
      <c r="O39" s="1">
        <v>21951703.48</v>
      </c>
      <c r="P39" s="1">
        <v>21950955.609999999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66" zoomScaleNormal="85" zoomScaleSheetLayoutView="66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28458357.420000002</v>
      </c>
      <c r="T10" s="31">
        <f>IF(R10&gt;0,S10/R10,0)</f>
        <v>0.9999999444802844</v>
      </c>
      <c r="U10" s="30">
        <f>'Access-Mar'!O10</f>
        <v>7590801.8300000001</v>
      </c>
      <c r="V10" s="31">
        <f>IF(R10&gt;0,U10/R10,0)</f>
        <v>0.26673364511284714</v>
      </c>
      <c r="W10" s="30">
        <f>'Access-Mar'!P10</f>
        <v>7489935.46</v>
      </c>
      <c r="X10" s="31">
        <f>IF(R10&gt;0,W10/R10,0)</f>
        <v>0.26318929563015209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6550000</v>
      </c>
      <c r="Q11" s="35"/>
      <c r="R11" s="35">
        <f t="shared" ref="R11:R31" si="0">N11-O11+P11+Q11</f>
        <v>6550000</v>
      </c>
      <c r="S11" s="35">
        <f>'Access-Mar'!N11</f>
        <v>0</v>
      </c>
      <c r="T11" s="36">
        <f t="shared" ref="T11:T32" si="1">IF(R11&gt;0,S11/R11,0)</f>
        <v>0</v>
      </c>
      <c r="U11" s="35">
        <f>'Access-Mar'!O11</f>
        <v>0</v>
      </c>
      <c r="V11" s="36">
        <f t="shared" ref="V11:V32" si="2">IF(R11&gt;0,U11/R11,0)</f>
        <v>0</v>
      </c>
      <c r="W11" s="35">
        <f>'Access-Mar'!P11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153215466</v>
      </c>
      <c r="Q12" s="35"/>
      <c r="R12" s="35">
        <f t="shared" si="0"/>
        <v>153215466</v>
      </c>
      <c r="S12" s="35">
        <f>'Access-Mar'!N12</f>
        <v>102074515.97</v>
      </c>
      <c r="T12" s="36">
        <f t="shared" si="1"/>
        <v>0.66621548486495485</v>
      </c>
      <c r="U12" s="35">
        <f>'Access-Mar'!O12</f>
        <v>18089527.02</v>
      </c>
      <c r="V12" s="36">
        <f t="shared" si="2"/>
        <v>0.11806593350047312</v>
      </c>
      <c r="W12" s="35">
        <f>'Access-Mar'!P12</f>
        <v>17014421.16</v>
      </c>
      <c r="X12" s="36">
        <f t="shared" si="3"/>
        <v>0.11104897961149693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22562454</v>
      </c>
      <c r="Q13" s="35"/>
      <c r="R13" s="35">
        <f t="shared" si="0"/>
        <v>22562454</v>
      </c>
      <c r="S13" s="35">
        <f>'Access-Mar'!N13</f>
        <v>20385025.120000001</v>
      </c>
      <c r="T13" s="36">
        <f t="shared" si="1"/>
        <v>0.90349326008598185</v>
      </c>
      <c r="U13" s="35">
        <f>'Access-Mar'!O13</f>
        <v>3307255.72</v>
      </c>
      <c r="V13" s="36">
        <f t="shared" si="2"/>
        <v>0.14658226981869971</v>
      </c>
      <c r="W13" s="35">
        <f>'Access-Mar'!P13</f>
        <v>3307255.72</v>
      </c>
      <c r="X13" s="36">
        <f t="shared" si="3"/>
        <v>0.14658226981869971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1670000</v>
      </c>
      <c r="Q14" s="35"/>
      <c r="R14" s="35">
        <f t="shared" si="0"/>
        <v>1670000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1950800</v>
      </c>
      <c r="Q15" s="35"/>
      <c r="R15" s="35">
        <f t="shared" si="0"/>
        <v>1950800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2625300</v>
      </c>
      <c r="Q16" s="35"/>
      <c r="R16" s="35">
        <f t="shared" si="0"/>
        <v>2625300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1180000</v>
      </c>
      <c r="Q17" s="35"/>
      <c r="R17" s="35">
        <f t="shared" si="0"/>
        <v>1180000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1470000</v>
      </c>
      <c r="Q18" s="35"/>
      <c r="R18" s="35">
        <f t="shared" si="0"/>
        <v>1470000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1410000</v>
      </c>
      <c r="Q20" s="35"/>
      <c r="R20" s="35">
        <f t="shared" si="0"/>
        <v>1410000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PESSOAL ATIVO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250765411.59999999</v>
      </c>
      <c r="Q21" s="35"/>
      <c r="R21" s="35">
        <f t="shared" si="0"/>
        <v>250765411.59999999</v>
      </c>
      <c r="S21" s="35">
        <f>'Access-Mar'!N21</f>
        <v>250765411.59999999</v>
      </c>
      <c r="T21" s="36">
        <f t="shared" si="1"/>
        <v>1</v>
      </c>
      <c r="U21" s="35">
        <f>'Access-Mar'!O21</f>
        <v>250668195.78</v>
      </c>
      <c r="V21" s="36">
        <f t="shared" si="2"/>
        <v>0.99961232364790775</v>
      </c>
      <c r="W21" s="35">
        <f>'Access-Mar'!P21</f>
        <v>248513889.31</v>
      </c>
      <c r="X21" s="36">
        <f t="shared" si="3"/>
        <v>0.99102140013794471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17147858</v>
      </c>
      <c r="Q22" s="35"/>
      <c r="R22" s="35">
        <f t="shared" si="0"/>
        <v>17147858</v>
      </c>
      <c r="S22" s="35">
        <f>'Access-Mar'!N22</f>
        <v>4917905.7</v>
      </c>
      <c r="T22" s="36">
        <f t="shared" si="1"/>
        <v>0.28679416986074879</v>
      </c>
      <c r="U22" s="35">
        <f>'Access-Mar'!O22</f>
        <v>4120710.68</v>
      </c>
      <c r="V22" s="36">
        <f t="shared" si="2"/>
        <v>0.24030468878387026</v>
      </c>
      <c r="W22" s="35">
        <f>'Access-Mar'!P22</f>
        <v>4120710.68</v>
      </c>
      <c r="X22" s="36">
        <f t="shared" si="3"/>
        <v>0.24030468878387026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60000</v>
      </c>
      <c r="Q23" s="35"/>
      <c r="R23" s="35">
        <f t="shared" si="0"/>
        <v>60000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30000</v>
      </c>
      <c r="Q24" s="35"/>
      <c r="R24" s="35">
        <f t="shared" si="0"/>
        <v>30000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30134400</v>
      </c>
      <c r="Q25" s="35"/>
      <c r="R25" s="35">
        <f t="shared" si="0"/>
        <v>30134400</v>
      </c>
      <c r="S25" s="35">
        <f>'Access-Mar'!N25</f>
        <v>28560000</v>
      </c>
      <c r="T25" s="36">
        <f t="shared" si="1"/>
        <v>0.94775406180312205</v>
      </c>
      <c r="U25" s="35">
        <f>'Access-Mar'!O25</f>
        <v>4775700.4400000004</v>
      </c>
      <c r="V25" s="36">
        <f t="shared" si="2"/>
        <v>0.15848002415843687</v>
      </c>
      <c r="W25" s="35">
        <f>'Access-Mar'!P25</f>
        <v>4775700.4400000004</v>
      </c>
      <c r="X25" s="36">
        <f t="shared" si="3"/>
        <v>0.15848002415843687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0569.00M1</v>
      </c>
      <c r="E26" s="43" t="str">
        <f>+'Access-Mar'!F26</f>
        <v>PRESTACAO JURISDICIONAL NA JUSTICA FEDERAL</v>
      </c>
      <c r="F26" s="43" t="str">
        <f>+'Access-Mar'!H26</f>
        <v>BENEFICIOS ASSISTENCIAIS DECORRENTES DO AUXILIO-FUNERAL E NA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102009.85</v>
      </c>
      <c r="Q26" s="35"/>
      <c r="R26" s="35">
        <f t="shared" si="0"/>
        <v>102009.85</v>
      </c>
      <c r="S26" s="35">
        <f>'Access-Mar'!N26</f>
        <v>102009.85</v>
      </c>
      <c r="T26" s="36">
        <f t="shared" si="1"/>
        <v>1</v>
      </c>
      <c r="U26" s="35">
        <f>'Access-Mar'!O26</f>
        <v>102009.85</v>
      </c>
      <c r="V26" s="36">
        <f t="shared" si="2"/>
        <v>1</v>
      </c>
      <c r="W26" s="35">
        <f>'Access-Mar'!P26</f>
        <v>102009.85</v>
      </c>
      <c r="X26" s="36">
        <f t="shared" si="3"/>
        <v>1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02.331</v>
      </c>
      <c r="D27" s="32" t="str">
        <f>CONCATENATE('Access-Mar'!E27,".",'Access-Mar'!G27)</f>
        <v>0569.2010</v>
      </c>
      <c r="E27" s="43" t="str">
        <f>+'Access-Mar'!F27</f>
        <v>PRESTACAO JURISDICIONAL NA JUSTICA FEDERAL</v>
      </c>
      <c r="F27" s="43" t="str">
        <f>+'Access-Mar'!H27</f>
        <v>ASSISTENCIA PRE-ESCOLAR AOS DEPENDENTES DOS SERVIDORES CIVIS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3</v>
      </c>
      <c r="K27" s="35"/>
      <c r="L27" s="35"/>
      <c r="M27" s="35"/>
      <c r="N27" s="33">
        <v>0</v>
      </c>
      <c r="O27" s="35"/>
      <c r="P27" s="35">
        <f>'Access-Mar'!M27</f>
        <v>6987204</v>
      </c>
      <c r="Q27" s="35"/>
      <c r="R27" s="35">
        <f t="shared" si="0"/>
        <v>6987204</v>
      </c>
      <c r="S27" s="35">
        <f>'Access-Mar'!N27</f>
        <v>6987204</v>
      </c>
      <c r="T27" s="36">
        <f t="shared" si="1"/>
        <v>1</v>
      </c>
      <c r="U27" s="35">
        <f>'Access-Mar'!O27</f>
        <v>1625175</v>
      </c>
      <c r="V27" s="36">
        <f t="shared" si="2"/>
        <v>0.23259303721488594</v>
      </c>
      <c r="W27" s="35">
        <f>'Access-Mar'!P27</f>
        <v>1625175</v>
      </c>
      <c r="X27" s="36">
        <f t="shared" si="3"/>
        <v>0.23259303721488594</v>
      </c>
    </row>
    <row r="28" spans="1:24" ht="30.75" customHeight="1" x14ac:dyDescent="0.2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02.331</v>
      </c>
      <c r="D28" s="32" t="str">
        <f>CONCATENATE('Access-Mar'!E28,".",'Access-Mar'!G28)</f>
        <v>0569.2011</v>
      </c>
      <c r="E28" s="43" t="str">
        <f>+'Access-Mar'!F28</f>
        <v>PRESTACAO JURISDICIONAL NA JUSTICA FEDERAL</v>
      </c>
      <c r="F28" s="43" t="str">
        <f>+'Access-Mar'!H28</f>
        <v>AUXILIO-TRANSPORTE AOS SERVIDORES CIVIS, EMPREGADOS E MILITA</v>
      </c>
      <c r="G28" s="32" t="str">
        <f>IF('Access-Mar'!I28="1","F","S")</f>
        <v>F</v>
      </c>
      <c r="H28" s="32" t="str">
        <f>+'Access-Mar'!J28</f>
        <v>0100</v>
      </c>
      <c r="I28" s="43" t="str">
        <f>+'Access-Mar'!K28</f>
        <v>RECURSOS ORDINARIOS</v>
      </c>
      <c r="J28" s="32" t="str">
        <f>+'Access-Mar'!L28</f>
        <v>3</v>
      </c>
      <c r="K28" s="35"/>
      <c r="L28" s="35"/>
      <c r="M28" s="35"/>
      <c r="N28" s="33">
        <v>0</v>
      </c>
      <c r="O28" s="35"/>
      <c r="P28" s="35">
        <f>'Access-Mar'!M28</f>
        <v>2972750</v>
      </c>
      <c r="Q28" s="35"/>
      <c r="R28" s="35">
        <f t="shared" si="0"/>
        <v>2972750</v>
      </c>
      <c r="S28" s="35">
        <f>'Access-Mar'!N28</f>
        <v>2972749.92</v>
      </c>
      <c r="T28" s="36">
        <f t="shared" si="1"/>
        <v>0.99999997308889077</v>
      </c>
      <c r="U28" s="35">
        <f>'Access-Mar'!O28</f>
        <v>284919.94</v>
      </c>
      <c r="V28" s="36">
        <f t="shared" si="2"/>
        <v>9.5843895383062816E-2</v>
      </c>
      <c r="W28" s="35">
        <f>'Access-Mar'!P28</f>
        <v>284919.94</v>
      </c>
      <c r="X28" s="36">
        <f t="shared" si="3"/>
        <v>9.5843895383062816E-2</v>
      </c>
    </row>
    <row r="29" spans="1:24" ht="30.75" customHeight="1" x14ac:dyDescent="0.2">
      <c r="A29" s="32" t="str">
        <f>+'Access-Mar'!A29</f>
        <v>12101</v>
      </c>
      <c r="B29" s="43" t="str">
        <f>+'Access-Mar'!B29</f>
        <v>JUSTICA FEDERAL DE PRIMEIRO GRAU</v>
      </c>
      <c r="C29" s="32" t="str">
        <f>CONCATENATE('Access-Mar'!C29,".",'Access-Mar'!D29)</f>
        <v>02.331</v>
      </c>
      <c r="D29" s="32" t="str">
        <f>CONCATENATE('Access-Mar'!E29,".",'Access-Mar'!G29)</f>
        <v>0569.2012</v>
      </c>
      <c r="E29" s="43" t="str">
        <f>+'Access-Mar'!F29</f>
        <v>PRESTACAO JURISDICIONAL NA JUSTICA FEDERAL</v>
      </c>
      <c r="F29" s="43" t="str">
        <f>+'Access-Mar'!H29</f>
        <v>AUXILIO-ALIMENTACAO AOS SERVIDORES CIVIS, EMPREGADOS E MILIT</v>
      </c>
      <c r="G29" s="32" t="str">
        <f>IF('Access-Mar'!I29="1","F","S")</f>
        <v>F</v>
      </c>
      <c r="H29" s="32" t="str">
        <f>+'Access-Mar'!J29</f>
        <v>0100</v>
      </c>
      <c r="I29" s="43" t="str">
        <f>+'Access-Mar'!K29</f>
        <v>RECURSOS ORDINARIOS</v>
      </c>
      <c r="J29" s="32" t="str">
        <f>+'Access-Mar'!L29</f>
        <v>3</v>
      </c>
      <c r="K29" s="35"/>
      <c r="L29" s="35"/>
      <c r="M29" s="35"/>
      <c r="N29" s="33">
        <v>0</v>
      </c>
      <c r="O29" s="35"/>
      <c r="P29" s="35">
        <f>'Access-Mar'!M29</f>
        <v>48711936</v>
      </c>
      <c r="Q29" s="35"/>
      <c r="R29" s="35">
        <f t="shared" si="0"/>
        <v>48711936</v>
      </c>
      <c r="S29" s="35">
        <f>'Access-Mar'!N29</f>
        <v>48711936</v>
      </c>
      <c r="T29" s="36">
        <f t="shared" si="1"/>
        <v>1</v>
      </c>
      <c r="U29" s="35">
        <f>'Access-Mar'!O29</f>
        <v>12149067.619999999</v>
      </c>
      <c r="V29" s="36">
        <f t="shared" si="2"/>
        <v>0.24940637998867463</v>
      </c>
      <c r="W29" s="35">
        <f>'Access-Mar'!P29</f>
        <v>12149067.619999999</v>
      </c>
      <c r="X29" s="36">
        <f t="shared" si="3"/>
        <v>0.24940637998867463</v>
      </c>
    </row>
    <row r="30" spans="1:24" ht="30.75" customHeight="1" x14ac:dyDescent="0.2">
      <c r="A30" s="32" t="str">
        <f>+'Access-Mar'!A30</f>
        <v>12101</v>
      </c>
      <c r="B30" s="43" t="str">
        <f>+'Access-Mar'!B30</f>
        <v>JUSTICA FEDERAL DE PRIMEIRO GRAU</v>
      </c>
      <c r="C30" s="32" t="str">
        <f>CONCATENATE('Access-Mar'!C30,".",'Access-Mar'!D30)</f>
        <v>02.846</v>
      </c>
      <c r="D30" s="32" t="str">
        <f>CONCATENATE('Access-Mar'!E30,".",'Access-Mar'!G30)</f>
        <v>0569.09HB</v>
      </c>
      <c r="E30" s="43" t="str">
        <f>+'Access-Mar'!F30</f>
        <v>PRESTACAO JURISDICIONAL NA JUSTICA FEDERAL</v>
      </c>
      <c r="F30" s="43" t="str">
        <f>+'Access-Mar'!H30</f>
        <v>CONTRIBUICAO DA UNIAO, DE SUAS AUTARQUIAS E FUNDACOES PARA O</v>
      </c>
      <c r="G30" s="32" t="str">
        <f>IF('Access-Mar'!I30="1","F","S")</f>
        <v>F</v>
      </c>
      <c r="H30" s="32" t="str">
        <f>+'Access-Mar'!J30</f>
        <v>0100</v>
      </c>
      <c r="I30" s="43" t="str">
        <f>+'Access-Mar'!K30</f>
        <v>RECURSOS ORDINARIOS</v>
      </c>
      <c r="J30" s="32" t="str">
        <f>+'Access-Mar'!L30</f>
        <v>1</v>
      </c>
      <c r="K30" s="35"/>
      <c r="L30" s="35"/>
      <c r="M30" s="35"/>
      <c r="N30" s="33">
        <v>0</v>
      </c>
      <c r="O30" s="35"/>
      <c r="P30" s="35">
        <f>'Access-Mar'!M30</f>
        <v>40000968.840000004</v>
      </c>
      <c r="Q30" s="35"/>
      <c r="R30" s="35">
        <f t="shared" si="0"/>
        <v>40000968.840000004</v>
      </c>
      <c r="S30" s="35">
        <f>'Access-Mar'!N30</f>
        <v>40000968.840000004</v>
      </c>
      <c r="T30" s="36">
        <f t="shared" si="1"/>
        <v>1</v>
      </c>
      <c r="U30" s="35">
        <f>'Access-Mar'!O30</f>
        <v>39997721.200000003</v>
      </c>
      <c r="V30" s="36">
        <f t="shared" si="2"/>
        <v>0.99991881096647961</v>
      </c>
      <c r="W30" s="35">
        <f>'Access-Mar'!P30</f>
        <v>39997721.200000003</v>
      </c>
      <c r="X30" s="36">
        <f t="shared" si="3"/>
        <v>0.99991881096647961</v>
      </c>
    </row>
    <row r="31" spans="1:24" ht="30.75" customHeight="1" thickBot="1" x14ac:dyDescent="0.25">
      <c r="A31" s="32" t="str">
        <f>+'Access-Mar'!A31</f>
        <v>12101</v>
      </c>
      <c r="B31" s="43" t="str">
        <f>+'Access-Mar'!B31</f>
        <v>JUSTICA FEDERAL DE PRIMEIRO GRAU</v>
      </c>
      <c r="C31" s="32" t="str">
        <f>CONCATENATE('Access-Mar'!C31,".",'Access-Mar'!D31)</f>
        <v>09.272</v>
      </c>
      <c r="D31" s="32" t="str">
        <f>CONCATENATE('Access-Mar'!E31,".",'Access-Mar'!G31)</f>
        <v>0089.0181</v>
      </c>
      <c r="E31" s="43" t="str">
        <f>+'Access-Mar'!F31</f>
        <v>PREVIDENCIA DE INATIVOS E PENSIONISTAS DA UNIAO</v>
      </c>
      <c r="F31" s="43" t="str">
        <f>+'Access-Mar'!H31</f>
        <v>APOSENTADORIAS E PENSOES - SERVIDORES CIVIS</v>
      </c>
      <c r="G31" s="32" t="str">
        <f>IF('Access-Mar'!I31="1","F","S")</f>
        <v>S</v>
      </c>
      <c r="H31" s="32" t="str">
        <f>+'Access-Mar'!J31</f>
        <v>0169</v>
      </c>
      <c r="I31" s="43" t="str">
        <f>+'Access-Mar'!K31</f>
        <v>CONTRIB.PATRONAL P/PLANO DE SEGURID.SOC.SERV.</v>
      </c>
      <c r="J31" s="32" t="str">
        <f>+'Access-Mar'!L31</f>
        <v>1</v>
      </c>
      <c r="K31" s="35"/>
      <c r="L31" s="35"/>
      <c r="M31" s="35"/>
      <c r="N31" s="33">
        <v>0</v>
      </c>
      <c r="O31" s="35"/>
      <c r="P31" s="35">
        <f>'Access-Mar'!M31</f>
        <v>47130738.939999998</v>
      </c>
      <c r="Q31" s="35"/>
      <c r="R31" s="35">
        <f t="shared" si="0"/>
        <v>47130738.939999998</v>
      </c>
      <c r="S31" s="35">
        <f>'Access-Mar'!N31</f>
        <v>47130738.939999998</v>
      </c>
      <c r="T31" s="36">
        <f t="shared" si="1"/>
        <v>1</v>
      </c>
      <c r="U31" s="35">
        <f>'Access-Mar'!O31</f>
        <v>47118793.490000002</v>
      </c>
      <c r="V31" s="36">
        <f t="shared" si="2"/>
        <v>0.99974654651574202</v>
      </c>
      <c r="W31" s="35">
        <f>'Access-Mar'!P31</f>
        <v>46686877.200000003</v>
      </c>
      <c r="X31" s="36">
        <f t="shared" si="3"/>
        <v>0.99058233013140207</v>
      </c>
    </row>
    <row r="32" spans="1:24" ht="30.75" customHeight="1" thickBot="1" x14ac:dyDescent="0.25">
      <c r="A32" s="70" t="s">
        <v>118</v>
      </c>
      <c r="B32" s="71"/>
      <c r="C32" s="71"/>
      <c r="D32" s="71"/>
      <c r="E32" s="71"/>
      <c r="F32" s="71"/>
      <c r="G32" s="71"/>
      <c r="H32" s="71"/>
      <c r="I32" s="71"/>
      <c r="J32" s="72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667135656.23000002</v>
      </c>
      <c r="Q32" s="38">
        <f>SUM(Q10:Q31)</f>
        <v>0</v>
      </c>
      <c r="R32" s="38">
        <f>SUM(R10:R31)</f>
        <v>667135656.23000002</v>
      </c>
      <c r="S32" s="38">
        <f>SUM(S10:S31)</f>
        <v>581066823.36000013</v>
      </c>
      <c r="T32" s="39">
        <f t="shared" si="1"/>
        <v>0.87098750896275434</v>
      </c>
      <c r="U32" s="38">
        <f>SUM(U10:U31)</f>
        <v>389829878.57000005</v>
      </c>
      <c r="V32" s="39">
        <f t="shared" si="2"/>
        <v>0.58433374821087858</v>
      </c>
      <c r="W32" s="38">
        <f>SUM(W10:W31)</f>
        <v>386067683.57999998</v>
      </c>
      <c r="X32" s="39">
        <f t="shared" si="3"/>
        <v>0.57869442290294892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667135656.23000002</v>
      </c>
      <c r="Q37" s="42"/>
      <c r="R37" s="42">
        <f>SUM(R10:R31)</f>
        <v>667135656.23000002</v>
      </c>
      <c r="S37" s="42">
        <f>SUM(S10:S31)</f>
        <v>581066823.36000013</v>
      </c>
      <c r="T37" s="42"/>
      <c r="U37" s="42">
        <f>SUM(U10:U31)</f>
        <v>389829878.57000005</v>
      </c>
      <c r="V37" s="42"/>
      <c r="W37" s="42">
        <f>SUM(W10:W31)</f>
        <v>386067683.57999998</v>
      </c>
      <c r="X37" s="42"/>
    </row>
    <row r="38" spans="1:24" ht="12.75" x14ac:dyDescent="0.2">
      <c r="N38" s="55" t="s">
        <v>159</v>
      </c>
      <c r="P38" s="42">
        <f>'Access-Mar'!M32</f>
        <v>667135656.23000002</v>
      </c>
      <c r="Q38" s="42"/>
      <c r="R38" s="42">
        <f>'Access-Mar'!M32</f>
        <v>667135656.23000002</v>
      </c>
      <c r="S38" s="42">
        <f>'Access-Mar'!N32</f>
        <v>581066823.36000013</v>
      </c>
      <c r="T38" s="42"/>
      <c r="U38" s="42">
        <f>'Access-Mar'!O32</f>
        <v>389829878.57000005</v>
      </c>
      <c r="V38" s="42"/>
      <c r="W38" s="42">
        <f>'Access-Mar'!P32</f>
        <v>386067683.57999998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155</v>
      </c>
      <c r="P41" s="42">
        <v>667135656.23000002</v>
      </c>
      <c r="Q41" s="56"/>
      <c r="R41" s="56"/>
      <c r="S41" s="42">
        <v>581066823.36000001</v>
      </c>
      <c r="T41" s="56"/>
      <c r="U41" s="42">
        <v>389829878.56999999</v>
      </c>
      <c r="V41" s="56"/>
      <c r="W41" s="42">
        <v>386067683.57999998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2:J32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70" t="s">
        <v>118</v>
      </c>
      <c r="B33" s="71"/>
      <c r="C33" s="71"/>
      <c r="D33" s="71"/>
      <c r="E33" s="71"/>
      <c r="F33" s="71"/>
      <c r="G33" s="71"/>
      <c r="H33" s="71"/>
      <c r="I33" s="71"/>
      <c r="J33" s="72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161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155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3:J33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70" t="s">
        <v>118</v>
      </c>
      <c r="B33" s="71"/>
      <c r="C33" s="71"/>
      <c r="D33" s="71"/>
      <c r="E33" s="71"/>
      <c r="F33" s="71"/>
      <c r="G33" s="71"/>
      <c r="H33" s="71"/>
      <c r="I33" s="71"/>
      <c r="J33" s="72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163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155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70" t="s">
        <v>118</v>
      </c>
      <c r="B33" s="71"/>
      <c r="C33" s="71"/>
      <c r="D33" s="71"/>
      <c r="E33" s="71"/>
      <c r="F33" s="71"/>
      <c r="G33" s="71"/>
      <c r="H33" s="71"/>
      <c r="I33" s="71"/>
      <c r="J33" s="72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165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155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S42" sqref="S4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70" t="s">
        <v>118</v>
      </c>
      <c r="B33" s="71"/>
      <c r="C33" s="71"/>
      <c r="D33" s="71"/>
      <c r="E33" s="71"/>
      <c r="F33" s="71"/>
      <c r="G33" s="71"/>
      <c r="H33" s="71"/>
      <c r="I33" s="71"/>
      <c r="J33" s="72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167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155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P7:Q7"/>
    <mergeCell ref="R7:R8"/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70" t="s">
        <v>118</v>
      </c>
      <c r="B35" s="71"/>
      <c r="C35" s="71"/>
      <c r="D35" s="71"/>
      <c r="E35" s="71"/>
      <c r="F35" s="71"/>
      <c r="G35" s="71"/>
      <c r="H35" s="71"/>
      <c r="I35" s="71"/>
      <c r="J35" s="72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143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155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U49" sqref="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79" t="s">
        <v>89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0" t="s">
        <v>90</v>
      </c>
      <c r="B7" s="81"/>
      <c r="C7" s="81"/>
      <c r="D7" s="81"/>
      <c r="E7" s="81"/>
      <c r="F7" s="81"/>
      <c r="G7" s="81"/>
      <c r="H7" s="81"/>
      <c r="I7" s="81"/>
      <c r="J7" s="82"/>
      <c r="K7" s="83" t="s">
        <v>3</v>
      </c>
      <c r="L7" s="70" t="s">
        <v>91</v>
      </c>
      <c r="M7" s="72"/>
      <c r="N7" s="83" t="s">
        <v>92</v>
      </c>
      <c r="O7" s="83" t="s">
        <v>93</v>
      </c>
      <c r="P7" s="80" t="s">
        <v>94</v>
      </c>
      <c r="Q7" s="82"/>
      <c r="R7" s="83" t="s">
        <v>6</v>
      </c>
      <c r="S7" s="80" t="s">
        <v>95</v>
      </c>
      <c r="T7" s="81"/>
      <c r="U7" s="81"/>
      <c r="V7" s="81"/>
      <c r="W7" s="81"/>
      <c r="X7" s="82"/>
    </row>
    <row r="8" spans="1:24" ht="20.25" customHeight="1" x14ac:dyDescent="0.2">
      <c r="A8" s="85" t="s">
        <v>22</v>
      </c>
      <c r="B8" s="86"/>
      <c r="C8" s="73" t="s">
        <v>96</v>
      </c>
      <c r="D8" s="73" t="s">
        <v>97</v>
      </c>
      <c r="E8" s="75" t="s">
        <v>98</v>
      </c>
      <c r="F8" s="76"/>
      <c r="G8" s="73" t="s">
        <v>0</v>
      </c>
      <c r="H8" s="77" t="s">
        <v>2</v>
      </c>
      <c r="I8" s="78"/>
      <c r="J8" s="73" t="s">
        <v>1</v>
      </c>
      <c r="K8" s="84"/>
      <c r="L8" s="10" t="s">
        <v>99</v>
      </c>
      <c r="M8" s="10" t="s">
        <v>100</v>
      </c>
      <c r="N8" s="84"/>
      <c r="O8" s="84"/>
      <c r="P8" s="12" t="s">
        <v>4</v>
      </c>
      <c r="Q8" s="12" t="s">
        <v>5</v>
      </c>
      <c r="R8" s="84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4"/>
      <c r="D9" s="74"/>
      <c r="E9" s="17" t="s">
        <v>103</v>
      </c>
      <c r="F9" s="17" t="s">
        <v>104</v>
      </c>
      <c r="G9" s="74"/>
      <c r="H9" s="17" t="s">
        <v>101</v>
      </c>
      <c r="I9" s="17" t="s">
        <v>102</v>
      </c>
      <c r="J9" s="74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70" t="s">
        <v>118</v>
      </c>
      <c r="B35" s="71"/>
      <c r="C35" s="71"/>
      <c r="D35" s="71"/>
      <c r="E35" s="71"/>
      <c r="F35" s="71"/>
      <c r="G35" s="71"/>
      <c r="H35" s="71"/>
      <c r="I35" s="71"/>
      <c r="J35" s="72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143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171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2017-11-17T15:03:01Z</dcterms:modified>
</cp:coreProperties>
</file>