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4245" windowWidth="15390" windowHeight="4065" tabRatio="900" activeTab="1"/>
  </bookViews>
  <sheets>
    <sheet name="Jan" sheetId="1" r:id="rId1"/>
    <sheet name="Fev" sheetId="3" r:id="rId2"/>
    <sheet name="Mar" sheetId="26" r:id="rId3"/>
    <sheet name="Abr" sheetId="16" r:id="rId4"/>
    <sheet name="Mai" sheetId="17" r:id="rId5"/>
    <sheet name="Jun" sheetId="18" r:id="rId6"/>
    <sheet name="Jul" sheetId="19" r:id="rId7"/>
    <sheet name="Ago" sheetId="20" r:id="rId8"/>
    <sheet name="Set" sheetId="21" r:id="rId9"/>
    <sheet name="Out" sheetId="22" r:id="rId10"/>
    <sheet name="Nov" sheetId="27" r:id="rId11"/>
    <sheet name="Dez" sheetId="24" r:id="rId12"/>
    <sheet name="Access-Jan" sheetId="2" r:id="rId13"/>
    <sheet name="Access-Fev" sheetId="4" r:id="rId14"/>
    <sheet name="Access-Mar" sheetId="25" r:id="rId15"/>
    <sheet name="Access-Abr" sheetId="8" r:id="rId16"/>
    <sheet name="Access-Mai" sheetId="15" r:id="rId17"/>
    <sheet name="Access-Jun" sheetId="14" r:id="rId18"/>
    <sheet name="Access-Jul" sheetId="13" r:id="rId19"/>
    <sheet name="Access-Ago" sheetId="12" r:id="rId20"/>
    <sheet name="Access-Set" sheetId="11" r:id="rId21"/>
    <sheet name="Access-Out" sheetId="10" r:id="rId22"/>
    <sheet name="Access-Nov" sheetId="9" r:id="rId23"/>
    <sheet name="Access-Dez" sheetId="7" r:id="rId24"/>
  </sheets>
  <definedNames>
    <definedName name="_xlnm.Print_Area" localSheetId="3">Abr!$A$1:$X$35</definedName>
    <definedName name="_xlnm.Print_Area" localSheetId="7">Ago!$A$1:$X$37</definedName>
    <definedName name="_xlnm.Print_Area" localSheetId="11">Dez!$A$1:$X$41</definedName>
    <definedName name="_xlnm.Print_Area" localSheetId="1">Fev!$A$1:$X$31</definedName>
    <definedName name="_xlnm.Print_Area" localSheetId="0">Jan!$A$1:$X$31</definedName>
    <definedName name="_xlnm.Print_Area" localSheetId="6">Jul!$A$1:$X$35</definedName>
    <definedName name="_xlnm.Print_Area" localSheetId="5">Jun!$A$1:$X$35</definedName>
    <definedName name="_xlnm.Print_Area" localSheetId="4">Mai!$A$1:$X$36</definedName>
    <definedName name="_xlnm.Print_Area" localSheetId="2">Mar!$A$1:$X$34</definedName>
    <definedName name="_xlnm.Print_Area" localSheetId="10">Nov!$A$1:$X$38</definedName>
    <definedName name="_xlnm.Print_Area" localSheetId="9">Out!$A$1:$X$39</definedName>
    <definedName name="_xlnm.Print_Area" localSheetId="8">Set!$A$1:$X$38</definedName>
  </definedNames>
  <calcPr calcId="144525"/>
</workbook>
</file>

<file path=xl/calcChain.xml><?xml version="1.0" encoding="utf-8"?>
<calcChain xmlns="http://schemas.openxmlformats.org/spreadsheetml/2006/main">
  <c r="W29" i="3" l="1"/>
  <c r="U29" i="3"/>
  <c r="S29" i="3"/>
  <c r="R29" i="3"/>
  <c r="P29" i="3"/>
  <c r="D29" i="3"/>
  <c r="C29" i="3"/>
  <c r="W28" i="3"/>
  <c r="U28" i="3"/>
  <c r="S28" i="3"/>
  <c r="P28" i="3"/>
  <c r="R28" i="3" s="1"/>
  <c r="J28" i="3"/>
  <c r="I28" i="3"/>
  <c r="H28" i="3"/>
  <c r="G28" i="3"/>
  <c r="F28" i="3"/>
  <c r="E28" i="3"/>
  <c r="D28" i="3"/>
  <c r="C28" i="3"/>
  <c r="B28" i="3"/>
  <c r="A28" i="3"/>
  <c r="W27" i="3"/>
  <c r="U27" i="3"/>
  <c r="S27" i="3"/>
  <c r="P27" i="3"/>
  <c r="R27" i="3" s="1"/>
  <c r="J27" i="3"/>
  <c r="I27" i="3"/>
  <c r="H27" i="3"/>
  <c r="G27" i="3"/>
  <c r="F27" i="3"/>
  <c r="E27" i="3"/>
  <c r="D27" i="3"/>
  <c r="C27" i="3"/>
  <c r="B27" i="3"/>
  <c r="A27" i="3"/>
  <c r="V29" i="3" l="1"/>
  <c r="X29" i="3"/>
  <c r="T29" i="3"/>
  <c r="V28" i="3"/>
  <c r="X28" i="3"/>
  <c r="T28" i="3"/>
  <c r="V27" i="3"/>
  <c r="X27" i="3"/>
  <c r="T27" i="3"/>
  <c r="P33" i="4"/>
  <c r="O33" i="4"/>
  <c r="N33" i="4"/>
  <c r="M33" i="4"/>
  <c r="R41" i="1" l="1"/>
  <c r="S35" i="1"/>
  <c r="W41" i="1" l="1"/>
  <c r="U41" i="1"/>
  <c r="S41" i="1"/>
  <c r="W35" i="1" l="1"/>
  <c r="U35" i="1"/>
  <c r="R35" i="1"/>
  <c r="P35" i="1"/>
  <c r="P30" i="2"/>
  <c r="O30" i="2"/>
  <c r="N30" i="2"/>
  <c r="M30" i="2"/>
  <c r="W49" i="24" l="1"/>
  <c r="U49" i="24"/>
  <c r="S49" i="24"/>
  <c r="R49" i="24"/>
  <c r="P49" i="24"/>
  <c r="W45" i="24" l="1"/>
  <c r="W46" i="24" s="1"/>
  <c r="U45" i="24"/>
  <c r="U46" i="24" s="1"/>
  <c r="S46" i="24"/>
  <c r="R46" i="24"/>
  <c r="P46" i="24"/>
  <c r="S45" i="24"/>
  <c r="P39" i="7"/>
  <c r="O39" i="7"/>
  <c r="N39" i="7"/>
  <c r="R45" i="24"/>
  <c r="P45" i="24"/>
  <c r="Q39" i="24"/>
  <c r="M39" i="7"/>
  <c r="W49" i="27" l="1"/>
  <c r="U49" i="27"/>
  <c r="S49" i="27"/>
  <c r="R49" i="27"/>
  <c r="P49" i="27"/>
  <c r="W43" i="27"/>
  <c r="W42" i="27"/>
  <c r="U42" i="27"/>
  <c r="U43" i="27" s="1"/>
  <c r="S43" i="27"/>
  <c r="S42" i="27"/>
  <c r="R43" i="27"/>
  <c r="R42" i="27"/>
  <c r="P43" i="27"/>
  <c r="P42" i="27"/>
  <c r="P37" i="9"/>
  <c r="O37" i="9"/>
  <c r="N37" i="9"/>
  <c r="M37" i="9"/>
  <c r="W45" i="22" l="1"/>
  <c r="P36" i="10"/>
  <c r="O36" i="10"/>
  <c r="N36" i="10"/>
  <c r="S41" i="22" s="1"/>
  <c r="M36" i="10"/>
  <c r="W41" i="22"/>
  <c r="U41" i="22"/>
  <c r="R41" i="22"/>
  <c r="P41" i="22"/>
  <c r="W34" i="22"/>
  <c r="U34" i="22"/>
  <c r="S34" i="22"/>
  <c r="P34" i="22"/>
  <c r="J34" i="22"/>
  <c r="I34" i="22"/>
  <c r="H34" i="22"/>
  <c r="G34" i="22"/>
  <c r="F34" i="22"/>
  <c r="E34" i="22"/>
  <c r="D34" i="22"/>
  <c r="C34" i="22"/>
  <c r="B34" i="22"/>
  <c r="A34" i="22"/>
  <c r="W33" i="22"/>
  <c r="U33" i="22"/>
  <c r="S33" i="22"/>
  <c r="P33" i="22"/>
  <c r="J33" i="22"/>
  <c r="I33" i="22"/>
  <c r="H33" i="22"/>
  <c r="G33" i="22"/>
  <c r="F33" i="22"/>
  <c r="E33" i="22"/>
  <c r="D33" i="22"/>
  <c r="C33" i="22"/>
  <c r="B33" i="22"/>
  <c r="A33" i="22"/>
  <c r="W32" i="22"/>
  <c r="U32" i="22"/>
  <c r="S32" i="22"/>
  <c r="P32" i="22"/>
  <c r="J32" i="22"/>
  <c r="I32" i="22"/>
  <c r="H32" i="22"/>
  <c r="G32" i="22"/>
  <c r="F32" i="22"/>
  <c r="E32" i="22"/>
  <c r="D32" i="22"/>
  <c r="C32" i="22"/>
  <c r="B32" i="22"/>
  <c r="A32" i="22"/>
  <c r="W31" i="22"/>
  <c r="U31" i="22"/>
  <c r="S31" i="22"/>
  <c r="P31" i="22"/>
  <c r="J31" i="22"/>
  <c r="I31" i="22"/>
  <c r="H31" i="22"/>
  <c r="G31" i="22"/>
  <c r="F31" i="22"/>
  <c r="E31" i="22"/>
  <c r="D31" i="22"/>
  <c r="C31" i="22"/>
  <c r="B31" i="22"/>
  <c r="A31" i="22"/>
  <c r="W30" i="22"/>
  <c r="U30" i="22"/>
  <c r="S30" i="22"/>
  <c r="P30" i="22"/>
  <c r="J30" i="22"/>
  <c r="I30" i="22"/>
  <c r="H30" i="22"/>
  <c r="G30" i="22"/>
  <c r="F30" i="22"/>
  <c r="E30" i="22"/>
  <c r="D30" i="22"/>
  <c r="C30" i="22"/>
  <c r="B30" i="22"/>
  <c r="A30" i="22"/>
  <c r="W29" i="22"/>
  <c r="U29" i="22"/>
  <c r="S29" i="22"/>
  <c r="P29" i="22"/>
  <c r="J29" i="22"/>
  <c r="I29" i="22"/>
  <c r="H29" i="22"/>
  <c r="G29" i="22"/>
  <c r="F29" i="22"/>
  <c r="E29" i="22"/>
  <c r="D29" i="22"/>
  <c r="C29" i="22"/>
  <c r="B29" i="22"/>
  <c r="A29" i="22"/>
  <c r="W28" i="22"/>
  <c r="U28" i="22"/>
  <c r="S28" i="22"/>
  <c r="P28" i="22"/>
  <c r="J28" i="22"/>
  <c r="I28" i="22"/>
  <c r="H28" i="22"/>
  <c r="G28" i="22"/>
  <c r="F28" i="22"/>
  <c r="E28" i="22"/>
  <c r="D28" i="22"/>
  <c r="C28" i="22"/>
  <c r="B28" i="22"/>
  <c r="A28" i="22"/>
  <c r="W27" i="22"/>
  <c r="U27" i="22"/>
  <c r="S27" i="22"/>
  <c r="P27" i="22"/>
  <c r="J27" i="22"/>
  <c r="I27" i="22"/>
  <c r="H27" i="22"/>
  <c r="G27" i="22"/>
  <c r="F27" i="22"/>
  <c r="E27" i="22"/>
  <c r="D27" i="22"/>
  <c r="C27" i="22"/>
  <c r="B27" i="22"/>
  <c r="A27" i="22"/>
  <c r="W26" i="22"/>
  <c r="U26" i="22"/>
  <c r="S26" i="22"/>
  <c r="P26" i="22"/>
  <c r="J26" i="22"/>
  <c r="I26" i="22"/>
  <c r="H26" i="22"/>
  <c r="G26" i="22"/>
  <c r="F26" i="22"/>
  <c r="E26" i="22"/>
  <c r="D26" i="22"/>
  <c r="C26" i="22"/>
  <c r="B26" i="22"/>
  <c r="A26" i="22"/>
  <c r="W25" i="22"/>
  <c r="U25" i="22"/>
  <c r="S25" i="22"/>
  <c r="P25" i="22"/>
  <c r="J25" i="22"/>
  <c r="I25" i="22"/>
  <c r="H25" i="22"/>
  <c r="G25" i="22"/>
  <c r="F25" i="22"/>
  <c r="E25" i="22"/>
  <c r="D25" i="22"/>
  <c r="C25" i="22"/>
  <c r="B25" i="22"/>
  <c r="A25" i="22"/>
  <c r="W24" i="22"/>
  <c r="U24" i="22"/>
  <c r="S24" i="22"/>
  <c r="P24" i="22"/>
  <c r="J24" i="22"/>
  <c r="I24" i="22"/>
  <c r="H24" i="22"/>
  <c r="G24" i="22"/>
  <c r="F24" i="22"/>
  <c r="E24" i="22"/>
  <c r="D24" i="22"/>
  <c r="C24" i="22"/>
  <c r="B24" i="22"/>
  <c r="A24" i="22"/>
  <c r="W23" i="22"/>
  <c r="U23" i="22"/>
  <c r="S23" i="22"/>
  <c r="P23" i="22"/>
  <c r="R23" i="22" s="1"/>
  <c r="J23" i="22"/>
  <c r="I23" i="22"/>
  <c r="H23" i="22"/>
  <c r="G23" i="22"/>
  <c r="F23" i="22"/>
  <c r="E23" i="22"/>
  <c r="D23" i="22"/>
  <c r="C23" i="22"/>
  <c r="B23" i="22"/>
  <c r="A23" i="22"/>
  <c r="W22" i="22"/>
  <c r="U22" i="22"/>
  <c r="S22" i="22"/>
  <c r="P22" i="22"/>
  <c r="R22" i="22" s="1"/>
  <c r="X22" i="22" s="1"/>
  <c r="J22" i="22"/>
  <c r="I22" i="22"/>
  <c r="H22" i="22"/>
  <c r="G22" i="22"/>
  <c r="F22" i="22"/>
  <c r="E22" i="22"/>
  <c r="D22" i="22"/>
  <c r="C22" i="22"/>
  <c r="B22" i="22"/>
  <c r="A22" i="22"/>
  <c r="W21" i="22"/>
  <c r="U21" i="22"/>
  <c r="S21" i="22"/>
  <c r="P21" i="22"/>
  <c r="J21" i="22"/>
  <c r="I21" i="22"/>
  <c r="H21" i="22"/>
  <c r="G21" i="22"/>
  <c r="F21" i="22"/>
  <c r="E21" i="22"/>
  <c r="D21" i="22"/>
  <c r="C21" i="22"/>
  <c r="B21" i="22"/>
  <c r="A21" i="22"/>
  <c r="W20" i="22"/>
  <c r="U20" i="22"/>
  <c r="S20" i="22"/>
  <c r="P20" i="22"/>
  <c r="J20" i="22"/>
  <c r="I20" i="22"/>
  <c r="H20" i="22"/>
  <c r="G20" i="22"/>
  <c r="F20" i="22"/>
  <c r="E20" i="22"/>
  <c r="D20" i="22"/>
  <c r="C20" i="22"/>
  <c r="B20" i="22"/>
  <c r="A20" i="22"/>
  <c r="W19" i="22"/>
  <c r="U19" i="22"/>
  <c r="S19" i="22"/>
  <c r="P19" i="22"/>
  <c r="R19" i="22" s="1"/>
  <c r="J19" i="22"/>
  <c r="I19" i="22"/>
  <c r="H19" i="22"/>
  <c r="G19" i="22"/>
  <c r="F19" i="22"/>
  <c r="E19" i="22"/>
  <c r="D19" i="22"/>
  <c r="C19" i="22"/>
  <c r="B19" i="22"/>
  <c r="A19" i="22"/>
  <c r="W18" i="22"/>
  <c r="U18" i="22"/>
  <c r="S18" i="22"/>
  <c r="P18" i="22"/>
  <c r="J18" i="22"/>
  <c r="I18" i="22"/>
  <c r="H18" i="22"/>
  <c r="G18" i="22"/>
  <c r="F18" i="22"/>
  <c r="E18" i="22"/>
  <c r="D18" i="22"/>
  <c r="C18" i="22"/>
  <c r="B18" i="22"/>
  <c r="A18" i="22"/>
  <c r="W17" i="22"/>
  <c r="U17" i="22"/>
  <c r="S17" i="22"/>
  <c r="P17" i="22"/>
  <c r="R17" i="22" s="1"/>
  <c r="J17" i="22"/>
  <c r="I17" i="22"/>
  <c r="H17" i="22"/>
  <c r="G17" i="22"/>
  <c r="F17" i="22"/>
  <c r="E17" i="22"/>
  <c r="D17" i="22"/>
  <c r="C17" i="22"/>
  <c r="B17" i="22"/>
  <c r="A17" i="22"/>
  <c r="W16" i="22"/>
  <c r="U16" i="22"/>
  <c r="S16" i="22"/>
  <c r="P16" i="22"/>
  <c r="R16" i="22" s="1"/>
  <c r="X16" i="22" s="1"/>
  <c r="J16" i="22"/>
  <c r="I16" i="22"/>
  <c r="H16" i="22"/>
  <c r="G16" i="22"/>
  <c r="F16" i="22"/>
  <c r="E16" i="22"/>
  <c r="D16" i="22"/>
  <c r="C16" i="22"/>
  <c r="B16" i="22"/>
  <c r="A16" i="22"/>
  <c r="W15" i="22"/>
  <c r="U15" i="22"/>
  <c r="S15" i="22"/>
  <c r="P15" i="22"/>
  <c r="R15" i="22" s="1"/>
  <c r="J15" i="22"/>
  <c r="I15" i="22"/>
  <c r="H15" i="22"/>
  <c r="G15" i="22"/>
  <c r="F15" i="22"/>
  <c r="E15" i="22"/>
  <c r="D15" i="22"/>
  <c r="C15" i="22"/>
  <c r="B15" i="22"/>
  <c r="A15" i="22"/>
  <c r="W14" i="22"/>
  <c r="U14" i="22"/>
  <c r="S14" i="22"/>
  <c r="P14" i="22"/>
  <c r="J14" i="22"/>
  <c r="I14" i="22"/>
  <c r="H14" i="22"/>
  <c r="G14" i="22"/>
  <c r="F14" i="22"/>
  <c r="E14" i="22"/>
  <c r="D14" i="22"/>
  <c r="C14" i="22"/>
  <c r="B14" i="22"/>
  <c r="A14" i="22"/>
  <c r="W13" i="22"/>
  <c r="U13" i="22"/>
  <c r="S13" i="22"/>
  <c r="P13" i="22"/>
  <c r="R13" i="22" s="1"/>
  <c r="J13" i="22"/>
  <c r="I13" i="22"/>
  <c r="H13" i="22"/>
  <c r="G13" i="22"/>
  <c r="F13" i="22"/>
  <c r="E13" i="22"/>
  <c r="D13" i="22"/>
  <c r="C13" i="22"/>
  <c r="B13" i="22"/>
  <c r="A13" i="22"/>
  <c r="W12" i="22"/>
  <c r="U12" i="22"/>
  <c r="S12" i="22"/>
  <c r="P12" i="22"/>
  <c r="J12" i="22"/>
  <c r="I12" i="22"/>
  <c r="H12" i="22"/>
  <c r="G12" i="22"/>
  <c r="F12" i="22"/>
  <c r="E12" i="22"/>
  <c r="D12" i="22"/>
  <c r="C12" i="22"/>
  <c r="B12" i="22"/>
  <c r="A12" i="22"/>
  <c r="W11" i="22"/>
  <c r="U11" i="22"/>
  <c r="S11" i="22"/>
  <c r="S40" i="22" s="1"/>
  <c r="P11" i="22"/>
  <c r="R11" i="22" s="1"/>
  <c r="J11" i="22"/>
  <c r="I11" i="22"/>
  <c r="H11" i="22"/>
  <c r="G11" i="22"/>
  <c r="F11" i="22"/>
  <c r="E11" i="22"/>
  <c r="D11" i="22"/>
  <c r="C11" i="22"/>
  <c r="B11" i="22"/>
  <c r="A11" i="22"/>
  <c r="W10" i="22"/>
  <c r="U10" i="22"/>
  <c r="U35" i="22" s="1"/>
  <c r="U45" i="22" s="1"/>
  <c r="S10" i="22"/>
  <c r="P10" i="22"/>
  <c r="R10" i="22" s="1"/>
  <c r="J10" i="22"/>
  <c r="I10" i="22"/>
  <c r="H10" i="22"/>
  <c r="G10" i="22"/>
  <c r="F10" i="22"/>
  <c r="E10" i="22"/>
  <c r="D10" i="22"/>
  <c r="C10" i="22"/>
  <c r="B10" i="22"/>
  <c r="A10" i="22"/>
  <c r="Q35" i="22"/>
  <c r="R34" i="22"/>
  <c r="X34" i="22" s="1"/>
  <c r="R33" i="22"/>
  <c r="R32" i="22"/>
  <c r="X32" i="22" s="1"/>
  <c r="R31" i="22"/>
  <c r="R30" i="22"/>
  <c r="R29" i="22"/>
  <c r="R28" i="22"/>
  <c r="R27" i="22"/>
  <c r="R26" i="22"/>
  <c r="R25" i="22"/>
  <c r="R24" i="22"/>
  <c r="X24" i="22" s="1"/>
  <c r="R21" i="22"/>
  <c r="R20" i="22"/>
  <c r="X20" i="22" s="1"/>
  <c r="R18" i="22"/>
  <c r="X18" i="22" s="1"/>
  <c r="R14" i="22"/>
  <c r="X14" i="22" s="1"/>
  <c r="R12" i="22"/>
  <c r="X12" i="22" s="1"/>
  <c r="N10" i="22"/>
  <c r="S42" i="22" l="1"/>
  <c r="X10" i="22"/>
  <c r="W35" i="22"/>
  <c r="P40" i="22"/>
  <c r="P42" i="22" s="1"/>
  <c r="V15" i="22"/>
  <c r="X15" i="22"/>
  <c r="T15" i="22"/>
  <c r="V23" i="22"/>
  <c r="X23" i="22"/>
  <c r="T23" i="22"/>
  <c r="V17" i="22"/>
  <c r="X17" i="22"/>
  <c r="T17" i="22"/>
  <c r="V25" i="22"/>
  <c r="X25" i="22"/>
  <c r="T25" i="22"/>
  <c r="V27" i="22"/>
  <c r="X27" i="22"/>
  <c r="T27" i="22"/>
  <c r="V29" i="22"/>
  <c r="X29" i="22"/>
  <c r="T29" i="22"/>
  <c r="V31" i="22"/>
  <c r="X31" i="22"/>
  <c r="T31" i="22"/>
  <c r="V11" i="22"/>
  <c r="X11" i="22"/>
  <c r="T11" i="22"/>
  <c r="V19" i="22"/>
  <c r="X19" i="22"/>
  <c r="T19" i="22"/>
  <c r="V33" i="22"/>
  <c r="X33" i="22"/>
  <c r="T33" i="22"/>
  <c r="V13" i="22"/>
  <c r="X13" i="22"/>
  <c r="T13" i="22"/>
  <c r="V21" i="22"/>
  <c r="X21" i="22"/>
  <c r="T21" i="22"/>
  <c r="X26" i="22"/>
  <c r="T26" i="22"/>
  <c r="V26" i="22"/>
  <c r="X28" i="22"/>
  <c r="T28" i="22"/>
  <c r="V28" i="22"/>
  <c r="X30" i="22"/>
  <c r="T30" i="22"/>
  <c r="V30" i="22"/>
  <c r="P35" i="22"/>
  <c r="P45" i="22" s="1"/>
  <c r="U40" i="22"/>
  <c r="U42" i="22" s="1"/>
  <c r="V12" i="22"/>
  <c r="V14" i="22"/>
  <c r="V16" i="22"/>
  <c r="V18" i="22"/>
  <c r="V20" i="22"/>
  <c r="V22" i="22"/>
  <c r="V24" i="22"/>
  <c r="V32" i="22"/>
  <c r="V34" i="22"/>
  <c r="W40" i="22"/>
  <c r="W42" i="22" s="1"/>
  <c r="V10" i="22"/>
  <c r="R35" i="22"/>
  <c r="R40" i="22"/>
  <c r="R42" i="22" s="1"/>
  <c r="T10" i="22"/>
  <c r="T12" i="22"/>
  <c r="T14" i="22"/>
  <c r="T16" i="22"/>
  <c r="T18" i="22"/>
  <c r="T20" i="22"/>
  <c r="T22" i="22"/>
  <c r="T24" i="22"/>
  <c r="T32" i="22"/>
  <c r="T34" i="22"/>
  <c r="S35" i="22"/>
  <c r="S45" i="22" s="1"/>
  <c r="W46" i="21"/>
  <c r="U46" i="21"/>
  <c r="S46" i="21"/>
  <c r="R46" i="21"/>
  <c r="P46" i="21"/>
  <c r="W42" i="21"/>
  <c r="V42" i="21"/>
  <c r="U42" i="21"/>
  <c r="T42" i="21"/>
  <c r="S42" i="21"/>
  <c r="R42" i="21"/>
  <c r="P42" i="21"/>
  <c r="W41" i="21"/>
  <c r="U41" i="21"/>
  <c r="S41" i="21"/>
  <c r="R41" i="21"/>
  <c r="P36" i="11"/>
  <c r="O36" i="11"/>
  <c r="N36" i="11"/>
  <c r="P41" i="21"/>
  <c r="M36" i="11"/>
  <c r="V35" i="22" l="1"/>
  <c r="X35" i="22"/>
  <c r="T35" i="22"/>
  <c r="W41" i="20"/>
  <c r="U41" i="20"/>
  <c r="S41" i="20"/>
  <c r="R41" i="20"/>
  <c r="P41" i="20"/>
  <c r="P36" i="12"/>
  <c r="O36" i="12"/>
  <c r="N36" i="12"/>
  <c r="M36" i="12"/>
  <c r="B15" i="26" l="1"/>
  <c r="W39" i="19"/>
  <c r="U39" i="19"/>
  <c r="S39" i="19"/>
  <c r="S40" i="19"/>
  <c r="R39" i="19"/>
  <c r="P39" i="19"/>
  <c r="W43" i="19"/>
  <c r="U43" i="19"/>
  <c r="S43" i="19"/>
  <c r="P43" i="19"/>
  <c r="W38" i="19"/>
  <c r="W40" i="19"/>
  <c r="U38" i="19"/>
  <c r="U40" i="19"/>
  <c r="S38" i="19"/>
  <c r="R38" i="19"/>
  <c r="R40" i="19"/>
  <c r="P38" i="19"/>
  <c r="P34" i="13"/>
  <c r="O34" i="13"/>
  <c r="N34" i="13"/>
  <c r="M34" i="13"/>
  <c r="W42" i="18"/>
  <c r="W43" i="18"/>
  <c r="U42" i="18"/>
  <c r="U43" i="18"/>
  <c r="S42" i="18"/>
  <c r="S43" i="18"/>
  <c r="P42" i="18"/>
  <c r="P43" i="18"/>
  <c r="W39" i="18"/>
  <c r="U39" i="18"/>
  <c r="S39" i="18"/>
  <c r="R39" i="18"/>
  <c r="R40" i="18"/>
  <c r="P39" i="18"/>
  <c r="W38" i="18"/>
  <c r="U38" i="18"/>
  <c r="S38" i="18"/>
  <c r="R38" i="18"/>
  <c r="P38" i="18"/>
  <c r="P33" i="14"/>
  <c r="O33" i="14"/>
  <c r="N33" i="14"/>
  <c r="M33" i="14"/>
  <c r="W39" i="17"/>
  <c r="U39" i="17"/>
  <c r="S39" i="17"/>
  <c r="R39" i="17"/>
  <c r="R40" i="17"/>
  <c r="P39" i="17"/>
  <c r="W43" i="17"/>
  <c r="U43" i="17"/>
  <c r="S43" i="17"/>
  <c r="P43" i="17"/>
  <c r="W40" i="17"/>
  <c r="P40" i="17"/>
  <c r="W38" i="17"/>
  <c r="U38" i="17"/>
  <c r="U40" i="17"/>
  <c r="S38" i="17"/>
  <c r="S40" i="17"/>
  <c r="R38" i="17"/>
  <c r="P38" i="17"/>
  <c r="P33" i="15"/>
  <c r="O33" i="15"/>
  <c r="N33" i="15"/>
  <c r="M33" i="15"/>
  <c r="W39" i="16"/>
  <c r="U39" i="16"/>
  <c r="S39" i="16"/>
  <c r="R39" i="16"/>
  <c r="U40" i="16"/>
  <c r="P39" i="16"/>
  <c r="W38" i="16"/>
  <c r="U38" i="16"/>
  <c r="S38" i="16"/>
  <c r="R38" i="16"/>
  <c r="P38" i="16"/>
  <c r="W43" i="16"/>
  <c r="U43" i="16"/>
  <c r="S43" i="16"/>
  <c r="P43" i="16"/>
  <c r="P33" i="16"/>
  <c r="P33" i="8"/>
  <c r="O33" i="8"/>
  <c r="N33" i="8"/>
  <c r="M33" i="8"/>
  <c r="W38" i="26"/>
  <c r="U38" i="26"/>
  <c r="S38" i="26"/>
  <c r="R38" i="26"/>
  <c r="P38" i="26"/>
  <c r="W37" i="26"/>
  <c r="U37" i="26"/>
  <c r="S37" i="26"/>
  <c r="R37" i="26"/>
  <c r="P37" i="26"/>
  <c r="P32" i="26"/>
  <c r="P32" i="25"/>
  <c r="O32" i="25"/>
  <c r="N32" i="25"/>
  <c r="M32" i="25"/>
  <c r="W28" i="1"/>
  <c r="U28" i="1"/>
  <c r="S28" i="1"/>
  <c r="P28" i="1"/>
  <c r="R28" i="1" s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P27" i="1"/>
  <c r="R27" i="1" s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P26" i="1"/>
  <c r="R26" i="1"/>
  <c r="X26" i="1" s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P25" i="1"/>
  <c r="R25" i="1" s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P24" i="1"/>
  <c r="R24" i="1" s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P23" i="1"/>
  <c r="R23" i="1"/>
  <c r="V23" i="1" s="1"/>
  <c r="J23" i="1"/>
  <c r="I23" i="1"/>
  <c r="H23" i="1"/>
  <c r="G23" i="1"/>
  <c r="F23" i="1"/>
  <c r="E23" i="1"/>
  <c r="D23" i="1"/>
  <c r="C23" i="1"/>
  <c r="B23" i="1"/>
  <c r="A23" i="1"/>
  <c r="W38" i="24"/>
  <c r="U38" i="24"/>
  <c r="S38" i="24"/>
  <c r="P38" i="24"/>
  <c r="R38" i="24"/>
  <c r="X38" i="24" s="1"/>
  <c r="J38" i="24"/>
  <c r="I38" i="24"/>
  <c r="H38" i="24"/>
  <c r="G38" i="24"/>
  <c r="F38" i="24"/>
  <c r="E38" i="24"/>
  <c r="D38" i="24"/>
  <c r="C38" i="24"/>
  <c r="B38" i="24"/>
  <c r="A38" i="24"/>
  <c r="W37" i="24"/>
  <c r="U37" i="24"/>
  <c r="S37" i="24"/>
  <c r="P37" i="24"/>
  <c r="R37" i="24" s="1"/>
  <c r="J37" i="24"/>
  <c r="I37" i="24"/>
  <c r="H37" i="24"/>
  <c r="G37" i="24"/>
  <c r="F37" i="24"/>
  <c r="E37" i="24"/>
  <c r="D37" i="24"/>
  <c r="C37" i="24"/>
  <c r="B37" i="24"/>
  <c r="A37" i="24"/>
  <c r="W36" i="24"/>
  <c r="U36" i="24"/>
  <c r="S36" i="24"/>
  <c r="P36" i="24"/>
  <c r="R36" i="24" s="1"/>
  <c r="J36" i="24"/>
  <c r="I36" i="24"/>
  <c r="H36" i="24"/>
  <c r="G36" i="24"/>
  <c r="F36" i="24"/>
  <c r="E36" i="24"/>
  <c r="D36" i="24"/>
  <c r="C36" i="24"/>
  <c r="B36" i="24"/>
  <c r="A36" i="24"/>
  <c r="W35" i="24"/>
  <c r="U35" i="24"/>
  <c r="S35" i="24"/>
  <c r="P35" i="24"/>
  <c r="R35" i="24" s="1"/>
  <c r="J35" i="24"/>
  <c r="I35" i="24"/>
  <c r="H35" i="24"/>
  <c r="G35" i="24"/>
  <c r="F35" i="24"/>
  <c r="E35" i="24"/>
  <c r="D35" i="24"/>
  <c r="C35" i="24"/>
  <c r="B35" i="24"/>
  <c r="A35" i="24"/>
  <c r="W34" i="24"/>
  <c r="U34" i="24"/>
  <c r="S34" i="24"/>
  <c r="P34" i="24"/>
  <c r="R34" i="24" s="1"/>
  <c r="J34" i="24"/>
  <c r="I34" i="24"/>
  <c r="H34" i="24"/>
  <c r="G34" i="24"/>
  <c r="F34" i="24"/>
  <c r="E34" i="24"/>
  <c r="D34" i="24"/>
  <c r="C34" i="24"/>
  <c r="B34" i="24"/>
  <c r="A34" i="24"/>
  <c r="W33" i="24"/>
  <c r="U33" i="24"/>
  <c r="S33" i="24"/>
  <c r="P33" i="24"/>
  <c r="R33" i="24" s="1"/>
  <c r="J33" i="24"/>
  <c r="I33" i="24"/>
  <c r="H33" i="24"/>
  <c r="G33" i="24"/>
  <c r="F33" i="24"/>
  <c r="E33" i="24"/>
  <c r="D33" i="24"/>
  <c r="C33" i="24"/>
  <c r="B33" i="24"/>
  <c r="A33" i="24"/>
  <c r="W32" i="24"/>
  <c r="U32" i="24"/>
  <c r="S32" i="24"/>
  <c r="P32" i="24"/>
  <c r="R32" i="24" s="1"/>
  <c r="J32" i="24"/>
  <c r="I32" i="24"/>
  <c r="H32" i="24"/>
  <c r="G32" i="24"/>
  <c r="F32" i="24"/>
  <c r="E32" i="24"/>
  <c r="D32" i="24"/>
  <c r="C32" i="24"/>
  <c r="B32" i="24"/>
  <c r="A32" i="24"/>
  <c r="W31" i="24"/>
  <c r="U31" i="24"/>
  <c r="S31" i="24"/>
  <c r="P31" i="24"/>
  <c r="R31" i="24" s="1"/>
  <c r="J31" i="24"/>
  <c r="I31" i="24"/>
  <c r="H31" i="24"/>
  <c r="G31" i="24"/>
  <c r="F31" i="24"/>
  <c r="E31" i="24"/>
  <c r="D31" i="24"/>
  <c r="C31" i="24"/>
  <c r="B31" i="24"/>
  <c r="A31" i="24"/>
  <c r="W30" i="24"/>
  <c r="U30" i="24"/>
  <c r="S30" i="24"/>
  <c r="P30" i="24"/>
  <c r="R30" i="24" s="1"/>
  <c r="J30" i="24"/>
  <c r="I30" i="24"/>
  <c r="H30" i="24"/>
  <c r="G30" i="24"/>
  <c r="F30" i="24"/>
  <c r="E30" i="24"/>
  <c r="D30" i="24"/>
  <c r="C30" i="24"/>
  <c r="B30" i="24"/>
  <c r="A30" i="24"/>
  <c r="W29" i="24"/>
  <c r="U29" i="24"/>
  <c r="S29" i="24"/>
  <c r="P29" i="24"/>
  <c r="R29" i="24" s="1"/>
  <c r="J29" i="24"/>
  <c r="I29" i="24"/>
  <c r="H29" i="24"/>
  <c r="G29" i="24"/>
  <c r="F29" i="24"/>
  <c r="E29" i="24"/>
  <c r="D29" i="24"/>
  <c r="C29" i="24"/>
  <c r="B29" i="24"/>
  <c r="A29" i="24"/>
  <c r="W28" i="24"/>
  <c r="U28" i="24"/>
  <c r="S28" i="24"/>
  <c r="P28" i="24"/>
  <c r="J28" i="24"/>
  <c r="I28" i="24"/>
  <c r="H28" i="24"/>
  <c r="G28" i="24"/>
  <c r="F28" i="24"/>
  <c r="E28" i="24"/>
  <c r="D28" i="24"/>
  <c r="C28" i="24"/>
  <c r="B28" i="24"/>
  <c r="A28" i="24"/>
  <c r="W27" i="24"/>
  <c r="U27" i="24"/>
  <c r="S27" i="24"/>
  <c r="P27" i="24"/>
  <c r="R27" i="24" s="1"/>
  <c r="J27" i="24"/>
  <c r="I27" i="24"/>
  <c r="H27" i="24"/>
  <c r="G27" i="24"/>
  <c r="F27" i="24"/>
  <c r="E27" i="24"/>
  <c r="D27" i="24"/>
  <c r="C27" i="24"/>
  <c r="B27" i="24"/>
  <c r="A27" i="24"/>
  <c r="W26" i="24"/>
  <c r="U26" i="24"/>
  <c r="S26" i="24"/>
  <c r="P26" i="24"/>
  <c r="R26" i="24" s="1"/>
  <c r="J26" i="24"/>
  <c r="I26" i="24"/>
  <c r="H26" i="24"/>
  <c r="G26" i="24"/>
  <c r="F26" i="24"/>
  <c r="E26" i="24"/>
  <c r="D26" i="24"/>
  <c r="C26" i="24"/>
  <c r="B26" i="24"/>
  <c r="A26" i="24"/>
  <c r="W25" i="24"/>
  <c r="U25" i="24"/>
  <c r="S25" i="24"/>
  <c r="P25" i="24"/>
  <c r="R25" i="24" s="1"/>
  <c r="J25" i="24"/>
  <c r="I25" i="24"/>
  <c r="H25" i="24"/>
  <c r="G25" i="24"/>
  <c r="F25" i="24"/>
  <c r="E25" i="24"/>
  <c r="D25" i="24"/>
  <c r="C25" i="24"/>
  <c r="B25" i="24"/>
  <c r="A25" i="24"/>
  <c r="W24" i="24"/>
  <c r="U24" i="24"/>
  <c r="S24" i="24"/>
  <c r="P24" i="24"/>
  <c r="R24" i="24" s="1"/>
  <c r="J24" i="24"/>
  <c r="I24" i="24"/>
  <c r="H24" i="24"/>
  <c r="G24" i="24"/>
  <c r="F24" i="24"/>
  <c r="E24" i="24"/>
  <c r="D24" i="24"/>
  <c r="C24" i="24"/>
  <c r="B24" i="24"/>
  <c r="A24" i="24"/>
  <c r="W23" i="24"/>
  <c r="U23" i="24"/>
  <c r="S23" i="24"/>
  <c r="P23" i="24"/>
  <c r="R23" i="24" s="1"/>
  <c r="J23" i="24"/>
  <c r="I23" i="24"/>
  <c r="H23" i="24"/>
  <c r="G23" i="24"/>
  <c r="F23" i="24"/>
  <c r="E23" i="24"/>
  <c r="D23" i="24"/>
  <c r="C23" i="24"/>
  <c r="B23" i="24"/>
  <c r="A23" i="24"/>
  <c r="W22" i="24"/>
  <c r="U22" i="24"/>
  <c r="S22" i="24"/>
  <c r="P22" i="24"/>
  <c r="R22" i="24" s="1"/>
  <c r="J22" i="24"/>
  <c r="I22" i="24"/>
  <c r="H22" i="24"/>
  <c r="G22" i="24"/>
  <c r="F22" i="24"/>
  <c r="E22" i="24"/>
  <c r="D22" i="24"/>
  <c r="C22" i="24"/>
  <c r="B22" i="24"/>
  <c r="A22" i="24"/>
  <c r="W21" i="24"/>
  <c r="U21" i="24"/>
  <c r="S21" i="24"/>
  <c r="P21" i="24"/>
  <c r="R21" i="24" s="1"/>
  <c r="J21" i="24"/>
  <c r="I21" i="24"/>
  <c r="H21" i="24"/>
  <c r="G21" i="24"/>
  <c r="F21" i="24"/>
  <c r="E21" i="24"/>
  <c r="D21" i="24"/>
  <c r="C21" i="24"/>
  <c r="B21" i="24"/>
  <c r="A21" i="24"/>
  <c r="W20" i="24"/>
  <c r="U20" i="24"/>
  <c r="S20" i="24"/>
  <c r="P20" i="24"/>
  <c r="R20" i="24" s="1"/>
  <c r="J20" i="24"/>
  <c r="I20" i="24"/>
  <c r="H20" i="24"/>
  <c r="G20" i="24"/>
  <c r="F20" i="24"/>
  <c r="E20" i="24"/>
  <c r="D20" i="24"/>
  <c r="C20" i="24"/>
  <c r="B20" i="24"/>
  <c r="A20" i="24"/>
  <c r="W19" i="24"/>
  <c r="U19" i="24"/>
  <c r="S19" i="24"/>
  <c r="P19" i="24"/>
  <c r="R19" i="24" s="1"/>
  <c r="J19" i="24"/>
  <c r="I19" i="24"/>
  <c r="H19" i="24"/>
  <c r="G19" i="24"/>
  <c r="F19" i="24"/>
  <c r="E19" i="24"/>
  <c r="D19" i="24"/>
  <c r="C19" i="24"/>
  <c r="B19" i="24"/>
  <c r="A19" i="24"/>
  <c r="W18" i="24"/>
  <c r="U18" i="24"/>
  <c r="S18" i="24"/>
  <c r="P18" i="24"/>
  <c r="R18" i="24" s="1"/>
  <c r="J18" i="24"/>
  <c r="I18" i="24"/>
  <c r="H18" i="24"/>
  <c r="G18" i="24"/>
  <c r="F18" i="24"/>
  <c r="E18" i="24"/>
  <c r="D18" i="24"/>
  <c r="C18" i="24"/>
  <c r="B18" i="24"/>
  <c r="A18" i="24"/>
  <c r="W17" i="24"/>
  <c r="U17" i="24"/>
  <c r="S17" i="24"/>
  <c r="P17" i="24"/>
  <c r="R17" i="24" s="1"/>
  <c r="J17" i="24"/>
  <c r="I17" i="24"/>
  <c r="H17" i="24"/>
  <c r="G17" i="24"/>
  <c r="F17" i="24"/>
  <c r="E17" i="24"/>
  <c r="D17" i="24"/>
  <c r="C17" i="24"/>
  <c r="B17" i="24"/>
  <c r="A17" i="24"/>
  <c r="W16" i="24"/>
  <c r="U16" i="24"/>
  <c r="S16" i="24"/>
  <c r="P16" i="24"/>
  <c r="R16" i="24" s="1"/>
  <c r="J16" i="24"/>
  <c r="I16" i="24"/>
  <c r="H16" i="24"/>
  <c r="G16" i="24"/>
  <c r="F16" i="24"/>
  <c r="E16" i="24"/>
  <c r="D16" i="24"/>
  <c r="C16" i="24"/>
  <c r="B16" i="24"/>
  <c r="A16" i="24"/>
  <c r="W15" i="24"/>
  <c r="U15" i="24"/>
  <c r="S15" i="24"/>
  <c r="P15" i="24"/>
  <c r="R15" i="24" s="1"/>
  <c r="J15" i="24"/>
  <c r="I15" i="24"/>
  <c r="H15" i="24"/>
  <c r="G15" i="24"/>
  <c r="F15" i="24"/>
  <c r="E15" i="24"/>
  <c r="D15" i="24"/>
  <c r="C15" i="24"/>
  <c r="B15" i="24"/>
  <c r="A15" i="24"/>
  <c r="W14" i="24"/>
  <c r="W44" i="24" s="1"/>
  <c r="U14" i="24"/>
  <c r="S14" i="24"/>
  <c r="P14" i="24"/>
  <c r="R14" i="24" s="1"/>
  <c r="J14" i="24"/>
  <c r="I14" i="24"/>
  <c r="H14" i="24"/>
  <c r="G14" i="24"/>
  <c r="F14" i="24"/>
  <c r="E14" i="24"/>
  <c r="D14" i="24"/>
  <c r="C14" i="24"/>
  <c r="B14" i="24"/>
  <c r="A14" i="24"/>
  <c r="W13" i="24"/>
  <c r="U13" i="24"/>
  <c r="S13" i="24"/>
  <c r="S44" i="24" s="1"/>
  <c r="P13" i="24"/>
  <c r="R13" i="24" s="1"/>
  <c r="J13" i="24"/>
  <c r="I13" i="24"/>
  <c r="H13" i="24"/>
  <c r="G13" i="24"/>
  <c r="F13" i="24"/>
  <c r="E13" i="24"/>
  <c r="D13" i="24"/>
  <c r="C13" i="24"/>
  <c r="B13" i="24"/>
  <c r="A13" i="24"/>
  <c r="W12" i="24"/>
  <c r="U12" i="24"/>
  <c r="S12" i="24"/>
  <c r="P12" i="24"/>
  <c r="R12" i="24" s="1"/>
  <c r="J12" i="24"/>
  <c r="I12" i="24"/>
  <c r="H12" i="24"/>
  <c r="G12" i="24"/>
  <c r="F12" i="24"/>
  <c r="E12" i="24"/>
  <c r="D12" i="24"/>
  <c r="C12" i="24"/>
  <c r="B12" i="24"/>
  <c r="A12" i="24"/>
  <c r="W11" i="24"/>
  <c r="U11" i="24"/>
  <c r="S11" i="24"/>
  <c r="P11" i="24"/>
  <c r="J11" i="24"/>
  <c r="I11" i="24"/>
  <c r="H11" i="24"/>
  <c r="G11" i="24"/>
  <c r="F11" i="24"/>
  <c r="E11" i="24"/>
  <c r="D11" i="24"/>
  <c r="C11" i="24"/>
  <c r="B11" i="24"/>
  <c r="A11" i="24"/>
  <c r="W10" i="24"/>
  <c r="U10" i="24"/>
  <c r="S10" i="24"/>
  <c r="P10" i="24"/>
  <c r="R10" i="24" s="1"/>
  <c r="J10" i="24"/>
  <c r="I10" i="24"/>
  <c r="H10" i="24"/>
  <c r="G10" i="24"/>
  <c r="F10" i="24"/>
  <c r="E10" i="24"/>
  <c r="D10" i="24"/>
  <c r="C10" i="24"/>
  <c r="B10" i="24"/>
  <c r="A10" i="24"/>
  <c r="R28" i="24"/>
  <c r="X28" i="24" s="1"/>
  <c r="N10" i="24"/>
  <c r="W35" i="27"/>
  <c r="U35" i="27"/>
  <c r="S35" i="27"/>
  <c r="P35" i="27"/>
  <c r="J35" i="27"/>
  <c r="I35" i="27"/>
  <c r="H35" i="27"/>
  <c r="G35" i="27"/>
  <c r="F35" i="27"/>
  <c r="E35" i="27"/>
  <c r="D35" i="27"/>
  <c r="C35" i="27"/>
  <c r="B35" i="27"/>
  <c r="A35" i="27"/>
  <c r="W34" i="27"/>
  <c r="U34" i="27"/>
  <c r="S34" i="27"/>
  <c r="P34" i="27"/>
  <c r="J34" i="27"/>
  <c r="I34" i="27"/>
  <c r="H34" i="27"/>
  <c r="G34" i="27"/>
  <c r="F34" i="27"/>
  <c r="E34" i="27"/>
  <c r="D34" i="27"/>
  <c r="C34" i="27"/>
  <c r="B34" i="27"/>
  <c r="A34" i="27"/>
  <c r="W33" i="27"/>
  <c r="U33" i="27"/>
  <c r="S33" i="27"/>
  <c r="P33" i="27"/>
  <c r="J33" i="27"/>
  <c r="I33" i="27"/>
  <c r="H33" i="27"/>
  <c r="G33" i="27"/>
  <c r="F33" i="27"/>
  <c r="E33" i="27"/>
  <c r="D33" i="27"/>
  <c r="C33" i="27"/>
  <c r="B33" i="27"/>
  <c r="A33" i="27"/>
  <c r="W32" i="27"/>
  <c r="U32" i="27"/>
  <c r="S32" i="27"/>
  <c r="P32" i="27"/>
  <c r="J32" i="27"/>
  <c r="I32" i="27"/>
  <c r="H32" i="27"/>
  <c r="G32" i="27"/>
  <c r="F32" i="27"/>
  <c r="E32" i="27"/>
  <c r="D32" i="27"/>
  <c r="C32" i="27"/>
  <c r="B32" i="27"/>
  <c r="A32" i="27"/>
  <c r="W31" i="27"/>
  <c r="U31" i="27"/>
  <c r="S31" i="27"/>
  <c r="P31" i="27"/>
  <c r="J31" i="27"/>
  <c r="I31" i="27"/>
  <c r="H31" i="27"/>
  <c r="G31" i="27"/>
  <c r="F31" i="27"/>
  <c r="E31" i="27"/>
  <c r="D31" i="27"/>
  <c r="C31" i="27"/>
  <c r="B31" i="27"/>
  <c r="A31" i="27"/>
  <c r="W30" i="27"/>
  <c r="U30" i="27"/>
  <c r="S30" i="27"/>
  <c r="P30" i="27"/>
  <c r="J30" i="27"/>
  <c r="I30" i="27"/>
  <c r="H30" i="27"/>
  <c r="G30" i="27"/>
  <c r="F30" i="27"/>
  <c r="E30" i="27"/>
  <c r="D30" i="27"/>
  <c r="C30" i="27"/>
  <c r="B30" i="27"/>
  <c r="A30" i="27"/>
  <c r="W29" i="27"/>
  <c r="U29" i="27"/>
  <c r="S29" i="27"/>
  <c r="P29" i="27"/>
  <c r="J29" i="27"/>
  <c r="I29" i="27"/>
  <c r="H29" i="27"/>
  <c r="G29" i="27"/>
  <c r="F29" i="27"/>
  <c r="E29" i="27"/>
  <c r="D29" i="27"/>
  <c r="C29" i="27"/>
  <c r="B29" i="27"/>
  <c r="A29" i="27"/>
  <c r="W28" i="27"/>
  <c r="U28" i="27"/>
  <c r="S28" i="27"/>
  <c r="P28" i="27"/>
  <c r="J28" i="27"/>
  <c r="I28" i="27"/>
  <c r="H28" i="27"/>
  <c r="G28" i="27"/>
  <c r="F28" i="27"/>
  <c r="E28" i="27"/>
  <c r="D28" i="27"/>
  <c r="C28" i="27"/>
  <c r="B28" i="27"/>
  <c r="A28" i="27"/>
  <c r="W27" i="27"/>
  <c r="U27" i="27"/>
  <c r="S27" i="27"/>
  <c r="P27" i="27"/>
  <c r="J27" i="27"/>
  <c r="I27" i="27"/>
  <c r="H27" i="27"/>
  <c r="G27" i="27"/>
  <c r="F27" i="27"/>
  <c r="E27" i="27"/>
  <c r="D27" i="27"/>
  <c r="C27" i="27"/>
  <c r="B27" i="27"/>
  <c r="A27" i="27"/>
  <c r="W26" i="27"/>
  <c r="U26" i="27"/>
  <c r="S26" i="27"/>
  <c r="P26" i="27"/>
  <c r="J26" i="27"/>
  <c r="I26" i="27"/>
  <c r="H26" i="27"/>
  <c r="G26" i="27"/>
  <c r="F26" i="27"/>
  <c r="E26" i="27"/>
  <c r="D26" i="27"/>
  <c r="C26" i="27"/>
  <c r="B26" i="27"/>
  <c r="A26" i="27"/>
  <c r="W25" i="27"/>
  <c r="U25" i="27"/>
  <c r="S25" i="27"/>
  <c r="P25" i="27"/>
  <c r="J25" i="27"/>
  <c r="I25" i="27"/>
  <c r="H25" i="27"/>
  <c r="G25" i="27"/>
  <c r="F25" i="27"/>
  <c r="E25" i="27"/>
  <c r="D25" i="27"/>
  <c r="C25" i="27"/>
  <c r="B25" i="27"/>
  <c r="A25" i="27"/>
  <c r="W24" i="27"/>
  <c r="U24" i="27"/>
  <c r="S24" i="27"/>
  <c r="P24" i="27"/>
  <c r="J24" i="27"/>
  <c r="I24" i="27"/>
  <c r="H24" i="27"/>
  <c r="G24" i="27"/>
  <c r="F24" i="27"/>
  <c r="E24" i="27"/>
  <c r="D24" i="27"/>
  <c r="C24" i="27"/>
  <c r="B24" i="27"/>
  <c r="A24" i="27"/>
  <c r="W23" i="27"/>
  <c r="U23" i="27"/>
  <c r="S23" i="27"/>
  <c r="P23" i="27"/>
  <c r="J23" i="27"/>
  <c r="I23" i="27"/>
  <c r="H23" i="27"/>
  <c r="G23" i="27"/>
  <c r="F23" i="27"/>
  <c r="E23" i="27"/>
  <c r="D23" i="27"/>
  <c r="C23" i="27"/>
  <c r="B23" i="27"/>
  <c r="A23" i="27"/>
  <c r="W22" i="27"/>
  <c r="U22" i="27"/>
  <c r="S22" i="27"/>
  <c r="P22" i="27"/>
  <c r="J22" i="27"/>
  <c r="I22" i="27"/>
  <c r="H22" i="27"/>
  <c r="G22" i="27"/>
  <c r="F22" i="27"/>
  <c r="E22" i="27"/>
  <c r="D22" i="27"/>
  <c r="C22" i="27"/>
  <c r="B22" i="27"/>
  <c r="A22" i="27"/>
  <c r="W21" i="27"/>
  <c r="U21" i="27"/>
  <c r="S21" i="27"/>
  <c r="P21" i="27"/>
  <c r="J21" i="27"/>
  <c r="I21" i="27"/>
  <c r="H21" i="27"/>
  <c r="G21" i="27"/>
  <c r="F21" i="27"/>
  <c r="E21" i="27"/>
  <c r="D21" i="27"/>
  <c r="C21" i="27"/>
  <c r="B21" i="27"/>
  <c r="A21" i="27"/>
  <c r="W20" i="27"/>
  <c r="U20" i="27"/>
  <c r="S20" i="27"/>
  <c r="P20" i="27"/>
  <c r="J20" i="27"/>
  <c r="I20" i="27"/>
  <c r="H20" i="27"/>
  <c r="G20" i="27"/>
  <c r="F20" i="27"/>
  <c r="E20" i="27"/>
  <c r="D20" i="27"/>
  <c r="C20" i="27"/>
  <c r="B20" i="27"/>
  <c r="A20" i="27"/>
  <c r="W19" i="27"/>
  <c r="U19" i="27"/>
  <c r="S19" i="27"/>
  <c r="P19" i="27"/>
  <c r="J19" i="27"/>
  <c r="I19" i="27"/>
  <c r="H19" i="27"/>
  <c r="G19" i="27"/>
  <c r="F19" i="27"/>
  <c r="E19" i="27"/>
  <c r="D19" i="27"/>
  <c r="C19" i="27"/>
  <c r="B19" i="27"/>
  <c r="A19" i="27"/>
  <c r="W18" i="27"/>
  <c r="U18" i="27"/>
  <c r="S18" i="27"/>
  <c r="P18" i="27"/>
  <c r="J18" i="27"/>
  <c r="I18" i="27"/>
  <c r="H18" i="27"/>
  <c r="G18" i="27"/>
  <c r="F18" i="27"/>
  <c r="E18" i="27"/>
  <c r="D18" i="27"/>
  <c r="C18" i="27"/>
  <c r="B18" i="27"/>
  <c r="A18" i="27"/>
  <c r="W17" i="27"/>
  <c r="U17" i="27"/>
  <c r="S17" i="27"/>
  <c r="P17" i="27"/>
  <c r="J17" i="27"/>
  <c r="I17" i="27"/>
  <c r="H17" i="27"/>
  <c r="G17" i="27"/>
  <c r="F17" i="27"/>
  <c r="E17" i="27"/>
  <c r="D17" i="27"/>
  <c r="C17" i="27"/>
  <c r="B17" i="27"/>
  <c r="A17" i="27"/>
  <c r="W16" i="27"/>
  <c r="U16" i="27"/>
  <c r="S16" i="27"/>
  <c r="P16" i="27"/>
  <c r="J16" i="27"/>
  <c r="I16" i="27"/>
  <c r="H16" i="27"/>
  <c r="G16" i="27"/>
  <c r="F16" i="27"/>
  <c r="E16" i="27"/>
  <c r="D16" i="27"/>
  <c r="C16" i="27"/>
  <c r="B16" i="27"/>
  <c r="A16" i="27"/>
  <c r="W15" i="27"/>
  <c r="U15" i="27"/>
  <c r="S15" i="27"/>
  <c r="P15" i="27"/>
  <c r="J15" i="27"/>
  <c r="I15" i="27"/>
  <c r="H15" i="27"/>
  <c r="G15" i="27"/>
  <c r="F15" i="27"/>
  <c r="E15" i="27"/>
  <c r="D15" i="27"/>
  <c r="C15" i="27"/>
  <c r="B15" i="27"/>
  <c r="A15" i="27"/>
  <c r="W14" i="27"/>
  <c r="U14" i="27"/>
  <c r="S14" i="27"/>
  <c r="P14" i="27"/>
  <c r="J14" i="27"/>
  <c r="I14" i="27"/>
  <c r="H14" i="27"/>
  <c r="G14" i="27"/>
  <c r="F14" i="27"/>
  <c r="E14" i="27"/>
  <c r="D14" i="27"/>
  <c r="C14" i="27"/>
  <c r="B14" i="27"/>
  <c r="A14" i="27"/>
  <c r="W13" i="27"/>
  <c r="U13" i="27"/>
  <c r="S13" i="27"/>
  <c r="P13" i="27"/>
  <c r="J13" i="27"/>
  <c r="I13" i="27"/>
  <c r="H13" i="27"/>
  <c r="G13" i="27"/>
  <c r="F13" i="27"/>
  <c r="E13" i="27"/>
  <c r="D13" i="27"/>
  <c r="C13" i="27"/>
  <c r="B13" i="27"/>
  <c r="A13" i="27"/>
  <c r="W12" i="27"/>
  <c r="U12" i="27"/>
  <c r="S12" i="27"/>
  <c r="P12" i="27"/>
  <c r="J12" i="27"/>
  <c r="I12" i="27"/>
  <c r="H12" i="27"/>
  <c r="G12" i="27"/>
  <c r="F12" i="27"/>
  <c r="E12" i="27"/>
  <c r="D12" i="27"/>
  <c r="C12" i="27"/>
  <c r="B12" i="27"/>
  <c r="A12" i="27"/>
  <c r="W11" i="27"/>
  <c r="U11" i="27"/>
  <c r="S11" i="27"/>
  <c r="P11" i="27"/>
  <c r="R11" i="27" s="1"/>
  <c r="J11" i="27"/>
  <c r="I11" i="27"/>
  <c r="H11" i="27"/>
  <c r="G11" i="27"/>
  <c r="F11" i="27"/>
  <c r="E11" i="27"/>
  <c r="D11" i="27"/>
  <c r="C11" i="27"/>
  <c r="B11" i="27"/>
  <c r="A11" i="27"/>
  <c r="W10" i="27"/>
  <c r="W36" i="27"/>
  <c r="U10" i="27"/>
  <c r="S10" i="27"/>
  <c r="S41" i="27" s="1"/>
  <c r="P10" i="27"/>
  <c r="J10" i="27"/>
  <c r="I10" i="27"/>
  <c r="H10" i="27"/>
  <c r="G10" i="27"/>
  <c r="F10" i="27"/>
  <c r="E10" i="27"/>
  <c r="D10" i="27"/>
  <c r="C10" i="27"/>
  <c r="B10" i="27"/>
  <c r="A10" i="27"/>
  <c r="Q36" i="27"/>
  <c r="R35" i="27"/>
  <c r="X35" i="27" s="1"/>
  <c r="R34" i="27"/>
  <c r="V34" i="27" s="1"/>
  <c r="R33" i="27"/>
  <c r="X33" i="27" s="1"/>
  <c r="R32" i="27"/>
  <c r="V32" i="27" s="1"/>
  <c r="R31" i="27"/>
  <c r="X31" i="27" s="1"/>
  <c r="R30" i="27"/>
  <c r="V30" i="27" s="1"/>
  <c r="R29" i="27"/>
  <c r="X29" i="27" s="1"/>
  <c r="R28" i="27"/>
  <c r="V28" i="27" s="1"/>
  <c r="R27" i="27"/>
  <c r="X27" i="27" s="1"/>
  <c r="R26" i="27"/>
  <c r="V26" i="27" s="1"/>
  <c r="R25" i="27"/>
  <c r="V25" i="27" s="1"/>
  <c r="R24" i="27"/>
  <c r="V24" i="27" s="1"/>
  <c r="R23" i="27"/>
  <c r="X23" i="27" s="1"/>
  <c r="R22" i="27"/>
  <c r="V22" i="27" s="1"/>
  <c r="R21" i="27"/>
  <c r="V21" i="27" s="1"/>
  <c r="R20" i="27"/>
  <c r="V20" i="27" s="1"/>
  <c r="R19" i="27"/>
  <c r="X19" i="27" s="1"/>
  <c r="R18" i="27"/>
  <c r="V18" i="27" s="1"/>
  <c r="R17" i="27"/>
  <c r="V17" i="27" s="1"/>
  <c r="R16" i="27"/>
  <c r="V16" i="27" s="1"/>
  <c r="R15" i="27"/>
  <c r="R14" i="27"/>
  <c r="V14" i="27" s="1"/>
  <c r="R13" i="27"/>
  <c r="V13" i="27" s="1"/>
  <c r="R12" i="27"/>
  <c r="V12" i="27" s="1"/>
  <c r="N10" i="27"/>
  <c r="R10" i="27" s="1"/>
  <c r="W34" i="21"/>
  <c r="U34" i="21"/>
  <c r="S34" i="21"/>
  <c r="P34" i="21"/>
  <c r="R34" i="21"/>
  <c r="J34" i="21"/>
  <c r="I34" i="21"/>
  <c r="H34" i="21"/>
  <c r="G34" i="21"/>
  <c r="F34" i="21"/>
  <c r="E34" i="21"/>
  <c r="D34" i="21"/>
  <c r="C34" i="21"/>
  <c r="B34" i="21"/>
  <c r="A34" i="21"/>
  <c r="W33" i="21"/>
  <c r="U33" i="21"/>
  <c r="S33" i="21"/>
  <c r="P33" i="21"/>
  <c r="J33" i="21"/>
  <c r="I33" i="21"/>
  <c r="H33" i="21"/>
  <c r="G33" i="21"/>
  <c r="F33" i="21"/>
  <c r="E33" i="21"/>
  <c r="D33" i="21"/>
  <c r="C33" i="21"/>
  <c r="B33" i="21"/>
  <c r="A33" i="21"/>
  <c r="W32" i="21"/>
  <c r="U32" i="21"/>
  <c r="S32" i="21"/>
  <c r="P32" i="21"/>
  <c r="R32" i="21" s="1"/>
  <c r="J32" i="21"/>
  <c r="I32" i="21"/>
  <c r="H32" i="21"/>
  <c r="G32" i="21"/>
  <c r="F32" i="21"/>
  <c r="E32" i="21"/>
  <c r="D32" i="21"/>
  <c r="C32" i="21"/>
  <c r="B32" i="21"/>
  <c r="A32" i="21"/>
  <c r="W31" i="21"/>
  <c r="U31" i="21"/>
  <c r="S31" i="21"/>
  <c r="P31" i="21"/>
  <c r="J31" i="21"/>
  <c r="I31" i="21"/>
  <c r="H31" i="21"/>
  <c r="G31" i="21"/>
  <c r="F31" i="21"/>
  <c r="E31" i="21"/>
  <c r="D31" i="21"/>
  <c r="C31" i="21"/>
  <c r="B31" i="21"/>
  <c r="A31" i="21"/>
  <c r="W30" i="21"/>
  <c r="U30" i="21"/>
  <c r="S30" i="21"/>
  <c r="P30" i="21"/>
  <c r="R30" i="21" s="1"/>
  <c r="J30" i="21"/>
  <c r="I30" i="21"/>
  <c r="H30" i="21"/>
  <c r="G30" i="21"/>
  <c r="F30" i="21"/>
  <c r="E30" i="21"/>
  <c r="D30" i="21"/>
  <c r="C30" i="21"/>
  <c r="B30" i="21"/>
  <c r="A30" i="21"/>
  <c r="W29" i="21"/>
  <c r="U29" i="21"/>
  <c r="S29" i="21"/>
  <c r="P29" i="21"/>
  <c r="J29" i="21"/>
  <c r="I29" i="21"/>
  <c r="H29" i="21"/>
  <c r="G29" i="21"/>
  <c r="F29" i="21"/>
  <c r="E29" i="21"/>
  <c r="D29" i="21"/>
  <c r="C29" i="21"/>
  <c r="B29" i="21"/>
  <c r="A29" i="21"/>
  <c r="W28" i="21"/>
  <c r="U28" i="21"/>
  <c r="S28" i="21"/>
  <c r="P28" i="21"/>
  <c r="R28" i="21" s="1"/>
  <c r="J28" i="21"/>
  <c r="I28" i="21"/>
  <c r="H28" i="21"/>
  <c r="G28" i="21"/>
  <c r="F28" i="21"/>
  <c r="E28" i="21"/>
  <c r="D28" i="21"/>
  <c r="C28" i="21"/>
  <c r="B28" i="21"/>
  <c r="A28" i="21"/>
  <c r="W27" i="21"/>
  <c r="U27" i="21"/>
  <c r="S27" i="21"/>
  <c r="P27" i="21"/>
  <c r="R27" i="21" s="1"/>
  <c r="J27" i="21"/>
  <c r="I27" i="21"/>
  <c r="H27" i="21"/>
  <c r="G27" i="21"/>
  <c r="F27" i="21"/>
  <c r="E27" i="21"/>
  <c r="D27" i="21"/>
  <c r="C27" i="21"/>
  <c r="B27" i="21"/>
  <c r="A27" i="21"/>
  <c r="W26" i="21"/>
  <c r="U26" i="21"/>
  <c r="S26" i="21"/>
  <c r="P26" i="21"/>
  <c r="R26" i="21" s="1"/>
  <c r="J26" i="21"/>
  <c r="I26" i="21"/>
  <c r="H26" i="21"/>
  <c r="G26" i="21"/>
  <c r="F26" i="21"/>
  <c r="E26" i="21"/>
  <c r="D26" i="21"/>
  <c r="C26" i="21"/>
  <c r="B26" i="21"/>
  <c r="A26" i="21"/>
  <c r="W25" i="21"/>
  <c r="U25" i="21"/>
  <c r="S25" i="21"/>
  <c r="P25" i="21"/>
  <c r="J25" i="21"/>
  <c r="I25" i="21"/>
  <c r="H25" i="21"/>
  <c r="G25" i="21"/>
  <c r="F25" i="21"/>
  <c r="E25" i="21"/>
  <c r="D25" i="21"/>
  <c r="C25" i="21"/>
  <c r="B25" i="21"/>
  <c r="A25" i="21"/>
  <c r="W24" i="21"/>
  <c r="U24" i="21"/>
  <c r="S24" i="21"/>
  <c r="P24" i="21"/>
  <c r="R24" i="21" s="1"/>
  <c r="J24" i="21"/>
  <c r="I24" i="21"/>
  <c r="H24" i="21"/>
  <c r="G24" i="21"/>
  <c r="F24" i="21"/>
  <c r="E24" i="21"/>
  <c r="D24" i="21"/>
  <c r="C24" i="21"/>
  <c r="B24" i="21"/>
  <c r="A24" i="21"/>
  <c r="W23" i="21"/>
  <c r="U23" i="21"/>
  <c r="S23" i="21"/>
  <c r="P23" i="21"/>
  <c r="R23" i="21" s="1"/>
  <c r="J23" i="21"/>
  <c r="I23" i="21"/>
  <c r="H23" i="21"/>
  <c r="G23" i="21"/>
  <c r="F23" i="21"/>
  <c r="E23" i="21"/>
  <c r="D23" i="21"/>
  <c r="C23" i="21"/>
  <c r="B23" i="21"/>
  <c r="A23" i="21"/>
  <c r="W22" i="21"/>
  <c r="U22" i="21"/>
  <c r="S22" i="21"/>
  <c r="P22" i="21"/>
  <c r="R22" i="21" s="1"/>
  <c r="J22" i="21"/>
  <c r="I22" i="21"/>
  <c r="H22" i="21"/>
  <c r="G22" i="21"/>
  <c r="F22" i="21"/>
  <c r="E22" i="21"/>
  <c r="D22" i="21"/>
  <c r="C22" i="21"/>
  <c r="B22" i="21"/>
  <c r="A22" i="21"/>
  <c r="W21" i="21"/>
  <c r="U21" i="21"/>
  <c r="S21" i="21"/>
  <c r="P21" i="21"/>
  <c r="J21" i="21"/>
  <c r="I21" i="21"/>
  <c r="H21" i="21"/>
  <c r="G21" i="21"/>
  <c r="F21" i="21"/>
  <c r="E21" i="21"/>
  <c r="D21" i="21"/>
  <c r="C21" i="21"/>
  <c r="B21" i="21"/>
  <c r="A21" i="21"/>
  <c r="W20" i="21"/>
  <c r="U20" i="21"/>
  <c r="S20" i="21"/>
  <c r="P20" i="21"/>
  <c r="R20" i="21" s="1"/>
  <c r="J20" i="21"/>
  <c r="I20" i="21"/>
  <c r="H20" i="21"/>
  <c r="G20" i="21"/>
  <c r="F20" i="21"/>
  <c r="E20" i="21"/>
  <c r="D20" i="21"/>
  <c r="C20" i="21"/>
  <c r="B20" i="21"/>
  <c r="A20" i="21"/>
  <c r="W19" i="21"/>
  <c r="U19" i="21"/>
  <c r="S19" i="21"/>
  <c r="P19" i="21"/>
  <c r="J19" i="21"/>
  <c r="I19" i="21"/>
  <c r="H19" i="21"/>
  <c r="G19" i="21"/>
  <c r="F19" i="21"/>
  <c r="E19" i="21"/>
  <c r="D19" i="21"/>
  <c r="C19" i="21"/>
  <c r="B19" i="21"/>
  <c r="A19" i="21"/>
  <c r="W18" i="21"/>
  <c r="U18" i="21"/>
  <c r="S18" i="21"/>
  <c r="P18" i="21"/>
  <c r="R18" i="21" s="1"/>
  <c r="J18" i="21"/>
  <c r="I18" i="21"/>
  <c r="H18" i="21"/>
  <c r="G18" i="21"/>
  <c r="F18" i="21"/>
  <c r="E18" i="21"/>
  <c r="D18" i="21"/>
  <c r="C18" i="21"/>
  <c r="B18" i="21"/>
  <c r="A18" i="21"/>
  <c r="W17" i="21"/>
  <c r="U17" i="21"/>
  <c r="S17" i="21"/>
  <c r="P17" i="21"/>
  <c r="R17" i="21" s="1"/>
  <c r="J17" i="21"/>
  <c r="I17" i="21"/>
  <c r="H17" i="21"/>
  <c r="G17" i="21"/>
  <c r="F17" i="21"/>
  <c r="E17" i="21"/>
  <c r="D17" i="21"/>
  <c r="C17" i="21"/>
  <c r="B17" i="21"/>
  <c r="A17" i="21"/>
  <c r="W16" i="21"/>
  <c r="U16" i="21"/>
  <c r="S16" i="21"/>
  <c r="P16" i="21"/>
  <c r="R16" i="21" s="1"/>
  <c r="J16" i="21"/>
  <c r="I16" i="21"/>
  <c r="H16" i="21"/>
  <c r="G16" i="21"/>
  <c r="F16" i="21"/>
  <c r="E16" i="21"/>
  <c r="D16" i="21"/>
  <c r="C16" i="21"/>
  <c r="B16" i="21"/>
  <c r="A16" i="21"/>
  <c r="W15" i="21"/>
  <c r="U15" i="21"/>
  <c r="S15" i="21"/>
  <c r="P15" i="21"/>
  <c r="J15" i="21"/>
  <c r="I15" i="21"/>
  <c r="H15" i="21"/>
  <c r="G15" i="21"/>
  <c r="F15" i="21"/>
  <c r="E15" i="21"/>
  <c r="D15" i="21"/>
  <c r="C15" i="21"/>
  <c r="B15" i="21"/>
  <c r="A15" i="21"/>
  <c r="W14" i="21"/>
  <c r="U14" i="21"/>
  <c r="S14" i="21"/>
  <c r="P14" i="21"/>
  <c r="R14" i="21" s="1"/>
  <c r="J14" i="21"/>
  <c r="I14" i="21"/>
  <c r="H14" i="21"/>
  <c r="G14" i="21"/>
  <c r="F14" i="21"/>
  <c r="E14" i="21"/>
  <c r="D14" i="21"/>
  <c r="C14" i="21"/>
  <c r="B14" i="21"/>
  <c r="A14" i="21"/>
  <c r="W13" i="21"/>
  <c r="U13" i="21"/>
  <c r="S13" i="21"/>
  <c r="P13" i="21"/>
  <c r="J13" i="21"/>
  <c r="I13" i="21"/>
  <c r="H13" i="21"/>
  <c r="G13" i="21"/>
  <c r="F13" i="21"/>
  <c r="E13" i="21"/>
  <c r="D13" i="21"/>
  <c r="C13" i="21"/>
  <c r="B13" i="21"/>
  <c r="A13" i="21"/>
  <c r="W12" i="21"/>
  <c r="U12" i="21"/>
  <c r="U40" i="21" s="1"/>
  <c r="S12" i="21"/>
  <c r="P12" i="21"/>
  <c r="R12" i="21" s="1"/>
  <c r="J12" i="21"/>
  <c r="I12" i="21"/>
  <c r="H12" i="21"/>
  <c r="G12" i="21"/>
  <c r="F12" i="21"/>
  <c r="E12" i="21"/>
  <c r="D12" i="21"/>
  <c r="C12" i="21"/>
  <c r="B12" i="21"/>
  <c r="A12" i="21"/>
  <c r="W11" i="21"/>
  <c r="W40" i="21" s="1"/>
  <c r="U11" i="21"/>
  <c r="S11" i="21"/>
  <c r="P11" i="21"/>
  <c r="J11" i="21"/>
  <c r="I11" i="21"/>
  <c r="H11" i="21"/>
  <c r="G11" i="21"/>
  <c r="F11" i="21"/>
  <c r="E11" i="21"/>
  <c r="D11" i="21"/>
  <c r="C11" i="21"/>
  <c r="B11" i="21"/>
  <c r="A11" i="21"/>
  <c r="W10" i="21"/>
  <c r="U10" i="21"/>
  <c r="S10" i="21"/>
  <c r="S40" i="21" s="1"/>
  <c r="P10" i="21"/>
  <c r="J10" i="21"/>
  <c r="I10" i="21"/>
  <c r="H10" i="21"/>
  <c r="G10" i="21"/>
  <c r="F10" i="21"/>
  <c r="E10" i="21"/>
  <c r="D10" i="21"/>
  <c r="C10" i="21"/>
  <c r="B10" i="21"/>
  <c r="A10" i="21"/>
  <c r="Q35" i="21"/>
  <c r="R33" i="21"/>
  <c r="X33" i="21" s="1"/>
  <c r="R31" i="21"/>
  <c r="X31" i="21" s="1"/>
  <c r="V31" i="21"/>
  <c r="R29" i="21"/>
  <c r="X29" i="21" s="1"/>
  <c r="R25" i="21"/>
  <c r="X25" i="21" s="1"/>
  <c r="V25" i="21"/>
  <c r="R21" i="21"/>
  <c r="X21" i="21" s="1"/>
  <c r="R19" i="21"/>
  <c r="X19" i="21" s="1"/>
  <c r="R15" i="21"/>
  <c r="V15" i="21" s="1"/>
  <c r="R13" i="21"/>
  <c r="X13" i="21" s="1"/>
  <c r="R11" i="21"/>
  <c r="X11" i="21" s="1"/>
  <c r="N10" i="21"/>
  <c r="W34" i="20"/>
  <c r="U34" i="20"/>
  <c r="S34" i="20"/>
  <c r="P34" i="20"/>
  <c r="J34" i="20"/>
  <c r="I34" i="20"/>
  <c r="H34" i="20"/>
  <c r="G34" i="20"/>
  <c r="F34" i="20"/>
  <c r="E34" i="20"/>
  <c r="D34" i="20"/>
  <c r="C34" i="20"/>
  <c r="B34" i="20"/>
  <c r="A34" i="20"/>
  <c r="W33" i="20"/>
  <c r="U33" i="20"/>
  <c r="S33" i="20"/>
  <c r="P33" i="20"/>
  <c r="J33" i="20"/>
  <c r="I33" i="20"/>
  <c r="H33" i="20"/>
  <c r="G33" i="20"/>
  <c r="F33" i="20"/>
  <c r="E33" i="20"/>
  <c r="D33" i="20"/>
  <c r="C33" i="20"/>
  <c r="B33" i="20"/>
  <c r="A33" i="20"/>
  <c r="W32" i="20"/>
  <c r="U32" i="20"/>
  <c r="S32" i="20"/>
  <c r="P32" i="20"/>
  <c r="J32" i="20"/>
  <c r="I32" i="20"/>
  <c r="H32" i="20"/>
  <c r="G32" i="20"/>
  <c r="F32" i="20"/>
  <c r="E32" i="20"/>
  <c r="D32" i="20"/>
  <c r="C32" i="20"/>
  <c r="B32" i="20"/>
  <c r="A32" i="20"/>
  <c r="W31" i="20"/>
  <c r="U31" i="20"/>
  <c r="S31" i="20"/>
  <c r="P31" i="20"/>
  <c r="J31" i="20"/>
  <c r="I31" i="20"/>
  <c r="H31" i="20"/>
  <c r="G31" i="20"/>
  <c r="F31" i="20"/>
  <c r="E31" i="20"/>
  <c r="D31" i="20"/>
  <c r="C31" i="20"/>
  <c r="B31" i="20"/>
  <c r="A31" i="20"/>
  <c r="W30" i="20"/>
  <c r="U30" i="20"/>
  <c r="S30" i="20"/>
  <c r="P30" i="20"/>
  <c r="J30" i="20"/>
  <c r="I30" i="20"/>
  <c r="H30" i="20"/>
  <c r="G30" i="20"/>
  <c r="F30" i="20"/>
  <c r="E30" i="20"/>
  <c r="D30" i="20"/>
  <c r="C30" i="20"/>
  <c r="B30" i="20"/>
  <c r="A30" i="20"/>
  <c r="W29" i="20"/>
  <c r="U29" i="20"/>
  <c r="S29" i="20"/>
  <c r="P29" i="20"/>
  <c r="J29" i="20"/>
  <c r="I29" i="20"/>
  <c r="H29" i="20"/>
  <c r="G29" i="20"/>
  <c r="F29" i="20"/>
  <c r="E29" i="20"/>
  <c r="D29" i="20"/>
  <c r="C29" i="20"/>
  <c r="B29" i="20"/>
  <c r="A29" i="20"/>
  <c r="W28" i="20"/>
  <c r="U28" i="20"/>
  <c r="S28" i="20"/>
  <c r="P28" i="20"/>
  <c r="J28" i="20"/>
  <c r="I28" i="20"/>
  <c r="H28" i="20"/>
  <c r="G28" i="20"/>
  <c r="F28" i="20"/>
  <c r="E28" i="20"/>
  <c r="D28" i="20"/>
  <c r="C28" i="20"/>
  <c r="B28" i="20"/>
  <c r="A28" i="20"/>
  <c r="W27" i="20"/>
  <c r="U27" i="20"/>
  <c r="S27" i="20"/>
  <c r="P27" i="20"/>
  <c r="J27" i="20"/>
  <c r="I27" i="20"/>
  <c r="H27" i="20"/>
  <c r="G27" i="20"/>
  <c r="F27" i="20"/>
  <c r="E27" i="20"/>
  <c r="D27" i="20"/>
  <c r="C27" i="20"/>
  <c r="B27" i="20"/>
  <c r="A27" i="20"/>
  <c r="W26" i="20"/>
  <c r="U26" i="20"/>
  <c r="S26" i="20"/>
  <c r="P26" i="20"/>
  <c r="J26" i="20"/>
  <c r="I26" i="20"/>
  <c r="H26" i="20"/>
  <c r="G26" i="20"/>
  <c r="F26" i="20"/>
  <c r="E26" i="20"/>
  <c r="D26" i="20"/>
  <c r="C26" i="20"/>
  <c r="B26" i="20"/>
  <c r="A26" i="20"/>
  <c r="W25" i="20"/>
  <c r="U25" i="20"/>
  <c r="S25" i="20"/>
  <c r="P25" i="20"/>
  <c r="J25" i="20"/>
  <c r="I25" i="20"/>
  <c r="H25" i="20"/>
  <c r="G25" i="20"/>
  <c r="F25" i="20"/>
  <c r="E25" i="20"/>
  <c r="D25" i="20"/>
  <c r="C25" i="20"/>
  <c r="B25" i="20"/>
  <c r="A25" i="20"/>
  <c r="W24" i="20"/>
  <c r="U24" i="20"/>
  <c r="S24" i="20"/>
  <c r="P24" i="20"/>
  <c r="J24" i="20"/>
  <c r="I24" i="20"/>
  <c r="H24" i="20"/>
  <c r="G24" i="20"/>
  <c r="F24" i="20"/>
  <c r="E24" i="20"/>
  <c r="D24" i="20"/>
  <c r="C24" i="20"/>
  <c r="B24" i="20"/>
  <c r="A24" i="20"/>
  <c r="W23" i="20"/>
  <c r="U23" i="20"/>
  <c r="S23" i="20"/>
  <c r="P23" i="20"/>
  <c r="J23" i="20"/>
  <c r="I23" i="20"/>
  <c r="H23" i="20"/>
  <c r="G23" i="20"/>
  <c r="F23" i="20"/>
  <c r="E23" i="20"/>
  <c r="D23" i="20"/>
  <c r="C23" i="20"/>
  <c r="B23" i="20"/>
  <c r="A23" i="20"/>
  <c r="W22" i="20"/>
  <c r="U22" i="20"/>
  <c r="S22" i="20"/>
  <c r="P22" i="20"/>
  <c r="J22" i="20"/>
  <c r="I22" i="20"/>
  <c r="H22" i="20"/>
  <c r="G22" i="20"/>
  <c r="F22" i="20"/>
  <c r="E22" i="20"/>
  <c r="D22" i="20"/>
  <c r="C22" i="20"/>
  <c r="B22" i="20"/>
  <c r="A22" i="20"/>
  <c r="W21" i="20"/>
  <c r="U21" i="20"/>
  <c r="S21" i="20"/>
  <c r="P21" i="20"/>
  <c r="J21" i="20"/>
  <c r="I21" i="20"/>
  <c r="H21" i="20"/>
  <c r="G21" i="20"/>
  <c r="F21" i="20"/>
  <c r="E21" i="20"/>
  <c r="D21" i="20"/>
  <c r="C21" i="20"/>
  <c r="B21" i="20"/>
  <c r="A21" i="20"/>
  <c r="W20" i="20"/>
  <c r="U20" i="20"/>
  <c r="S20" i="20"/>
  <c r="P20" i="20"/>
  <c r="J20" i="20"/>
  <c r="I20" i="20"/>
  <c r="H20" i="20"/>
  <c r="G20" i="20"/>
  <c r="F20" i="20"/>
  <c r="E20" i="20"/>
  <c r="D20" i="20"/>
  <c r="C20" i="20"/>
  <c r="B20" i="20"/>
  <c r="A20" i="20"/>
  <c r="W19" i="20"/>
  <c r="U19" i="20"/>
  <c r="S19" i="20"/>
  <c r="P19" i="20"/>
  <c r="J19" i="20"/>
  <c r="I19" i="20"/>
  <c r="H19" i="20"/>
  <c r="G19" i="20"/>
  <c r="F19" i="20"/>
  <c r="E19" i="20"/>
  <c r="D19" i="20"/>
  <c r="C19" i="20"/>
  <c r="B19" i="20"/>
  <c r="A19" i="20"/>
  <c r="W18" i="20"/>
  <c r="U18" i="20"/>
  <c r="S18" i="20"/>
  <c r="P18" i="20"/>
  <c r="J18" i="20"/>
  <c r="I18" i="20"/>
  <c r="H18" i="20"/>
  <c r="G18" i="20"/>
  <c r="F18" i="20"/>
  <c r="E18" i="20"/>
  <c r="D18" i="20"/>
  <c r="C18" i="20"/>
  <c r="B18" i="20"/>
  <c r="A18" i="20"/>
  <c r="W17" i="20"/>
  <c r="U17" i="20"/>
  <c r="S17" i="20"/>
  <c r="P17" i="20"/>
  <c r="J17" i="20"/>
  <c r="I17" i="20"/>
  <c r="H17" i="20"/>
  <c r="G17" i="20"/>
  <c r="F17" i="20"/>
  <c r="E17" i="20"/>
  <c r="D17" i="20"/>
  <c r="C17" i="20"/>
  <c r="B17" i="20"/>
  <c r="A17" i="20"/>
  <c r="W16" i="20"/>
  <c r="U16" i="20"/>
  <c r="S16" i="20"/>
  <c r="P16" i="20"/>
  <c r="J16" i="20"/>
  <c r="I16" i="20"/>
  <c r="H16" i="20"/>
  <c r="G16" i="20"/>
  <c r="F16" i="20"/>
  <c r="E16" i="20"/>
  <c r="D16" i="20"/>
  <c r="C16" i="20"/>
  <c r="B16" i="20"/>
  <c r="A16" i="20"/>
  <c r="W15" i="20"/>
  <c r="U15" i="20"/>
  <c r="S15" i="20"/>
  <c r="P15" i="20"/>
  <c r="J15" i="20"/>
  <c r="I15" i="20"/>
  <c r="H15" i="20"/>
  <c r="G15" i="20"/>
  <c r="F15" i="20"/>
  <c r="E15" i="20"/>
  <c r="D15" i="20"/>
  <c r="C15" i="20"/>
  <c r="B15" i="20"/>
  <c r="A15" i="20"/>
  <c r="W14" i="20"/>
  <c r="U14" i="20"/>
  <c r="S14" i="20"/>
  <c r="P14" i="20"/>
  <c r="R14" i="20" s="1"/>
  <c r="J14" i="20"/>
  <c r="I14" i="20"/>
  <c r="H14" i="20"/>
  <c r="G14" i="20"/>
  <c r="F14" i="20"/>
  <c r="E14" i="20"/>
  <c r="D14" i="20"/>
  <c r="C14" i="20"/>
  <c r="B14" i="20"/>
  <c r="A14" i="20"/>
  <c r="W13" i="20"/>
  <c r="U13" i="20"/>
  <c r="S13" i="20"/>
  <c r="P13" i="20"/>
  <c r="J13" i="20"/>
  <c r="I13" i="20"/>
  <c r="H13" i="20"/>
  <c r="G13" i="20"/>
  <c r="F13" i="20"/>
  <c r="E13" i="20"/>
  <c r="D13" i="20"/>
  <c r="C13" i="20"/>
  <c r="B13" i="20"/>
  <c r="A13" i="20"/>
  <c r="W12" i="20"/>
  <c r="U12" i="20"/>
  <c r="S12" i="20"/>
  <c r="P12" i="20"/>
  <c r="R12" i="20" s="1"/>
  <c r="J12" i="20"/>
  <c r="I12" i="20"/>
  <c r="H12" i="20"/>
  <c r="G12" i="20"/>
  <c r="F12" i="20"/>
  <c r="E12" i="20"/>
  <c r="D12" i="20"/>
  <c r="C12" i="20"/>
  <c r="B12" i="20"/>
  <c r="A12" i="20"/>
  <c r="W11" i="20"/>
  <c r="U11" i="20"/>
  <c r="S11" i="20"/>
  <c r="P11" i="20"/>
  <c r="J11" i="20"/>
  <c r="I11" i="20"/>
  <c r="H11" i="20"/>
  <c r="G11" i="20"/>
  <c r="F11" i="20"/>
  <c r="E11" i="20"/>
  <c r="D11" i="20"/>
  <c r="C11" i="20"/>
  <c r="B11" i="20"/>
  <c r="A11" i="20"/>
  <c r="W10" i="20"/>
  <c r="W35" i="20" s="1"/>
  <c r="W45" i="20" s="1"/>
  <c r="U10" i="20"/>
  <c r="S10" i="20"/>
  <c r="S40" i="20" s="1"/>
  <c r="S42" i="20" s="1"/>
  <c r="P10" i="20"/>
  <c r="J10" i="20"/>
  <c r="I10" i="20"/>
  <c r="H10" i="20"/>
  <c r="G10" i="20"/>
  <c r="F10" i="20"/>
  <c r="E10" i="20"/>
  <c r="D10" i="20"/>
  <c r="C10" i="20"/>
  <c r="B10" i="20"/>
  <c r="A10" i="20"/>
  <c r="Q35" i="20"/>
  <c r="R34" i="20"/>
  <c r="V34" i="20" s="1"/>
  <c r="R33" i="20"/>
  <c r="R32" i="20"/>
  <c r="R31" i="20"/>
  <c r="R30" i="20"/>
  <c r="R29" i="20"/>
  <c r="R28" i="20"/>
  <c r="R27" i="20"/>
  <c r="R26" i="20"/>
  <c r="R25" i="20"/>
  <c r="R24" i="20"/>
  <c r="R23" i="20"/>
  <c r="R22" i="20"/>
  <c r="R21" i="20"/>
  <c r="R20" i="20"/>
  <c r="R19" i="20"/>
  <c r="R18" i="20"/>
  <c r="R17" i="20"/>
  <c r="R16" i="20"/>
  <c r="R15" i="20"/>
  <c r="R13" i="20"/>
  <c r="U40" i="20"/>
  <c r="U42" i="20" s="1"/>
  <c r="R11" i="20"/>
  <c r="U35" i="20"/>
  <c r="U45" i="20" s="1"/>
  <c r="N10" i="20"/>
  <c r="R10" i="20" s="1"/>
  <c r="W32" i="19"/>
  <c r="U32" i="19"/>
  <c r="S32" i="19"/>
  <c r="P32" i="19"/>
  <c r="J32" i="19"/>
  <c r="I32" i="19"/>
  <c r="H32" i="19"/>
  <c r="G32" i="19"/>
  <c r="F32" i="19"/>
  <c r="E32" i="19"/>
  <c r="D32" i="19"/>
  <c r="C32" i="19"/>
  <c r="B32" i="19"/>
  <c r="A32" i="19"/>
  <c r="W31" i="19"/>
  <c r="U31" i="19"/>
  <c r="S31" i="19"/>
  <c r="P31" i="19"/>
  <c r="J31" i="19"/>
  <c r="I31" i="19"/>
  <c r="H31" i="19"/>
  <c r="G31" i="19"/>
  <c r="F31" i="19"/>
  <c r="E31" i="19"/>
  <c r="D31" i="19"/>
  <c r="C31" i="19"/>
  <c r="B31" i="19"/>
  <c r="A31" i="19"/>
  <c r="W30" i="19"/>
  <c r="U30" i="19"/>
  <c r="S30" i="19"/>
  <c r="P30" i="19"/>
  <c r="R30" i="19"/>
  <c r="J30" i="19"/>
  <c r="I30" i="19"/>
  <c r="H30" i="19"/>
  <c r="G30" i="19"/>
  <c r="F30" i="19"/>
  <c r="E30" i="19"/>
  <c r="D30" i="19"/>
  <c r="C30" i="19"/>
  <c r="B30" i="19"/>
  <c r="A30" i="19"/>
  <c r="W29" i="19"/>
  <c r="U29" i="19"/>
  <c r="S29" i="19"/>
  <c r="P29" i="19"/>
  <c r="J29" i="19"/>
  <c r="I29" i="19"/>
  <c r="H29" i="19"/>
  <c r="G29" i="19"/>
  <c r="F29" i="19"/>
  <c r="E29" i="19"/>
  <c r="D29" i="19"/>
  <c r="C29" i="19"/>
  <c r="B29" i="19"/>
  <c r="A29" i="19"/>
  <c r="W28" i="19"/>
  <c r="U28" i="19"/>
  <c r="S28" i="19"/>
  <c r="P28" i="19"/>
  <c r="J28" i="19"/>
  <c r="I28" i="19"/>
  <c r="H28" i="19"/>
  <c r="G28" i="19"/>
  <c r="F28" i="19"/>
  <c r="E28" i="19"/>
  <c r="D28" i="19"/>
  <c r="C28" i="19"/>
  <c r="B28" i="19"/>
  <c r="A28" i="19"/>
  <c r="W27" i="19"/>
  <c r="U27" i="19"/>
  <c r="S27" i="19"/>
  <c r="T27" i="19"/>
  <c r="P27" i="19"/>
  <c r="J27" i="19"/>
  <c r="I27" i="19"/>
  <c r="H27" i="19"/>
  <c r="G27" i="19"/>
  <c r="F27" i="19"/>
  <c r="E27" i="19"/>
  <c r="D27" i="19"/>
  <c r="C27" i="19"/>
  <c r="B27" i="19"/>
  <c r="A27" i="19"/>
  <c r="W26" i="19"/>
  <c r="X26" i="19"/>
  <c r="U26" i="19"/>
  <c r="S26" i="19"/>
  <c r="P26" i="19"/>
  <c r="J26" i="19"/>
  <c r="I26" i="19"/>
  <c r="H26" i="19"/>
  <c r="G26" i="19"/>
  <c r="F26" i="19"/>
  <c r="E26" i="19"/>
  <c r="D26" i="19"/>
  <c r="C26" i="19"/>
  <c r="B26" i="19"/>
  <c r="A26" i="19"/>
  <c r="W25" i="19"/>
  <c r="U25" i="19"/>
  <c r="S25" i="19"/>
  <c r="P25" i="19"/>
  <c r="J25" i="19"/>
  <c r="I25" i="19"/>
  <c r="H25" i="19"/>
  <c r="G25" i="19"/>
  <c r="F25" i="19"/>
  <c r="E25" i="19"/>
  <c r="D25" i="19"/>
  <c r="C25" i="19"/>
  <c r="B25" i="19"/>
  <c r="A25" i="19"/>
  <c r="W24" i="19"/>
  <c r="U24" i="19"/>
  <c r="S24" i="19"/>
  <c r="P24" i="19"/>
  <c r="J24" i="19"/>
  <c r="I24" i="19"/>
  <c r="H24" i="19"/>
  <c r="G24" i="19"/>
  <c r="F24" i="19"/>
  <c r="E24" i="19"/>
  <c r="D24" i="19"/>
  <c r="C24" i="19"/>
  <c r="B24" i="19"/>
  <c r="A24" i="19"/>
  <c r="W23" i="19"/>
  <c r="U23" i="19"/>
  <c r="S23" i="19"/>
  <c r="T23" i="19"/>
  <c r="P23" i="19"/>
  <c r="J23" i="19"/>
  <c r="I23" i="19"/>
  <c r="H23" i="19"/>
  <c r="G23" i="19"/>
  <c r="F23" i="19"/>
  <c r="E23" i="19"/>
  <c r="D23" i="19"/>
  <c r="C23" i="19"/>
  <c r="B23" i="19"/>
  <c r="A23" i="19"/>
  <c r="W22" i="19"/>
  <c r="U22" i="19"/>
  <c r="S22" i="19"/>
  <c r="P22" i="19"/>
  <c r="J22" i="19"/>
  <c r="I22" i="19"/>
  <c r="H22" i="19"/>
  <c r="G22" i="19"/>
  <c r="F22" i="19"/>
  <c r="E22" i="19"/>
  <c r="D22" i="19"/>
  <c r="C22" i="19"/>
  <c r="B22" i="19"/>
  <c r="A22" i="19"/>
  <c r="W21" i="19"/>
  <c r="U21" i="19"/>
  <c r="S21" i="19"/>
  <c r="P21" i="19"/>
  <c r="J21" i="19"/>
  <c r="I21" i="19"/>
  <c r="H21" i="19"/>
  <c r="G21" i="19"/>
  <c r="F21" i="19"/>
  <c r="E21" i="19"/>
  <c r="D21" i="19"/>
  <c r="C21" i="19"/>
  <c r="B21" i="19"/>
  <c r="A21" i="19"/>
  <c r="W20" i="19"/>
  <c r="U20" i="19"/>
  <c r="S20" i="19"/>
  <c r="P20" i="19"/>
  <c r="R20" i="19"/>
  <c r="J20" i="19"/>
  <c r="I20" i="19"/>
  <c r="H20" i="19"/>
  <c r="G20" i="19"/>
  <c r="F20" i="19"/>
  <c r="E20" i="19"/>
  <c r="D20" i="19"/>
  <c r="C20" i="19"/>
  <c r="B20" i="19"/>
  <c r="A20" i="19"/>
  <c r="W19" i="19"/>
  <c r="U19" i="19"/>
  <c r="S19" i="19"/>
  <c r="T19" i="19"/>
  <c r="P19" i="19"/>
  <c r="J19" i="19"/>
  <c r="I19" i="19"/>
  <c r="H19" i="19"/>
  <c r="G19" i="19"/>
  <c r="F19" i="19"/>
  <c r="E19" i="19"/>
  <c r="D19" i="19"/>
  <c r="C19" i="19"/>
  <c r="B19" i="19"/>
  <c r="A19" i="19"/>
  <c r="W18" i="19"/>
  <c r="U18" i="19"/>
  <c r="S18" i="19"/>
  <c r="P18" i="19"/>
  <c r="R18" i="19"/>
  <c r="J18" i="19"/>
  <c r="I18" i="19"/>
  <c r="H18" i="19"/>
  <c r="G18" i="19"/>
  <c r="F18" i="19"/>
  <c r="E18" i="19"/>
  <c r="D18" i="19"/>
  <c r="C18" i="19"/>
  <c r="B18" i="19"/>
  <c r="A18" i="19"/>
  <c r="W17" i="19"/>
  <c r="U17" i="19"/>
  <c r="S17" i="19"/>
  <c r="P17" i="19"/>
  <c r="R17" i="19"/>
  <c r="J17" i="19"/>
  <c r="I17" i="19"/>
  <c r="H17" i="19"/>
  <c r="G17" i="19"/>
  <c r="F17" i="19"/>
  <c r="E17" i="19"/>
  <c r="D17" i="19"/>
  <c r="C17" i="19"/>
  <c r="B17" i="19"/>
  <c r="A17" i="19"/>
  <c r="W16" i="19"/>
  <c r="U16" i="19"/>
  <c r="S16" i="19"/>
  <c r="P16" i="19"/>
  <c r="J16" i="19"/>
  <c r="I16" i="19"/>
  <c r="H16" i="19"/>
  <c r="G16" i="19"/>
  <c r="F16" i="19"/>
  <c r="E16" i="19"/>
  <c r="D16" i="19"/>
  <c r="C16" i="19"/>
  <c r="B16" i="19"/>
  <c r="A16" i="19"/>
  <c r="W15" i="19"/>
  <c r="U15" i="19"/>
  <c r="S15" i="19"/>
  <c r="P15" i="19"/>
  <c r="J15" i="19"/>
  <c r="I15" i="19"/>
  <c r="H15" i="19"/>
  <c r="G15" i="19"/>
  <c r="F15" i="19"/>
  <c r="E15" i="19"/>
  <c r="D15" i="19"/>
  <c r="C15" i="19"/>
  <c r="B15" i="19"/>
  <c r="A15" i="19"/>
  <c r="W14" i="19"/>
  <c r="U14" i="19"/>
  <c r="S14" i="19"/>
  <c r="P14" i="19"/>
  <c r="R14" i="19"/>
  <c r="J14" i="19"/>
  <c r="I14" i="19"/>
  <c r="H14" i="19"/>
  <c r="G14" i="19"/>
  <c r="F14" i="19"/>
  <c r="E14" i="19"/>
  <c r="D14" i="19"/>
  <c r="C14" i="19"/>
  <c r="B14" i="19"/>
  <c r="A14" i="19"/>
  <c r="W13" i="19"/>
  <c r="U13" i="19"/>
  <c r="S13" i="19"/>
  <c r="P13" i="19"/>
  <c r="J13" i="19"/>
  <c r="I13" i="19"/>
  <c r="H13" i="19"/>
  <c r="G13" i="19"/>
  <c r="F13" i="19"/>
  <c r="E13" i="19"/>
  <c r="D13" i="19"/>
  <c r="C13" i="19"/>
  <c r="B13" i="19"/>
  <c r="A13" i="19"/>
  <c r="W12" i="19"/>
  <c r="U12" i="19"/>
  <c r="S12" i="19"/>
  <c r="P12" i="19"/>
  <c r="J12" i="19"/>
  <c r="I12" i="19"/>
  <c r="H12" i="19"/>
  <c r="G12" i="19"/>
  <c r="F12" i="19"/>
  <c r="E12" i="19"/>
  <c r="D12" i="19"/>
  <c r="C12" i="19"/>
  <c r="B12" i="19"/>
  <c r="A12" i="19"/>
  <c r="W11" i="19"/>
  <c r="U11" i="19"/>
  <c r="S11" i="19"/>
  <c r="T11" i="19"/>
  <c r="P11" i="19"/>
  <c r="J11" i="19"/>
  <c r="I11" i="19"/>
  <c r="H11" i="19"/>
  <c r="G11" i="19"/>
  <c r="F11" i="19"/>
  <c r="E11" i="19"/>
  <c r="D11" i="19"/>
  <c r="C11" i="19"/>
  <c r="B11" i="19"/>
  <c r="A11" i="19"/>
  <c r="W10" i="19"/>
  <c r="U10" i="19"/>
  <c r="S10" i="19"/>
  <c r="P10" i="19"/>
  <c r="J10" i="19"/>
  <c r="I10" i="19"/>
  <c r="H10" i="19"/>
  <c r="G10" i="19"/>
  <c r="F10" i="19"/>
  <c r="E10" i="19"/>
  <c r="D10" i="19"/>
  <c r="C10" i="19"/>
  <c r="B10" i="19"/>
  <c r="A10" i="19"/>
  <c r="Q33" i="19"/>
  <c r="R32" i="19"/>
  <c r="V32" i="19"/>
  <c r="R31" i="19"/>
  <c r="V31" i="19"/>
  <c r="R29" i="19"/>
  <c r="X29" i="19"/>
  <c r="R28" i="19"/>
  <c r="V28" i="19"/>
  <c r="R27" i="19"/>
  <c r="V27" i="19"/>
  <c r="R26" i="19"/>
  <c r="V26" i="19"/>
  <c r="R25" i="19"/>
  <c r="V25" i="19"/>
  <c r="R24" i="19"/>
  <c r="T24" i="19"/>
  <c r="R23" i="19"/>
  <c r="V23" i="19"/>
  <c r="R22" i="19"/>
  <c r="T22" i="19"/>
  <c r="R21" i="19"/>
  <c r="X21" i="19"/>
  <c r="R19" i="19"/>
  <c r="V19" i="19"/>
  <c r="R16" i="19"/>
  <c r="R15" i="19"/>
  <c r="V15" i="19"/>
  <c r="R13" i="19"/>
  <c r="X13" i="19"/>
  <c r="R12" i="19"/>
  <c r="X12" i="19"/>
  <c r="R11" i="19"/>
  <c r="V11" i="19"/>
  <c r="U33" i="19"/>
  <c r="N10" i="19"/>
  <c r="R10" i="19"/>
  <c r="W32" i="18"/>
  <c r="U32" i="18"/>
  <c r="S32" i="18"/>
  <c r="P32" i="18"/>
  <c r="J32" i="18"/>
  <c r="I32" i="18"/>
  <c r="H32" i="18"/>
  <c r="G32" i="18"/>
  <c r="F32" i="18"/>
  <c r="E32" i="18"/>
  <c r="D32" i="18"/>
  <c r="C32" i="18"/>
  <c r="B32" i="18"/>
  <c r="A32" i="18"/>
  <c r="W31" i="18"/>
  <c r="U31" i="18"/>
  <c r="S31" i="18"/>
  <c r="P31" i="18"/>
  <c r="J31" i="18"/>
  <c r="I31" i="18"/>
  <c r="H31" i="18"/>
  <c r="G31" i="18"/>
  <c r="F31" i="18"/>
  <c r="E31" i="18"/>
  <c r="D31" i="18"/>
  <c r="C31" i="18"/>
  <c r="B31" i="18"/>
  <c r="A31" i="18"/>
  <c r="W30" i="18"/>
  <c r="U30" i="18"/>
  <c r="S30" i="18"/>
  <c r="P30" i="18"/>
  <c r="J30" i="18"/>
  <c r="I30" i="18"/>
  <c r="H30" i="18"/>
  <c r="G30" i="18"/>
  <c r="F30" i="18"/>
  <c r="E30" i="18"/>
  <c r="D30" i="18"/>
  <c r="C30" i="18"/>
  <c r="B30" i="18"/>
  <c r="A30" i="18"/>
  <c r="W29" i="18"/>
  <c r="U29" i="18"/>
  <c r="S29" i="18"/>
  <c r="P29" i="18"/>
  <c r="J29" i="18"/>
  <c r="I29" i="18"/>
  <c r="H29" i="18"/>
  <c r="G29" i="18"/>
  <c r="F29" i="18"/>
  <c r="E29" i="18"/>
  <c r="D29" i="18"/>
  <c r="C29" i="18"/>
  <c r="B29" i="18"/>
  <c r="A29" i="18"/>
  <c r="W28" i="18"/>
  <c r="U28" i="18"/>
  <c r="S28" i="18"/>
  <c r="P28" i="18"/>
  <c r="J28" i="18"/>
  <c r="I28" i="18"/>
  <c r="H28" i="18"/>
  <c r="G28" i="18"/>
  <c r="F28" i="18"/>
  <c r="E28" i="18"/>
  <c r="D28" i="18"/>
  <c r="C28" i="18"/>
  <c r="B28" i="18"/>
  <c r="A28" i="18"/>
  <c r="W27" i="18"/>
  <c r="U27" i="18"/>
  <c r="S27" i="18"/>
  <c r="P27" i="18"/>
  <c r="J27" i="18"/>
  <c r="I27" i="18"/>
  <c r="H27" i="18"/>
  <c r="G27" i="18"/>
  <c r="F27" i="18"/>
  <c r="E27" i="18"/>
  <c r="D27" i="18"/>
  <c r="C27" i="18"/>
  <c r="B27" i="18"/>
  <c r="A27" i="18"/>
  <c r="W26" i="18"/>
  <c r="U26" i="18"/>
  <c r="S26" i="18"/>
  <c r="P26" i="18"/>
  <c r="J26" i="18"/>
  <c r="I26" i="18"/>
  <c r="H26" i="18"/>
  <c r="G26" i="18"/>
  <c r="F26" i="18"/>
  <c r="E26" i="18"/>
  <c r="D26" i="18"/>
  <c r="C26" i="18"/>
  <c r="B26" i="18"/>
  <c r="A26" i="18"/>
  <c r="W25" i="18"/>
  <c r="U25" i="18"/>
  <c r="S25" i="18"/>
  <c r="P25" i="18"/>
  <c r="J25" i="18"/>
  <c r="I25" i="18"/>
  <c r="H25" i="18"/>
  <c r="G25" i="18"/>
  <c r="F25" i="18"/>
  <c r="E25" i="18"/>
  <c r="D25" i="18"/>
  <c r="C25" i="18"/>
  <c r="B25" i="18"/>
  <c r="A25" i="18"/>
  <c r="W24" i="18"/>
  <c r="U24" i="18"/>
  <c r="S24" i="18"/>
  <c r="P24" i="18"/>
  <c r="J24" i="18"/>
  <c r="I24" i="18"/>
  <c r="H24" i="18"/>
  <c r="G24" i="18"/>
  <c r="F24" i="18"/>
  <c r="E24" i="18"/>
  <c r="D24" i="18"/>
  <c r="C24" i="18"/>
  <c r="B24" i="18"/>
  <c r="A24" i="18"/>
  <c r="W23" i="18"/>
  <c r="U23" i="18"/>
  <c r="S23" i="18"/>
  <c r="P23" i="18"/>
  <c r="J23" i="18"/>
  <c r="I23" i="18"/>
  <c r="H23" i="18"/>
  <c r="G23" i="18"/>
  <c r="F23" i="18"/>
  <c r="E23" i="18"/>
  <c r="D23" i="18"/>
  <c r="C23" i="18"/>
  <c r="B23" i="18"/>
  <c r="A23" i="18"/>
  <c r="W22" i="18"/>
  <c r="U22" i="18"/>
  <c r="S22" i="18"/>
  <c r="P22" i="18"/>
  <c r="J22" i="18"/>
  <c r="I22" i="18"/>
  <c r="H22" i="18"/>
  <c r="G22" i="18"/>
  <c r="F22" i="18"/>
  <c r="E22" i="18"/>
  <c r="D22" i="18"/>
  <c r="C22" i="18"/>
  <c r="B22" i="18"/>
  <c r="A22" i="18"/>
  <c r="W21" i="18"/>
  <c r="U21" i="18"/>
  <c r="S21" i="18"/>
  <c r="P21" i="18"/>
  <c r="J21" i="18"/>
  <c r="I21" i="18"/>
  <c r="H21" i="18"/>
  <c r="G21" i="18"/>
  <c r="F21" i="18"/>
  <c r="E21" i="18"/>
  <c r="D21" i="18"/>
  <c r="C21" i="18"/>
  <c r="B21" i="18"/>
  <c r="A21" i="18"/>
  <c r="W20" i="18"/>
  <c r="U20" i="18"/>
  <c r="S20" i="18"/>
  <c r="P20" i="18"/>
  <c r="R20" i="18"/>
  <c r="J20" i="18"/>
  <c r="I20" i="18"/>
  <c r="H20" i="18"/>
  <c r="G20" i="18"/>
  <c r="F20" i="18"/>
  <c r="E20" i="18"/>
  <c r="D20" i="18"/>
  <c r="C20" i="18"/>
  <c r="B20" i="18"/>
  <c r="A20" i="18"/>
  <c r="W19" i="18"/>
  <c r="U19" i="18"/>
  <c r="S19" i="18"/>
  <c r="P19" i="18"/>
  <c r="J19" i="18"/>
  <c r="I19" i="18"/>
  <c r="H19" i="18"/>
  <c r="G19" i="18"/>
  <c r="F19" i="18"/>
  <c r="E19" i="18"/>
  <c r="D19" i="18"/>
  <c r="C19" i="18"/>
  <c r="B19" i="18"/>
  <c r="A19" i="18"/>
  <c r="W18" i="18"/>
  <c r="U18" i="18"/>
  <c r="S18" i="18"/>
  <c r="P18" i="18"/>
  <c r="R18" i="18"/>
  <c r="J18" i="18"/>
  <c r="I18" i="18"/>
  <c r="H18" i="18"/>
  <c r="G18" i="18"/>
  <c r="F18" i="18"/>
  <c r="E18" i="18"/>
  <c r="D18" i="18"/>
  <c r="C18" i="18"/>
  <c r="B18" i="18"/>
  <c r="A18" i="18"/>
  <c r="W17" i="18"/>
  <c r="U17" i="18"/>
  <c r="S17" i="18"/>
  <c r="P17" i="18"/>
  <c r="J17" i="18"/>
  <c r="I17" i="18"/>
  <c r="H17" i="18"/>
  <c r="G17" i="18"/>
  <c r="F17" i="18"/>
  <c r="E17" i="18"/>
  <c r="D17" i="18"/>
  <c r="C17" i="18"/>
  <c r="B17" i="18"/>
  <c r="A17" i="18"/>
  <c r="W16" i="18"/>
  <c r="U16" i="18"/>
  <c r="S16" i="18"/>
  <c r="P16" i="18"/>
  <c r="R16" i="18"/>
  <c r="J16" i="18"/>
  <c r="I16" i="18"/>
  <c r="H16" i="18"/>
  <c r="G16" i="18"/>
  <c r="F16" i="18"/>
  <c r="E16" i="18"/>
  <c r="D16" i="18"/>
  <c r="C16" i="18"/>
  <c r="B16" i="18"/>
  <c r="A16" i="18"/>
  <c r="W15" i="18"/>
  <c r="U15" i="18"/>
  <c r="S15" i="18"/>
  <c r="P15" i="18"/>
  <c r="J15" i="18"/>
  <c r="I15" i="18"/>
  <c r="H15" i="18"/>
  <c r="G15" i="18"/>
  <c r="F15" i="18"/>
  <c r="E15" i="18"/>
  <c r="D15" i="18"/>
  <c r="C15" i="18"/>
  <c r="B15" i="18"/>
  <c r="A15" i="18"/>
  <c r="W14" i="18"/>
  <c r="U14" i="18"/>
  <c r="S14" i="18"/>
  <c r="P14" i="18"/>
  <c r="J14" i="18"/>
  <c r="I14" i="18"/>
  <c r="H14" i="18"/>
  <c r="G14" i="18"/>
  <c r="F14" i="18"/>
  <c r="E14" i="18"/>
  <c r="D14" i="18"/>
  <c r="C14" i="18"/>
  <c r="B14" i="18"/>
  <c r="A14" i="18"/>
  <c r="W13" i="18"/>
  <c r="U13" i="18"/>
  <c r="S13" i="18"/>
  <c r="P13" i="18"/>
  <c r="J13" i="18"/>
  <c r="I13" i="18"/>
  <c r="H13" i="18"/>
  <c r="G13" i="18"/>
  <c r="F13" i="18"/>
  <c r="E13" i="18"/>
  <c r="D13" i="18"/>
  <c r="C13" i="18"/>
  <c r="B13" i="18"/>
  <c r="A13" i="18"/>
  <c r="W12" i="18"/>
  <c r="U12" i="18"/>
  <c r="S12" i="18"/>
  <c r="P12" i="18"/>
  <c r="R12" i="18"/>
  <c r="J12" i="18"/>
  <c r="I12" i="18"/>
  <c r="H12" i="18"/>
  <c r="G12" i="18"/>
  <c r="F12" i="18"/>
  <c r="E12" i="18"/>
  <c r="D12" i="18"/>
  <c r="C12" i="18"/>
  <c r="B12" i="18"/>
  <c r="A12" i="18"/>
  <c r="W11" i="18"/>
  <c r="U11" i="18"/>
  <c r="S11" i="18"/>
  <c r="P11" i="18"/>
  <c r="R11" i="18"/>
  <c r="J11" i="18"/>
  <c r="I11" i="18"/>
  <c r="H11" i="18"/>
  <c r="G11" i="18"/>
  <c r="F11" i="18"/>
  <c r="E11" i="18"/>
  <c r="D11" i="18"/>
  <c r="C11" i="18"/>
  <c r="B11" i="18"/>
  <c r="A11" i="18"/>
  <c r="W10" i="18"/>
  <c r="U10" i="18"/>
  <c r="S10" i="18"/>
  <c r="P10" i="18"/>
  <c r="J10" i="18"/>
  <c r="I10" i="18"/>
  <c r="H10" i="18"/>
  <c r="G10" i="18"/>
  <c r="F10" i="18"/>
  <c r="E10" i="18"/>
  <c r="D10" i="18"/>
  <c r="C10" i="18"/>
  <c r="B10" i="18"/>
  <c r="A10" i="18"/>
  <c r="Q33" i="18"/>
  <c r="R32" i="18"/>
  <c r="T32" i="18"/>
  <c r="R31" i="18"/>
  <c r="T31" i="18"/>
  <c r="R30" i="18"/>
  <c r="R29" i="18"/>
  <c r="V29" i="18"/>
  <c r="R28" i="18"/>
  <c r="R27" i="18"/>
  <c r="R26" i="18"/>
  <c r="V26" i="18"/>
  <c r="R25" i="18"/>
  <c r="T25" i="18"/>
  <c r="R24" i="18"/>
  <c r="T24" i="18"/>
  <c r="R23" i="18"/>
  <c r="R22" i="18"/>
  <c r="X22" i="18"/>
  <c r="R21" i="18"/>
  <c r="V21" i="18"/>
  <c r="R19" i="18"/>
  <c r="V19" i="18"/>
  <c r="R17" i="18"/>
  <c r="R15" i="18"/>
  <c r="X15" i="18"/>
  <c r="R14" i="18"/>
  <c r="R13" i="18"/>
  <c r="T13" i="18"/>
  <c r="N10" i="18"/>
  <c r="R10" i="18"/>
  <c r="T10" i="18"/>
  <c r="W32" i="17"/>
  <c r="U32" i="17"/>
  <c r="S32" i="17"/>
  <c r="P32" i="17"/>
  <c r="J32" i="17"/>
  <c r="I32" i="17"/>
  <c r="H32" i="17"/>
  <c r="G32" i="17"/>
  <c r="F32" i="17"/>
  <c r="E32" i="17"/>
  <c r="D32" i="17"/>
  <c r="C32" i="17"/>
  <c r="B32" i="17"/>
  <c r="A32" i="17"/>
  <c r="W31" i="17"/>
  <c r="U31" i="17"/>
  <c r="S31" i="17"/>
  <c r="P31" i="17"/>
  <c r="R31" i="17"/>
  <c r="X31" i="17"/>
  <c r="J31" i="17"/>
  <c r="I31" i="17"/>
  <c r="H31" i="17"/>
  <c r="G31" i="17"/>
  <c r="F31" i="17"/>
  <c r="E31" i="17"/>
  <c r="D31" i="17"/>
  <c r="C31" i="17"/>
  <c r="B31" i="17"/>
  <c r="A31" i="17"/>
  <c r="W30" i="17"/>
  <c r="U30" i="17"/>
  <c r="S30" i="17"/>
  <c r="P30" i="17"/>
  <c r="R30" i="17"/>
  <c r="J30" i="17"/>
  <c r="I30" i="17"/>
  <c r="H30" i="17"/>
  <c r="G30" i="17"/>
  <c r="F30" i="17"/>
  <c r="E30" i="17"/>
  <c r="D30" i="17"/>
  <c r="C30" i="17"/>
  <c r="B30" i="17"/>
  <c r="A30" i="17"/>
  <c r="W29" i="17"/>
  <c r="U29" i="17"/>
  <c r="S29" i="17"/>
  <c r="P29" i="17"/>
  <c r="R29" i="17"/>
  <c r="J29" i="17"/>
  <c r="I29" i="17"/>
  <c r="H29" i="17"/>
  <c r="G29" i="17"/>
  <c r="F29" i="17"/>
  <c r="E29" i="17"/>
  <c r="D29" i="17"/>
  <c r="C29" i="17"/>
  <c r="B29" i="17"/>
  <c r="A29" i="17"/>
  <c r="W28" i="17"/>
  <c r="U28" i="17"/>
  <c r="S28" i="17"/>
  <c r="P28" i="17"/>
  <c r="R28" i="17"/>
  <c r="J28" i="17"/>
  <c r="I28" i="17"/>
  <c r="H28" i="17"/>
  <c r="G28" i="17"/>
  <c r="F28" i="17"/>
  <c r="E28" i="17"/>
  <c r="D28" i="17"/>
  <c r="C28" i="17"/>
  <c r="B28" i="17"/>
  <c r="A28" i="17"/>
  <c r="W27" i="17"/>
  <c r="U27" i="17"/>
  <c r="S27" i="17"/>
  <c r="P27" i="17"/>
  <c r="R27" i="17"/>
  <c r="J27" i="17"/>
  <c r="I27" i="17"/>
  <c r="H27" i="17"/>
  <c r="G27" i="17"/>
  <c r="F27" i="17"/>
  <c r="E27" i="17"/>
  <c r="D27" i="17"/>
  <c r="C27" i="17"/>
  <c r="B27" i="17"/>
  <c r="A27" i="17"/>
  <c r="W26" i="17"/>
  <c r="U26" i="17"/>
  <c r="S26" i="17"/>
  <c r="P26" i="17"/>
  <c r="J26" i="17"/>
  <c r="I26" i="17"/>
  <c r="H26" i="17"/>
  <c r="G26" i="17"/>
  <c r="F26" i="17"/>
  <c r="E26" i="17"/>
  <c r="D26" i="17"/>
  <c r="C26" i="17"/>
  <c r="B26" i="17"/>
  <c r="A26" i="17"/>
  <c r="W25" i="17"/>
  <c r="U25" i="17"/>
  <c r="S25" i="17"/>
  <c r="P25" i="17"/>
  <c r="R25" i="17"/>
  <c r="J25" i="17"/>
  <c r="I25" i="17"/>
  <c r="H25" i="17"/>
  <c r="G25" i="17"/>
  <c r="F25" i="17"/>
  <c r="E25" i="17"/>
  <c r="D25" i="17"/>
  <c r="C25" i="17"/>
  <c r="B25" i="17"/>
  <c r="A25" i="17"/>
  <c r="W24" i="17"/>
  <c r="U24" i="17"/>
  <c r="S24" i="17"/>
  <c r="P24" i="17"/>
  <c r="R24" i="17"/>
  <c r="J24" i="17"/>
  <c r="I24" i="17"/>
  <c r="H24" i="17"/>
  <c r="G24" i="17"/>
  <c r="F24" i="17"/>
  <c r="E24" i="17"/>
  <c r="D24" i="17"/>
  <c r="C24" i="17"/>
  <c r="B24" i="17"/>
  <c r="A24" i="17"/>
  <c r="W23" i="17"/>
  <c r="U23" i="17"/>
  <c r="S23" i="17"/>
  <c r="P23" i="17"/>
  <c r="R23" i="17"/>
  <c r="X23" i="17"/>
  <c r="J23" i="17"/>
  <c r="I23" i="17"/>
  <c r="H23" i="17"/>
  <c r="G23" i="17"/>
  <c r="F23" i="17"/>
  <c r="E23" i="17"/>
  <c r="D23" i="17"/>
  <c r="C23" i="17"/>
  <c r="B23" i="17"/>
  <c r="A23" i="17"/>
  <c r="W22" i="17"/>
  <c r="U22" i="17"/>
  <c r="S22" i="17"/>
  <c r="P22" i="17"/>
  <c r="R22" i="17"/>
  <c r="J22" i="17"/>
  <c r="I22" i="17"/>
  <c r="H22" i="17"/>
  <c r="G22" i="17"/>
  <c r="F22" i="17"/>
  <c r="E22" i="17"/>
  <c r="D22" i="17"/>
  <c r="C22" i="17"/>
  <c r="B22" i="17"/>
  <c r="A22" i="17"/>
  <c r="W21" i="17"/>
  <c r="U21" i="17"/>
  <c r="S21" i="17"/>
  <c r="P21" i="17"/>
  <c r="R21" i="17"/>
  <c r="J21" i="17"/>
  <c r="I21" i="17"/>
  <c r="H21" i="17"/>
  <c r="G21" i="17"/>
  <c r="F21" i="17"/>
  <c r="E21" i="17"/>
  <c r="D21" i="17"/>
  <c r="C21" i="17"/>
  <c r="B21" i="17"/>
  <c r="A21" i="17"/>
  <c r="W20" i="17"/>
  <c r="U20" i="17"/>
  <c r="S20" i="17"/>
  <c r="P20" i="17"/>
  <c r="J20" i="17"/>
  <c r="I20" i="17"/>
  <c r="H20" i="17"/>
  <c r="G20" i="17"/>
  <c r="F20" i="17"/>
  <c r="E20" i="17"/>
  <c r="D20" i="17"/>
  <c r="C20" i="17"/>
  <c r="B20" i="17"/>
  <c r="A20" i="17"/>
  <c r="W19" i="17"/>
  <c r="U19" i="17"/>
  <c r="S19" i="17"/>
  <c r="P19" i="17"/>
  <c r="R19" i="17"/>
  <c r="J19" i="17"/>
  <c r="I19" i="17"/>
  <c r="H19" i="17"/>
  <c r="G19" i="17"/>
  <c r="F19" i="17"/>
  <c r="E19" i="17"/>
  <c r="D19" i="17"/>
  <c r="C19" i="17"/>
  <c r="B19" i="17"/>
  <c r="A19" i="17"/>
  <c r="W18" i="17"/>
  <c r="U18" i="17"/>
  <c r="S18" i="17"/>
  <c r="P18" i="17"/>
  <c r="R18" i="17"/>
  <c r="J18" i="17"/>
  <c r="I18" i="17"/>
  <c r="H18" i="17"/>
  <c r="G18" i="17"/>
  <c r="F18" i="17"/>
  <c r="E18" i="17"/>
  <c r="D18" i="17"/>
  <c r="C18" i="17"/>
  <c r="B18" i="17"/>
  <c r="A18" i="17"/>
  <c r="W17" i="17"/>
  <c r="U17" i="17"/>
  <c r="S17" i="17"/>
  <c r="P17" i="17"/>
  <c r="R17" i="17"/>
  <c r="J17" i="17"/>
  <c r="I17" i="17"/>
  <c r="H17" i="17"/>
  <c r="G17" i="17"/>
  <c r="F17" i="17"/>
  <c r="E17" i="17"/>
  <c r="D17" i="17"/>
  <c r="C17" i="17"/>
  <c r="B17" i="17"/>
  <c r="A17" i="17"/>
  <c r="W16" i="17"/>
  <c r="U16" i="17"/>
  <c r="S16" i="17"/>
  <c r="P16" i="17"/>
  <c r="J16" i="17"/>
  <c r="I16" i="17"/>
  <c r="H16" i="17"/>
  <c r="G16" i="17"/>
  <c r="F16" i="17"/>
  <c r="E16" i="17"/>
  <c r="D16" i="17"/>
  <c r="C16" i="17"/>
  <c r="B16" i="17"/>
  <c r="A16" i="17"/>
  <c r="W15" i="17"/>
  <c r="U15" i="17"/>
  <c r="S15" i="17"/>
  <c r="P15" i="17"/>
  <c r="R15" i="17"/>
  <c r="V15" i="17"/>
  <c r="J15" i="17"/>
  <c r="I15" i="17"/>
  <c r="H15" i="17"/>
  <c r="G15" i="17"/>
  <c r="F15" i="17"/>
  <c r="E15" i="17"/>
  <c r="D15" i="17"/>
  <c r="C15" i="17"/>
  <c r="B15" i="17"/>
  <c r="A15" i="17"/>
  <c r="W14" i="17"/>
  <c r="U14" i="17"/>
  <c r="S14" i="17"/>
  <c r="P14" i="17"/>
  <c r="J14" i="17"/>
  <c r="I14" i="17"/>
  <c r="H14" i="17"/>
  <c r="G14" i="17"/>
  <c r="F14" i="17"/>
  <c r="E14" i="17"/>
  <c r="D14" i="17"/>
  <c r="C14" i="17"/>
  <c r="B14" i="17"/>
  <c r="A14" i="17"/>
  <c r="W13" i="17"/>
  <c r="U13" i="17"/>
  <c r="S13" i="17"/>
  <c r="P13" i="17"/>
  <c r="R13" i="17"/>
  <c r="J13" i="17"/>
  <c r="I13" i="17"/>
  <c r="H13" i="17"/>
  <c r="G13" i="17"/>
  <c r="F13" i="17"/>
  <c r="E13" i="17"/>
  <c r="D13" i="17"/>
  <c r="C13" i="17"/>
  <c r="B13" i="17"/>
  <c r="A13" i="17"/>
  <c r="W12" i="17"/>
  <c r="U12" i="17"/>
  <c r="S12" i="17"/>
  <c r="P12" i="17"/>
  <c r="R12" i="17"/>
  <c r="J12" i="17"/>
  <c r="I12" i="17"/>
  <c r="H12" i="17"/>
  <c r="G12" i="17"/>
  <c r="F12" i="17"/>
  <c r="E12" i="17"/>
  <c r="D12" i="17"/>
  <c r="C12" i="17"/>
  <c r="B12" i="17"/>
  <c r="A12" i="17"/>
  <c r="W11" i="17"/>
  <c r="U11" i="17"/>
  <c r="S11" i="17"/>
  <c r="P11" i="17"/>
  <c r="J11" i="17"/>
  <c r="I11" i="17"/>
  <c r="H11" i="17"/>
  <c r="G11" i="17"/>
  <c r="F11" i="17"/>
  <c r="E11" i="17"/>
  <c r="D11" i="17"/>
  <c r="C11" i="17"/>
  <c r="B11" i="17"/>
  <c r="A11" i="17"/>
  <c r="W10" i="17"/>
  <c r="W33" i="17"/>
  <c r="U10" i="17"/>
  <c r="S10" i="17"/>
  <c r="S33" i="17"/>
  <c r="P10" i="17"/>
  <c r="J10" i="17"/>
  <c r="I10" i="17"/>
  <c r="H10" i="17"/>
  <c r="G10" i="17"/>
  <c r="F10" i="17"/>
  <c r="E10" i="17"/>
  <c r="D10" i="17"/>
  <c r="C10" i="17"/>
  <c r="B10" i="17"/>
  <c r="A10" i="17"/>
  <c r="Q33" i="17"/>
  <c r="R32" i="17"/>
  <c r="X32" i="17"/>
  <c r="R26" i="17"/>
  <c r="V26" i="17"/>
  <c r="R20" i="17"/>
  <c r="X20" i="17"/>
  <c r="R16" i="17"/>
  <c r="V16" i="17"/>
  <c r="R14" i="17"/>
  <c r="X14" i="17"/>
  <c r="N10" i="17"/>
  <c r="W32" i="16"/>
  <c r="U32" i="16"/>
  <c r="S32" i="16"/>
  <c r="P32" i="16"/>
  <c r="J32" i="16"/>
  <c r="I32" i="16"/>
  <c r="H32" i="16"/>
  <c r="G32" i="16"/>
  <c r="F32" i="16"/>
  <c r="E32" i="16"/>
  <c r="D32" i="16"/>
  <c r="C32" i="16"/>
  <c r="B32" i="16"/>
  <c r="A32" i="16"/>
  <c r="W31" i="16"/>
  <c r="U31" i="16"/>
  <c r="S31" i="16"/>
  <c r="P31" i="16"/>
  <c r="R31" i="16"/>
  <c r="J31" i="16"/>
  <c r="I31" i="16"/>
  <c r="H31" i="16"/>
  <c r="G31" i="16"/>
  <c r="F31" i="16"/>
  <c r="E31" i="16"/>
  <c r="D31" i="16"/>
  <c r="C31" i="16"/>
  <c r="B31" i="16"/>
  <c r="A31" i="16"/>
  <c r="W30" i="16"/>
  <c r="U30" i="16"/>
  <c r="S30" i="16"/>
  <c r="P30" i="16"/>
  <c r="J30" i="16"/>
  <c r="I30" i="16"/>
  <c r="H30" i="16"/>
  <c r="G30" i="16"/>
  <c r="F30" i="16"/>
  <c r="E30" i="16"/>
  <c r="D30" i="16"/>
  <c r="C30" i="16"/>
  <c r="B30" i="16"/>
  <c r="A30" i="16"/>
  <c r="W29" i="16"/>
  <c r="U29" i="16"/>
  <c r="S29" i="16"/>
  <c r="P29" i="16"/>
  <c r="R29" i="16"/>
  <c r="J29" i="16"/>
  <c r="I29" i="16"/>
  <c r="H29" i="16"/>
  <c r="G29" i="16"/>
  <c r="F29" i="16"/>
  <c r="E29" i="16"/>
  <c r="D29" i="16"/>
  <c r="C29" i="16"/>
  <c r="B29" i="16"/>
  <c r="A29" i="16"/>
  <c r="W28" i="16"/>
  <c r="U28" i="16"/>
  <c r="S28" i="16"/>
  <c r="P28" i="16"/>
  <c r="J28" i="16"/>
  <c r="I28" i="16"/>
  <c r="H28" i="16"/>
  <c r="G28" i="16"/>
  <c r="F28" i="16"/>
  <c r="E28" i="16"/>
  <c r="D28" i="16"/>
  <c r="C28" i="16"/>
  <c r="B28" i="16"/>
  <c r="A28" i="16"/>
  <c r="W27" i="16"/>
  <c r="U27" i="16"/>
  <c r="S27" i="16"/>
  <c r="P27" i="16"/>
  <c r="R27" i="16"/>
  <c r="J27" i="16"/>
  <c r="I27" i="16"/>
  <c r="H27" i="16"/>
  <c r="G27" i="16"/>
  <c r="F27" i="16"/>
  <c r="E27" i="16"/>
  <c r="D27" i="16"/>
  <c r="C27" i="16"/>
  <c r="B27" i="16"/>
  <c r="A27" i="16"/>
  <c r="W26" i="16"/>
  <c r="U26" i="16"/>
  <c r="S26" i="16"/>
  <c r="P26" i="16"/>
  <c r="J26" i="16"/>
  <c r="I26" i="16"/>
  <c r="H26" i="16"/>
  <c r="G26" i="16"/>
  <c r="F26" i="16"/>
  <c r="E26" i="16"/>
  <c r="D26" i="16"/>
  <c r="C26" i="16"/>
  <c r="B26" i="16"/>
  <c r="A26" i="16"/>
  <c r="W25" i="16"/>
  <c r="U25" i="16"/>
  <c r="S25" i="16"/>
  <c r="P25" i="16"/>
  <c r="R25" i="16"/>
  <c r="J25" i="16"/>
  <c r="I25" i="16"/>
  <c r="H25" i="16"/>
  <c r="G25" i="16"/>
  <c r="F25" i="16"/>
  <c r="E25" i="16"/>
  <c r="D25" i="16"/>
  <c r="C25" i="16"/>
  <c r="B25" i="16"/>
  <c r="A25" i="16"/>
  <c r="W24" i="16"/>
  <c r="U24" i="16"/>
  <c r="S24" i="16"/>
  <c r="P24" i="16"/>
  <c r="J24" i="16"/>
  <c r="I24" i="16"/>
  <c r="H24" i="16"/>
  <c r="G24" i="16"/>
  <c r="F24" i="16"/>
  <c r="E24" i="16"/>
  <c r="D24" i="16"/>
  <c r="C24" i="16"/>
  <c r="B24" i="16"/>
  <c r="A24" i="16"/>
  <c r="W23" i="16"/>
  <c r="U23" i="16"/>
  <c r="S23" i="16"/>
  <c r="P23" i="16"/>
  <c r="R23" i="16"/>
  <c r="J23" i="16"/>
  <c r="I23" i="16"/>
  <c r="H23" i="16"/>
  <c r="G23" i="16"/>
  <c r="F23" i="16"/>
  <c r="E23" i="16"/>
  <c r="D23" i="16"/>
  <c r="C23" i="16"/>
  <c r="B23" i="16"/>
  <c r="A23" i="16"/>
  <c r="W22" i="16"/>
  <c r="U22" i="16"/>
  <c r="S22" i="16"/>
  <c r="P22" i="16"/>
  <c r="J22" i="16"/>
  <c r="I22" i="16"/>
  <c r="H22" i="16"/>
  <c r="G22" i="16"/>
  <c r="F22" i="16"/>
  <c r="E22" i="16"/>
  <c r="D22" i="16"/>
  <c r="C22" i="16"/>
  <c r="B22" i="16"/>
  <c r="A22" i="16"/>
  <c r="W21" i="16"/>
  <c r="U21" i="16"/>
  <c r="S21" i="16"/>
  <c r="P21" i="16"/>
  <c r="R21" i="16"/>
  <c r="J21" i="16"/>
  <c r="I21" i="16"/>
  <c r="H21" i="16"/>
  <c r="G21" i="16"/>
  <c r="F21" i="16"/>
  <c r="E21" i="16"/>
  <c r="D21" i="16"/>
  <c r="C21" i="16"/>
  <c r="B21" i="16"/>
  <c r="A21" i="16"/>
  <c r="W20" i="16"/>
  <c r="U20" i="16"/>
  <c r="S20" i="16"/>
  <c r="P20" i="16"/>
  <c r="J20" i="16"/>
  <c r="I20" i="16"/>
  <c r="H20" i="16"/>
  <c r="G20" i="16"/>
  <c r="F20" i="16"/>
  <c r="E20" i="16"/>
  <c r="D20" i="16"/>
  <c r="C20" i="16"/>
  <c r="B20" i="16"/>
  <c r="A20" i="16"/>
  <c r="W19" i="16"/>
  <c r="U19" i="16"/>
  <c r="S19" i="16"/>
  <c r="P19" i="16"/>
  <c r="R19" i="16"/>
  <c r="J19" i="16"/>
  <c r="I19" i="16"/>
  <c r="H19" i="16"/>
  <c r="G19" i="16"/>
  <c r="F19" i="16"/>
  <c r="E19" i="16"/>
  <c r="D19" i="16"/>
  <c r="C19" i="16"/>
  <c r="B19" i="16"/>
  <c r="A19" i="16"/>
  <c r="W18" i="16"/>
  <c r="U18" i="16"/>
  <c r="S18" i="16"/>
  <c r="P18" i="16"/>
  <c r="J18" i="16"/>
  <c r="I18" i="16"/>
  <c r="H18" i="16"/>
  <c r="G18" i="16"/>
  <c r="F18" i="16"/>
  <c r="E18" i="16"/>
  <c r="D18" i="16"/>
  <c r="C18" i="16"/>
  <c r="B18" i="16"/>
  <c r="A18" i="16"/>
  <c r="W17" i="16"/>
  <c r="U17" i="16"/>
  <c r="S17" i="16"/>
  <c r="P17" i="16"/>
  <c r="R17" i="16"/>
  <c r="J17" i="16"/>
  <c r="I17" i="16"/>
  <c r="H17" i="16"/>
  <c r="G17" i="16"/>
  <c r="F17" i="16"/>
  <c r="E17" i="16"/>
  <c r="D17" i="16"/>
  <c r="C17" i="16"/>
  <c r="B17" i="16"/>
  <c r="A17" i="16"/>
  <c r="W16" i="16"/>
  <c r="U16" i="16"/>
  <c r="S16" i="16"/>
  <c r="P16" i="16"/>
  <c r="R16" i="16"/>
  <c r="J16" i="16"/>
  <c r="I16" i="16"/>
  <c r="H16" i="16"/>
  <c r="G16" i="16"/>
  <c r="F16" i="16"/>
  <c r="E16" i="16"/>
  <c r="D16" i="16"/>
  <c r="C16" i="16"/>
  <c r="B16" i="16"/>
  <c r="A16" i="16"/>
  <c r="W15" i="16"/>
  <c r="U15" i="16"/>
  <c r="S15" i="16"/>
  <c r="P15" i="16"/>
  <c r="R15" i="16"/>
  <c r="J15" i="16"/>
  <c r="I15" i="16"/>
  <c r="H15" i="16"/>
  <c r="G15" i="16"/>
  <c r="F15" i="16"/>
  <c r="E15" i="16"/>
  <c r="D15" i="16"/>
  <c r="C15" i="16"/>
  <c r="B15" i="16"/>
  <c r="A15" i="16"/>
  <c r="W14" i="16"/>
  <c r="U14" i="16"/>
  <c r="S14" i="16"/>
  <c r="P14" i="16"/>
  <c r="R14" i="16"/>
  <c r="J14" i="16"/>
  <c r="I14" i="16"/>
  <c r="H14" i="16"/>
  <c r="G14" i="16"/>
  <c r="F14" i="16"/>
  <c r="E14" i="16"/>
  <c r="D14" i="16"/>
  <c r="C14" i="16"/>
  <c r="B14" i="16"/>
  <c r="A14" i="16"/>
  <c r="W13" i="16"/>
  <c r="U13" i="16"/>
  <c r="S13" i="16"/>
  <c r="P13" i="16"/>
  <c r="R13" i="16"/>
  <c r="J13" i="16"/>
  <c r="I13" i="16"/>
  <c r="H13" i="16"/>
  <c r="G13" i="16"/>
  <c r="F13" i="16"/>
  <c r="E13" i="16"/>
  <c r="D13" i="16"/>
  <c r="C13" i="16"/>
  <c r="B13" i="16"/>
  <c r="A13" i="16"/>
  <c r="W12" i="16"/>
  <c r="U12" i="16"/>
  <c r="S12" i="16"/>
  <c r="P12" i="16"/>
  <c r="R12" i="16"/>
  <c r="J12" i="16"/>
  <c r="I12" i="16"/>
  <c r="H12" i="16"/>
  <c r="G12" i="16"/>
  <c r="F12" i="16"/>
  <c r="E12" i="16"/>
  <c r="D12" i="16"/>
  <c r="C12" i="16"/>
  <c r="B12" i="16"/>
  <c r="A12" i="16"/>
  <c r="W11" i="16"/>
  <c r="U11" i="16"/>
  <c r="S11" i="16"/>
  <c r="P11" i="16"/>
  <c r="R11" i="16"/>
  <c r="J11" i="16"/>
  <c r="I11" i="16"/>
  <c r="H11" i="16"/>
  <c r="G11" i="16"/>
  <c r="F11" i="16"/>
  <c r="E11" i="16"/>
  <c r="D11" i="16"/>
  <c r="C11" i="16"/>
  <c r="B11" i="16"/>
  <c r="A11" i="16"/>
  <c r="W10" i="16"/>
  <c r="W33" i="16"/>
  <c r="U10" i="16"/>
  <c r="S10" i="16"/>
  <c r="P10" i="16"/>
  <c r="J10" i="16"/>
  <c r="I10" i="16"/>
  <c r="H10" i="16"/>
  <c r="G10" i="16"/>
  <c r="F10" i="16"/>
  <c r="E10" i="16"/>
  <c r="D10" i="16"/>
  <c r="C10" i="16"/>
  <c r="B10" i="16"/>
  <c r="A10" i="16"/>
  <c r="Q33" i="16"/>
  <c r="R32" i="16"/>
  <c r="X32" i="16"/>
  <c r="R30" i="16"/>
  <c r="R28" i="16"/>
  <c r="X28" i="16"/>
  <c r="R26" i="16"/>
  <c r="R24" i="16"/>
  <c r="X24" i="16"/>
  <c r="R22" i="16"/>
  <c r="X22" i="16"/>
  <c r="R20" i="16"/>
  <c r="R18" i="16"/>
  <c r="R10" i="16"/>
  <c r="N10" i="16"/>
  <c r="W31" i="26"/>
  <c r="U31" i="26"/>
  <c r="S31" i="26"/>
  <c r="P31" i="26"/>
  <c r="J31" i="26"/>
  <c r="I31" i="26"/>
  <c r="H31" i="26"/>
  <c r="G31" i="26"/>
  <c r="F31" i="26"/>
  <c r="E31" i="26"/>
  <c r="D31" i="26"/>
  <c r="C31" i="26"/>
  <c r="B31" i="26"/>
  <c r="A31" i="26"/>
  <c r="W30" i="26"/>
  <c r="U30" i="26"/>
  <c r="S30" i="26"/>
  <c r="P30" i="26"/>
  <c r="R30" i="26"/>
  <c r="J30" i="26"/>
  <c r="I30" i="26"/>
  <c r="H30" i="26"/>
  <c r="G30" i="26"/>
  <c r="F30" i="26"/>
  <c r="E30" i="26"/>
  <c r="D30" i="26"/>
  <c r="C30" i="26"/>
  <c r="B30" i="26"/>
  <c r="A30" i="26"/>
  <c r="W29" i="26"/>
  <c r="U29" i="26"/>
  <c r="S29" i="26"/>
  <c r="P29" i="26"/>
  <c r="J29" i="26"/>
  <c r="I29" i="26"/>
  <c r="H29" i="26"/>
  <c r="G29" i="26"/>
  <c r="F29" i="26"/>
  <c r="E29" i="26"/>
  <c r="D29" i="26"/>
  <c r="C29" i="26"/>
  <c r="B29" i="26"/>
  <c r="A29" i="26"/>
  <c r="W28" i="26"/>
  <c r="U28" i="26"/>
  <c r="S28" i="26"/>
  <c r="P28" i="26"/>
  <c r="R28" i="26"/>
  <c r="J28" i="26"/>
  <c r="I28" i="26"/>
  <c r="H28" i="26"/>
  <c r="G28" i="26"/>
  <c r="F28" i="26"/>
  <c r="E28" i="26"/>
  <c r="D28" i="26"/>
  <c r="C28" i="26"/>
  <c r="B28" i="26"/>
  <c r="A28" i="26"/>
  <c r="W27" i="26"/>
  <c r="U27" i="26"/>
  <c r="S27" i="26"/>
  <c r="P27" i="26"/>
  <c r="J27" i="26"/>
  <c r="I27" i="26"/>
  <c r="H27" i="26"/>
  <c r="G27" i="26"/>
  <c r="F27" i="26"/>
  <c r="E27" i="26"/>
  <c r="D27" i="26"/>
  <c r="C27" i="26"/>
  <c r="B27" i="26"/>
  <c r="A27" i="26"/>
  <c r="W26" i="26"/>
  <c r="U26" i="26"/>
  <c r="S26" i="26"/>
  <c r="P26" i="26"/>
  <c r="J26" i="26"/>
  <c r="I26" i="26"/>
  <c r="H26" i="26"/>
  <c r="G26" i="26"/>
  <c r="F26" i="26"/>
  <c r="E26" i="26"/>
  <c r="D26" i="26"/>
  <c r="C26" i="26"/>
  <c r="B26" i="26"/>
  <c r="A26" i="26"/>
  <c r="W25" i="26"/>
  <c r="U25" i="26"/>
  <c r="S25" i="26"/>
  <c r="P25" i="26"/>
  <c r="J25" i="26"/>
  <c r="I25" i="26"/>
  <c r="H25" i="26"/>
  <c r="G25" i="26"/>
  <c r="F25" i="26"/>
  <c r="E25" i="26"/>
  <c r="D25" i="26"/>
  <c r="C25" i="26"/>
  <c r="B25" i="26"/>
  <c r="A25" i="26"/>
  <c r="W24" i="26"/>
  <c r="U24" i="26"/>
  <c r="S24" i="26"/>
  <c r="P24" i="26"/>
  <c r="R24" i="26"/>
  <c r="J24" i="26"/>
  <c r="I24" i="26"/>
  <c r="H24" i="26"/>
  <c r="G24" i="26"/>
  <c r="F24" i="26"/>
  <c r="E24" i="26"/>
  <c r="D24" i="26"/>
  <c r="C24" i="26"/>
  <c r="B24" i="26"/>
  <c r="A24" i="26"/>
  <c r="W23" i="26"/>
  <c r="U23" i="26"/>
  <c r="S23" i="26"/>
  <c r="P23" i="26"/>
  <c r="R23" i="26"/>
  <c r="J23" i="26"/>
  <c r="I23" i="26"/>
  <c r="H23" i="26"/>
  <c r="G23" i="26"/>
  <c r="F23" i="26"/>
  <c r="E23" i="26"/>
  <c r="D23" i="26"/>
  <c r="C23" i="26"/>
  <c r="B23" i="26"/>
  <c r="A23" i="26"/>
  <c r="W22" i="26"/>
  <c r="U22" i="26"/>
  <c r="S22" i="26"/>
  <c r="P22" i="26"/>
  <c r="R22" i="26"/>
  <c r="J22" i="26"/>
  <c r="I22" i="26"/>
  <c r="H22" i="26"/>
  <c r="G22" i="26"/>
  <c r="F22" i="26"/>
  <c r="E22" i="26"/>
  <c r="D22" i="26"/>
  <c r="C22" i="26"/>
  <c r="B22" i="26"/>
  <c r="A22" i="26"/>
  <c r="W21" i="26"/>
  <c r="U21" i="26"/>
  <c r="S21" i="26"/>
  <c r="P21" i="26"/>
  <c r="J21" i="26"/>
  <c r="I21" i="26"/>
  <c r="H21" i="26"/>
  <c r="G21" i="26"/>
  <c r="F21" i="26"/>
  <c r="E21" i="26"/>
  <c r="D21" i="26"/>
  <c r="C21" i="26"/>
  <c r="B21" i="26"/>
  <c r="A21" i="26"/>
  <c r="W20" i="26"/>
  <c r="U20" i="26"/>
  <c r="S20" i="26"/>
  <c r="P20" i="26"/>
  <c r="R20" i="26"/>
  <c r="J20" i="26"/>
  <c r="I20" i="26"/>
  <c r="H20" i="26"/>
  <c r="G20" i="26"/>
  <c r="F20" i="26"/>
  <c r="E20" i="26"/>
  <c r="D20" i="26"/>
  <c r="C20" i="26"/>
  <c r="B20" i="26"/>
  <c r="A20" i="26"/>
  <c r="W19" i="26"/>
  <c r="U19" i="26"/>
  <c r="S19" i="26"/>
  <c r="P19" i="26"/>
  <c r="J19" i="26"/>
  <c r="I19" i="26"/>
  <c r="H19" i="26"/>
  <c r="G19" i="26"/>
  <c r="F19" i="26"/>
  <c r="E19" i="26"/>
  <c r="D19" i="26"/>
  <c r="C19" i="26"/>
  <c r="B19" i="26"/>
  <c r="A19" i="26"/>
  <c r="W18" i="26"/>
  <c r="U18" i="26"/>
  <c r="S18" i="26"/>
  <c r="P18" i="26"/>
  <c r="R18" i="26"/>
  <c r="J18" i="26"/>
  <c r="I18" i="26"/>
  <c r="H18" i="26"/>
  <c r="G18" i="26"/>
  <c r="F18" i="26"/>
  <c r="E18" i="26"/>
  <c r="D18" i="26"/>
  <c r="C18" i="26"/>
  <c r="B18" i="26"/>
  <c r="A18" i="26"/>
  <c r="W17" i="26"/>
  <c r="U17" i="26"/>
  <c r="S17" i="26"/>
  <c r="P17" i="26"/>
  <c r="R17" i="26"/>
  <c r="J17" i="26"/>
  <c r="I17" i="26"/>
  <c r="H17" i="26"/>
  <c r="G17" i="26"/>
  <c r="F17" i="26"/>
  <c r="E17" i="26"/>
  <c r="D17" i="26"/>
  <c r="C17" i="26"/>
  <c r="B17" i="26"/>
  <c r="A17" i="26"/>
  <c r="W16" i="26"/>
  <c r="U16" i="26"/>
  <c r="S16" i="26"/>
  <c r="P16" i="26"/>
  <c r="R16" i="26"/>
  <c r="J16" i="26"/>
  <c r="I16" i="26"/>
  <c r="H16" i="26"/>
  <c r="G16" i="26"/>
  <c r="F16" i="26"/>
  <c r="E16" i="26"/>
  <c r="D16" i="26"/>
  <c r="C16" i="26"/>
  <c r="B16" i="26"/>
  <c r="A16" i="26"/>
  <c r="W15" i="26"/>
  <c r="U15" i="26"/>
  <c r="S15" i="26"/>
  <c r="P15" i="26"/>
  <c r="R15" i="26"/>
  <c r="J15" i="26"/>
  <c r="I15" i="26"/>
  <c r="H15" i="26"/>
  <c r="G15" i="26"/>
  <c r="F15" i="26"/>
  <c r="E15" i="26"/>
  <c r="D15" i="26"/>
  <c r="C15" i="26"/>
  <c r="A15" i="26"/>
  <c r="W14" i="26"/>
  <c r="U14" i="26"/>
  <c r="S14" i="26"/>
  <c r="P14" i="26"/>
  <c r="R14" i="26"/>
  <c r="J14" i="26"/>
  <c r="I14" i="26"/>
  <c r="H14" i="26"/>
  <c r="G14" i="26"/>
  <c r="F14" i="26"/>
  <c r="E14" i="26"/>
  <c r="D14" i="26"/>
  <c r="C14" i="26"/>
  <c r="B14" i="26"/>
  <c r="A14" i="26"/>
  <c r="W13" i="26"/>
  <c r="U13" i="26"/>
  <c r="S13" i="26"/>
  <c r="P13" i="26"/>
  <c r="J13" i="26"/>
  <c r="I13" i="26"/>
  <c r="H13" i="26"/>
  <c r="G13" i="26"/>
  <c r="F13" i="26"/>
  <c r="E13" i="26"/>
  <c r="D13" i="26"/>
  <c r="C13" i="26"/>
  <c r="B13" i="26"/>
  <c r="A13" i="26"/>
  <c r="W12" i="26"/>
  <c r="U12" i="26"/>
  <c r="S12" i="26"/>
  <c r="P12" i="26"/>
  <c r="R12" i="26"/>
  <c r="X12" i="26"/>
  <c r="J12" i="26"/>
  <c r="I12" i="26"/>
  <c r="H12" i="26"/>
  <c r="G12" i="26"/>
  <c r="F12" i="26"/>
  <c r="E12" i="26"/>
  <c r="D12" i="26"/>
  <c r="C12" i="26"/>
  <c r="B12" i="26"/>
  <c r="A12" i="26"/>
  <c r="W11" i="26"/>
  <c r="U11" i="26"/>
  <c r="S11" i="26"/>
  <c r="P11" i="26"/>
  <c r="J11" i="26"/>
  <c r="I11" i="26"/>
  <c r="H11" i="26"/>
  <c r="G11" i="26"/>
  <c r="F11" i="26"/>
  <c r="E11" i="26"/>
  <c r="D11" i="26"/>
  <c r="C11" i="26"/>
  <c r="B11" i="26"/>
  <c r="A11" i="26"/>
  <c r="W10" i="26"/>
  <c r="U10" i="26"/>
  <c r="S10" i="26"/>
  <c r="S32" i="26"/>
  <c r="S42" i="26"/>
  <c r="P10" i="26"/>
  <c r="P42" i="26"/>
  <c r="J10" i="26"/>
  <c r="I10" i="26"/>
  <c r="H10" i="26"/>
  <c r="G10" i="26"/>
  <c r="F10" i="26"/>
  <c r="E10" i="26"/>
  <c r="D10" i="26"/>
  <c r="C10" i="26"/>
  <c r="B10" i="26"/>
  <c r="A10" i="26"/>
  <c r="Q32" i="26"/>
  <c r="R31" i="26"/>
  <c r="X31" i="26"/>
  <c r="R29" i="26"/>
  <c r="V29" i="26"/>
  <c r="R27" i="26"/>
  <c r="V27" i="26"/>
  <c r="T27" i="26"/>
  <c r="R26" i="26"/>
  <c r="X26" i="26"/>
  <c r="R25" i="26"/>
  <c r="T25" i="26"/>
  <c r="R21" i="26"/>
  <c r="X21" i="26"/>
  <c r="V21" i="26"/>
  <c r="R19" i="26"/>
  <c r="T19" i="26"/>
  <c r="R13" i="26"/>
  <c r="V13" i="26"/>
  <c r="R11" i="26"/>
  <c r="T11" i="26"/>
  <c r="N10" i="26"/>
  <c r="R10" i="26"/>
  <c r="V10" i="26"/>
  <c r="W26" i="3"/>
  <c r="U26" i="3"/>
  <c r="S26" i="3"/>
  <c r="P26" i="3"/>
  <c r="R26" i="3" s="1"/>
  <c r="J26" i="3"/>
  <c r="I26" i="3"/>
  <c r="H26" i="3"/>
  <c r="G26" i="3"/>
  <c r="F26" i="3"/>
  <c r="E26" i="3"/>
  <c r="D26" i="3"/>
  <c r="C26" i="3"/>
  <c r="B26" i="3"/>
  <c r="A26" i="3"/>
  <c r="W25" i="3"/>
  <c r="U25" i="3"/>
  <c r="S25" i="3"/>
  <c r="P25" i="3"/>
  <c r="R25" i="3" s="1"/>
  <c r="J25" i="3"/>
  <c r="I25" i="3"/>
  <c r="H25" i="3"/>
  <c r="G25" i="3"/>
  <c r="F25" i="3"/>
  <c r="E25" i="3"/>
  <c r="D25" i="3"/>
  <c r="C25" i="3"/>
  <c r="B25" i="3"/>
  <c r="A25" i="3"/>
  <c r="W24" i="3"/>
  <c r="U24" i="3"/>
  <c r="S24" i="3"/>
  <c r="P24" i="3"/>
  <c r="R24" i="3" s="1"/>
  <c r="J24" i="3"/>
  <c r="I24" i="3"/>
  <c r="H24" i="3"/>
  <c r="G24" i="3"/>
  <c r="F24" i="3"/>
  <c r="E24" i="3"/>
  <c r="D24" i="3"/>
  <c r="C24" i="3"/>
  <c r="B24" i="3"/>
  <c r="A24" i="3"/>
  <c r="W23" i="3"/>
  <c r="U23" i="3"/>
  <c r="S23" i="3"/>
  <c r="P23" i="3"/>
  <c r="R23" i="3" s="1"/>
  <c r="J23" i="3"/>
  <c r="I23" i="3"/>
  <c r="H23" i="3"/>
  <c r="G23" i="3"/>
  <c r="F23" i="3"/>
  <c r="E23" i="3"/>
  <c r="D23" i="3"/>
  <c r="C23" i="3"/>
  <c r="B23" i="3"/>
  <c r="A23" i="3"/>
  <c r="W22" i="3"/>
  <c r="U22" i="3"/>
  <c r="S22" i="3"/>
  <c r="P22" i="3"/>
  <c r="R22" i="3" s="1"/>
  <c r="J22" i="3"/>
  <c r="I22" i="3"/>
  <c r="H22" i="3"/>
  <c r="G22" i="3"/>
  <c r="F22" i="3"/>
  <c r="E22" i="3"/>
  <c r="D22" i="3"/>
  <c r="C22" i="3"/>
  <c r="B22" i="3"/>
  <c r="A22" i="3"/>
  <c r="W21" i="3"/>
  <c r="U21" i="3"/>
  <c r="S21" i="3"/>
  <c r="P21" i="3"/>
  <c r="R21" i="3" s="1"/>
  <c r="J21" i="3"/>
  <c r="I21" i="3"/>
  <c r="H21" i="3"/>
  <c r="G21" i="3"/>
  <c r="F21" i="3"/>
  <c r="E21" i="3"/>
  <c r="D21" i="3"/>
  <c r="C21" i="3"/>
  <c r="B21" i="3"/>
  <c r="A21" i="3"/>
  <c r="W20" i="3"/>
  <c r="U20" i="3"/>
  <c r="S20" i="3"/>
  <c r="P20" i="3"/>
  <c r="R20" i="3" s="1"/>
  <c r="J20" i="3"/>
  <c r="I20" i="3"/>
  <c r="H20" i="3"/>
  <c r="G20" i="3"/>
  <c r="F20" i="3"/>
  <c r="E20" i="3"/>
  <c r="D20" i="3"/>
  <c r="C20" i="3"/>
  <c r="B20" i="3"/>
  <c r="A20" i="3"/>
  <c r="W19" i="3"/>
  <c r="U19" i="3"/>
  <c r="S19" i="3"/>
  <c r="P19" i="3"/>
  <c r="R19" i="3" s="1"/>
  <c r="J19" i="3"/>
  <c r="I19" i="3"/>
  <c r="H19" i="3"/>
  <c r="G19" i="3"/>
  <c r="F19" i="3"/>
  <c r="E19" i="3"/>
  <c r="D19" i="3"/>
  <c r="C19" i="3"/>
  <c r="B19" i="3"/>
  <c r="A19" i="3"/>
  <c r="W18" i="3"/>
  <c r="U18" i="3"/>
  <c r="S18" i="3"/>
  <c r="P18" i="3"/>
  <c r="R18" i="3" s="1"/>
  <c r="J18" i="3"/>
  <c r="I18" i="3"/>
  <c r="H18" i="3"/>
  <c r="G18" i="3"/>
  <c r="F18" i="3"/>
  <c r="E18" i="3"/>
  <c r="D18" i="3"/>
  <c r="C18" i="3"/>
  <c r="B18" i="3"/>
  <c r="A18" i="3"/>
  <c r="W17" i="3"/>
  <c r="U17" i="3"/>
  <c r="S17" i="3"/>
  <c r="P17" i="3"/>
  <c r="R17" i="3" s="1"/>
  <c r="J17" i="3"/>
  <c r="I17" i="3"/>
  <c r="H17" i="3"/>
  <c r="G17" i="3"/>
  <c r="F17" i="3"/>
  <c r="E17" i="3"/>
  <c r="D17" i="3"/>
  <c r="C17" i="3"/>
  <c r="B17" i="3"/>
  <c r="A17" i="3"/>
  <c r="W16" i="3"/>
  <c r="U16" i="3"/>
  <c r="S16" i="3"/>
  <c r="P16" i="3"/>
  <c r="R16" i="3" s="1"/>
  <c r="J16" i="3"/>
  <c r="I16" i="3"/>
  <c r="H16" i="3"/>
  <c r="G16" i="3"/>
  <c r="F16" i="3"/>
  <c r="E16" i="3"/>
  <c r="D16" i="3"/>
  <c r="C16" i="3"/>
  <c r="B16" i="3"/>
  <c r="A16" i="3"/>
  <c r="W15" i="3"/>
  <c r="U15" i="3"/>
  <c r="S15" i="3"/>
  <c r="P15" i="3"/>
  <c r="R15" i="3" s="1"/>
  <c r="J15" i="3"/>
  <c r="I15" i="3"/>
  <c r="H15" i="3"/>
  <c r="G15" i="3"/>
  <c r="F15" i="3"/>
  <c r="E15" i="3"/>
  <c r="D15" i="3"/>
  <c r="C15" i="3"/>
  <c r="B15" i="3"/>
  <c r="A15" i="3"/>
  <c r="W14" i="3"/>
  <c r="U14" i="3"/>
  <c r="S14" i="3"/>
  <c r="P14" i="3"/>
  <c r="R14" i="3" s="1"/>
  <c r="J14" i="3"/>
  <c r="I14" i="3"/>
  <c r="H14" i="3"/>
  <c r="G14" i="3"/>
  <c r="F14" i="3"/>
  <c r="E14" i="3"/>
  <c r="D14" i="3"/>
  <c r="C14" i="3"/>
  <c r="B14" i="3"/>
  <c r="A14" i="3"/>
  <c r="W13" i="3"/>
  <c r="U13" i="3"/>
  <c r="S13" i="3"/>
  <c r="P13" i="3"/>
  <c r="R13" i="3" s="1"/>
  <c r="J13" i="3"/>
  <c r="I13" i="3"/>
  <c r="H13" i="3"/>
  <c r="G13" i="3"/>
  <c r="F13" i="3"/>
  <c r="E13" i="3"/>
  <c r="D13" i="3"/>
  <c r="C13" i="3"/>
  <c r="B13" i="3"/>
  <c r="A13" i="3"/>
  <c r="W12" i="3"/>
  <c r="U12" i="3"/>
  <c r="S12" i="3"/>
  <c r="P12" i="3"/>
  <c r="R12" i="3" s="1"/>
  <c r="J12" i="3"/>
  <c r="I12" i="3"/>
  <c r="H12" i="3"/>
  <c r="G12" i="3"/>
  <c r="F12" i="3"/>
  <c r="E12" i="3"/>
  <c r="D12" i="3"/>
  <c r="C12" i="3"/>
  <c r="B12" i="3"/>
  <c r="A12" i="3"/>
  <c r="W11" i="3"/>
  <c r="U11" i="3"/>
  <c r="S11" i="3"/>
  <c r="P11" i="3"/>
  <c r="R11" i="3" s="1"/>
  <c r="J11" i="3"/>
  <c r="I11" i="3"/>
  <c r="H11" i="3"/>
  <c r="G11" i="3"/>
  <c r="F11" i="3"/>
  <c r="E11" i="3"/>
  <c r="D11" i="3"/>
  <c r="C11" i="3"/>
  <c r="B11" i="3"/>
  <c r="A11" i="3"/>
  <c r="W10" i="3"/>
  <c r="U10" i="3"/>
  <c r="S10" i="3"/>
  <c r="P10" i="3"/>
  <c r="J10" i="3"/>
  <c r="I10" i="3"/>
  <c r="H10" i="3"/>
  <c r="G10" i="3"/>
  <c r="F10" i="3"/>
  <c r="E10" i="3"/>
  <c r="D10" i="3"/>
  <c r="C10" i="3"/>
  <c r="B10" i="3"/>
  <c r="A10" i="3"/>
  <c r="W22" i="1"/>
  <c r="U22" i="1"/>
  <c r="S22" i="1"/>
  <c r="P22" i="1"/>
  <c r="R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R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R20" i="1"/>
  <c r="X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R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R18" i="1"/>
  <c r="J18" i="1"/>
  <c r="I18" i="1"/>
  <c r="H18" i="1"/>
  <c r="G18" i="1"/>
  <c r="F18" i="1"/>
  <c r="E18" i="1"/>
  <c r="D18" i="1"/>
  <c r="C18" i="1"/>
  <c r="B18" i="1"/>
  <c r="A18" i="1"/>
  <c r="W17" i="1"/>
  <c r="W16" i="1"/>
  <c r="W15" i="1"/>
  <c r="W14" i="1"/>
  <c r="W13" i="1"/>
  <c r="W12" i="1"/>
  <c r="W11" i="1"/>
  <c r="W10" i="1"/>
  <c r="U17" i="1"/>
  <c r="U16" i="1"/>
  <c r="U15" i="1"/>
  <c r="U14" i="1"/>
  <c r="U13" i="1"/>
  <c r="U12" i="1"/>
  <c r="U11" i="1"/>
  <c r="U10" i="1"/>
  <c r="U34" i="1" s="1"/>
  <c r="U36" i="1" s="1"/>
  <c r="S17" i="1"/>
  <c r="S16" i="1"/>
  <c r="S15" i="1"/>
  <c r="S14" i="1"/>
  <c r="S13" i="1"/>
  <c r="S12" i="1"/>
  <c r="S11" i="1"/>
  <c r="S10" i="1"/>
  <c r="S34" i="1" s="1"/>
  <c r="S36" i="1" s="1"/>
  <c r="P17" i="1"/>
  <c r="R17" i="1"/>
  <c r="T17" i="1" s="1"/>
  <c r="P16" i="1"/>
  <c r="R16" i="1" s="1"/>
  <c r="P15" i="1"/>
  <c r="R15" i="1" s="1"/>
  <c r="P14" i="1"/>
  <c r="R14" i="1" s="1"/>
  <c r="P13" i="1"/>
  <c r="R13" i="1" s="1"/>
  <c r="P12" i="1"/>
  <c r="P11" i="1"/>
  <c r="R11" i="1" s="1"/>
  <c r="P10" i="1"/>
  <c r="J17" i="1"/>
  <c r="J16" i="1"/>
  <c r="J15" i="1"/>
  <c r="J14" i="1"/>
  <c r="J13" i="1"/>
  <c r="J12" i="1"/>
  <c r="J11" i="1"/>
  <c r="J10" i="1"/>
  <c r="I17" i="1"/>
  <c r="I16" i="1"/>
  <c r="I15" i="1"/>
  <c r="I14" i="1"/>
  <c r="I13" i="1"/>
  <c r="I12" i="1"/>
  <c r="I11" i="1"/>
  <c r="I10" i="1"/>
  <c r="H17" i="1"/>
  <c r="H16" i="1"/>
  <c r="H15" i="1"/>
  <c r="H14" i="1"/>
  <c r="H13" i="1"/>
  <c r="H12" i="1"/>
  <c r="H11" i="1"/>
  <c r="H10" i="1"/>
  <c r="G17" i="1"/>
  <c r="G16" i="1"/>
  <c r="G15" i="1"/>
  <c r="G14" i="1"/>
  <c r="G13" i="1"/>
  <c r="G12" i="1"/>
  <c r="G11" i="1"/>
  <c r="G10" i="1"/>
  <c r="F17" i="1"/>
  <c r="F16" i="1"/>
  <c r="F15" i="1"/>
  <c r="F14" i="1"/>
  <c r="F13" i="1"/>
  <c r="F12" i="1"/>
  <c r="F11" i="1"/>
  <c r="F10" i="1"/>
  <c r="E17" i="1"/>
  <c r="E16" i="1"/>
  <c r="E15" i="1"/>
  <c r="E14" i="1"/>
  <c r="E13" i="1"/>
  <c r="E12" i="1"/>
  <c r="E11" i="1"/>
  <c r="E10" i="1"/>
  <c r="D17" i="1"/>
  <c r="D16" i="1"/>
  <c r="D15" i="1"/>
  <c r="D14" i="1"/>
  <c r="D13" i="1"/>
  <c r="D12" i="1"/>
  <c r="D11" i="1"/>
  <c r="D10" i="1"/>
  <c r="C17" i="1"/>
  <c r="C16" i="1"/>
  <c r="C15" i="1"/>
  <c r="C14" i="1"/>
  <c r="C13" i="1"/>
  <c r="C12" i="1"/>
  <c r="C11" i="1"/>
  <c r="C10" i="1"/>
  <c r="B17" i="1"/>
  <c r="B16" i="1"/>
  <c r="B15" i="1"/>
  <c r="B14" i="1"/>
  <c r="B13" i="1"/>
  <c r="B12" i="1"/>
  <c r="B11" i="1"/>
  <c r="B10" i="1"/>
  <c r="A17" i="1"/>
  <c r="A16" i="1"/>
  <c r="A15" i="1"/>
  <c r="A14" i="1"/>
  <c r="A13" i="1"/>
  <c r="A12" i="1"/>
  <c r="A11" i="1"/>
  <c r="A10" i="1"/>
  <c r="Q29" i="1"/>
  <c r="R12" i="1"/>
  <c r="T12" i="1" s="1"/>
  <c r="N10" i="1"/>
  <c r="R10" i="1"/>
  <c r="S33" i="16"/>
  <c r="U33" i="16"/>
  <c r="V18" i="16"/>
  <c r="V26" i="16"/>
  <c r="V20" i="16"/>
  <c r="V30" i="16"/>
  <c r="V31" i="16"/>
  <c r="X31" i="16"/>
  <c r="T31" i="16"/>
  <c r="V10" i="16"/>
  <c r="V22" i="16"/>
  <c r="V28" i="16"/>
  <c r="V32" i="16"/>
  <c r="V24" i="16"/>
  <c r="T10" i="16"/>
  <c r="X10" i="16"/>
  <c r="T18" i="16"/>
  <c r="X18" i="16"/>
  <c r="T20" i="16"/>
  <c r="X20" i="16"/>
  <c r="T22" i="16"/>
  <c r="T24" i="16"/>
  <c r="T26" i="16"/>
  <c r="X26" i="16"/>
  <c r="T28" i="16"/>
  <c r="T30" i="16"/>
  <c r="X30" i="16"/>
  <c r="T32" i="16"/>
  <c r="V25" i="26"/>
  <c r="V31" i="26"/>
  <c r="T21" i="26"/>
  <c r="X25" i="26"/>
  <c r="X20" i="26"/>
  <c r="T12" i="26"/>
  <c r="X18" i="1"/>
  <c r="T18" i="1"/>
  <c r="X17" i="1"/>
  <c r="V23" i="17"/>
  <c r="V31" i="17"/>
  <c r="T14" i="17"/>
  <c r="V13" i="18"/>
  <c r="X13" i="18"/>
  <c r="V17" i="18"/>
  <c r="X17" i="18"/>
  <c r="T17" i="18"/>
  <c r="X19" i="18"/>
  <c r="T19" i="18"/>
  <c r="T21" i="18"/>
  <c r="V23" i="18"/>
  <c r="X23" i="18"/>
  <c r="T23" i="18"/>
  <c r="V25" i="18"/>
  <c r="V27" i="18"/>
  <c r="X27" i="18"/>
  <c r="T27" i="18"/>
  <c r="X32" i="18"/>
  <c r="V32" i="18"/>
  <c r="X14" i="18"/>
  <c r="V14" i="18"/>
  <c r="T22" i="18"/>
  <c r="V22" i="18"/>
  <c r="X24" i="18"/>
  <c r="V24" i="18"/>
  <c r="X26" i="18"/>
  <c r="T26" i="18"/>
  <c r="X28" i="18"/>
  <c r="T28" i="18"/>
  <c r="V28" i="18"/>
  <c r="X30" i="18"/>
  <c r="T30" i="18"/>
  <c r="V30" i="18"/>
  <c r="T29" i="18"/>
  <c r="S33" i="18"/>
  <c r="W33" i="18"/>
  <c r="T26" i="19"/>
  <c r="T12" i="19"/>
  <c r="T28" i="19"/>
  <c r="X22" i="19"/>
  <c r="V16" i="19"/>
  <c r="X32" i="19"/>
  <c r="X11" i="19"/>
  <c r="X19" i="19"/>
  <c r="X23" i="19"/>
  <c r="X27" i="19"/>
  <c r="X31" i="19"/>
  <c r="P33" i="19"/>
  <c r="X11" i="20"/>
  <c r="T11" i="20"/>
  <c r="V11" i="20"/>
  <c r="X13" i="20"/>
  <c r="T13" i="20"/>
  <c r="V13" i="20"/>
  <c r="X15" i="20"/>
  <c r="T15" i="20"/>
  <c r="V15" i="20"/>
  <c r="X17" i="20"/>
  <c r="T17" i="20"/>
  <c r="V17" i="20"/>
  <c r="X19" i="20"/>
  <c r="T19" i="20"/>
  <c r="V19" i="20"/>
  <c r="X21" i="20"/>
  <c r="T21" i="20"/>
  <c r="V21" i="20"/>
  <c r="X23" i="20"/>
  <c r="T23" i="20"/>
  <c r="V23" i="20"/>
  <c r="X25" i="20"/>
  <c r="T25" i="20"/>
  <c r="V25" i="20"/>
  <c r="X27" i="20"/>
  <c r="T27" i="20"/>
  <c r="V27" i="20"/>
  <c r="X29" i="20"/>
  <c r="T29" i="20"/>
  <c r="V29" i="20"/>
  <c r="X31" i="20"/>
  <c r="T31" i="20"/>
  <c r="V31" i="20"/>
  <c r="X33" i="20"/>
  <c r="T33" i="20"/>
  <c r="V33" i="20"/>
  <c r="V16" i="20"/>
  <c r="X16" i="20"/>
  <c r="T16" i="20"/>
  <c r="V18" i="20"/>
  <c r="X18" i="20"/>
  <c r="T18" i="20"/>
  <c r="V20" i="20"/>
  <c r="X20" i="20"/>
  <c r="T20" i="20"/>
  <c r="V22" i="20"/>
  <c r="X22" i="20"/>
  <c r="T22" i="20"/>
  <c r="V24" i="20"/>
  <c r="X24" i="20"/>
  <c r="T24" i="20"/>
  <c r="V26" i="20"/>
  <c r="X26" i="20"/>
  <c r="T26" i="20"/>
  <c r="V28" i="20"/>
  <c r="X28" i="20"/>
  <c r="T28" i="20"/>
  <c r="V30" i="20"/>
  <c r="X30" i="20"/>
  <c r="T30" i="20"/>
  <c r="V32" i="20"/>
  <c r="X32" i="20"/>
  <c r="T32" i="20"/>
  <c r="P35" i="20"/>
  <c r="P45" i="20" s="1"/>
  <c r="T34" i="20"/>
  <c r="X34" i="20"/>
  <c r="P40" i="20"/>
  <c r="P42" i="20" s="1"/>
  <c r="W40" i="20"/>
  <c r="W42" i="20" s="1"/>
  <c r="S35" i="20"/>
  <c r="S45" i="20" s="1"/>
  <c r="V34" i="21"/>
  <c r="X34" i="21"/>
  <c r="T34" i="21"/>
  <c r="P35" i="21"/>
  <c r="T15" i="21"/>
  <c r="T19" i="21"/>
  <c r="T31" i="21"/>
  <c r="T33" i="21"/>
  <c r="S36" i="27"/>
  <c r="T12" i="27"/>
  <c r="T14" i="27"/>
  <c r="T16" i="27"/>
  <c r="T18" i="27"/>
  <c r="T20" i="27"/>
  <c r="T22" i="27"/>
  <c r="T24" i="27"/>
  <c r="T26" i="27"/>
  <c r="T28" i="27"/>
  <c r="T30" i="27"/>
  <c r="T32" i="27"/>
  <c r="T34" i="27"/>
  <c r="X12" i="27"/>
  <c r="X14" i="27"/>
  <c r="X16" i="27"/>
  <c r="X18" i="27"/>
  <c r="X20" i="27"/>
  <c r="X22" i="27"/>
  <c r="X24" i="27"/>
  <c r="X26" i="27"/>
  <c r="X28" i="27"/>
  <c r="X30" i="27"/>
  <c r="X32" i="27"/>
  <c r="X34" i="27"/>
  <c r="V27" i="27"/>
  <c r="V33" i="27"/>
  <c r="V35" i="27"/>
  <c r="P36" i="27"/>
  <c r="V19" i="27"/>
  <c r="V23" i="27"/>
  <c r="V29" i="27"/>
  <c r="V31" i="27"/>
  <c r="T13" i="27"/>
  <c r="X13" i="27"/>
  <c r="T15" i="27"/>
  <c r="X15" i="27"/>
  <c r="T17" i="27"/>
  <c r="X17" i="27"/>
  <c r="T19" i="27"/>
  <c r="T21" i="27"/>
  <c r="X21" i="27"/>
  <c r="T23" i="27"/>
  <c r="T25" i="27"/>
  <c r="X25" i="27"/>
  <c r="T27" i="27"/>
  <c r="T29" i="27"/>
  <c r="T31" i="27"/>
  <c r="T33" i="27"/>
  <c r="T35" i="27"/>
  <c r="V38" i="24"/>
  <c r="R11" i="24"/>
  <c r="U44" i="24"/>
  <c r="V18" i="1"/>
  <c r="X22" i="1"/>
  <c r="V10" i="1"/>
  <c r="V12" i="1"/>
  <c r="V22" i="1"/>
  <c r="T20" i="1"/>
  <c r="V17" i="1"/>
  <c r="V26" i="1"/>
  <c r="T23" i="1"/>
  <c r="T17" i="26"/>
  <c r="X17" i="26"/>
  <c r="X11" i="26"/>
  <c r="S39" i="26"/>
  <c r="X22" i="26"/>
  <c r="V22" i="26"/>
  <c r="T22" i="26"/>
  <c r="X30" i="26"/>
  <c r="V30" i="26"/>
  <c r="T30" i="26"/>
  <c r="X10" i="26"/>
  <c r="V12" i="26"/>
  <c r="U32" i="26"/>
  <c r="U42" i="26"/>
  <c r="T26" i="26"/>
  <c r="V17" i="26"/>
  <c r="V19" i="26"/>
  <c r="V20" i="26"/>
  <c r="V26" i="26"/>
  <c r="X19" i="26"/>
  <c r="T15" i="26"/>
  <c r="X15" i="26"/>
  <c r="V15" i="26"/>
  <c r="V24" i="26"/>
  <c r="T24" i="26"/>
  <c r="X24" i="26"/>
  <c r="X28" i="26"/>
  <c r="V28" i="26"/>
  <c r="T28" i="26"/>
  <c r="R39" i="26"/>
  <c r="X14" i="26"/>
  <c r="V14" i="26"/>
  <c r="T14" i="26"/>
  <c r="R32" i="26"/>
  <c r="V16" i="26"/>
  <c r="T16" i="26"/>
  <c r="X16" i="26"/>
  <c r="V18" i="26"/>
  <c r="T18" i="26"/>
  <c r="X18" i="26"/>
  <c r="T23" i="26"/>
  <c r="V23" i="26"/>
  <c r="X23" i="26"/>
  <c r="T20" i="26"/>
  <c r="W32" i="26"/>
  <c r="W42" i="26"/>
  <c r="T31" i="26"/>
  <c r="T10" i="26"/>
  <c r="X29" i="26"/>
  <c r="X13" i="26"/>
  <c r="T29" i="26"/>
  <c r="T13" i="26"/>
  <c r="U39" i="26"/>
  <c r="X27" i="26"/>
  <c r="V11" i="26"/>
  <c r="P39" i="26"/>
  <c r="W39" i="26"/>
  <c r="T32" i="26"/>
  <c r="V32" i="26"/>
  <c r="X32" i="26"/>
  <c r="S40" i="16"/>
  <c r="R40" i="16"/>
  <c r="W40" i="16"/>
  <c r="P40" i="16"/>
  <c r="V11" i="16"/>
  <c r="X11" i="16"/>
  <c r="T11" i="16"/>
  <c r="V25" i="16"/>
  <c r="X25" i="16"/>
  <c r="T25" i="16"/>
  <c r="X12" i="16"/>
  <c r="V12" i="16"/>
  <c r="T12" i="16"/>
  <c r="X17" i="16"/>
  <c r="T17" i="16"/>
  <c r="V17" i="16"/>
  <c r="T23" i="16"/>
  <c r="V23" i="16"/>
  <c r="X23" i="16"/>
  <c r="T13" i="16"/>
  <c r="V13" i="16"/>
  <c r="R33" i="16"/>
  <c r="X13" i="16"/>
  <c r="V15" i="16"/>
  <c r="X15" i="16"/>
  <c r="T15" i="16"/>
  <c r="X19" i="16"/>
  <c r="T19" i="16"/>
  <c r="V19" i="16"/>
  <c r="T21" i="16"/>
  <c r="V21" i="16"/>
  <c r="X21" i="16"/>
  <c r="V14" i="16"/>
  <c r="T14" i="16"/>
  <c r="X14" i="16"/>
  <c r="T16" i="16"/>
  <c r="X16" i="16"/>
  <c r="V16" i="16"/>
  <c r="X27" i="16"/>
  <c r="T27" i="16"/>
  <c r="V27" i="16"/>
  <c r="T29" i="16"/>
  <c r="V29" i="16"/>
  <c r="X29" i="16"/>
  <c r="V33" i="16"/>
  <c r="X33" i="16"/>
  <c r="T33" i="16"/>
  <c r="V12" i="17"/>
  <c r="X12" i="17"/>
  <c r="T12" i="17"/>
  <c r="X29" i="17"/>
  <c r="V29" i="17"/>
  <c r="T29" i="17"/>
  <c r="X13" i="17"/>
  <c r="V13" i="17"/>
  <c r="X22" i="17"/>
  <c r="V22" i="17"/>
  <c r="T28" i="17"/>
  <c r="X28" i="17"/>
  <c r="V28" i="17"/>
  <c r="T30" i="17"/>
  <c r="X30" i="17"/>
  <c r="V30" i="17"/>
  <c r="V14" i="17"/>
  <c r="T32" i="17"/>
  <c r="R10" i="17"/>
  <c r="V21" i="17"/>
  <c r="V32" i="17"/>
  <c r="X15" i="17"/>
  <c r="X21" i="17"/>
  <c r="T20" i="17"/>
  <c r="P33" i="17"/>
  <c r="T31" i="17"/>
  <c r="T15" i="17"/>
  <c r="U33" i="17"/>
  <c r="V17" i="17"/>
  <c r="T17" i="17"/>
  <c r="X17" i="17"/>
  <c r="T19" i="17"/>
  <c r="X19" i="17"/>
  <c r="V19" i="17"/>
  <c r="T24" i="17"/>
  <c r="V24" i="17"/>
  <c r="X24" i="17"/>
  <c r="X18" i="17"/>
  <c r="V18" i="17"/>
  <c r="T18" i="17"/>
  <c r="T25" i="17"/>
  <c r="V25" i="17"/>
  <c r="X25" i="17"/>
  <c r="X27" i="17"/>
  <c r="T27" i="17"/>
  <c r="V27" i="17"/>
  <c r="X10" i="17"/>
  <c r="V10" i="17"/>
  <c r="T10" i="17"/>
  <c r="T26" i="17"/>
  <c r="T22" i="17"/>
  <c r="T16" i="17"/>
  <c r="V20" i="17"/>
  <c r="T23" i="17"/>
  <c r="T13" i="17"/>
  <c r="X26" i="17"/>
  <c r="R11" i="17"/>
  <c r="T21" i="17"/>
  <c r="X16" i="17"/>
  <c r="T11" i="17"/>
  <c r="V11" i="17"/>
  <c r="X11" i="17"/>
  <c r="R33" i="17"/>
  <c r="V33" i="17"/>
  <c r="T33" i="17"/>
  <c r="X33" i="17"/>
  <c r="X29" i="18"/>
  <c r="X12" i="18"/>
  <c r="T12" i="18"/>
  <c r="V12" i="18"/>
  <c r="X20" i="18"/>
  <c r="T20" i="18"/>
  <c r="V20" i="18"/>
  <c r="T14" i="18"/>
  <c r="V16" i="18"/>
  <c r="X16" i="18"/>
  <c r="T16" i="18"/>
  <c r="X18" i="18"/>
  <c r="T18" i="18"/>
  <c r="V18" i="18"/>
  <c r="V11" i="18"/>
  <c r="X11" i="18"/>
  <c r="T11" i="18"/>
  <c r="R33" i="18"/>
  <c r="X10" i="18"/>
  <c r="X25" i="18"/>
  <c r="V15" i="18"/>
  <c r="U33" i="18"/>
  <c r="V31" i="18"/>
  <c r="P33" i="18"/>
  <c r="X31" i="18"/>
  <c r="V10" i="18"/>
  <c r="X21" i="18"/>
  <c r="T15" i="18"/>
  <c r="T33" i="18"/>
  <c r="X33" i="18"/>
  <c r="V33" i="18"/>
  <c r="W40" i="18"/>
  <c r="U40" i="18"/>
  <c r="S40" i="18"/>
  <c r="P40" i="18"/>
  <c r="P40" i="19"/>
  <c r="V17" i="19"/>
  <c r="X17" i="19"/>
  <c r="T10" i="19"/>
  <c r="V10" i="19"/>
  <c r="T14" i="19"/>
  <c r="V14" i="19"/>
  <c r="T18" i="19"/>
  <c r="V18" i="19"/>
  <c r="V20" i="19"/>
  <c r="T20" i="19"/>
  <c r="T30" i="19"/>
  <c r="V30" i="19"/>
  <c r="X10" i="19"/>
  <c r="T17" i="19"/>
  <c r="X20" i="19"/>
  <c r="X28" i="19"/>
  <c r="X25" i="19"/>
  <c r="X15" i="19"/>
  <c r="V22" i="19"/>
  <c r="X14" i="19"/>
  <c r="T15" i="19"/>
  <c r="X30" i="19"/>
  <c r="T31" i="19"/>
  <c r="V12" i="19"/>
  <c r="X18" i="19"/>
  <c r="T25" i="19"/>
  <c r="X16" i="19"/>
  <c r="R33" i="19"/>
  <c r="V33" i="19"/>
  <c r="S33" i="19"/>
  <c r="T29" i="19"/>
  <c r="T21" i="19"/>
  <c r="T13" i="19"/>
  <c r="T32" i="19"/>
  <c r="X24" i="19"/>
  <c r="V13" i="19"/>
  <c r="V21" i="19"/>
  <c r="V29" i="19"/>
  <c r="V24" i="19"/>
  <c r="T16" i="19"/>
  <c r="W33" i="19"/>
  <c r="X33" i="19"/>
  <c r="T33" i="19"/>
  <c r="X12" i="3" l="1"/>
  <c r="X22" i="3"/>
  <c r="X13" i="3"/>
  <c r="V15" i="3"/>
  <c r="X19" i="3"/>
  <c r="V21" i="3"/>
  <c r="R10" i="3"/>
  <c r="T24" i="3"/>
  <c r="X24" i="3"/>
  <c r="X17" i="3"/>
  <c r="V17" i="3"/>
  <c r="T17" i="3"/>
  <c r="V22" i="3"/>
  <c r="V12" i="3"/>
  <c r="T15" i="3"/>
  <c r="T22" i="3"/>
  <c r="V16" i="3"/>
  <c r="T16" i="3"/>
  <c r="X16" i="3"/>
  <c r="T11" i="3"/>
  <c r="X11" i="3"/>
  <c r="V11" i="3"/>
  <c r="T18" i="3"/>
  <c r="V18" i="3"/>
  <c r="X18" i="3"/>
  <c r="T26" i="3"/>
  <c r="X26" i="3"/>
  <c r="V26" i="3"/>
  <c r="X14" i="3"/>
  <c r="V14" i="3"/>
  <c r="T14" i="3"/>
  <c r="X25" i="3"/>
  <c r="T25" i="3"/>
  <c r="V25" i="3"/>
  <c r="X20" i="3"/>
  <c r="T20" i="3"/>
  <c r="V20" i="3"/>
  <c r="X23" i="3"/>
  <c r="T23" i="3"/>
  <c r="V23" i="3"/>
  <c r="X15" i="3"/>
  <c r="T19" i="3"/>
  <c r="V13" i="3"/>
  <c r="V24" i="3"/>
  <c r="V19" i="3"/>
  <c r="T21" i="3"/>
  <c r="T12" i="3"/>
  <c r="X21" i="3"/>
  <c r="T13" i="3"/>
  <c r="V25" i="1"/>
  <c r="T25" i="1"/>
  <c r="X25" i="1"/>
  <c r="V27" i="1"/>
  <c r="X27" i="1"/>
  <c r="T27" i="1"/>
  <c r="X19" i="1"/>
  <c r="V19" i="1"/>
  <c r="T19" i="1"/>
  <c r="V11" i="1"/>
  <c r="X11" i="1"/>
  <c r="T11" i="1"/>
  <c r="V21" i="1"/>
  <c r="X21" i="1"/>
  <c r="T21" i="1"/>
  <c r="V28" i="1"/>
  <c r="X28" i="1"/>
  <c r="T28" i="1"/>
  <c r="X12" i="1"/>
  <c r="T22" i="1"/>
  <c r="T26" i="1"/>
  <c r="V20" i="1"/>
  <c r="X23" i="1"/>
  <c r="P34" i="1"/>
  <c r="P36" i="1" s="1"/>
  <c r="T10" i="1"/>
  <c r="X10" i="1"/>
  <c r="U29" i="1"/>
  <c r="W29" i="1"/>
  <c r="W34" i="1"/>
  <c r="W36" i="1" s="1"/>
  <c r="S29" i="1"/>
  <c r="P29" i="1"/>
  <c r="V15" i="1"/>
  <c r="T15" i="1"/>
  <c r="X15" i="1"/>
  <c r="T16" i="1"/>
  <c r="X16" i="1"/>
  <c r="V16" i="1"/>
  <c r="R34" i="1"/>
  <c r="R36" i="1" s="1"/>
  <c r="X13" i="1"/>
  <c r="R29" i="1"/>
  <c r="T13" i="1"/>
  <c r="V13" i="1"/>
  <c r="T24" i="1"/>
  <c r="V24" i="1"/>
  <c r="X24" i="1"/>
  <c r="V14" i="1"/>
  <c r="X14" i="1"/>
  <c r="T14" i="1"/>
  <c r="X24" i="24"/>
  <c r="V24" i="24"/>
  <c r="T24" i="24"/>
  <c r="X30" i="24"/>
  <c r="V30" i="24"/>
  <c r="T30" i="24"/>
  <c r="T36" i="24"/>
  <c r="V36" i="24"/>
  <c r="X36" i="24"/>
  <c r="T13" i="24"/>
  <c r="X13" i="24"/>
  <c r="V13" i="24"/>
  <c r="T21" i="24"/>
  <c r="V21" i="24"/>
  <c r="X21" i="24"/>
  <c r="T28" i="24"/>
  <c r="V28" i="24"/>
  <c r="V11" i="24"/>
  <c r="T38" i="24"/>
  <c r="U39" i="24"/>
  <c r="V20" i="24"/>
  <c r="T20" i="24"/>
  <c r="X20" i="24"/>
  <c r="T17" i="24"/>
  <c r="X17" i="24"/>
  <c r="V17" i="24"/>
  <c r="T26" i="24"/>
  <c r="V26" i="24"/>
  <c r="X26" i="24"/>
  <c r="V23" i="24"/>
  <c r="X23" i="24"/>
  <c r="T23" i="24"/>
  <c r="T32" i="24"/>
  <c r="X32" i="24"/>
  <c r="V32" i="24"/>
  <c r="R44" i="24"/>
  <c r="R39" i="24"/>
  <c r="X10" i="24"/>
  <c r="T11" i="24"/>
  <c r="W39" i="24"/>
  <c r="V10" i="24"/>
  <c r="P44" i="24"/>
  <c r="P39" i="24"/>
  <c r="X11" i="24"/>
  <c r="T10" i="24"/>
  <c r="S39" i="24"/>
  <c r="T35" i="24"/>
  <c r="V35" i="24"/>
  <c r="X35" i="24"/>
  <c r="X37" i="24"/>
  <c r="V37" i="24"/>
  <c r="T37" i="24"/>
  <c r="X15" i="24"/>
  <c r="T15" i="24"/>
  <c r="V15" i="24"/>
  <c r="T12" i="24"/>
  <c r="X12" i="24"/>
  <c r="V12" i="24"/>
  <c r="X29" i="24"/>
  <c r="T29" i="24"/>
  <c r="V29" i="24"/>
  <c r="T14" i="24"/>
  <c r="V14" i="24"/>
  <c r="X14" i="24"/>
  <c r="V19" i="24"/>
  <c r="X19" i="24"/>
  <c r="T19" i="24"/>
  <c r="V27" i="24"/>
  <c r="X27" i="24"/>
  <c r="T27" i="24"/>
  <c r="V16" i="24"/>
  <c r="T16" i="24"/>
  <c r="X16" i="24"/>
  <c r="X34" i="24"/>
  <c r="V34" i="24"/>
  <c r="T34" i="24"/>
  <c r="X18" i="24"/>
  <c r="T18" i="24"/>
  <c r="V18" i="24"/>
  <c r="X31" i="24"/>
  <c r="T31" i="24"/>
  <c r="V31" i="24"/>
  <c r="T22" i="24"/>
  <c r="V22" i="24"/>
  <c r="X22" i="24"/>
  <c r="T25" i="24"/>
  <c r="V25" i="24"/>
  <c r="X25" i="24"/>
  <c r="T33" i="24"/>
  <c r="V33" i="24"/>
  <c r="X33" i="24"/>
  <c r="P41" i="27"/>
  <c r="V15" i="27"/>
  <c r="U41" i="27"/>
  <c r="X10" i="27"/>
  <c r="V10" i="27"/>
  <c r="T10" i="27"/>
  <c r="T11" i="27"/>
  <c r="V11" i="27"/>
  <c r="X11" i="27"/>
  <c r="W41" i="27"/>
  <c r="R36" i="27"/>
  <c r="R41" i="27"/>
  <c r="U36" i="27"/>
  <c r="V23" i="21"/>
  <c r="X23" i="21"/>
  <c r="T23" i="21"/>
  <c r="X27" i="21"/>
  <c r="T27" i="21"/>
  <c r="V14" i="21"/>
  <c r="T14" i="21"/>
  <c r="X14" i="21"/>
  <c r="V20" i="21"/>
  <c r="X20" i="21"/>
  <c r="T20" i="21"/>
  <c r="T25" i="21"/>
  <c r="T11" i="21"/>
  <c r="R10" i="21"/>
  <c r="T10" i="21" s="1"/>
  <c r="X15" i="21"/>
  <c r="X10" i="21"/>
  <c r="X17" i="21"/>
  <c r="V17" i="21"/>
  <c r="T17" i="21"/>
  <c r="V12" i="21"/>
  <c r="T12" i="21"/>
  <c r="X12" i="21"/>
  <c r="T22" i="21"/>
  <c r="V22" i="21"/>
  <c r="X22" i="21"/>
  <c r="V26" i="21"/>
  <c r="T26" i="21"/>
  <c r="X26" i="21"/>
  <c r="V30" i="21"/>
  <c r="T30" i="21"/>
  <c r="X30" i="21"/>
  <c r="T29" i="21"/>
  <c r="T21" i="21"/>
  <c r="T13" i="21"/>
  <c r="S35" i="21"/>
  <c r="V33" i="21"/>
  <c r="W35" i="21"/>
  <c r="P40" i="21"/>
  <c r="U35" i="21"/>
  <c r="X28" i="21"/>
  <c r="V28" i="21"/>
  <c r="T28" i="21"/>
  <c r="V16" i="21"/>
  <c r="R40" i="21"/>
  <c r="X16" i="21"/>
  <c r="T16" i="21"/>
  <c r="X18" i="21"/>
  <c r="T18" i="21"/>
  <c r="V18" i="21"/>
  <c r="V32" i="21"/>
  <c r="T32" i="21"/>
  <c r="X32" i="21"/>
  <c r="V24" i="21"/>
  <c r="T24" i="21"/>
  <c r="X24" i="21"/>
  <c r="V13" i="21"/>
  <c r="V21" i="21"/>
  <c r="V29" i="21"/>
  <c r="V11" i="21"/>
  <c r="V19" i="21"/>
  <c r="V27" i="21"/>
  <c r="V10" i="20"/>
  <c r="X10" i="20"/>
  <c r="T10" i="20"/>
  <c r="V12" i="20"/>
  <c r="X12" i="20"/>
  <c r="T12" i="20"/>
  <c r="R40" i="20"/>
  <c r="R42" i="20" s="1"/>
  <c r="V14" i="20"/>
  <c r="X14" i="20"/>
  <c r="R35" i="20"/>
  <c r="T14" i="20"/>
  <c r="V10" i="3" l="1"/>
  <c r="T10" i="3"/>
  <c r="X10" i="3"/>
  <c r="V29" i="1"/>
  <c r="T29" i="1"/>
  <c r="X29" i="1"/>
  <c r="T39" i="24"/>
  <c r="V39" i="24"/>
  <c r="X39" i="24"/>
  <c r="V36" i="27"/>
  <c r="X36" i="27"/>
  <c r="T36" i="27"/>
  <c r="V10" i="21"/>
  <c r="R35" i="21"/>
  <c r="V35" i="21" s="1"/>
  <c r="T35" i="21"/>
  <c r="T35" i="20"/>
  <c r="V35" i="20"/>
  <c r="X35" i="20"/>
  <c r="X35" i="21" l="1"/>
</calcChain>
</file>

<file path=xl/sharedStrings.xml><?xml version="1.0" encoding="utf-8"?>
<sst xmlns="http://schemas.openxmlformats.org/spreadsheetml/2006/main" count="4424" uniqueCount="176">
  <si>
    <t>Esfera</t>
  </si>
  <si>
    <t>GND</t>
  </si>
  <si>
    <t>Fonte</t>
  </si>
  <si>
    <t>Dotação Inicial</t>
  </si>
  <si>
    <t>Provisão</t>
  </si>
  <si>
    <t>Destaque</t>
  </si>
  <si>
    <t>Dotação Líquida</t>
  </si>
  <si>
    <t>Empenhado</t>
  </si>
  <si>
    <t>%</t>
  </si>
  <si>
    <t>Liquidado</t>
  </si>
  <si>
    <t>Pago</t>
  </si>
  <si>
    <t>F</t>
  </si>
  <si>
    <t>3</t>
  </si>
  <si>
    <t>1</t>
  </si>
  <si>
    <t>4</t>
  </si>
  <si>
    <t>Soma total</t>
  </si>
  <si>
    <t>Diferença</t>
  </si>
  <si>
    <t>0169</t>
  </si>
  <si>
    <t>0100</t>
  </si>
  <si>
    <t>0127</t>
  </si>
  <si>
    <t>Páginas:</t>
  </si>
  <si>
    <t>UG Executora: 090017:JUSTICA FEDERAL DE PRIMEIRO GRAU - SP</t>
  </si>
  <si>
    <t>Unidade Orçamentária</t>
  </si>
  <si>
    <t>Função Governo</t>
  </si>
  <si>
    <t>Subfunção Governo</t>
  </si>
  <si>
    <t>Programa Governo</t>
  </si>
  <si>
    <t>Ação Governo</t>
  </si>
  <si>
    <t>Esfera Orçamentária</t>
  </si>
  <si>
    <t>Fonte SOF</t>
  </si>
  <si>
    <t>Fonte Recursos</t>
  </si>
  <si>
    <t>Item Informação</t>
  </si>
  <si>
    <t>15</t>
  </si>
  <si>
    <t>PROVISAO RECEBIDA</t>
  </si>
  <si>
    <t>Grupo Despesa</t>
  </si>
  <si>
    <t>12101</t>
  </si>
  <si>
    <t>JUSTICA FEDERAL DE PRIMEIRO GRAU</t>
  </si>
  <si>
    <t>02</t>
  </si>
  <si>
    <t>061</t>
  </si>
  <si>
    <t>0569</t>
  </si>
  <si>
    <t>PRESTACAO JURISDICIONAL NA JUSTICA FEDERAL</t>
  </si>
  <si>
    <t>4224</t>
  </si>
  <si>
    <t>ASSISTENCIA JURIDICA A PESSOAS CARENTES</t>
  </si>
  <si>
    <t>RECURSOS ORDINARIOS</t>
  </si>
  <si>
    <t>4257</t>
  </si>
  <si>
    <t>JULGAMENTO DE CAUSAS NA JUSTICA FEDERAL</t>
  </si>
  <si>
    <t>CUSTAS E EMOLUMENTOS - PODER JUDICIARIO</t>
  </si>
  <si>
    <t>122</t>
  </si>
  <si>
    <t>09HB</t>
  </si>
  <si>
    <t>CONTRIBUICAO DA UNIAO, DE SUAS AUTARQUIAS E FUNDACOES PARA O</t>
  </si>
  <si>
    <t>11RQ</t>
  </si>
  <si>
    <t>REFORMA DO FORUM FEDERAL DE EXECUCOES FISCAIS DE SAO PAULO -</t>
  </si>
  <si>
    <t>12S9</t>
  </si>
  <si>
    <t>REFORMA DO FORUM FEDERAL CRIMINAL E PREVIDENCIARIO DE SAO PA</t>
  </si>
  <si>
    <t>13FR</t>
  </si>
  <si>
    <t>REFORMA DO FORUM FEDERAL DE RIBEIRAO PRETO - SP</t>
  </si>
  <si>
    <t>14YN</t>
  </si>
  <si>
    <t>REFORMA DO FORUM FEDERAL CIVEL DE SAO PAULO - SP</t>
  </si>
  <si>
    <t>14YO</t>
  </si>
  <si>
    <t>REFORMA DA SEDE ADMINISTRATIVA DA JUSTICA FEDERAL DE SAO PAU</t>
  </si>
  <si>
    <t>158T</t>
  </si>
  <si>
    <t>REFORMA DO JUIZADO ESPECIAL FEDERAL DE SAO PAULO - SP - 2. E</t>
  </si>
  <si>
    <t>20TP</t>
  </si>
  <si>
    <t>131</t>
  </si>
  <si>
    <t>2549</t>
  </si>
  <si>
    <t>COMUNICACAO E DIVULGACAO INSTITUCIONAL</t>
  </si>
  <si>
    <t>301</t>
  </si>
  <si>
    <t>2004</t>
  </si>
  <si>
    <t>ASSISTENCIA MEDICA E ODONTOLOGICA AOS SERVIDORES CIVIS, EMPR</t>
  </si>
  <si>
    <t>2</t>
  </si>
  <si>
    <t>331</t>
  </si>
  <si>
    <t>00M1</t>
  </si>
  <si>
    <t>BENEFICIOS ASSISTENCIAIS DECORRENTES DO AUXILIO-FUNERAL E NA</t>
  </si>
  <si>
    <t>2010</t>
  </si>
  <si>
    <t>ASSISTENCIA PRE-ESCOLAR AOS DEPENDENTES DOS SERVIDORES CIVIS</t>
  </si>
  <si>
    <t>2011</t>
  </si>
  <si>
    <t>AUXILIO-TRANSPORTE AOS SERVIDORES CIVIS, EMPREGADOS E MILITA</t>
  </si>
  <si>
    <t>2012</t>
  </si>
  <si>
    <t>AUXILIO-ALIMENTACAO AOS SERVIDORES CIVIS, EMPREGADOS E MILIT</t>
  </si>
  <si>
    <t>09</t>
  </si>
  <si>
    <t>272</t>
  </si>
  <si>
    <t>0089</t>
  </si>
  <si>
    <t>PREVIDENCIA DE INATIVOS E PENSIONISTAS DA UNIAO</t>
  </si>
  <si>
    <t>0181</t>
  </si>
  <si>
    <t>CONTRIB.PATRONAL P/PLANO DE SEGURID.SOC.SERV.</t>
  </si>
  <si>
    <t>PODER JUDICIÁRIO</t>
  </si>
  <si>
    <t>ÓRGÃO:</t>
  </si>
  <si>
    <t>JUSTIÇA FEDERAL</t>
  </si>
  <si>
    <t>UNIDADE:</t>
  </si>
  <si>
    <t>Data de referência:</t>
  </si>
  <si>
    <t xml:space="preserve"> RESOLUÇÃO 102 CNJ - ANEXO II - DOTAÇÃO E EXECUÇÃO ORÇAMENTÁRIA</t>
  </si>
  <si>
    <t>Classificação Orçamentária</t>
  </si>
  <si>
    <t>Créditos Adicionais</t>
  </si>
  <si>
    <t>Dotação Atualizada</t>
  </si>
  <si>
    <t>Contingenciado</t>
  </si>
  <si>
    <t>Movimentação Líquida de Créditos</t>
  </si>
  <si>
    <t>Execução</t>
  </si>
  <si>
    <t>Função e Subfunção</t>
  </si>
  <si>
    <t xml:space="preserve">Programática
(Programa, Ação e Subtítulo) </t>
  </si>
  <si>
    <t xml:space="preserve">Descrição </t>
  </si>
  <si>
    <t>Acréscimos</t>
  </si>
  <si>
    <t>Decréscimos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</si>
  <si>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</si>
  <si>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</si>
  <si>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</si>
  <si>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</si>
  <si>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</si>
  <si>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</si>
  <si>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</si>
  <si>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</si>
  <si>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</si>
  <si>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</si>
  <si>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</si>
  <si>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</si>
  <si>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</si>
  <si>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</si>
  <si>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</si>
  <si>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</si>
  <si>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</si>
  <si>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</si>
  <si>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</si>
  <si>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</si>
  <si>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>090017 - SEÇÃO JUDICIÁRIA DE SÃO PAULO</t>
  </si>
  <si>
    <t>0188</t>
  </si>
  <si>
    <t>0156</t>
  </si>
  <si>
    <t>PESSOAL ATIVO DA UNIAO</t>
  </si>
  <si>
    <t>216H</t>
  </si>
  <si>
    <t>AJUDA DE CUSTO PARA MORADIA OU AUXILIO-MORADIA A AGENTES PUB</t>
  </si>
  <si>
    <t>APOSENTADORIAS E PENSOES - SERVIDORES CIVIS</t>
  </si>
  <si>
    <t>CONTRIBUICAO PLANO SEGURIDADE SOCIAL SERVIDOR</t>
  </si>
  <si>
    <t/>
  </si>
  <si>
    <t>29</t>
  </si>
  <si>
    <t>31</t>
  </si>
  <si>
    <t>34</t>
  </si>
  <si>
    <t>DESPESAS EMPENHADAS (CONTROLE EMPENHO)</t>
  </si>
  <si>
    <t>DESPESAS LIQUIDADAS (CONTROLE EMPENHO)</t>
  </si>
  <si>
    <t>DESPESAS PAGAS (CONTROLE EMPENHO)</t>
  </si>
  <si>
    <t>Saldo Atual (Item Inf.)</t>
  </si>
  <si>
    <t>RECURSOS DE CONVENIOS</t>
  </si>
  <si>
    <t>Tes. Gerencial</t>
  </si>
  <si>
    <t>REMUNERACAO DAS DISPONIB. DO TESOURO NACIONAL</t>
  </si>
  <si>
    <t>15NX</t>
  </si>
  <si>
    <t>REFORMA DO FORUM FEDERAL DE SANTOS - SP</t>
  </si>
  <si>
    <t>846</t>
  </si>
  <si>
    <t>DACO_ANEXOII_NOVO_FORMATO_UG_090015</t>
  </si>
  <si>
    <t>Conor</t>
  </si>
  <si>
    <t>DACO_ANEXOII_NOVO_FORMATO_UG_090015_17</t>
  </si>
  <si>
    <t>Mês Lançamento: MAR/2017</t>
  </si>
  <si>
    <t>Access-Mar</t>
  </si>
  <si>
    <t>Mês Lançamento: ABR/2017</t>
  </si>
  <si>
    <t>Access-Abr</t>
  </si>
  <si>
    <t>Mês Lançamento: MAI/2017</t>
  </si>
  <si>
    <t>Access-Maio</t>
  </si>
  <si>
    <t>Mês Lançamento: JUN/2017</t>
  </si>
  <si>
    <t>Access-Junho</t>
  </si>
  <si>
    <t>Mês Lançamento: JUL/2017</t>
  </si>
  <si>
    <t>Access-Julho</t>
  </si>
  <si>
    <t>Mês Lançamento: AGO/2017</t>
  </si>
  <si>
    <t>Saldo (Moeda Origem Item Informação)</t>
  </si>
  <si>
    <t>Mês Lançamento: SET/2017</t>
  </si>
  <si>
    <t xml:space="preserve">CONOR       </t>
  </si>
  <si>
    <t>POut</t>
  </si>
  <si>
    <t>Mês Lançamento: OUT/2017</t>
  </si>
  <si>
    <t>Mês Lançamento: NOV/2017</t>
  </si>
  <si>
    <t>conor</t>
  </si>
  <si>
    <t>Mês Lançamento: DEZ/2017</t>
  </si>
  <si>
    <t>15OE</t>
  </si>
  <si>
    <t>AQUISICAO DO EDIFICIO-SEDE DA JUSTICA FEDERAL DE BARUERI</t>
  </si>
  <si>
    <t>5</t>
  </si>
  <si>
    <t>ATIVOS CIVIS DA UNIAO</t>
  </si>
  <si>
    <t>APOSENTADORIAS E PENSOES CIVIS DA UNIAO</t>
  </si>
  <si>
    <t>Mês Lançamento: JAN/2018</t>
  </si>
  <si>
    <t>212B</t>
  </si>
  <si>
    <t>BENEFICIOS OBRIGATORIOS AOS SERVIDORES CIVIS, EMPREGADOS, MI</t>
  </si>
  <si>
    <t>CONOR</t>
  </si>
  <si>
    <t>Mês Lançamento: FEV/2018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</si>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</sst>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0;\(#,##0.00\)"/>
    <numFmt numFmtId="165" formatCode="0.0%"/>
    <numFmt numFmtId="166" formatCode="[$-416]mmmm\-yy;@"/>
    <numFmt numFmtId="167" formatCode="_(* #,##0_);_(* \(#,##0\);_(* &quot;-&quot;??_);_(@_)"/>
  </numFmts>
  <fonts count="1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FF0000"/>
      <name val="Arial"/>
      <family val="2"/>
    </font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/>
    <xf numFmtId="0" fontId="7" fillId="0" borderId="0"/>
    <xf numFmtId="0" fontId="6" fillId="0" borderId="0"/>
    <xf numFmtId="0" fontId="7" fillId="0" borderId="0"/>
    <xf numFmtId="0" fontId="7" fillId="0" borderId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9" fillId="0" borderId="0"/>
  </cellStyleXfs>
  <cellXfs count="100">
    <xf numFmtId="0" fontId="0" fillId="0" borderId="0" xfId="0"/>
    <xf numFmtId="164" fontId="0" fillId="0" borderId="0" xfId="0" applyNumberFormat="1" applyAlignment="1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5" fontId="3" fillId="0" borderId="0" xfId="5" applyNumberFormat="1" applyFont="1" applyBorder="1" applyAlignment="1">
      <alignment horizontal="center"/>
    </xf>
    <xf numFmtId="0" fontId="8" fillId="0" borderId="0" xfId="0" applyFont="1" applyAlignment="1"/>
    <xf numFmtId="0" fontId="3" fillId="0" borderId="0" xfId="0" applyFont="1"/>
    <xf numFmtId="166" fontId="3" fillId="0" borderId="0" xfId="0" applyNumberFormat="1" applyFont="1" applyAlignment="1">
      <alignment horizontal="left"/>
    </xf>
    <xf numFmtId="166" fontId="3" fillId="0" borderId="0" xfId="0" applyNumberFormat="1" applyFont="1"/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165" fontId="5" fillId="0" borderId="2" xfId="6" applyNumberFormat="1" applyFont="1" applyFill="1" applyBorder="1" applyAlignment="1">
      <alignment horizontal="center" vertical="center" wrapText="1"/>
    </xf>
    <xf numFmtId="165" fontId="5" fillId="0" borderId="4" xfId="6" applyNumberFormat="1" applyFont="1" applyFill="1" applyBorder="1" applyAlignment="1">
      <alignment horizontal="center" vertical="center" wrapText="1"/>
    </xf>
    <xf numFmtId="167" fontId="5" fillId="0" borderId="4" xfId="8" applyNumberFormat="1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165" fontId="5" fillId="0" borderId="9" xfId="6" applyNumberFormat="1" applyFont="1" applyFill="1" applyBorder="1" applyAlignment="1">
      <alignment horizontal="center" vertical="center" wrapText="1"/>
    </xf>
    <xf numFmtId="167" fontId="5" fillId="0" borderId="8" xfId="8" applyNumberFormat="1" applyFont="1" applyFill="1" applyBorder="1" applyAlignment="1">
      <alignment horizontal="center" vertical="center" wrapText="1"/>
    </xf>
    <xf numFmtId="0" fontId="3" fillId="0" borderId="10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left" vertical="center" wrapText="1"/>
    </xf>
    <xf numFmtId="0" fontId="3" fillId="0" borderId="11" xfId="2" applyNumberFormat="1" applyFont="1" applyFill="1" applyBorder="1" applyAlignment="1">
      <alignment vertical="center" wrapText="1"/>
    </xf>
    <xf numFmtId="0" fontId="3" fillId="0" borderId="10" xfId="2" applyNumberFormat="1" applyFont="1" applyFill="1" applyBorder="1" applyAlignment="1">
      <alignment vertical="center" wrapText="1"/>
    </xf>
    <xf numFmtId="167" fontId="5" fillId="0" borderId="10" xfId="8" applyNumberFormat="1" applyFont="1" applyBorder="1" applyAlignment="1">
      <alignment horizontal="right" vertical="center"/>
    </xf>
    <xf numFmtId="167" fontId="5" fillId="0" borderId="1" xfId="8" applyNumberFormat="1" applyFont="1" applyBorder="1" applyAlignment="1">
      <alignment horizontal="right" vertical="center"/>
    </xf>
    <xf numFmtId="167" fontId="5" fillId="0" borderId="12" xfId="8" applyNumberFormat="1" applyFont="1" applyBorder="1" applyAlignment="1">
      <alignment horizontal="right" vertical="center"/>
    </xf>
    <xf numFmtId="167" fontId="3" fillId="0" borderId="1" xfId="8" applyNumberFormat="1" applyFont="1" applyBorder="1" applyAlignment="1">
      <alignment horizontal="right" vertical="center"/>
    </xf>
    <xf numFmtId="165" fontId="3" fillId="0" borderId="1" xfId="6" applyNumberFormat="1" applyFont="1" applyBorder="1" applyAlignment="1">
      <alignment horizontal="right" vertical="center"/>
    </xf>
    <xf numFmtId="0" fontId="3" fillId="0" borderId="13" xfId="2" applyNumberFormat="1" applyFont="1" applyFill="1" applyBorder="1" applyAlignment="1">
      <alignment horizontal="center" vertical="center" wrapText="1"/>
    </xf>
    <xf numFmtId="167" fontId="5" fillId="0" borderId="13" xfId="8" applyNumberFormat="1" applyFont="1" applyBorder="1" applyAlignment="1">
      <alignment horizontal="right" vertical="center"/>
    </xf>
    <xf numFmtId="167" fontId="5" fillId="0" borderId="14" xfId="8" applyNumberFormat="1" applyFont="1" applyBorder="1" applyAlignment="1">
      <alignment horizontal="right" vertical="center"/>
    </xf>
    <xf numFmtId="167" fontId="3" fillId="0" borderId="13" xfId="8" applyNumberFormat="1" applyFont="1" applyBorder="1" applyAlignment="1">
      <alignment horizontal="right" vertical="center"/>
    </xf>
    <xf numFmtId="165" fontId="3" fillId="0" borderId="13" xfId="6" applyNumberFormat="1" applyFont="1" applyBorder="1" applyAlignment="1">
      <alignment horizontal="right" vertical="center"/>
    </xf>
    <xf numFmtId="167" fontId="5" fillId="0" borderId="15" xfId="8" applyNumberFormat="1" applyFont="1" applyFill="1" applyBorder="1" applyAlignment="1">
      <alignment horizontal="center" vertical="center" wrapText="1"/>
    </xf>
    <xf numFmtId="167" fontId="3" fillId="0" borderId="15" xfId="8" applyNumberFormat="1" applyFont="1" applyFill="1" applyBorder="1" applyAlignment="1">
      <alignment horizontal="right" vertical="center" wrapText="1"/>
    </xf>
    <xf numFmtId="165" fontId="3" fillId="0" borderId="15" xfId="6" applyNumberFormat="1" applyFont="1" applyBorder="1" applyAlignment="1">
      <alignment horizontal="right" vertical="center"/>
    </xf>
    <xf numFmtId="0" fontId="8" fillId="0" borderId="0" xfId="0" applyFont="1" applyBorder="1"/>
    <xf numFmtId="40" fontId="0" fillId="0" borderId="0" xfId="0" applyNumberFormat="1" applyAlignment="1">
      <alignment shrinkToFit="1"/>
    </xf>
    <xf numFmtId="40" fontId="0" fillId="0" borderId="0" xfId="0" applyNumberFormat="1"/>
    <xf numFmtId="0" fontId="3" fillId="0" borderId="13" xfId="2" applyNumberFormat="1" applyFont="1" applyFill="1" applyBorder="1" applyAlignment="1">
      <alignment horizontal="left" vertical="center" wrapText="1"/>
    </xf>
    <xf numFmtId="0" fontId="3" fillId="0" borderId="14" xfId="2" applyNumberFormat="1" applyFont="1" applyFill="1" applyBorder="1" applyAlignment="1">
      <alignment horizontal="left" vertical="center" wrapText="1"/>
    </xf>
    <xf numFmtId="0" fontId="7" fillId="0" borderId="0" xfId="1"/>
    <xf numFmtId="164" fontId="7" fillId="0" borderId="0" xfId="1" applyNumberFormat="1" applyAlignment="1"/>
    <xf numFmtId="0" fontId="7" fillId="0" borderId="0" xfId="1"/>
    <xf numFmtId="164" fontId="7" fillId="0" borderId="0" xfId="1" applyNumberFormat="1" applyAlignment="1"/>
    <xf numFmtId="40" fontId="0" fillId="0" borderId="0" xfId="0" applyNumberFormat="1" applyAlignment="1"/>
    <xf numFmtId="0" fontId="0" fillId="0" borderId="0" xfId="0" applyAlignment="1"/>
    <xf numFmtId="0" fontId="7" fillId="0" borderId="0" xfId="3"/>
    <xf numFmtId="164" fontId="7" fillId="0" borderId="0" xfId="3" applyNumberFormat="1" applyAlignment="1"/>
    <xf numFmtId="164" fontId="7" fillId="0" borderId="0" xfId="1" applyNumberFormat="1" applyAlignment="1"/>
    <xf numFmtId="164" fontId="0" fillId="0" borderId="0" xfId="0" applyNumberFormat="1"/>
    <xf numFmtId="0" fontId="2" fillId="0" borderId="0" xfId="0" applyFont="1"/>
    <xf numFmtId="43" fontId="0" fillId="0" borderId="0" xfId="7" applyFont="1"/>
    <xf numFmtId="40" fontId="0" fillId="0" borderId="0" xfId="7" applyNumberFormat="1" applyFont="1"/>
    <xf numFmtId="0" fontId="7" fillId="0" borderId="0" xfId="3"/>
    <xf numFmtId="0" fontId="7" fillId="0" borderId="0" xfId="4"/>
    <xf numFmtId="164" fontId="7" fillId="0" borderId="0" xfId="4" applyNumberFormat="1" applyAlignment="1"/>
    <xf numFmtId="0" fontId="0" fillId="0" borderId="0" xfId="0"/>
    <xf numFmtId="0" fontId="0" fillId="0" borderId="0" xfId="0"/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0" fillId="0" borderId="0" xfId="0"/>
    <xf numFmtId="43" fontId="0" fillId="0" borderId="0" xfId="0" applyNumberFormat="1"/>
    <xf numFmtId="0" fontId="0" fillId="0" borderId="0" xfId="0"/>
    <xf numFmtId="0" fontId="9" fillId="0" borderId="0" xfId="9"/>
    <xf numFmtId="164" fontId="9" fillId="0" borderId="0" xfId="9" applyNumberFormat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9" fillId="0" borderId="0" xfId="9"/>
    <xf numFmtId="164" fontId="9" fillId="0" borderId="0" xfId="9" applyNumberFormat="1" applyAlignment="1"/>
    <xf numFmtId="0" fontId="0" fillId="0" borderId="0" xfId="0"/>
    <xf numFmtId="0" fontId="5" fillId="0" borderId="19" xfId="2" applyFont="1" applyFill="1" applyBorder="1" applyAlignment="1">
      <alignment horizontal="center" vertical="center" wrapText="1"/>
    </xf>
    <xf numFmtId="0" fontId="5" fillId="0" borderId="23" xfId="2" applyFont="1" applyFill="1" applyBorder="1" applyAlignment="1">
      <alignment horizontal="center" vertical="center" wrapText="1"/>
    </xf>
    <xf numFmtId="0" fontId="5" fillId="0" borderId="20" xfId="2" applyFont="1" applyFill="1" applyBorder="1" applyAlignment="1">
      <alignment horizontal="center" vertical="center" wrapText="1"/>
    </xf>
    <xf numFmtId="0" fontId="5" fillId="0" borderId="2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25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26" xfId="2" applyFont="1" applyFill="1" applyBorder="1" applyAlignment="1">
      <alignment horizontal="center" vertical="center" wrapText="1"/>
    </xf>
    <xf numFmtId="0" fontId="5" fillId="0" borderId="27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21" xfId="2" applyFont="1" applyFill="1" applyBorder="1" applyAlignment="1">
      <alignment horizontal="center" vertical="center" wrapText="1"/>
    </xf>
    <xf numFmtId="0" fontId="5" fillId="0" borderId="22" xfId="2" applyFont="1" applyFill="1" applyBorder="1" applyAlignment="1">
      <alignment horizontal="center" vertical="center" wrapText="1"/>
    </xf>
    <xf numFmtId="0" fontId="0" fillId="0" borderId="0" xfId="0"/>
    <xf numFmtId="0" fontId="7" fillId="0" borderId="0" xfId="4"/>
    <xf numFmtId="0" fontId="9" fillId="0" borderId="0" xfId="9"/>
    <xf numFmtId="0" fontId="5" fillId="0" borderId="13" xfId="2" applyNumberFormat="1" applyFont="1" applyFill="1" applyBorder="1" applyAlignment="1">
      <alignment horizontal="center" vertical="center" wrapText="1"/>
    </xf>
  </cellXfs>
  <cellStyles count="10">
    <cellStyle name="Normal" xfId="0" builtinId="0"/>
    <cellStyle name="Normal 2" xfId="1"/>
    <cellStyle name="Normal 2 8" xfId="2"/>
    <cellStyle name="Normal 3" xfId="3"/>
    <cellStyle name="Normal 4" xfId="4"/>
    <cellStyle name="Normal 5" xfId="9"/>
    <cellStyle name="Porcentagem 11" xfId="5"/>
    <cellStyle name="Porcentagem 2" xfId="6"/>
    <cellStyle name="Vírgula" xfId="7" builtinId="3"/>
    <cellStyle name="Vírgula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2"/>
  <sheetViews>
    <sheetView showGridLines="0" view="pageBreakPreview" topLeftCell="H16" zoomScaleNormal="70" zoomScaleSheetLayoutView="100" workbookViewId="0">
      <selection activeCell="N40" sqref="N40:W41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8.7109375" customWidth="1"/>
    <col min="17" max="17" width="11.42578125" customWidth="1"/>
    <col min="18" max="18" width="15.140625" customWidth="1"/>
    <col min="19" max="19" width="18.140625" customWidth="1"/>
    <col min="20" max="20" width="12" customWidth="1"/>
    <col min="21" max="21" width="20.140625" customWidth="1"/>
    <col min="23" max="23" width="19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43101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88" t="s">
        <v>89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9" t="s">
        <v>90</v>
      </c>
      <c r="B7" s="90"/>
      <c r="C7" s="90"/>
      <c r="D7" s="90"/>
      <c r="E7" s="90"/>
      <c r="F7" s="90"/>
      <c r="G7" s="90"/>
      <c r="H7" s="90"/>
      <c r="I7" s="90"/>
      <c r="J7" s="91"/>
      <c r="K7" s="92" t="s">
        <v>3</v>
      </c>
      <c r="L7" s="79" t="s">
        <v>91</v>
      </c>
      <c r="M7" s="81"/>
      <c r="N7" s="92" t="s">
        <v>92</v>
      </c>
      <c r="O7" s="92" t="s">
        <v>93</v>
      </c>
      <c r="P7" s="89" t="s">
        <v>94</v>
      </c>
      <c r="Q7" s="91"/>
      <c r="R7" s="92" t="s">
        <v>6</v>
      </c>
      <c r="S7" s="89" t="s">
        <v>95</v>
      </c>
      <c r="T7" s="90"/>
      <c r="U7" s="90"/>
      <c r="V7" s="90"/>
      <c r="W7" s="90"/>
      <c r="X7" s="91"/>
    </row>
    <row r="8" spans="1:24" ht="20.25" customHeight="1" x14ac:dyDescent="0.2">
      <c r="A8" s="94" t="s">
        <v>22</v>
      </c>
      <c r="B8" s="95"/>
      <c r="C8" s="82" t="s">
        <v>96</v>
      </c>
      <c r="D8" s="82" t="s">
        <v>97</v>
      </c>
      <c r="E8" s="84" t="s">
        <v>98</v>
      </c>
      <c r="F8" s="85"/>
      <c r="G8" s="82" t="s">
        <v>0</v>
      </c>
      <c r="H8" s="86" t="s">
        <v>2</v>
      </c>
      <c r="I8" s="87"/>
      <c r="J8" s="82" t="s">
        <v>1</v>
      </c>
      <c r="K8" s="93"/>
      <c r="L8" s="10" t="s">
        <v>99</v>
      </c>
      <c r="M8" s="10" t="s">
        <v>100</v>
      </c>
      <c r="N8" s="93"/>
      <c r="O8" s="93"/>
      <c r="P8" s="12" t="s">
        <v>4</v>
      </c>
      <c r="Q8" s="12" t="s">
        <v>5</v>
      </c>
      <c r="R8" s="93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83"/>
      <c r="D9" s="83"/>
      <c r="E9" s="17" t="s">
        <v>103</v>
      </c>
      <c r="F9" s="17" t="s">
        <v>104</v>
      </c>
      <c r="G9" s="83"/>
      <c r="H9" s="17" t="s">
        <v>101</v>
      </c>
      <c r="I9" s="17" t="s">
        <v>102</v>
      </c>
      <c r="J9" s="83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26.25" customHeight="1" x14ac:dyDescent="0.2">
      <c r="A10" s="22" t="str">
        <f>+'Access-Jan'!A10</f>
        <v>12101</v>
      </c>
      <c r="B10" s="24" t="str">
        <f>+'Access-Jan'!B10</f>
        <v>JUSTICA FEDERAL DE PRIMEIRO GRAU</v>
      </c>
      <c r="C10" s="23" t="str">
        <f>CONCATENATE('Access-Jan'!C10,".",'Access-Jan'!D10)</f>
        <v>02.061</v>
      </c>
      <c r="D10" s="23" t="str">
        <f>CONCATENATE('Access-Jan'!E10,".",'Access-Jan'!G10)</f>
        <v>0569.4224</v>
      </c>
      <c r="E10" s="24" t="str">
        <f>+'Access-Jan'!F10</f>
        <v>PRESTACAO JURISDICIONAL NA JUSTICA FEDERAL</v>
      </c>
      <c r="F10" s="25" t="str">
        <f>+'Access-Jan'!H10</f>
        <v>ASSISTENCIA JURIDICA A PESSOAS CARENTES</v>
      </c>
      <c r="G10" s="22" t="str">
        <f>IF('Access-Jan'!I10="1","F","S")</f>
        <v>F</v>
      </c>
      <c r="H10" s="22" t="str">
        <f>+'Access-Jan'!J10</f>
        <v>0100</v>
      </c>
      <c r="I10" s="26" t="str">
        <f>+'Access-Jan'!K10</f>
        <v>RECURSOS ORDINARIOS</v>
      </c>
      <c r="J10" s="22" t="str">
        <f>+'Access-Jan'!L10</f>
        <v>3</v>
      </c>
      <c r="K10" s="27"/>
      <c r="L10" s="28"/>
      <c r="M10" s="28"/>
      <c r="N10" s="29">
        <f>K10+L10-M10</f>
        <v>0</v>
      </c>
      <c r="O10" s="27"/>
      <c r="P10" s="30">
        <f>'Access-Jan'!M10</f>
        <v>28458359</v>
      </c>
      <c r="Q10" s="30"/>
      <c r="R10" s="30">
        <f>N10-O10+P10+Q10</f>
        <v>28458359</v>
      </c>
      <c r="S10" s="30">
        <f>'Access-Jan'!N10</f>
        <v>0</v>
      </c>
      <c r="T10" s="31">
        <f t="shared" ref="T10:T29" si="0">IF(R10&gt;0,S10/R10,0)</f>
        <v>0</v>
      </c>
      <c r="U10" s="30">
        <f>'Access-Jan'!O10</f>
        <v>0</v>
      </c>
      <c r="V10" s="31">
        <f t="shared" ref="V10:V29" si="1">IF(R10&gt;0,U10/R10,0)</f>
        <v>0</v>
      </c>
      <c r="W10" s="30">
        <f>'Access-Jan'!P10</f>
        <v>0</v>
      </c>
      <c r="X10" s="31">
        <f t="shared" ref="X10:X29" si="2">IF(R10&gt;0,W10/R10,0)</f>
        <v>0</v>
      </c>
    </row>
    <row r="11" spans="1:24" ht="26.25" customHeight="1" x14ac:dyDescent="0.2">
      <c r="A11" s="32" t="str">
        <f>+'Access-Jan'!A11</f>
        <v>12101</v>
      </c>
      <c r="B11" s="43" t="str">
        <f>+'Access-Jan'!B11</f>
        <v>JUSTICA FEDERAL DE PRIMEIRO GRAU</v>
      </c>
      <c r="C11" s="32" t="str">
        <f>CONCATENATE('Access-Jan'!C11,".",'Access-Jan'!D11)</f>
        <v>02.061</v>
      </c>
      <c r="D11" s="32" t="str">
        <f>CONCATENATE('Access-Jan'!E11,".",'Access-Jan'!G11)</f>
        <v>0569.4257</v>
      </c>
      <c r="E11" s="43" t="str">
        <f>+'Access-Jan'!F11</f>
        <v>PRESTACAO JURISDICIONAL NA JUSTICA FEDERAL</v>
      </c>
      <c r="F11" s="44" t="str">
        <f>+'Access-Jan'!H11</f>
        <v>JULGAMENTO DE CAUSAS NA JUSTICA FEDERAL</v>
      </c>
      <c r="G11" s="32" t="str">
        <f>IF('Access-Jan'!I11="1","F","S")</f>
        <v>F</v>
      </c>
      <c r="H11" s="32" t="str">
        <f>+'Access-Jan'!J11</f>
        <v>0100</v>
      </c>
      <c r="I11" s="43" t="str">
        <f>+'Access-Jan'!K11</f>
        <v>RECURSOS ORDINARIOS</v>
      </c>
      <c r="J11" s="32" t="str">
        <f>+'Access-Jan'!L11</f>
        <v>4</v>
      </c>
      <c r="K11" s="33"/>
      <c r="L11" s="33"/>
      <c r="M11" s="33"/>
      <c r="N11" s="34">
        <v>0</v>
      </c>
      <c r="O11" s="33"/>
      <c r="P11" s="35">
        <f>'Access-Jan'!M11</f>
        <v>3000000</v>
      </c>
      <c r="Q11" s="35"/>
      <c r="R11" s="35">
        <f t="shared" ref="R11:R17" si="3">N11-O11+P11+Q11</f>
        <v>3000000</v>
      </c>
      <c r="S11" s="35">
        <f>'Access-Jan'!N11</f>
        <v>0</v>
      </c>
      <c r="T11" s="36">
        <f t="shared" si="0"/>
        <v>0</v>
      </c>
      <c r="U11" s="35">
        <f>'Access-Jan'!O11</f>
        <v>0</v>
      </c>
      <c r="V11" s="36">
        <f t="shared" si="1"/>
        <v>0</v>
      </c>
      <c r="W11" s="35">
        <f>'Access-Jan'!P11</f>
        <v>0</v>
      </c>
      <c r="X11" s="36">
        <f t="shared" si="2"/>
        <v>0</v>
      </c>
    </row>
    <row r="12" spans="1:24" ht="26.25" customHeight="1" x14ac:dyDescent="0.2">
      <c r="A12" s="32" t="str">
        <f>+'Access-Jan'!A12</f>
        <v>12101</v>
      </c>
      <c r="B12" s="43" t="str">
        <f>+'Access-Jan'!B12</f>
        <v>JUSTICA FEDERAL DE PRIMEIRO GRAU</v>
      </c>
      <c r="C12" s="32" t="str">
        <f>CONCATENATE('Access-Jan'!C12,".",'Access-Jan'!D12)</f>
        <v>02.061</v>
      </c>
      <c r="D12" s="32" t="str">
        <f>CONCATENATE('Access-Jan'!E12,".",'Access-Jan'!G12)</f>
        <v>0569.4257</v>
      </c>
      <c r="E12" s="43" t="str">
        <f>+'Access-Jan'!F12</f>
        <v>PRESTACAO JURISDICIONAL NA JUSTICA FEDERAL</v>
      </c>
      <c r="F12" s="43" t="str">
        <f>+'Access-Jan'!H12</f>
        <v>JULGAMENTO DE CAUSAS NA JUSTICA FEDERAL</v>
      </c>
      <c r="G12" s="32" t="str">
        <f>IF('Access-Jan'!I12="1","F","S")</f>
        <v>F</v>
      </c>
      <c r="H12" s="32" t="str">
        <f>+'Access-Jan'!J12</f>
        <v>0100</v>
      </c>
      <c r="I12" s="43" t="str">
        <f>+'Access-Jan'!K12</f>
        <v>RECURSOS ORDINARIOS</v>
      </c>
      <c r="J12" s="32" t="str">
        <f>+'Access-Jan'!L12</f>
        <v>3</v>
      </c>
      <c r="K12" s="35"/>
      <c r="L12" s="35"/>
      <c r="M12" s="35"/>
      <c r="N12" s="33">
        <v>0</v>
      </c>
      <c r="O12" s="35"/>
      <c r="P12" s="35">
        <f>'Access-Jan'!M12</f>
        <v>150544829</v>
      </c>
      <c r="Q12" s="35"/>
      <c r="R12" s="35">
        <f t="shared" si="3"/>
        <v>150544829</v>
      </c>
      <c r="S12" s="35">
        <f>'Access-Jan'!N12</f>
        <v>59065538.060000002</v>
      </c>
      <c r="T12" s="36">
        <f t="shared" si="0"/>
        <v>0.39234518018549813</v>
      </c>
      <c r="U12" s="35">
        <f>'Access-Jan'!O12</f>
        <v>649600.42000000004</v>
      </c>
      <c r="V12" s="36">
        <f t="shared" si="1"/>
        <v>4.3149965649102433E-3</v>
      </c>
      <c r="W12" s="35">
        <f>'Access-Jan'!P12</f>
        <v>619366.5</v>
      </c>
      <c r="X12" s="36">
        <f t="shared" si="2"/>
        <v>4.1141665516787693E-3</v>
      </c>
    </row>
    <row r="13" spans="1:24" ht="26.25" customHeight="1" x14ac:dyDescent="0.2">
      <c r="A13" s="32" t="str">
        <f>+'Access-Jan'!A13</f>
        <v>12101</v>
      </c>
      <c r="B13" s="43" t="str">
        <f>+'Access-Jan'!B13</f>
        <v>JUSTICA FEDERAL DE PRIMEIRO GRAU</v>
      </c>
      <c r="C13" s="32" t="str">
        <f>CONCATENATE('Access-Jan'!C13,".",'Access-Jan'!D13)</f>
        <v>02.061</v>
      </c>
      <c r="D13" s="32" t="str">
        <f>CONCATENATE('Access-Jan'!E13,".",'Access-Jan'!G13)</f>
        <v>0569.4257</v>
      </c>
      <c r="E13" s="43" t="str">
        <f>+'Access-Jan'!F13</f>
        <v>PRESTACAO JURISDICIONAL NA JUSTICA FEDERAL</v>
      </c>
      <c r="F13" s="43" t="str">
        <f>+'Access-Jan'!H13</f>
        <v>JULGAMENTO DE CAUSAS NA JUSTICA FEDERAL</v>
      </c>
      <c r="G13" s="32" t="str">
        <f>IF('Access-Jan'!I13="1","F","S")</f>
        <v>F</v>
      </c>
      <c r="H13" s="32" t="str">
        <f>+'Access-Jan'!J13</f>
        <v>0127</v>
      </c>
      <c r="I13" s="43" t="str">
        <f>+'Access-Jan'!K13</f>
        <v>CUSTAS E EMOLUMENTOS - PODER JUDICIARIO</v>
      </c>
      <c r="J13" s="32" t="str">
        <f>+'Access-Jan'!L13</f>
        <v>3</v>
      </c>
      <c r="K13" s="35"/>
      <c r="L13" s="35"/>
      <c r="M13" s="35"/>
      <c r="N13" s="33">
        <v>0</v>
      </c>
      <c r="O13" s="35"/>
      <c r="P13" s="35">
        <f>'Access-Jan'!M13</f>
        <v>23202114</v>
      </c>
      <c r="Q13" s="35"/>
      <c r="R13" s="35">
        <f t="shared" si="3"/>
        <v>23202114</v>
      </c>
      <c r="S13" s="35">
        <f>'Access-Jan'!N13</f>
        <v>10229805.039999999</v>
      </c>
      <c r="T13" s="36">
        <f t="shared" si="0"/>
        <v>0.44089969732930367</v>
      </c>
      <c r="U13" s="35">
        <f>'Access-Jan'!O13</f>
        <v>0</v>
      </c>
      <c r="V13" s="36">
        <f t="shared" si="1"/>
        <v>0</v>
      </c>
      <c r="W13" s="35">
        <f>'Access-Jan'!P13</f>
        <v>0</v>
      </c>
      <c r="X13" s="36">
        <f t="shared" si="2"/>
        <v>0</v>
      </c>
    </row>
    <row r="14" spans="1:24" ht="26.25" customHeight="1" x14ac:dyDescent="0.2">
      <c r="A14" s="32" t="str">
        <f>+'Access-Jan'!A14</f>
        <v>12101</v>
      </c>
      <c r="B14" s="43" t="str">
        <f>+'Access-Jan'!B14</f>
        <v>JUSTICA FEDERAL DE PRIMEIRO GRAU</v>
      </c>
      <c r="C14" s="32" t="str">
        <f>CONCATENATE('Access-Jan'!C14,".",'Access-Jan'!D14)</f>
        <v>02.122</v>
      </c>
      <c r="D14" s="32" t="str">
        <f>CONCATENATE('Access-Jan'!E14,".",'Access-Jan'!G14)</f>
        <v>0569.11RQ</v>
      </c>
      <c r="E14" s="43" t="str">
        <f>+'Access-Jan'!F14</f>
        <v>PRESTACAO JURISDICIONAL NA JUSTICA FEDERAL</v>
      </c>
      <c r="F14" s="43" t="str">
        <f>+'Access-Jan'!H14</f>
        <v>REFORMA DO FORUM FEDERAL DE EXECUCOES FISCAIS DE SAO PAULO -</v>
      </c>
      <c r="G14" s="32" t="str">
        <f>IF('Access-Jan'!I14="1","F","S")</f>
        <v>F</v>
      </c>
      <c r="H14" s="32" t="str">
        <f>+'Access-Jan'!J14</f>
        <v>0100</v>
      </c>
      <c r="I14" s="43" t="str">
        <f>+'Access-Jan'!K14</f>
        <v>RECURSOS ORDINARIOS</v>
      </c>
      <c r="J14" s="32" t="str">
        <f>+'Access-Jan'!L14</f>
        <v>4</v>
      </c>
      <c r="K14" s="35"/>
      <c r="L14" s="35"/>
      <c r="M14" s="35"/>
      <c r="N14" s="33">
        <v>0</v>
      </c>
      <c r="O14" s="35"/>
      <c r="P14" s="35">
        <f>'Access-Jan'!M14</f>
        <v>1490000</v>
      </c>
      <c r="Q14" s="35"/>
      <c r="R14" s="35">
        <f t="shared" si="3"/>
        <v>1490000</v>
      </c>
      <c r="S14" s="35">
        <f>'Access-Jan'!N14</f>
        <v>0</v>
      </c>
      <c r="T14" s="36">
        <f t="shared" si="0"/>
        <v>0</v>
      </c>
      <c r="U14" s="35">
        <f>'Access-Jan'!O14</f>
        <v>0</v>
      </c>
      <c r="V14" s="36">
        <f t="shared" si="1"/>
        <v>0</v>
      </c>
      <c r="W14" s="35">
        <f>'Access-Jan'!P14</f>
        <v>0</v>
      </c>
      <c r="X14" s="36">
        <f t="shared" si="2"/>
        <v>0</v>
      </c>
    </row>
    <row r="15" spans="1:24" ht="26.25" customHeight="1" x14ac:dyDescent="0.2">
      <c r="A15" s="32" t="str">
        <f>+'Access-Jan'!A15</f>
        <v>12101</v>
      </c>
      <c r="B15" s="43" t="str">
        <f>+'Access-Jan'!B15</f>
        <v>JUSTICA FEDERAL DE PRIMEIRO GRAU</v>
      </c>
      <c r="C15" s="32" t="str">
        <f>CONCATENATE('Access-Jan'!C15,".",'Access-Jan'!D15)</f>
        <v>02.122</v>
      </c>
      <c r="D15" s="32" t="str">
        <f>CONCATENATE('Access-Jan'!E15,".",'Access-Jan'!G15)</f>
        <v>0569.12S9</v>
      </c>
      <c r="E15" s="43" t="str">
        <f>+'Access-Jan'!F15</f>
        <v>PRESTACAO JURISDICIONAL NA JUSTICA FEDERAL</v>
      </c>
      <c r="F15" s="43" t="str">
        <f>+'Access-Jan'!H15</f>
        <v>REFORMA DO FORUM FEDERAL CRIMINAL E PREVIDENCIARIO DE SAO PA</v>
      </c>
      <c r="G15" s="32" t="str">
        <f>IF('Access-Jan'!I15="1","F","S")</f>
        <v>F</v>
      </c>
      <c r="H15" s="32" t="str">
        <f>+'Access-Jan'!J15</f>
        <v>0100</v>
      </c>
      <c r="I15" s="43" t="str">
        <f>+'Access-Jan'!K15</f>
        <v>RECURSOS ORDINARIOS</v>
      </c>
      <c r="J15" s="32" t="str">
        <f>+'Access-Jan'!L15</f>
        <v>4</v>
      </c>
      <c r="K15" s="33"/>
      <c r="L15" s="33"/>
      <c r="M15" s="33"/>
      <c r="N15" s="33">
        <v>0</v>
      </c>
      <c r="O15" s="33"/>
      <c r="P15" s="35">
        <f>'Access-Jan'!M15</f>
        <v>3000000</v>
      </c>
      <c r="Q15" s="35"/>
      <c r="R15" s="35">
        <f t="shared" si="3"/>
        <v>3000000</v>
      </c>
      <c r="S15" s="35">
        <f>'Access-Jan'!N15</f>
        <v>0</v>
      </c>
      <c r="T15" s="36">
        <f t="shared" si="0"/>
        <v>0</v>
      </c>
      <c r="U15" s="35">
        <f>'Access-Jan'!O15</f>
        <v>0</v>
      </c>
      <c r="V15" s="36">
        <f t="shared" si="1"/>
        <v>0</v>
      </c>
      <c r="W15" s="35">
        <f>'Access-Jan'!P15</f>
        <v>0</v>
      </c>
      <c r="X15" s="36">
        <f t="shared" si="2"/>
        <v>0</v>
      </c>
    </row>
    <row r="16" spans="1:24" ht="26.25" customHeight="1" x14ac:dyDescent="0.2">
      <c r="A16" s="32" t="str">
        <f>+'Access-Jan'!A16</f>
        <v>12101</v>
      </c>
      <c r="B16" s="43" t="str">
        <f>+'Access-Jan'!B16</f>
        <v>JUSTICA FEDERAL DE PRIMEIRO GRAU</v>
      </c>
      <c r="C16" s="32" t="str">
        <f>CONCATENATE('Access-Jan'!C16,".",'Access-Jan'!D16)</f>
        <v>02.122</v>
      </c>
      <c r="D16" s="32" t="str">
        <f>CONCATENATE('Access-Jan'!E16,".",'Access-Jan'!G16)</f>
        <v>0569.13FR</v>
      </c>
      <c r="E16" s="43" t="str">
        <f>+'Access-Jan'!F16</f>
        <v>PRESTACAO JURISDICIONAL NA JUSTICA FEDERAL</v>
      </c>
      <c r="F16" s="43" t="str">
        <f>+'Access-Jan'!H16</f>
        <v>REFORMA DO FORUM FEDERAL DE RIBEIRAO PRETO - SP</v>
      </c>
      <c r="G16" s="32" t="str">
        <f>IF('Access-Jan'!I16="1","F","S")</f>
        <v>F</v>
      </c>
      <c r="H16" s="32" t="str">
        <f>+'Access-Jan'!J16</f>
        <v>0100</v>
      </c>
      <c r="I16" s="43" t="str">
        <f>+'Access-Jan'!K16</f>
        <v>RECURSOS ORDINARIOS</v>
      </c>
      <c r="J16" s="32" t="str">
        <f>+'Access-Jan'!L16</f>
        <v>4</v>
      </c>
      <c r="K16" s="35"/>
      <c r="L16" s="35"/>
      <c r="M16" s="35"/>
      <c r="N16" s="33">
        <v>0</v>
      </c>
      <c r="O16" s="35"/>
      <c r="P16" s="35">
        <f>'Access-Jan'!M16</f>
        <v>3453069</v>
      </c>
      <c r="Q16" s="35"/>
      <c r="R16" s="35">
        <f t="shared" si="3"/>
        <v>3453069</v>
      </c>
      <c r="S16" s="35">
        <f>'Access-Jan'!N16</f>
        <v>0</v>
      </c>
      <c r="T16" s="36">
        <f t="shared" si="0"/>
        <v>0</v>
      </c>
      <c r="U16" s="35">
        <f>'Access-Jan'!O16</f>
        <v>0</v>
      </c>
      <c r="V16" s="36">
        <f t="shared" si="1"/>
        <v>0</v>
      </c>
      <c r="W16" s="35">
        <f>'Access-Jan'!P16</f>
        <v>0</v>
      </c>
      <c r="X16" s="36">
        <f t="shared" si="2"/>
        <v>0</v>
      </c>
    </row>
    <row r="17" spans="1:24" ht="26.25" customHeight="1" x14ac:dyDescent="0.2">
      <c r="A17" s="32" t="str">
        <f>+'Access-Jan'!A17</f>
        <v>12101</v>
      </c>
      <c r="B17" s="43" t="str">
        <f>+'Access-Jan'!B17</f>
        <v>JUSTICA FEDERAL DE PRIMEIRO GRAU</v>
      </c>
      <c r="C17" s="32" t="str">
        <f>CONCATENATE('Access-Jan'!C17,".",'Access-Jan'!D17)</f>
        <v>02.122</v>
      </c>
      <c r="D17" s="32" t="str">
        <f>CONCATENATE('Access-Jan'!E17,".",'Access-Jan'!G17)</f>
        <v>0569.14YN</v>
      </c>
      <c r="E17" s="43" t="str">
        <f>+'Access-Jan'!F17</f>
        <v>PRESTACAO JURISDICIONAL NA JUSTICA FEDERAL</v>
      </c>
      <c r="F17" s="43" t="str">
        <f>+'Access-Jan'!H17</f>
        <v>REFORMA DO FORUM FEDERAL CIVEL DE SAO PAULO - SP</v>
      </c>
      <c r="G17" s="32" t="str">
        <f>IF('Access-Jan'!I17="1","F","S")</f>
        <v>F</v>
      </c>
      <c r="H17" s="32" t="str">
        <f>+'Access-Jan'!J17</f>
        <v>0100</v>
      </c>
      <c r="I17" s="43" t="str">
        <f>+'Access-Jan'!K17</f>
        <v>RECURSOS ORDINARIOS</v>
      </c>
      <c r="J17" s="32" t="str">
        <f>+'Access-Jan'!L17</f>
        <v>4</v>
      </c>
      <c r="K17" s="35"/>
      <c r="L17" s="35"/>
      <c r="M17" s="35"/>
      <c r="N17" s="33">
        <v>0</v>
      </c>
      <c r="O17" s="35"/>
      <c r="P17" s="35">
        <f>'Access-Jan'!M17</f>
        <v>700000</v>
      </c>
      <c r="Q17" s="35"/>
      <c r="R17" s="35">
        <f t="shared" si="3"/>
        <v>700000</v>
      </c>
      <c r="S17" s="35">
        <f>'Access-Jan'!N17</f>
        <v>0</v>
      </c>
      <c r="T17" s="36">
        <f t="shared" si="0"/>
        <v>0</v>
      </c>
      <c r="U17" s="35">
        <f>'Access-Jan'!O17</f>
        <v>0</v>
      </c>
      <c r="V17" s="36">
        <f t="shared" si="1"/>
        <v>0</v>
      </c>
      <c r="W17" s="35">
        <f>'Access-Jan'!P17</f>
        <v>0</v>
      </c>
      <c r="X17" s="36">
        <f t="shared" si="2"/>
        <v>0</v>
      </c>
    </row>
    <row r="18" spans="1:24" ht="26.25" customHeight="1" x14ac:dyDescent="0.2">
      <c r="A18" s="32" t="str">
        <f>+'Access-Jan'!A18</f>
        <v>12101</v>
      </c>
      <c r="B18" s="43" t="str">
        <f>+'Access-Jan'!B18</f>
        <v>JUSTICA FEDERAL DE PRIMEIRO GRAU</v>
      </c>
      <c r="C18" s="32" t="str">
        <f>CONCATENATE('Access-Jan'!C18,".",'Access-Jan'!D18)</f>
        <v>02.122</v>
      </c>
      <c r="D18" s="32" t="str">
        <f>CONCATENATE('Access-Jan'!E18,".",'Access-Jan'!G18)</f>
        <v>0569.14YO</v>
      </c>
      <c r="E18" s="43" t="str">
        <f>+'Access-Jan'!F18</f>
        <v>PRESTACAO JURISDICIONAL NA JUSTICA FEDERAL</v>
      </c>
      <c r="F18" s="43" t="str">
        <f>+'Access-Jan'!H18</f>
        <v>REFORMA DA SEDE ADMINISTRATIVA DA JUSTICA FEDERAL DE SAO PAU</v>
      </c>
      <c r="G18" s="32" t="str">
        <f>IF('Access-Jan'!I18="1","F","S")</f>
        <v>F</v>
      </c>
      <c r="H18" s="32" t="str">
        <f>+'Access-Jan'!J18</f>
        <v>0100</v>
      </c>
      <c r="I18" s="43" t="str">
        <f>+'Access-Jan'!K18</f>
        <v>RECURSOS ORDINARIOS</v>
      </c>
      <c r="J18" s="32" t="str">
        <f>+'Access-Jan'!L18</f>
        <v>4</v>
      </c>
      <c r="K18" s="35"/>
      <c r="L18" s="35"/>
      <c r="M18" s="35"/>
      <c r="N18" s="33">
        <v>0</v>
      </c>
      <c r="O18" s="35"/>
      <c r="P18" s="35">
        <f>'Access-Jan'!M18</f>
        <v>3655000</v>
      </c>
      <c r="Q18" s="35"/>
      <c r="R18" s="35">
        <f t="shared" ref="R18:R28" si="4">N18-O18+P18+Q18</f>
        <v>3655000</v>
      </c>
      <c r="S18" s="35">
        <f>'Access-Jan'!N18</f>
        <v>0</v>
      </c>
      <c r="T18" s="36">
        <f t="shared" si="0"/>
        <v>0</v>
      </c>
      <c r="U18" s="35">
        <f>'Access-Jan'!O18</f>
        <v>0</v>
      </c>
      <c r="V18" s="36">
        <f t="shared" si="1"/>
        <v>0</v>
      </c>
      <c r="W18" s="35">
        <f>'Access-Jan'!P18</f>
        <v>0</v>
      </c>
      <c r="X18" s="36">
        <f t="shared" si="2"/>
        <v>0</v>
      </c>
    </row>
    <row r="19" spans="1:24" ht="26.25" customHeight="1" x14ac:dyDescent="0.2">
      <c r="A19" s="32" t="str">
        <f>+'Access-Jan'!A19</f>
        <v>12101</v>
      </c>
      <c r="B19" s="43" t="str">
        <f>+'Access-Jan'!B19</f>
        <v>JUSTICA FEDERAL DE PRIMEIRO GRAU</v>
      </c>
      <c r="C19" s="32" t="str">
        <f>CONCATENATE('Access-Jan'!C19,".",'Access-Jan'!D19)</f>
        <v>02.122</v>
      </c>
      <c r="D19" s="32" t="str">
        <f>CONCATENATE('Access-Jan'!E19,".",'Access-Jan'!G19)</f>
        <v>0569.158T</v>
      </c>
      <c r="E19" s="43" t="str">
        <f>+'Access-Jan'!F19</f>
        <v>PRESTACAO JURISDICIONAL NA JUSTICA FEDERAL</v>
      </c>
      <c r="F19" s="43" t="str">
        <f>+'Access-Jan'!H19</f>
        <v>REFORMA DO JUIZADO ESPECIAL FEDERAL DE SAO PAULO - SP - 2. E</v>
      </c>
      <c r="G19" s="32" t="str">
        <f>IF('Access-Jan'!I19="1","F","S")</f>
        <v>F</v>
      </c>
      <c r="H19" s="32" t="str">
        <f>+'Access-Jan'!J19</f>
        <v>0100</v>
      </c>
      <c r="I19" s="43" t="str">
        <f>+'Access-Jan'!K19</f>
        <v>RECURSOS ORDINARIOS</v>
      </c>
      <c r="J19" s="32" t="str">
        <f>+'Access-Jan'!L19</f>
        <v>4</v>
      </c>
      <c r="K19" s="35"/>
      <c r="L19" s="35"/>
      <c r="M19" s="35"/>
      <c r="N19" s="33">
        <v>0</v>
      </c>
      <c r="O19" s="35"/>
      <c r="P19" s="35">
        <f>'Access-Jan'!M19</f>
        <v>2000000</v>
      </c>
      <c r="Q19" s="35"/>
      <c r="R19" s="35">
        <f t="shared" si="4"/>
        <v>2000000</v>
      </c>
      <c r="S19" s="35">
        <f>'Access-Jan'!N19</f>
        <v>0</v>
      </c>
      <c r="T19" s="36">
        <f t="shared" si="0"/>
        <v>0</v>
      </c>
      <c r="U19" s="35">
        <f>'Access-Jan'!O19</f>
        <v>0</v>
      </c>
      <c r="V19" s="36">
        <f t="shared" si="1"/>
        <v>0</v>
      </c>
      <c r="W19" s="35">
        <f>'Access-Jan'!P19</f>
        <v>0</v>
      </c>
      <c r="X19" s="36">
        <f t="shared" si="2"/>
        <v>0</v>
      </c>
    </row>
    <row r="20" spans="1:24" ht="26.25" customHeight="1" x14ac:dyDescent="0.2">
      <c r="A20" s="32" t="str">
        <f>+'Access-Jan'!A20</f>
        <v>12101</v>
      </c>
      <c r="B20" s="43" t="str">
        <f>+'Access-Jan'!B20</f>
        <v>JUSTICA FEDERAL DE PRIMEIRO GRAU</v>
      </c>
      <c r="C20" s="32" t="str">
        <f>CONCATENATE('Access-Jan'!C20,".",'Access-Jan'!D20)</f>
        <v>02.122</v>
      </c>
      <c r="D20" s="32" t="str">
        <f>CONCATENATE('Access-Jan'!E20,".",'Access-Jan'!G20)</f>
        <v>0569.15NX</v>
      </c>
      <c r="E20" s="43" t="str">
        <f>+'Access-Jan'!F20</f>
        <v>PRESTACAO JURISDICIONAL NA JUSTICA FEDERAL</v>
      </c>
      <c r="F20" s="43" t="str">
        <f>+'Access-Jan'!H20</f>
        <v>REFORMA DO FORUM FEDERAL DE SANTOS - SP</v>
      </c>
      <c r="G20" s="32" t="str">
        <f>IF('Access-Jan'!I20="1","F","S")</f>
        <v>F</v>
      </c>
      <c r="H20" s="32" t="str">
        <f>+'Access-Jan'!J20</f>
        <v>0100</v>
      </c>
      <c r="I20" s="43" t="str">
        <f>+'Access-Jan'!K20</f>
        <v>RECURSOS ORDINARIOS</v>
      </c>
      <c r="J20" s="32" t="str">
        <f>+'Access-Jan'!L20</f>
        <v>4</v>
      </c>
      <c r="K20" s="35"/>
      <c r="L20" s="35"/>
      <c r="M20" s="35"/>
      <c r="N20" s="33">
        <v>0</v>
      </c>
      <c r="O20" s="35"/>
      <c r="P20" s="35">
        <f>'Access-Jan'!M20</f>
        <v>1800000</v>
      </c>
      <c r="Q20" s="35"/>
      <c r="R20" s="35">
        <f t="shared" si="4"/>
        <v>1800000</v>
      </c>
      <c r="S20" s="35">
        <f>'Access-Jan'!N20</f>
        <v>0</v>
      </c>
      <c r="T20" s="36">
        <f t="shared" si="0"/>
        <v>0</v>
      </c>
      <c r="U20" s="35">
        <f>'Access-Jan'!O20</f>
        <v>0</v>
      </c>
      <c r="V20" s="36">
        <f t="shared" si="1"/>
        <v>0</v>
      </c>
      <c r="W20" s="35">
        <f>'Access-Jan'!P20</f>
        <v>0</v>
      </c>
      <c r="X20" s="36">
        <f t="shared" si="2"/>
        <v>0</v>
      </c>
    </row>
    <row r="21" spans="1:24" ht="26.25" customHeight="1" x14ac:dyDescent="0.2">
      <c r="A21" s="32" t="str">
        <f>+'Access-Jan'!A21</f>
        <v>12101</v>
      </c>
      <c r="B21" s="43" t="str">
        <f>+'Access-Jan'!B21</f>
        <v>JUSTICA FEDERAL DE PRIMEIRO GRAU</v>
      </c>
      <c r="C21" s="32" t="str">
        <f>CONCATENATE('Access-Jan'!C21,".",'Access-Jan'!D21)</f>
        <v>02.122</v>
      </c>
      <c r="D21" s="32" t="str">
        <f>CONCATENATE('Access-Jan'!E21,".",'Access-Jan'!G21)</f>
        <v>0569.20TP</v>
      </c>
      <c r="E21" s="43" t="str">
        <f>+'Access-Jan'!F21</f>
        <v>PRESTACAO JURISDICIONAL NA JUSTICA FEDERAL</v>
      </c>
      <c r="F21" s="43" t="str">
        <f>+'Access-Jan'!H21</f>
        <v>ATIVOS CIVIS DA UNIAO</v>
      </c>
      <c r="G21" s="32" t="str">
        <f>IF('Access-Jan'!I21="1","F","S")</f>
        <v>F</v>
      </c>
      <c r="H21" s="32" t="str">
        <f>+'Access-Jan'!J21</f>
        <v>0100</v>
      </c>
      <c r="I21" s="43" t="str">
        <f>+'Access-Jan'!K21</f>
        <v>RECURSOS ORDINARIOS</v>
      </c>
      <c r="J21" s="32" t="str">
        <f>+'Access-Jan'!L21</f>
        <v>1</v>
      </c>
      <c r="K21" s="35"/>
      <c r="L21" s="35"/>
      <c r="M21" s="35"/>
      <c r="N21" s="33">
        <v>0</v>
      </c>
      <c r="O21" s="35"/>
      <c r="P21" s="35">
        <f>'Access-Jan'!M21</f>
        <v>113416418.09</v>
      </c>
      <c r="Q21" s="35"/>
      <c r="R21" s="35">
        <f t="shared" si="4"/>
        <v>113416418.09</v>
      </c>
      <c r="S21" s="35">
        <f>'Access-Jan'!N21</f>
        <v>113416418.09</v>
      </c>
      <c r="T21" s="36">
        <f t="shared" si="0"/>
        <v>1</v>
      </c>
      <c r="U21" s="35">
        <f>'Access-Jan'!O21</f>
        <v>113278572.15000001</v>
      </c>
      <c r="V21" s="36">
        <f t="shared" si="1"/>
        <v>0.99878460330240182</v>
      </c>
      <c r="W21" s="35">
        <f>'Access-Jan'!P21</f>
        <v>110506720.34</v>
      </c>
      <c r="X21" s="36">
        <f t="shared" si="2"/>
        <v>0.97434500402145441</v>
      </c>
    </row>
    <row r="22" spans="1:24" ht="26.25" customHeight="1" x14ac:dyDescent="0.2">
      <c r="A22" s="32" t="str">
        <f>+'Access-Jan'!A22</f>
        <v>12101</v>
      </c>
      <c r="B22" s="43" t="str">
        <f>+'Access-Jan'!B22</f>
        <v>JUSTICA FEDERAL DE PRIMEIRO GRAU</v>
      </c>
      <c r="C22" s="32" t="str">
        <f>CONCATENATE('Access-Jan'!C22,".",'Access-Jan'!D22)</f>
        <v>02.122</v>
      </c>
      <c r="D22" s="32" t="str">
        <f>CONCATENATE('Access-Jan'!E22,".",'Access-Jan'!G22)</f>
        <v>0569.216H</v>
      </c>
      <c r="E22" s="43" t="str">
        <f>+'Access-Jan'!F22</f>
        <v>PRESTACAO JURISDICIONAL NA JUSTICA FEDERAL</v>
      </c>
      <c r="F22" s="43" t="str">
        <f>+'Access-Jan'!H22</f>
        <v>AJUDA DE CUSTO PARA MORADIA OU AUXILIO-MORADIA A AGENTES PUB</v>
      </c>
      <c r="G22" s="32" t="str">
        <f>IF('Access-Jan'!I22="1","F","S")</f>
        <v>F</v>
      </c>
      <c r="H22" s="32" t="str">
        <f>+'Access-Jan'!J22</f>
        <v>0100</v>
      </c>
      <c r="I22" s="43" t="str">
        <f>+'Access-Jan'!K22</f>
        <v>RECURSOS ORDINARIOS</v>
      </c>
      <c r="J22" s="32" t="str">
        <f>+'Access-Jan'!L22</f>
        <v>3</v>
      </c>
      <c r="K22" s="35"/>
      <c r="L22" s="35"/>
      <c r="M22" s="35"/>
      <c r="N22" s="33">
        <v>0</v>
      </c>
      <c r="O22" s="35"/>
      <c r="P22" s="35">
        <f>'Access-Jan'!M22</f>
        <v>17799477</v>
      </c>
      <c r="Q22" s="35"/>
      <c r="R22" s="35">
        <f t="shared" si="4"/>
        <v>17799477</v>
      </c>
      <c r="S22" s="35">
        <f>'Access-Jan'!N22</f>
        <v>1569749.85</v>
      </c>
      <c r="T22" s="36">
        <f t="shared" si="0"/>
        <v>8.8190785043852693E-2</v>
      </c>
      <c r="U22" s="35">
        <f>'Access-Jan'!O22</f>
        <v>1471549.89</v>
      </c>
      <c r="V22" s="36">
        <f t="shared" si="1"/>
        <v>8.2673771257436385E-2</v>
      </c>
      <c r="W22" s="35">
        <f>'Access-Jan'!P22</f>
        <v>1471549.89</v>
      </c>
      <c r="X22" s="36">
        <f t="shared" si="2"/>
        <v>8.2673771257436385E-2</v>
      </c>
    </row>
    <row r="23" spans="1:24" ht="26.25" customHeight="1" x14ac:dyDescent="0.2">
      <c r="A23" s="32" t="str">
        <f>+'Access-Jan'!A23</f>
        <v>12101</v>
      </c>
      <c r="B23" s="43" t="str">
        <f>+'Access-Jan'!B23</f>
        <v>JUSTICA FEDERAL DE PRIMEIRO GRAU</v>
      </c>
      <c r="C23" s="32" t="str">
        <f>CONCATENATE('Access-Jan'!C23,".",'Access-Jan'!D23)</f>
        <v>02.131</v>
      </c>
      <c r="D23" s="32" t="str">
        <f>CONCATENATE('Access-Jan'!E23,".",'Access-Jan'!G23)</f>
        <v>0569.2549</v>
      </c>
      <c r="E23" s="43" t="str">
        <f>+'Access-Jan'!F23</f>
        <v>PRESTACAO JURISDICIONAL NA JUSTICA FEDERAL</v>
      </c>
      <c r="F23" s="43" t="str">
        <f>+'Access-Jan'!H23</f>
        <v>COMUNICACAO E DIVULGACAO INSTITUCIONAL</v>
      </c>
      <c r="G23" s="32" t="str">
        <f>IF('Access-Jan'!I23="1","F","S")</f>
        <v>F</v>
      </c>
      <c r="H23" s="32" t="str">
        <f>+'Access-Jan'!J23</f>
        <v>0100</v>
      </c>
      <c r="I23" s="43" t="str">
        <f>+'Access-Jan'!K23</f>
        <v>RECURSOS ORDINARIOS</v>
      </c>
      <c r="J23" s="32" t="str">
        <f>+'Access-Jan'!L23</f>
        <v>4</v>
      </c>
      <c r="K23" s="35"/>
      <c r="L23" s="35"/>
      <c r="M23" s="35"/>
      <c r="N23" s="33">
        <v>0</v>
      </c>
      <c r="O23" s="35"/>
      <c r="P23" s="35">
        <f>'Access-Jan'!M23</f>
        <v>20000</v>
      </c>
      <c r="Q23" s="35"/>
      <c r="R23" s="35">
        <f t="shared" si="4"/>
        <v>20000</v>
      </c>
      <c r="S23" s="35">
        <f>'Access-Jan'!N23</f>
        <v>0</v>
      </c>
      <c r="T23" s="36">
        <f t="shared" si="0"/>
        <v>0</v>
      </c>
      <c r="U23" s="35">
        <f>'Access-Jan'!O23</f>
        <v>0</v>
      </c>
      <c r="V23" s="36">
        <f t="shared" si="1"/>
        <v>0</v>
      </c>
      <c r="W23" s="35">
        <f>'Access-Jan'!P23</f>
        <v>0</v>
      </c>
      <c r="X23" s="36">
        <f t="shared" si="2"/>
        <v>0</v>
      </c>
    </row>
    <row r="24" spans="1:24" ht="26.25" customHeight="1" x14ac:dyDescent="0.2">
      <c r="A24" s="32" t="str">
        <f>+'Access-Jan'!A24</f>
        <v>12101</v>
      </c>
      <c r="B24" s="43" t="str">
        <f>+'Access-Jan'!B24</f>
        <v>JUSTICA FEDERAL DE PRIMEIRO GRAU</v>
      </c>
      <c r="C24" s="32" t="str">
        <f>CONCATENATE('Access-Jan'!C24,".",'Access-Jan'!D24)</f>
        <v>02.131</v>
      </c>
      <c r="D24" s="32" t="str">
        <f>CONCATENATE('Access-Jan'!E24,".",'Access-Jan'!G24)</f>
        <v>0569.2549</v>
      </c>
      <c r="E24" s="43" t="str">
        <f>+'Access-Jan'!F24</f>
        <v>PRESTACAO JURISDICIONAL NA JUSTICA FEDERAL</v>
      </c>
      <c r="F24" s="43" t="str">
        <f>+'Access-Jan'!H24</f>
        <v>COMUNICACAO E DIVULGACAO INSTITUCIONAL</v>
      </c>
      <c r="G24" s="32" t="str">
        <f>IF('Access-Jan'!I24="1","F","S")</f>
        <v>F</v>
      </c>
      <c r="H24" s="32" t="str">
        <f>+'Access-Jan'!J24</f>
        <v>0100</v>
      </c>
      <c r="I24" s="43" t="str">
        <f>+'Access-Jan'!K24</f>
        <v>RECURSOS ORDINARIOS</v>
      </c>
      <c r="J24" s="32" t="str">
        <f>+'Access-Jan'!L24</f>
        <v>3</v>
      </c>
      <c r="K24" s="35"/>
      <c r="L24" s="35"/>
      <c r="M24" s="35"/>
      <c r="N24" s="33">
        <v>0</v>
      </c>
      <c r="O24" s="35"/>
      <c r="P24" s="35">
        <f>'Access-Jan'!M24</f>
        <v>20000</v>
      </c>
      <c r="Q24" s="35"/>
      <c r="R24" s="35">
        <f t="shared" si="4"/>
        <v>20000</v>
      </c>
      <c r="S24" s="35">
        <f>'Access-Jan'!N24</f>
        <v>0</v>
      </c>
      <c r="T24" s="36">
        <f t="shared" si="0"/>
        <v>0</v>
      </c>
      <c r="U24" s="35">
        <f>'Access-Jan'!O24</f>
        <v>0</v>
      </c>
      <c r="V24" s="36">
        <f t="shared" si="1"/>
        <v>0</v>
      </c>
      <c r="W24" s="35">
        <f>'Access-Jan'!P24</f>
        <v>0</v>
      </c>
      <c r="X24" s="36">
        <f t="shared" si="2"/>
        <v>0</v>
      </c>
    </row>
    <row r="25" spans="1:24" ht="26.25" customHeight="1" x14ac:dyDescent="0.2">
      <c r="A25" s="32" t="str">
        <f>+'Access-Jan'!A25</f>
        <v>12101</v>
      </c>
      <c r="B25" s="43" t="str">
        <f>+'Access-Jan'!B25</f>
        <v>JUSTICA FEDERAL DE PRIMEIRO GRAU</v>
      </c>
      <c r="C25" s="32" t="str">
        <f>CONCATENATE('Access-Jan'!C25,".",'Access-Jan'!D25)</f>
        <v>02.301</v>
      </c>
      <c r="D25" s="32" t="str">
        <f>CONCATENATE('Access-Jan'!E25,".",'Access-Jan'!G25)</f>
        <v>0569.2004</v>
      </c>
      <c r="E25" s="43" t="str">
        <f>+'Access-Jan'!F25</f>
        <v>PRESTACAO JURISDICIONAL NA JUSTICA FEDERAL</v>
      </c>
      <c r="F25" s="43" t="str">
        <f>+'Access-Jan'!H25</f>
        <v>ASSISTENCIA MEDICA E ODONTOLOGICA AOS SERVIDORES CIVIS, EMPR</v>
      </c>
      <c r="G25" s="32" t="str">
        <f>IF('Access-Jan'!I25="1","F","S")</f>
        <v>S</v>
      </c>
      <c r="H25" s="32" t="str">
        <f>+'Access-Jan'!J25</f>
        <v>0100</v>
      </c>
      <c r="I25" s="43" t="str">
        <f>+'Access-Jan'!K25</f>
        <v>RECURSOS ORDINARIOS</v>
      </c>
      <c r="J25" s="32" t="str">
        <f>+'Access-Jan'!L25</f>
        <v>3</v>
      </c>
      <c r="K25" s="35"/>
      <c r="L25" s="35"/>
      <c r="M25" s="35"/>
      <c r="N25" s="33">
        <v>0</v>
      </c>
      <c r="O25" s="35"/>
      <c r="P25" s="35">
        <f>'Access-Jan'!M25</f>
        <v>30384660</v>
      </c>
      <c r="Q25" s="35"/>
      <c r="R25" s="35">
        <f t="shared" si="4"/>
        <v>30384660</v>
      </c>
      <c r="S25" s="35">
        <f>'Access-Jan'!N25</f>
        <v>16610000</v>
      </c>
      <c r="T25" s="36">
        <f t="shared" si="0"/>
        <v>0.54665742516124916</v>
      </c>
      <c r="U25" s="35">
        <f>'Access-Jan'!O25</f>
        <v>395364</v>
      </c>
      <c r="V25" s="36">
        <f t="shared" si="1"/>
        <v>1.3011960640665388E-2</v>
      </c>
      <c r="W25" s="35">
        <f>'Access-Jan'!P25</f>
        <v>395364</v>
      </c>
      <c r="X25" s="36">
        <f t="shared" si="2"/>
        <v>1.3011960640665388E-2</v>
      </c>
    </row>
    <row r="26" spans="1:24" ht="26.25" customHeight="1" x14ac:dyDescent="0.2">
      <c r="A26" s="32" t="str">
        <f>+'Access-Jan'!A26</f>
        <v>12101</v>
      </c>
      <c r="B26" s="43" t="str">
        <f>+'Access-Jan'!B26</f>
        <v>JUSTICA FEDERAL DE PRIMEIRO GRAU</v>
      </c>
      <c r="C26" s="32" t="str">
        <f>CONCATENATE('Access-Jan'!C26,".",'Access-Jan'!D26)</f>
        <v>02.331</v>
      </c>
      <c r="D26" s="32" t="str">
        <f>CONCATENATE('Access-Jan'!E26,".",'Access-Jan'!G26)</f>
        <v>0569.212B</v>
      </c>
      <c r="E26" s="43" t="str">
        <f>+'Access-Jan'!F26</f>
        <v>PRESTACAO JURISDICIONAL NA JUSTICA FEDERAL</v>
      </c>
      <c r="F26" s="43" t="str">
        <f>+'Access-Jan'!H26</f>
        <v>BENEFICIOS OBRIGATORIOS AOS SERVIDORES CIVIS, EMPREGADOS, MI</v>
      </c>
      <c r="G26" s="32" t="str">
        <f>IF('Access-Jan'!I26="1","F","S")</f>
        <v>F</v>
      </c>
      <c r="H26" s="32" t="str">
        <f>+'Access-Jan'!J26</f>
        <v>0100</v>
      </c>
      <c r="I26" s="43" t="str">
        <f>+'Access-Jan'!K26</f>
        <v>RECURSOS ORDINARIOS</v>
      </c>
      <c r="J26" s="32" t="str">
        <f>+'Access-Jan'!L26</f>
        <v>3</v>
      </c>
      <c r="K26" s="35"/>
      <c r="L26" s="35"/>
      <c r="M26" s="35"/>
      <c r="N26" s="33">
        <v>0</v>
      </c>
      <c r="O26" s="35"/>
      <c r="P26" s="35">
        <f>'Access-Jan'!M26</f>
        <v>56994632.979999997</v>
      </c>
      <c r="Q26" s="35"/>
      <c r="R26" s="35">
        <f t="shared" si="4"/>
        <v>56994632.979999997</v>
      </c>
      <c r="S26" s="35">
        <f>'Access-Jan'!N26</f>
        <v>56994632.899999999</v>
      </c>
      <c r="T26" s="36">
        <f t="shared" si="0"/>
        <v>0.99999999859635913</v>
      </c>
      <c r="U26" s="35">
        <f>'Access-Jan'!O26</f>
        <v>4678972.93</v>
      </c>
      <c r="V26" s="36">
        <f t="shared" si="1"/>
        <v>8.2094974304719168E-2</v>
      </c>
      <c r="W26" s="35">
        <f>'Access-Jan'!P26</f>
        <v>4678972.93</v>
      </c>
      <c r="X26" s="36">
        <f t="shared" si="2"/>
        <v>8.2094974304719168E-2</v>
      </c>
    </row>
    <row r="27" spans="1:24" ht="26.25" customHeight="1" x14ac:dyDescent="0.2">
      <c r="A27" s="32" t="str">
        <f>+'Access-Jan'!A27</f>
        <v>12101</v>
      </c>
      <c r="B27" s="43" t="str">
        <f>+'Access-Jan'!B27</f>
        <v>JUSTICA FEDERAL DE PRIMEIRO GRAU</v>
      </c>
      <c r="C27" s="32" t="str">
        <f>CONCATENATE('Access-Jan'!C27,".",'Access-Jan'!D27)</f>
        <v>02.846</v>
      </c>
      <c r="D27" s="32" t="str">
        <f>CONCATENATE('Access-Jan'!E27,".",'Access-Jan'!G27)</f>
        <v>0569.09HB</v>
      </c>
      <c r="E27" s="43" t="str">
        <f>+'Access-Jan'!F27</f>
        <v>PRESTACAO JURISDICIONAL NA JUSTICA FEDERAL</v>
      </c>
      <c r="F27" s="43" t="str">
        <f>+'Access-Jan'!H27</f>
        <v>CONTRIBUICAO DA UNIAO, DE SUAS AUTARQUIAS E FUNDACOES PARA O</v>
      </c>
      <c r="G27" s="32" t="str">
        <f>IF('Access-Jan'!I27="1","F","S")</f>
        <v>F</v>
      </c>
      <c r="H27" s="32" t="str">
        <f>+'Access-Jan'!J27</f>
        <v>0100</v>
      </c>
      <c r="I27" s="43" t="str">
        <f>+'Access-Jan'!K27</f>
        <v>RECURSOS ORDINARIOS</v>
      </c>
      <c r="J27" s="32" t="str">
        <f>+'Access-Jan'!L27</f>
        <v>1</v>
      </c>
      <c r="K27" s="35"/>
      <c r="L27" s="35"/>
      <c r="M27" s="35"/>
      <c r="N27" s="33">
        <v>0</v>
      </c>
      <c r="O27" s="35"/>
      <c r="P27" s="35">
        <f>'Access-Jan'!M27</f>
        <v>14661415.5</v>
      </c>
      <c r="Q27" s="35"/>
      <c r="R27" s="35">
        <f t="shared" si="4"/>
        <v>14661415.5</v>
      </c>
      <c r="S27" s="35">
        <f>'Access-Jan'!N27</f>
        <v>14661415.5</v>
      </c>
      <c r="T27" s="36">
        <f t="shared" si="0"/>
        <v>1</v>
      </c>
      <c r="U27" s="35">
        <f>'Access-Jan'!O27</f>
        <v>14661415.5</v>
      </c>
      <c r="V27" s="36">
        <f t="shared" si="1"/>
        <v>1</v>
      </c>
      <c r="W27" s="35">
        <f>'Access-Jan'!P27</f>
        <v>14661415.5</v>
      </c>
      <c r="X27" s="36">
        <f t="shared" si="2"/>
        <v>1</v>
      </c>
    </row>
    <row r="28" spans="1:24" ht="26.25" customHeight="1" thickBot="1" x14ac:dyDescent="0.25">
      <c r="A28" s="32" t="str">
        <f>+'Access-Jan'!A28</f>
        <v>12101</v>
      </c>
      <c r="B28" s="43" t="str">
        <f>+'Access-Jan'!B28</f>
        <v>JUSTICA FEDERAL DE PRIMEIRO GRAU</v>
      </c>
      <c r="C28" s="32" t="str">
        <f>CONCATENATE('Access-Jan'!C28,".",'Access-Jan'!D28)</f>
        <v>09.272</v>
      </c>
      <c r="D28" s="32" t="str">
        <f>CONCATENATE('Access-Jan'!E28,".",'Access-Jan'!G28)</f>
        <v>0089.0181</v>
      </c>
      <c r="E28" s="43" t="str">
        <f>+'Access-Jan'!F28</f>
        <v>PREVIDENCIA DE INATIVOS E PENSIONISTAS DA UNIAO</v>
      </c>
      <c r="F28" s="43" t="str">
        <f>+'Access-Jan'!H28</f>
        <v>APOSENTADORIAS E PENSOES CIVIS DA UNIAO</v>
      </c>
      <c r="G28" s="32" t="str">
        <f>IF('Access-Jan'!I28="1","F","S")</f>
        <v>S</v>
      </c>
      <c r="H28" s="32" t="str">
        <f>+'Access-Jan'!J28</f>
        <v>0169</v>
      </c>
      <c r="I28" s="43" t="str">
        <f>+'Access-Jan'!K28</f>
        <v>CONTRIB.PATRONAL P/PLANO DE SEGURID.SOC.SERV.</v>
      </c>
      <c r="J28" s="32" t="str">
        <f>+'Access-Jan'!L28</f>
        <v>1</v>
      </c>
      <c r="K28" s="35"/>
      <c r="L28" s="35"/>
      <c r="M28" s="35"/>
      <c r="N28" s="33">
        <v>0</v>
      </c>
      <c r="O28" s="35"/>
      <c r="P28" s="35">
        <f>'Access-Jan'!M28</f>
        <v>22170882.550000001</v>
      </c>
      <c r="Q28" s="35"/>
      <c r="R28" s="35">
        <f t="shared" si="4"/>
        <v>22170882.550000001</v>
      </c>
      <c r="S28" s="35">
        <f>'Access-Jan'!N28</f>
        <v>22170882.550000001</v>
      </c>
      <c r="T28" s="36">
        <f t="shared" si="0"/>
        <v>1</v>
      </c>
      <c r="U28" s="35">
        <f>'Access-Jan'!O28</f>
        <v>22143998.77</v>
      </c>
      <c r="V28" s="36">
        <f t="shared" si="1"/>
        <v>0.99878742851398128</v>
      </c>
      <c r="W28" s="35">
        <f>'Access-Jan'!P28</f>
        <v>21483620.760000002</v>
      </c>
      <c r="X28" s="36">
        <f t="shared" si="2"/>
        <v>0.96900160431367222</v>
      </c>
    </row>
    <row r="29" spans="1:24" ht="26.25" customHeight="1" thickBot="1" x14ac:dyDescent="0.25">
      <c r="A29" s="79" t="s">
        <v>118</v>
      </c>
      <c r="B29" s="80"/>
      <c r="C29" s="80"/>
      <c r="D29" s="80"/>
      <c r="E29" s="80"/>
      <c r="F29" s="80"/>
      <c r="G29" s="80"/>
      <c r="H29" s="80"/>
      <c r="I29" s="80"/>
      <c r="J29" s="81"/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8">
        <f>SUM(P10:P28)</f>
        <v>476770857.12000006</v>
      </c>
      <c r="Q29" s="38">
        <f>SUM(Q10:Q28)</f>
        <v>0</v>
      </c>
      <c r="R29" s="38">
        <f>SUM(R10:R28)</f>
        <v>476770857.12000006</v>
      </c>
      <c r="S29" s="38">
        <f>SUM(S10:S28)</f>
        <v>294718441.99000001</v>
      </c>
      <c r="T29" s="39">
        <f t="shared" si="0"/>
        <v>0.61815532050404109</v>
      </c>
      <c r="U29" s="38">
        <f>SUM(U10:U28)</f>
        <v>157279473.66000003</v>
      </c>
      <c r="V29" s="39">
        <f t="shared" si="1"/>
        <v>0.32988483106972671</v>
      </c>
      <c r="W29" s="38">
        <f>SUM(W10:W28)</f>
        <v>153817009.91999999</v>
      </c>
      <c r="X29" s="39">
        <f t="shared" si="2"/>
        <v>0.32262250853408447</v>
      </c>
    </row>
    <row r="30" spans="1:24" ht="26.25" customHeight="1" x14ac:dyDescent="0.2">
      <c r="A30" s="3" t="s">
        <v>119</v>
      </c>
      <c r="B30" s="3"/>
      <c r="C30" s="3"/>
      <c r="D30" s="3"/>
      <c r="E30" s="3"/>
      <c r="F30" s="3"/>
      <c r="G30" s="3"/>
      <c r="H30" s="4"/>
      <c r="I30" s="4"/>
      <c r="J30" s="4"/>
      <c r="K30" s="3"/>
      <c r="L30" s="3"/>
      <c r="M30" s="3"/>
      <c r="N30" s="3"/>
      <c r="O30" s="3"/>
      <c r="P30" s="3"/>
      <c r="Q30" s="3"/>
      <c r="R30" s="3"/>
      <c r="S30" s="3"/>
      <c r="T30" s="3"/>
      <c r="U30" s="5"/>
      <c r="V30" s="3"/>
      <c r="W30" s="5"/>
      <c r="X30" s="3"/>
    </row>
    <row r="31" spans="1:24" ht="26.25" customHeight="1" x14ac:dyDescent="0.2">
      <c r="A31" s="3" t="s">
        <v>120</v>
      </c>
      <c r="B31" s="40"/>
      <c r="C31" s="3"/>
      <c r="D31" s="3"/>
      <c r="E31" s="3"/>
      <c r="F31" s="3"/>
      <c r="G31" s="3"/>
      <c r="H31" s="4"/>
      <c r="I31" s="4"/>
      <c r="J31" s="4"/>
      <c r="K31" s="3"/>
      <c r="L31" s="3"/>
      <c r="M31" s="3"/>
      <c r="N31" s="3"/>
      <c r="O31" s="3"/>
      <c r="P31" s="3"/>
      <c r="Q31" s="3"/>
      <c r="R31" s="3"/>
      <c r="S31" s="3"/>
      <c r="T31" s="3"/>
      <c r="U31" s="5"/>
      <c r="V31" s="3"/>
      <c r="W31" s="5"/>
      <c r="X31" s="3"/>
    </row>
    <row r="32" spans="1:24" ht="12.75" x14ac:dyDescent="0.2"/>
    <row r="33" spans="14:24" ht="12.75" x14ac:dyDescent="0.2"/>
    <row r="34" spans="14:24" ht="12.75" x14ac:dyDescent="0.2">
      <c r="N34" t="s">
        <v>15</v>
      </c>
      <c r="P34" s="42">
        <f>SUM(P10:P28)</f>
        <v>476770857.12000006</v>
      </c>
      <c r="Q34" s="42"/>
      <c r="R34" s="42">
        <f>SUM(R10:R28)</f>
        <v>476770857.12000006</v>
      </c>
      <c r="S34" s="42">
        <f>SUM(S10:S28)</f>
        <v>294718441.99000001</v>
      </c>
      <c r="T34" s="42"/>
      <c r="U34" s="42">
        <f>SUM(U10:U28)</f>
        <v>157279473.66000003</v>
      </c>
      <c r="V34" s="42"/>
      <c r="W34" s="42">
        <f>SUM(W10:W28)</f>
        <v>153817009.91999999</v>
      </c>
      <c r="X34" s="42"/>
    </row>
    <row r="35" spans="14:24" ht="12.75" x14ac:dyDescent="0.2">
      <c r="N35" s="55" t="s">
        <v>138</v>
      </c>
      <c r="P35" s="42">
        <f>'Access-Jan'!M30</f>
        <v>476770857.12000006</v>
      </c>
      <c r="Q35" s="42"/>
      <c r="R35" s="42">
        <f>'Access-Jan'!M30</f>
        <v>476770857.12000006</v>
      </c>
      <c r="S35" s="42">
        <f>'Access-Jan'!N30</f>
        <v>294718441.99000001</v>
      </c>
      <c r="T35" s="42"/>
      <c r="U35" s="42">
        <f>'Access-Jan'!O30</f>
        <v>157279473.66000003</v>
      </c>
      <c r="V35" s="42"/>
      <c r="W35" s="42">
        <f>'Access-Jan'!P30</f>
        <v>153817009.91999999</v>
      </c>
      <c r="X35" s="42"/>
    </row>
    <row r="36" spans="14:24" ht="12.75" x14ac:dyDescent="0.2">
      <c r="N36" t="s">
        <v>16</v>
      </c>
      <c r="P36" s="42">
        <f>+P34-P35</f>
        <v>0</v>
      </c>
      <c r="Q36" s="42"/>
      <c r="R36" s="42">
        <f>+R34-R35</f>
        <v>0</v>
      </c>
      <c r="S36" s="42">
        <f>+S34-S35</f>
        <v>0</v>
      </c>
      <c r="T36" s="42"/>
      <c r="U36" s="42">
        <f>+U34-U35</f>
        <v>0</v>
      </c>
      <c r="V36" s="42"/>
      <c r="W36" s="42">
        <f>+W34-W35</f>
        <v>0</v>
      </c>
      <c r="X36" s="42"/>
    </row>
    <row r="37" spans="14:24" ht="12.75" x14ac:dyDescent="0.2"/>
    <row r="38" spans="14:24" ht="12.75" x14ac:dyDescent="0.2"/>
    <row r="39" spans="14:24" ht="12.75" x14ac:dyDescent="0.2"/>
    <row r="40" spans="14:24" ht="12.75" x14ac:dyDescent="0.2">
      <c r="N40" t="s">
        <v>173</v>
      </c>
      <c r="P40" s="56"/>
      <c r="R40" s="56">
        <v>476770857.12</v>
      </c>
      <c r="S40" s="56">
        <v>294718441.99000001</v>
      </c>
      <c r="U40" s="56">
        <v>157279473.66</v>
      </c>
      <c r="W40" s="56">
        <v>153817009.91999999</v>
      </c>
    </row>
    <row r="41" spans="14:24" ht="12.75" x14ac:dyDescent="0.2">
      <c r="P41" s="42"/>
      <c r="Q41" s="42"/>
      <c r="R41" s="42">
        <f>R40-R34</f>
        <v>0</v>
      </c>
      <c r="S41" s="42">
        <f>S40-S34</f>
        <v>0</v>
      </c>
      <c r="T41" s="42"/>
      <c r="U41" s="42">
        <f>U40-U34</f>
        <v>0</v>
      </c>
      <c r="V41" s="42"/>
      <c r="W41" s="42">
        <f>W40-W34</f>
        <v>0</v>
      </c>
    </row>
    <row r="42" spans="14:24" ht="12.75" x14ac:dyDescent="0.2"/>
  </sheetData>
  <mergeCells count="17"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  <mergeCell ref="A29:J29"/>
    <mergeCell ref="C8:C9"/>
    <mergeCell ref="D8:D9"/>
    <mergeCell ref="E8:F8"/>
    <mergeCell ref="G8:G9"/>
    <mergeCell ref="H8:I8"/>
    <mergeCell ref="J8:J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2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0"/>
  <sheetViews>
    <sheetView showGridLines="0" view="pageBreakPreview" topLeftCell="F22" zoomScale="70" zoomScaleNormal="80" zoomScaleSheetLayoutView="70" workbookViewId="0">
      <selection activeCell="W48" sqref="W48"/>
    </sheetView>
  </sheetViews>
  <sheetFormatPr defaultRowHeight="25.5" customHeight="1" x14ac:dyDescent="0.2"/>
  <cols>
    <col min="1" max="1" width="15.85546875" style="66" customWidth="1"/>
    <col min="2" max="2" width="36.140625" style="66" customWidth="1"/>
    <col min="3" max="3" width="12.28515625" style="66" customWidth="1"/>
    <col min="4" max="4" width="18.42578125" style="66" customWidth="1"/>
    <col min="5" max="5" width="48.85546875" style="66" customWidth="1"/>
    <col min="6" max="6" width="66.42578125" style="66" customWidth="1"/>
    <col min="7" max="7" width="8.28515625" style="66" customWidth="1"/>
    <col min="8" max="8" width="9.140625" style="66"/>
    <col min="9" max="9" width="33.140625" style="66" customWidth="1"/>
    <col min="10" max="10" width="6.28515625" style="66" customWidth="1"/>
    <col min="11" max="11" width="9.85546875" style="66" customWidth="1"/>
    <col min="12" max="12" width="14" style="66" customWidth="1"/>
    <col min="13" max="15" width="14.140625" style="66" customWidth="1"/>
    <col min="16" max="16" width="16.85546875" style="66" customWidth="1"/>
    <col min="17" max="17" width="11.42578125" style="66" customWidth="1"/>
    <col min="18" max="18" width="14" style="66" customWidth="1"/>
    <col min="19" max="19" width="15.85546875" style="66" customWidth="1"/>
    <col min="20" max="20" width="12" style="66" customWidth="1"/>
    <col min="21" max="21" width="15.42578125" style="66" customWidth="1"/>
    <col min="22" max="22" width="9.140625" style="66"/>
    <col min="23" max="23" width="15.28515625" style="66" customWidth="1"/>
    <col min="24" max="16384" width="9.140625" style="66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43009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88" t="s">
        <v>89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9" t="s">
        <v>90</v>
      </c>
      <c r="B7" s="90"/>
      <c r="C7" s="90"/>
      <c r="D7" s="90"/>
      <c r="E7" s="90"/>
      <c r="F7" s="90"/>
      <c r="G7" s="90"/>
      <c r="H7" s="90"/>
      <c r="I7" s="90"/>
      <c r="J7" s="91"/>
      <c r="K7" s="92" t="s">
        <v>3</v>
      </c>
      <c r="L7" s="79" t="s">
        <v>91</v>
      </c>
      <c r="M7" s="81"/>
      <c r="N7" s="92" t="s">
        <v>92</v>
      </c>
      <c r="O7" s="92" t="s">
        <v>93</v>
      </c>
      <c r="P7" s="89" t="s">
        <v>94</v>
      </c>
      <c r="Q7" s="91"/>
      <c r="R7" s="92" t="s">
        <v>6</v>
      </c>
      <c r="S7" s="89" t="s">
        <v>95</v>
      </c>
      <c r="T7" s="90"/>
      <c r="U7" s="90"/>
      <c r="V7" s="90"/>
      <c r="W7" s="90"/>
      <c r="X7" s="91"/>
    </row>
    <row r="8" spans="1:24" ht="20.25" customHeight="1" x14ac:dyDescent="0.2">
      <c r="A8" s="94" t="s">
        <v>22</v>
      </c>
      <c r="B8" s="95"/>
      <c r="C8" s="82" t="s">
        <v>96</v>
      </c>
      <c r="D8" s="82" t="s">
        <v>97</v>
      </c>
      <c r="E8" s="84" t="s">
        <v>98</v>
      </c>
      <c r="F8" s="85"/>
      <c r="G8" s="82" t="s">
        <v>0</v>
      </c>
      <c r="H8" s="86" t="s">
        <v>2</v>
      </c>
      <c r="I8" s="87"/>
      <c r="J8" s="82" t="s">
        <v>1</v>
      </c>
      <c r="K8" s="93"/>
      <c r="L8" s="63" t="s">
        <v>99</v>
      </c>
      <c r="M8" s="63" t="s">
        <v>100</v>
      </c>
      <c r="N8" s="93"/>
      <c r="O8" s="93"/>
      <c r="P8" s="12" t="s">
        <v>4</v>
      </c>
      <c r="Q8" s="12" t="s">
        <v>5</v>
      </c>
      <c r="R8" s="93"/>
      <c r="S8" s="64" t="s">
        <v>7</v>
      </c>
      <c r="T8" s="13" t="s">
        <v>8</v>
      </c>
      <c r="U8" s="64" t="s">
        <v>9</v>
      </c>
      <c r="V8" s="14" t="s">
        <v>8</v>
      </c>
      <c r="W8" s="15" t="s">
        <v>160</v>
      </c>
      <c r="X8" s="14" t="s">
        <v>8</v>
      </c>
    </row>
    <row r="9" spans="1:24" ht="20.25" customHeight="1" thickBot="1" x14ac:dyDescent="0.25">
      <c r="A9" s="65" t="s">
        <v>101</v>
      </c>
      <c r="B9" s="65" t="s">
        <v>102</v>
      </c>
      <c r="C9" s="83"/>
      <c r="D9" s="83"/>
      <c r="E9" s="17" t="s">
        <v>103</v>
      </c>
      <c r="F9" s="17" t="s">
        <v>104</v>
      </c>
      <c r="G9" s="83"/>
      <c r="H9" s="17" t="s">
        <v>101</v>
      </c>
      <c r="I9" s="17" t="s">
        <v>102</v>
      </c>
      <c r="J9" s="83"/>
      <c r="K9" s="65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65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+'Access-Out'!A10</f>
        <v>12101</v>
      </c>
      <c r="B10" s="24" t="str">
        <f>+'Access-Out'!B10</f>
        <v>JUSTICA FEDERAL DE PRIMEIRO GRAU</v>
      </c>
      <c r="C10" s="23" t="str">
        <f>CONCATENATE('Access-Out'!C10,".",'Access-Out'!D10)</f>
        <v>02.061</v>
      </c>
      <c r="D10" s="23" t="str">
        <f>CONCATENATE('Access-Out'!E10,".",'Access-Out'!G10)</f>
        <v>0569.4224</v>
      </c>
      <c r="E10" s="24" t="str">
        <f>+'Access-Out'!F10</f>
        <v>PRESTACAO JURISDICIONAL NA JUSTICA FEDERAL</v>
      </c>
      <c r="F10" s="25" t="str">
        <f>+'Access-Out'!H10</f>
        <v>ASSISTENCIA JURIDICA A PESSOAS CARENTES</v>
      </c>
      <c r="G10" s="22" t="str">
        <f>IF('Access-Out'!I10="1","F","S")</f>
        <v>F</v>
      </c>
      <c r="H10" s="22" t="str">
        <f>+'Access-Out'!J10</f>
        <v>0100</v>
      </c>
      <c r="I10" s="26" t="str">
        <f>+'Access-Out'!K10</f>
        <v>RECURSOS ORDINARIOS</v>
      </c>
      <c r="J10" s="22" t="str">
        <f>+'Access-Out'!L10</f>
        <v>3</v>
      </c>
      <c r="K10" s="27"/>
      <c r="L10" s="28"/>
      <c r="M10" s="28"/>
      <c r="N10" s="29">
        <f>K10+L10-M10</f>
        <v>0</v>
      </c>
      <c r="O10" s="27"/>
      <c r="P10" s="30">
        <f>'Access-Out'!M10</f>
        <v>31967569</v>
      </c>
      <c r="Q10" s="30"/>
      <c r="R10" s="30">
        <f>N10-O10+P10+Q10</f>
        <v>31967569</v>
      </c>
      <c r="S10" s="30">
        <f>'Access-Out'!N10</f>
        <v>31967567.539999999</v>
      </c>
      <c r="T10" s="31">
        <f>IF(R10&gt;0,S10/R10,0)</f>
        <v>0.99999995432871358</v>
      </c>
      <c r="U10" s="30">
        <f>'Access-Out'!O10</f>
        <v>31957691.949999999</v>
      </c>
      <c r="V10" s="31">
        <f>IF(R10&gt;0,U10/R10,0)</f>
        <v>0.99969102905510265</v>
      </c>
      <c r="W10" s="30">
        <f>'Access-Out'!P10</f>
        <v>31957513.949999999</v>
      </c>
      <c r="X10" s="31">
        <f>IF(R10&gt;0,W10/R10,0)</f>
        <v>0.99968546091196364</v>
      </c>
    </row>
    <row r="11" spans="1:24" ht="30.75" customHeight="1" x14ac:dyDescent="0.2">
      <c r="A11" s="32" t="str">
        <f>+'Access-Out'!A11</f>
        <v>12101</v>
      </c>
      <c r="B11" s="43" t="str">
        <f>+'Access-Out'!B11</f>
        <v>JUSTICA FEDERAL DE PRIMEIRO GRAU</v>
      </c>
      <c r="C11" s="32" t="str">
        <f>CONCATENATE('Access-Out'!C11,".",'Access-Out'!D11)</f>
        <v>02.061</v>
      </c>
      <c r="D11" s="32" t="str">
        <f>CONCATENATE('Access-Out'!E11,".",'Access-Out'!G11)</f>
        <v>0569.4257</v>
      </c>
      <c r="E11" s="43" t="str">
        <f>+'Access-Out'!F11</f>
        <v>PRESTACAO JURISDICIONAL NA JUSTICA FEDERAL</v>
      </c>
      <c r="F11" s="44" t="str">
        <f>+'Access-Out'!H11</f>
        <v>JULGAMENTO DE CAUSAS NA JUSTICA FEDERAL</v>
      </c>
      <c r="G11" s="32" t="str">
        <f>IF('Access-Out'!I11="1","F","S")</f>
        <v>F</v>
      </c>
      <c r="H11" s="32" t="str">
        <f>+'Access-Out'!J11</f>
        <v>0100</v>
      </c>
      <c r="I11" s="43" t="str">
        <f>+'Access-Out'!K11</f>
        <v>RECURSOS ORDINARIOS</v>
      </c>
      <c r="J11" s="32" t="str">
        <f>+'Access-Out'!L11</f>
        <v>4</v>
      </c>
      <c r="K11" s="33"/>
      <c r="L11" s="33"/>
      <c r="M11" s="33"/>
      <c r="N11" s="34">
        <v>0</v>
      </c>
      <c r="O11" s="33"/>
      <c r="P11" s="35">
        <f>'Access-Out'!M11</f>
        <v>10401000</v>
      </c>
      <c r="Q11" s="35"/>
      <c r="R11" s="35">
        <f t="shared" ref="R11:R32" si="0">N11-O11+P11+Q11</f>
        <v>10401000</v>
      </c>
      <c r="S11" s="35">
        <f>'Access-Out'!N11</f>
        <v>2242908.5499999998</v>
      </c>
      <c r="T11" s="36">
        <f t="shared" ref="T11:T35" si="1">IF(R11&gt;0,S11/R11,0)</f>
        <v>0.21564354869724064</v>
      </c>
      <c r="U11" s="35">
        <f>'Access-Out'!O11</f>
        <v>882865.61</v>
      </c>
      <c r="V11" s="36">
        <f t="shared" ref="V11:V35" si="2">IF(R11&gt;0,U11/R11,0)</f>
        <v>8.4882762234400541E-2</v>
      </c>
      <c r="W11" s="35">
        <f>'Access-Out'!P11</f>
        <v>873226.83</v>
      </c>
      <c r="X11" s="36">
        <f t="shared" ref="X11:X35" si="3">IF(R11&gt;0,W11/R11,0)</f>
        <v>8.3956045572541091E-2</v>
      </c>
    </row>
    <row r="12" spans="1:24" ht="30.75" customHeight="1" x14ac:dyDescent="0.2">
      <c r="A12" s="32" t="str">
        <f>+'Access-Out'!A12</f>
        <v>12101</v>
      </c>
      <c r="B12" s="43" t="str">
        <f>+'Access-Out'!B12</f>
        <v>JUSTICA FEDERAL DE PRIMEIRO GRAU</v>
      </c>
      <c r="C12" s="32" t="str">
        <f>CONCATENATE('Access-Out'!C12,".",'Access-Out'!D12)</f>
        <v>02.061</v>
      </c>
      <c r="D12" s="32" t="str">
        <f>CONCATENATE('Access-Out'!E12,".",'Access-Out'!G12)</f>
        <v>0569.4257</v>
      </c>
      <c r="E12" s="43" t="str">
        <f>+'Access-Out'!F12</f>
        <v>PRESTACAO JURISDICIONAL NA JUSTICA FEDERAL</v>
      </c>
      <c r="F12" s="43" t="str">
        <f>+'Access-Out'!H12</f>
        <v>JULGAMENTO DE CAUSAS NA JUSTICA FEDERAL</v>
      </c>
      <c r="G12" s="32" t="str">
        <f>IF('Access-Out'!I12="1","F","S")</f>
        <v>F</v>
      </c>
      <c r="H12" s="32" t="str">
        <f>+'Access-Out'!J12</f>
        <v>0100</v>
      </c>
      <c r="I12" s="43" t="str">
        <f>+'Access-Out'!K12</f>
        <v>RECURSOS ORDINARIOS</v>
      </c>
      <c r="J12" s="32" t="str">
        <f>+'Access-Out'!L12</f>
        <v>3</v>
      </c>
      <c r="K12" s="35"/>
      <c r="L12" s="35"/>
      <c r="M12" s="35"/>
      <c r="N12" s="33">
        <v>0</v>
      </c>
      <c r="O12" s="35"/>
      <c r="P12" s="35">
        <f>'Access-Out'!M12</f>
        <v>145706789.08000001</v>
      </c>
      <c r="Q12" s="35"/>
      <c r="R12" s="35">
        <f t="shared" si="0"/>
        <v>145706789.08000001</v>
      </c>
      <c r="S12" s="35">
        <f>'Access-Out'!N12</f>
        <v>125858931.73999999</v>
      </c>
      <c r="T12" s="36">
        <f t="shared" si="1"/>
        <v>0.86378220626972579</v>
      </c>
      <c r="U12" s="35">
        <f>'Access-Out'!O12</f>
        <v>87038254.209999993</v>
      </c>
      <c r="V12" s="36">
        <f t="shared" si="2"/>
        <v>0.59735208468708911</v>
      </c>
      <c r="W12" s="35">
        <f>'Access-Out'!P12</f>
        <v>86084936.140000001</v>
      </c>
      <c r="X12" s="36">
        <f t="shared" si="3"/>
        <v>0.59080936916903193</v>
      </c>
    </row>
    <row r="13" spans="1:24" ht="30.75" customHeight="1" x14ac:dyDescent="0.2">
      <c r="A13" s="32" t="str">
        <f>+'Access-Out'!A13</f>
        <v>12101</v>
      </c>
      <c r="B13" s="43" t="str">
        <f>+'Access-Out'!B13</f>
        <v>JUSTICA FEDERAL DE PRIMEIRO GRAU</v>
      </c>
      <c r="C13" s="32" t="str">
        <f>CONCATENATE('Access-Out'!C13,".",'Access-Out'!D13)</f>
        <v>02.061</v>
      </c>
      <c r="D13" s="32" t="str">
        <f>CONCATENATE('Access-Out'!E13,".",'Access-Out'!G13)</f>
        <v>0569.4257</v>
      </c>
      <c r="E13" s="43" t="str">
        <f>+'Access-Out'!F13</f>
        <v>PRESTACAO JURISDICIONAL NA JUSTICA FEDERAL</v>
      </c>
      <c r="F13" s="43" t="str">
        <f>+'Access-Out'!H13</f>
        <v>JULGAMENTO DE CAUSAS NA JUSTICA FEDERAL</v>
      </c>
      <c r="G13" s="32" t="str">
        <f>IF('Access-Out'!I13="1","F","S")</f>
        <v>F</v>
      </c>
      <c r="H13" s="32" t="str">
        <f>+'Access-Out'!J13</f>
        <v>0127</v>
      </c>
      <c r="I13" s="43" t="str">
        <f>+'Access-Out'!K13</f>
        <v>CUSTAS E EMOLUMENTOS - PODER JUDICIARIO</v>
      </c>
      <c r="J13" s="32" t="str">
        <f>+'Access-Out'!L13</f>
        <v>3</v>
      </c>
      <c r="K13" s="35"/>
      <c r="L13" s="35"/>
      <c r="M13" s="35"/>
      <c r="N13" s="33">
        <v>0</v>
      </c>
      <c r="O13" s="35"/>
      <c r="P13" s="35">
        <f>'Access-Out'!M13</f>
        <v>25968993</v>
      </c>
      <c r="Q13" s="35"/>
      <c r="R13" s="35">
        <f t="shared" si="0"/>
        <v>25968993</v>
      </c>
      <c r="S13" s="35">
        <f>'Access-Out'!N13</f>
        <v>21588351.870000001</v>
      </c>
      <c r="T13" s="36">
        <f t="shared" si="1"/>
        <v>0.8313126300276642</v>
      </c>
      <c r="U13" s="35">
        <f>'Access-Out'!O13</f>
        <v>15233560.85</v>
      </c>
      <c r="V13" s="36">
        <f t="shared" si="2"/>
        <v>0.58660575902962431</v>
      </c>
      <c r="W13" s="35">
        <f>'Access-Out'!P13</f>
        <v>15233560.85</v>
      </c>
      <c r="X13" s="36">
        <f t="shared" si="3"/>
        <v>0.58660575902962431</v>
      </c>
    </row>
    <row r="14" spans="1:24" ht="30.75" customHeight="1" x14ac:dyDescent="0.2">
      <c r="A14" s="32" t="str">
        <f>+'Access-Out'!A14</f>
        <v>12101</v>
      </c>
      <c r="B14" s="43" t="str">
        <f>+'Access-Out'!B14</f>
        <v>JUSTICA FEDERAL DE PRIMEIRO GRAU</v>
      </c>
      <c r="C14" s="32" t="str">
        <f>CONCATENATE('Access-Out'!C14,".",'Access-Out'!D14)</f>
        <v>02.061</v>
      </c>
      <c r="D14" s="32" t="str">
        <f>CONCATENATE('Access-Out'!E14,".",'Access-Out'!G14)</f>
        <v>0569.4257</v>
      </c>
      <c r="E14" s="43" t="str">
        <f>+'Access-Out'!F14</f>
        <v>PRESTACAO JURISDICIONAL NA JUSTICA FEDERAL</v>
      </c>
      <c r="F14" s="43" t="str">
        <f>+'Access-Out'!H14</f>
        <v>JULGAMENTO DE CAUSAS NA JUSTICA FEDERAL</v>
      </c>
      <c r="G14" s="32" t="str">
        <f>IF('Access-Out'!I14="1","F","S")</f>
        <v>F</v>
      </c>
      <c r="H14" s="32" t="str">
        <f>+'Access-Out'!J14</f>
        <v>0181</v>
      </c>
      <c r="I14" s="43" t="str">
        <f>+'Access-Out'!K14</f>
        <v>RECURSOS DE CONVENIOS</v>
      </c>
      <c r="J14" s="32" t="str">
        <f>+'Access-Out'!L14</f>
        <v>4</v>
      </c>
      <c r="K14" s="35"/>
      <c r="L14" s="35"/>
      <c r="M14" s="35"/>
      <c r="N14" s="33">
        <v>0</v>
      </c>
      <c r="O14" s="35"/>
      <c r="P14" s="35">
        <f>'Access-Out'!M14</f>
        <v>8306380</v>
      </c>
      <c r="Q14" s="35"/>
      <c r="R14" s="35">
        <f t="shared" si="0"/>
        <v>8306380</v>
      </c>
      <c r="S14" s="35">
        <f>'Access-Out'!N14</f>
        <v>5570556</v>
      </c>
      <c r="T14" s="36">
        <f t="shared" si="1"/>
        <v>0.67063582451079773</v>
      </c>
      <c r="U14" s="35">
        <f>'Access-Out'!O14</f>
        <v>0</v>
      </c>
      <c r="V14" s="36">
        <f t="shared" si="2"/>
        <v>0</v>
      </c>
      <c r="W14" s="35">
        <f>'Access-Out'!P14</f>
        <v>0</v>
      </c>
      <c r="X14" s="36">
        <f t="shared" si="3"/>
        <v>0</v>
      </c>
    </row>
    <row r="15" spans="1:24" ht="30.75" customHeight="1" x14ac:dyDescent="0.2">
      <c r="A15" s="32" t="str">
        <f>+'Access-Out'!A15</f>
        <v>12101</v>
      </c>
      <c r="B15" s="43" t="str">
        <f>+'Access-Out'!B15</f>
        <v>JUSTICA FEDERAL DE PRIMEIRO GRAU</v>
      </c>
      <c r="C15" s="32" t="str">
        <f>CONCATENATE('Access-Out'!C15,".",'Access-Out'!D15)</f>
        <v>02.061</v>
      </c>
      <c r="D15" s="32" t="str">
        <f>CONCATENATE('Access-Out'!E15,".",'Access-Out'!G15)</f>
        <v>0569.4257</v>
      </c>
      <c r="E15" s="43" t="str">
        <f>+'Access-Out'!F15</f>
        <v>PRESTACAO JURISDICIONAL NA JUSTICA FEDERAL</v>
      </c>
      <c r="F15" s="43" t="str">
        <f>+'Access-Out'!H15</f>
        <v>JULGAMENTO DE CAUSAS NA JUSTICA FEDERAL</v>
      </c>
      <c r="G15" s="32" t="str">
        <f>IF('Access-Out'!I15="1","F","S")</f>
        <v>F</v>
      </c>
      <c r="H15" s="32" t="str">
        <f>+'Access-Out'!J15</f>
        <v>0181</v>
      </c>
      <c r="I15" s="43" t="str">
        <f>+'Access-Out'!K15</f>
        <v>RECURSOS DE CONVENIOS</v>
      </c>
      <c r="J15" s="32" t="str">
        <f>+'Access-Out'!L15</f>
        <v>3</v>
      </c>
      <c r="K15" s="33"/>
      <c r="L15" s="33"/>
      <c r="M15" s="33"/>
      <c r="N15" s="33">
        <v>0</v>
      </c>
      <c r="O15" s="33"/>
      <c r="P15" s="35">
        <f>'Access-Out'!M15</f>
        <v>382601</v>
      </c>
      <c r="Q15" s="35"/>
      <c r="R15" s="35">
        <f t="shared" si="0"/>
        <v>382601</v>
      </c>
      <c r="S15" s="35">
        <f>'Access-Out'!N15</f>
        <v>360101</v>
      </c>
      <c r="T15" s="36">
        <f t="shared" si="1"/>
        <v>0.94119199897543393</v>
      </c>
      <c r="U15" s="35">
        <f>'Access-Out'!O15</f>
        <v>0</v>
      </c>
      <c r="V15" s="36">
        <f t="shared" si="2"/>
        <v>0</v>
      </c>
      <c r="W15" s="35">
        <f>'Access-Out'!P15</f>
        <v>0</v>
      </c>
      <c r="X15" s="36">
        <f t="shared" si="3"/>
        <v>0</v>
      </c>
    </row>
    <row r="16" spans="1:24" ht="30.75" customHeight="1" x14ac:dyDescent="0.2">
      <c r="A16" s="32" t="str">
        <f>+'Access-Out'!A16</f>
        <v>12101</v>
      </c>
      <c r="B16" s="43" t="str">
        <f>+'Access-Out'!B16</f>
        <v>JUSTICA FEDERAL DE PRIMEIRO GRAU</v>
      </c>
      <c r="C16" s="32" t="str">
        <f>CONCATENATE('Access-Out'!C16,".",'Access-Out'!D16)</f>
        <v>02.122</v>
      </c>
      <c r="D16" s="32" t="str">
        <f>CONCATENATE('Access-Out'!E16,".",'Access-Out'!G16)</f>
        <v>0569.11RQ</v>
      </c>
      <c r="E16" s="43" t="str">
        <f>+'Access-Out'!F16</f>
        <v>PRESTACAO JURISDICIONAL NA JUSTICA FEDERAL</v>
      </c>
      <c r="F16" s="43" t="str">
        <f>+'Access-Out'!H16</f>
        <v>REFORMA DO FORUM FEDERAL DE EXECUCOES FISCAIS DE SAO PAULO -</v>
      </c>
      <c r="G16" s="32" t="str">
        <f>IF('Access-Out'!I16="1","F","S")</f>
        <v>F</v>
      </c>
      <c r="H16" s="32" t="str">
        <f>+'Access-Out'!J16</f>
        <v>0100</v>
      </c>
      <c r="I16" s="43" t="str">
        <f>+'Access-Out'!K16</f>
        <v>RECURSOS ORDINARIOS</v>
      </c>
      <c r="J16" s="32" t="str">
        <f>+'Access-Out'!L16</f>
        <v>4</v>
      </c>
      <c r="K16" s="35"/>
      <c r="L16" s="35"/>
      <c r="M16" s="35"/>
      <c r="N16" s="33">
        <v>0</v>
      </c>
      <c r="O16" s="35"/>
      <c r="P16" s="35">
        <f>'Access-Out'!M16</f>
        <v>1670000</v>
      </c>
      <c r="Q16" s="35"/>
      <c r="R16" s="35">
        <f t="shared" si="0"/>
        <v>1670000</v>
      </c>
      <c r="S16" s="35">
        <f>'Access-Out'!N16</f>
        <v>929027.03</v>
      </c>
      <c r="T16" s="36">
        <f t="shared" si="1"/>
        <v>0.55630361077844315</v>
      </c>
      <c r="U16" s="35">
        <f>'Access-Out'!O16</f>
        <v>1518.9</v>
      </c>
      <c r="V16" s="36">
        <f t="shared" si="2"/>
        <v>9.0952095808383236E-4</v>
      </c>
      <c r="W16" s="35">
        <f>'Access-Out'!P16</f>
        <v>1518.9</v>
      </c>
      <c r="X16" s="36">
        <f t="shared" si="3"/>
        <v>9.0952095808383236E-4</v>
      </c>
    </row>
    <row r="17" spans="1:24" ht="30.75" customHeight="1" x14ac:dyDescent="0.2">
      <c r="A17" s="32" t="str">
        <f>+'Access-Out'!A17</f>
        <v>12101</v>
      </c>
      <c r="B17" s="43" t="str">
        <f>+'Access-Out'!B17</f>
        <v>JUSTICA FEDERAL DE PRIMEIRO GRAU</v>
      </c>
      <c r="C17" s="32" t="str">
        <f>CONCATENATE('Access-Out'!C17,".",'Access-Out'!D17)</f>
        <v>02.122</v>
      </c>
      <c r="D17" s="32" t="str">
        <f>CONCATENATE('Access-Out'!E17,".",'Access-Out'!G17)</f>
        <v>0569.12S9</v>
      </c>
      <c r="E17" s="43" t="str">
        <f>+'Access-Out'!F17</f>
        <v>PRESTACAO JURISDICIONAL NA JUSTICA FEDERAL</v>
      </c>
      <c r="F17" s="43" t="str">
        <f>+'Access-Out'!H17</f>
        <v>REFORMA DO FORUM FEDERAL CRIMINAL E PREVIDENCIARIO DE SAO PA</v>
      </c>
      <c r="G17" s="32" t="str">
        <f>IF('Access-Out'!I17="1","F","S")</f>
        <v>F</v>
      </c>
      <c r="H17" s="32" t="str">
        <f>+'Access-Out'!J17</f>
        <v>0100</v>
      </c>
      <c r="I17" s="43" t="str">
        <f>+'Access-Out'!K17</f>
        <v>RECURSOS ORDINARIOS</v>
      </c>
      <c r="J17" s="32" t="str">
        <f>+'Access-Out'!L17</f>
        <v>4</v>
      </c>
      <c r="K17" s="35"/>
      <c r="L17" s="35"/>
      <c r="M17" s="35"/>
      <c r="N17" s="33">
        <v>0</v>
      </c>
      <c r="O17" s="35"/>
      <c r="P17" s="35">
        <f>'Access-Out'!M17</f>
        <v>1950800</v>
      </c>
      <c r="Q17" s="35"/>
      <c r="R17" s="35">
        <f t="shared" si="0"/>
        <v>1950800</v>
      </c>
      <c r="S17" s="35">
        <f>'Access-Out'!N17</f>
        <v>1384040.55</v>
      </c>
      <c r="T17" s="36">
        <f t="shared" si="1"/>
        <v>0.70947331863850727</v>
      </c>
      <c r="U17" s="35">
        <f>'Access-Out'!O17</f>
        <v>0</v>
      </c>
      <c r="V17" s="36">
        <f t="shared" si="2"/>
        <v>0</v>
      </c>
      <c r="W17" s="35">
        <f>'Access-Out'!P17</f>
        <v>0</v>
      </c>
      <c r="X17" s="36">
        <f t="shared" si="3"/>
        <v>0</v>
      </c>
    </row>
    <row r="18" spans="1:24" ht="30.75" customHeight="1" x14ac:dyDescent="0.2">
      <c r="A18" s="32" t="str">
        <f>+'Access-Out'!A18</f>
        <v>12101</v>
      </c>
      <c r="B18" s="43" t="str">
        <f>+'Access-Out'!B18</f>
        <v>JUSTICA FEDERAL DE PRIMEIRO GRAU</v>
      </c>
      <c r="C18" s="32" t="str">
        <f>CONCATENATE('Access-Out'!C18,".",'Access-Out'!D18)</f>
        <v>02.122</v>
      </c>
      <c r="D18" s="32" t="str">
        <f>CONCATENATE('Access-Out'!E18,".",'Access-Out'!G18)</f>
        <v>0569.13FR</v>
      </c>
      <c r="E18" s="43" t="str">
        <f>+'Access-Out'!F18</f>
        <v>PRESTACAO JURISDICIONAL NA JUSTICA FEDERAL</v>
      </c>
      <c r="F18" s="43" t="str">
        <f>+'Access-Out'!H18</f>
        <v>REFORMA DO FORUM FEDERAL DE RIBEIRAO PRETO - SP</v>
      </c>
      <c r="G18" s="32" t="str">
        <f>IF('Access-Out'!I18="1","F","S")</f>
        <v>F</v>
      </c>
      <c r="H18" s="32" t="str">
        <f>+'Access-Out'!J18</f>
        <v>0100</v>
      </c>
      <c r="I18" s="43" t="str">
        <f>+'Access-Out'!K18</f>
        <v>RECURSOS ORDINARIOS</v>
      </c>
      <c r="J18" s="32" t="str">
        <f>+'Access-Out'!L18</f>
        <v>4</v>
      </c>
      <c r="K18" s="35"/>
      <c r="L18" s="35"/>
      <c r="M18" s="35"/>
      <c r="N18" s="33">
        <v>0</v>
      </c>
      <c r="O18" s="35"/>
      <c r="P18" s="35">
        <f>'Access-Out'!M18</f>
        <v>2625300</v>
      </c>
      <c r="Q18" s="35"/>
      <c r="R18" s="35">
        <f t="shared" si="0"/>
        <v>2625300</v>
      </c>
      <c r="S18" s="35">
        <f>'Access-Out'!N18</f>
        <v>26366.11</v>
      </c>
      <c r="T18" s="36">
        <f t="shared" si="1"/>
        <v>1.0043084599855255E-2</v>
      </c>
      <c r="U18" s="35">
        <f>'Access-Out'!O18</f>
        <v>0</v>
      </c>
      <c r="V18" s="36">
        <f t="shared" si="2"/>
        <v>0</v>
      </c>
      <c r="W18" s="35">
        <f>'Access-Out'!P18</f>
        <v>0</v>
      </c>
      <c r="X18" s="36">
        <f t="shared" si="3"/>
        <v>0</v>
      </c>
    </row>
    <row r="19" spans="1:24" ht="30.75" customHeight="1" x14ac:dyDescent="0.2">
      <c r="A19" s="32" t="str">
        <f>+'Access-Out'!A19</f>
        <v>12101</v>
      </c>
      <c r="B19" s="43" t="str">
        <f>+'Access-Out'!B19</f>
        <v>JUSTICA FEDERAL DE PRIMEIRO GRAU</v>
      </c>
      <c r="C19" s="32" t="str">
        <f>CONCATENATE('Access-Out'!C19,".",'Access-Out'!D19)</f>
        <v>02.122</v>
      </c>
      <c r="D19" s="32" t="str">
        <f>CONCATENATE('Access-Out'!E19,".",'Access-Out'!G19)</f>
        <v>0569.14YN</v>
      </c>
      <c r="E19" s="43" t="str">
        <f>+'Access-Out'!F19</f>
        <v>PRESTACAO JURISDICIONAL NA JUSTICA FEDERAL</v>
      </c>
      <c r="F19" s="43" t="str">
        <f>+'Access-Out'!H19</f>
        <v>REFORMA DO FORUM FEDERAL CIVEL DE SAO PAULO - SP</v>
      </c>
      <c r="G19" s="32" t="str">
        <f>IF('Access-Out'!I19="1","F","S")</f>
        <v>F</v>
      </c>
      <c r="H19" s="32" t="str">
        <f>+'Access-Out'!J19</f>
        <v>0100</v>
      </c>
      <c r="I19" s="43" t="str">
        <f>+'Access-Out'!K19</f>
        <v>RECURSOS ORDINARIOS</v>
      </c>
      <c r="J19" s="32" t="str">
        <f>+'Access-Out'!L19</f>
        <v>4</v>
      </c>
      <c r="K19" s="35"/>
      <c r="L19" s="35"/>
      <c r="M19" s="35"/>
      <c r="N19" s="33">
        <v>0</v>
      </c>
      <c r="O19" s="35"/>
      <c r="P19" s="35">
        <f>'Access-Out'!M19</f>
        <v>1180000</v>
      </c>
      <c r="Q19" s="35"/>
      <c r="R19" s="35">
        <f t="shared" si="0"/>
        <v>1180000</v>
      </c>
      <c r="S19" s="35">
        <f>'Access-Out'!N19</f>
        <v>5037.49</v>
      </c>
      <c r="T19" s="36">
        <f t="shared" si="1"/>
        <v>4.2690593220338982E-3</v>
      </c>
      <c r="U19" s="35">
        <f>'Access-Out'!O19</f>
        <v>5037.49</v>
      </c>
      <c r="V19" s="36">
        <f t="shared" si="2"/>
        <v>4.2690593220338982E-3</v>
      </c>
      <c r="W19" s="35">
        <f>'Access-Out'!P19</f>
        <v>5037.49</v>
      </c>
      <c r="X19" s="36">
        <f t="shared" si="3"/>
        <v>4.2690593220338982E-3</v>
      </c>
    </row>
    <row r="20" spans="1:24" ht="30.75" customHeight="1" x14ac:dyDescent="0.2">
      <c r="A20" s="32" t="str">
        <f>+'Access-Out'!A20</f>
        <v>12101</v>
      </c>
      <c r="B20" s="43" t="str">
        <f>+'Access-Out'!B20</f>
        <v>JUSTICA FEDERAL DE PRIMEIRO GRAU</v>
      </c>
      <c r="C20" s="32" t="str">
        <f>CONCATENATE('Access-Out'!C20,".",'Access-Out'!D20)</f>
        <v>02.122</v>
      </c>
      <c r="D20" s="32" t="str">
        <f>CONCATENATE('Access-Out'!E20,".",'Access-Out'!G20)</f>
        <v>0569.14YO</v>
      </c>
      <c r="E20" s="43" t="str">
        <f>+'Access-Out'!F20</f>
        <v>PRESTACAO JURISDICIONAL NA JUSTICA FEDERAL</v>
      </c>
      <c r="F20" s="43" t="str">
        <f>+'Access-Out'!H20</f>
        <v>REFORMA DA SEDE ADMINISTRATIVA DA JUSTICA FEDERAL DE SAO PAU</v>
      </c>
      <c r="G20" s="32" t="str">
        <f>IF('Access-Out'!I20="1","F","S")</f>
        <v>F</v>
      </c>
      <c r="H20" s="32" t="str">
        <f>+'Access-Out'!J20</f>
        <v>0100</v>
      </c>
      <c r="I20" s="43" t="str">
        <f>+'Access-Out'!K20</f>
        <v>RECURSOS ORDINARIOS</v>
      </c>
      <c r="J20" s="32" t="str">
        <f>+'Access-Out'!L20</f>
        <v>4</v>
      </c>
      <c r="K20" s="35"/>
      <c r="L20" s="35"/>
      <c r="M20" s="35"/>
      <c r="N20" s="33">
        <v>0</v>
      </c>
      <c r="O20" s="35"/>
      <c r="P20" s="35">
        <f>'Access-Out'!M20</f>
        <v>1470000</v>
      </c>
      <c r="Q20" s="35"/>
      <c r="R20" s="35">
        <f t="shared" si="0"/>
        <v>1470000</v>
      </c>
      <c r="S20" s="35">
        <f>'Access-Out'!N20</f>
        <v>0</v>
      </c>
      <c r="T20" s="36">
        <f t="shared" si="1"/>
        <v>0</v>
      </c>
      <c r="U20" s="35">
        <f>'Access-Out'!O20</f>
        <v>0</v>
      </c>
      <c r="V20" s="36">
        <f t="shared" si="2"/>
        <v>0</v>
      </c>
      <c r="W20" s="35">
        <f>'Access-Out'!P20</f>
        <v>0</v>
      </c>
      <c r="X20" s="36">
        <f t="shared" si="3"/>
        <v>0</v>
      </c>
    </row>
    <row r="21" spans="1:24" ht="30.75" customHeight="1" x14ac:dyDescent="0.2">
      <c r="A21" s="32" t="str">
        <f>+'Access-Out'!A21</f>
        <v>12101</v>
      </c>
      <c r="B21" s="43" t="str">
        <f>+'Access-Out'!B21</f>
        <v>JUSTICA FEDERAL DE PRIMEIRO GRAU</v>
      </c>
      <c r="C21" s="32" t="str">
        <f>CONCATENATE('Access-Out'!C21,".",'Access-Out'!D21)</f>
        <v>02.122</v>
      </c>
      <c r="D21" s="32" t="str">
        <f>CONCATENATE('Access-Out'!E21,".",'Access-Out'!G21)</f>
        <v>0569.158T</v>
      </c>
      <c r="E21" s="43" t="str">
        <f>+'Access-Out'!F21</f>
        <v>PRESTACAO JURISDICIONAL NA JUSTICA FEDERAL</v>
      </c>
      <c r="F21" s="43" t="str">
        <f>+'Access-Out'!H21</f>
        <v>REFORMA DO JUIZADO ESPECIAL FEDERAL DE SAO PAULO - SP - 2. E</v>
      </c>
      <c r="G21" s="32" t="str">
        <f>IF('Access-Out'!I21="1","F","S")</f>
        <v>F</v>
      </c>
      <c r="H21" s="32" t="str">
        <f>+'Access-Out'!J21</f>
        <v>0100</v>
      </c>
      <c r="I21" s="43" t="str">
        <f>+'Access-Out'!K21</f>
        <v>RECURSOS ORDINARIOS</v>
      </c>
      <c r="J21" s="32" t="str">
        <f>+'Access-Out'!L21</f>
        <v>4</v>
      </c>
      <c r="K21" s="35"/>
      <c r="L21" s="35"/>
      <c r="M21" s="35"/>
      <c r="N21" s="33">
        <v>0</v>
      </c>
      <c r="O21" s="35"/>
      <c r="P21" s="35">
        <f>'Access-Out'!M21</f>
        <v>2000000</v>
      </c>
      <c r="Q21" s="35"/>
      <c r="R21" s="35">
        <f t="shared" si="0"/>
        <v>2000000</v>
      </c>
      <c r="S21" s="35">
        <f>'Access-Out'!N21</f>
        <v>0</v>
      </c>
      <c r="T21" s="36">
        <f t="shared" si="1"/>
        <v>0</v>
      </c>
      <c r="U21" s="35">
        <f>'Access-Out'!O21</f>
        <v>0</v>
      </c>
      <c r="V21" s="36">
        <f t="shared" si="2"/>
        <v>0</v>
      </c>
      <c r="W21" s="35">
        <f>'Access-Out'!P21</f>
        <v>0</v>
      </c>
      <c r="X21" s="36">
        <f t="shared" si="3"/>
        <v>0</v>
      </c>
    </row>
    <row r="22" spans="1:24" ht="30.75" customHeight="1" x14ac:dyDescent="0.2">
      <c r="A22" s="32" t="str">
        <f>+'Access-Out'!A22</f>
        <v>12101</v>
      </c>
      <c r="B22" s="43" t="str">
        <f>+'Access-Out'!B22</f>
        <v>JUSTICA FEDERAL DE PRIMEIRO GRAU</v>
      </c>
      <c r="C22" s="32" t="str">
        <f>CONCATENATE('Access-Out'!C22,".",'Access-Out'!D22)</f>
        <v>02.122</v>
      </c>
      <c r="D22" s="32" t="str">
        <f>CONCATENATE('Access-Out'!E22,".",'Access-Out'!G22)</f>
        <v>0569.15NX</v>
      </c>
      <c r="E22" s="43" t="str">
        <f>+'Access-Out'!F22</f>
        <v>PRESTACAO JURISDICIONAL NA JUSTICA FEDERAL</v>
      </c>
      <c r="F22" s="43" t="str">
        <f>+'Access-Out'!H22</f>
        <v>REFORMA DO FORUM FEDERAL DE SANTOS - SP</v>
      </c>
      <c r="G22" s="32" t="str">
        <f>IF('Access-Out'!I22="1","F","S")</f>
        <v>F</v>
      </c>
      <c r="H22" s="32" t="str">
        <f>+'Access-Out'!J22</f>
        <v>0100</v>
      </c>
      <c r="I22" s="43" t="str">
        <f>+'Access-Out'!K22</f>
        <v>RECURSOS ORDINARIOS</v>
      </c>
      <c r="J22" s="32" t="str">
        <f>+'Access-Out'!L22</f>
        <v>4</v>
      </c>
      <c r="K22" s="35"/>
      <c r="L22" s="35"/>
      <c r="M22" s="35"/>
      <c r="N22" s="33">
        <v>0</v>
      </c>
      <c r="O22" s="35"/>
      <c r="P22" s="35">
        <f>'Access-Out'!M22</f>
        <v>1410000</v>
      </c>
      <c r="Q22" s="35"/>
      <c r="R22" s="35">
        <f t="shared" si="0"/>
        <v>1410000</v>
      </c>
      <c r="S22" s="35">
        <f>'Access-Out'!N22</f>
        <v>0</v>
      </c>
      <c r="T22" s="36">
        <f t="shared" si="1"/>
        <v>0</v>
      </c>
      <c r="U22" s="35">
        <f>'Access-Out'!O22</f>
        <v>0</v>
      </c>
      <c r="V22" s="36">
        <f t="shared" si="2"/>
        <v>0</v>
      </c>
      <c r="W22" s="35">
        <f>'Access-Out'!P22</f>
        <v>0</v>
      </c>
      <c r="X22" s="36">
        <f t="shared" si="3"/>
        <v>0</v>
      </c>
    </row>
    <row r="23" spans="1:24" ht="30.75" customHeight="1" x14ac:dyDescent="0.2">
      <c r="A23" s="32" t="str">
        <f>+'Access-Out'!A23</f>
        <v>12101</v>
      </c>
      <c r="B23" s="43" t="str">
        <f>+'Access-Out'!B23</f>
        <v>JUSTICA FEDERAL DE PRIMEIRO GRAU</v>
      </c>
      <c r="C23" s="32" t="str">
        <f>CONCATENATE('Access-Out'!C23,".",'Access-Out'!D23)</f>
        <v>02.122</v>
      </c>
      <c r="D23" s="32" t="str">
        <f>CONCATENATE('Access-Out'!E23,".",'Access-Out'!G23)</f>
        <v>0569.20TP</v>
      </c>
      <c r="E23" s="43" t="str">
        <f>+'Access-Out'!F23</f>
        <v>PRESTACAO JURISDICIONAL NA JUSTICA FEDERAL</v>
      </c>
      <c r="F23" s="43" t="str">
        <f>+'Access-Out'!H23</f>
        <v>PESSOAL ATIVO DA UNIAO</v>
      </c>
      <c r="G23" s="32" t="str">
        <f>IF('Access-Out'!I23="1","F","S")</f>
        <v>F</v>
      </c>
      <c r="H23" s="32" t="str">
        <f>+'Access-Out'!J23</f>
        <v>0100</v>
      </c>
      <c r="I23" s="43" t="str">
        <f>+'Access-Out'!K23</f>
        <v>RECURSOS ORDINARIOS</v>
      </c>
      <c r="J23" s="32" t="str">
        <f>+'Access-Out'!L23</f>
        <v>1</v>
      </c>
      <c r="K23" s="35"/>
      <c r="L23" s="35"/>
      <c r="M23" s="35"/>
      <c r="N23" s="33">
        <v>0</v>
      </c>
      <c r="O23" s="35"/>
      <c r="P23" s="35">
        <f>'Access-Out'!M23</f>
        <v>763748985.00999999</v>
      </c>
      <c r="Q23" s="35"/>
      <c r="R23" s="35">
        <f t="shared" si="0"/>
        <v>763748985.00999999</v>
      </c>
      <c r="S23" s="35">
        <f>'Access-Out'!N23</f>
        <v>763748691.58000004</v>
      </c>
      <c r="T23" s="36">
        <f t="shared" si="1"/>
        <v>0.99999961580309016</v>
      </c>
      <c r="U23" s="35">
        <f>'Access-Out'!O23</f>
        <v>763679659.35000002</v>
      </c>
      <c r="V23" s="36">
        <f t="shared" si="2"/>
        <v>0.99990922978444408</v>
      </c>
      <c r="W23" s="35">
        <f>'Access-Out'!P23</f>
        <v>760900530.05999994</v>
      </c>
      <c r="X23" s="36">
        <f t="shared" si="3"/>
        <v>0.99627043046091546</v>
      </c>
    </row>
    <row r="24" spans="1:24" ht="30.75" customHeight="1" x14ac:dyDescent="0.2">
      <c r="A24" s="32" t="str">
        <f>+'Access-Out'!A24</f>
        <v>12101</v>
      </c>
      <c r="B24" s="43" t="str">
        <f>+'Access-Out'!B24</f>
        <v>JUSTICA FEDERAL DE PRIMEIRO GRAU</v>
      </c>
      <c r="C24" s="32" t="str">
        <f>CONCATENATE('Access-Out'!C24,".",'Access-Out'!D24)</f>
        <v>02.122</v>
      </c>
      <c r="D24" s="32" t="str">
        <f>CONCATENATE('Access-Out'!E24,".",'Access-Out'!G24)</f>
        <v>0569.216H</v>
      </c>
      <c r="E24" s="43" t="str">
        <f>+'Access-Out'!F24</f>
        <v>PRESTACAO JURISDICIONAL NA JUSTICA FEDERAL</v>
      </c>
      <c r="F24" s="43" t="str">
        <f>+'Access-Out'!H24</f>
        <v>AJUDA DE CUSTO PARA MORADIA OU AUXILIO-MORADIA A AGENTES PUB</v>
      </c>
      <c r="G24" s="32" t="str">
        <f>IF('Access-Out'!I24="1","F","S")</f>
        <v>F</v>
      </c>
      <c r="H24" s="32" t="str">
        <f>+'Access-Out'!J24</f>
        <v>0100</v>
      </c>
      <c r="I24" s="43" t="str">
        <f>+'Access-Out'!K24</f>
        <v>RECURSOS ORDINARIOS</v>
      </c>
      <c r="J24" s="32" t="str">
        <f>+'Access-Out'!L24</f>
        <v>3</v>
      </c>
      <c r="K24" s="35"/>
      <c r="L24" s="35"/>
      <c r="M24" s="35"/>
      <c r="N24" s="33">
        <v>0</v>
      </c>
      <c r="O24" s="35"/>
      <c r="P24" s="35">
        <f>'Access-Out'!M24</f>
        <v>17147858</v>
      </c>
      <c r="Q24" s="35"/>
      <c r="R24" s="35">
        <f t="shared" si="0"/>
        <v>17147858</v>
      </c>
      <c r="S24" s="35">
        <f>'Access-Out'!N24</f>
        <v>14121207.49</v>
      </c>
      <c r="T24" s="36">
        <f t="shared" si="1"/>
        <v>0.82349687581970876</v>
      </c>
      <c r="U24" s="35">
        <f>'Access-Out'!O24</f>
        <v>13717173.08</v>
      </c>
      <c r="V24" s="36">
        <f t="shared" si="2"/>
        <v>0.79993507527295826</v>
      </c>
      <c r="W24" s="35">
        <f>'Access-Out'!P24</f>
        <v>13717173.08</v>
      </c>
      <c r="X24" s="36">
        <f t="shared" si="3"/>
        <v>0.79993507527295826</v>
      </c>
    </row>
    <row r="25" spans="1:24" ht="30.75" customHeight="1" x14ac:dyDescent="0.2">
      <c r="A25" s="32" t="str">
        <f>+'Access-Out'!A25</f>
        <v>12101</v>
      </c>
      <c r="B25" s="43" t="str">
        <f>+'Access-Out'!B25</f>
        <v>JUSTICA FEDERAL DE PRIMEIRO GRAU</v>
      </c>
      <c r="C25" s="32" t="str">
        <f>CONCATENATE('Access-Out'!C25,".",'Access-Out'!D25)</f>
        <v>02.131</v>
      </c>
      <c r="D25" s="32" t="str">
        <f>CONCATENATE('Access-Out'!E25,".",'Access-Out'!G25)</f>
        <v>0569.2549</v>
      </c>
      <c r="E25" s="43" t="str">
        <f>+'Access-Out'!F25</f>
        <v>PRESTACAO JURISDICIONAL NA JUSTICA FEDERAL</v>
      </c>
      <c r="F25" s="43" t="str">
        <f>+'Access-Out'!H25</f>
        <v>COMUNICACAO E DIVULGACAO INSTITUCIONAL</v>
      </c>
      <c r="G25" s="32" t="str">
        <f>IF('Access-Out'!I25="1","F","S")</f>
        <v>F</v>
      </c>
      <c r="H25" s="32" t="str">
        <f>+'Access-Out'!J25</f>
        <v>0100</v>
      </c>
      <c r="I25" s="43" t="str">
        <f>+'Access-Out'!K25</f>
        <v>RECURSOS ORDINARIOS</v>
      </c>
      <c r="J25" s="32" t="str">
        <f>+'Access-Out'!L25</f>
        <v>4</v>
      </c>
      <c r="K25" s="35"/>
      <c r="L25" s="35"/>
      <c r="M25" s="35"/>
      <c r="N25" s="33">
        <v>0</v>
      </c>
      <c r="O25" s="35"/>
      <c r="P25" s="35">
        <f>'Access-Out'!M25</f>
        <v>60000</v>
      </c>
      <c r="Q25" s="35"/>
      <c r="R25" s="35">
        <f t="shared" si="0"/>
        <v>60000</v>
      </c>
      <c r="S25" s="35">
        <f>'Access-Out'!N25</f>
        <v>0</v>
      </c>
      <c r="T25" s="36">
        <f t="shared" si="1"/>
        <v>0</v>
      </c>
      <c r="U25" s="35">
        <f>'Access-Out'!O25</f>
        <v>0</v>
      </c>
      <c r="V25" s="36">
        <f t="shared" si="2"/>
        <v>0</v>
      </c>
      <c r="W25" s="35">
        <f>'Access-Out'!P25</f>
        <v>0</v>
      </c>
      <c r="X25" s="36">
        <f t="shared" si="3"/>
        <v>0</v>
      </c>
    </row>
    <row r="26" spans="1:24" ht="30.75" customHeight="1" x14ac:dyDescent="0.2">
      <c r="A26" s="32" t="str">
        <f>+'Access-Out'!A26</f>
        <v>12101</v>
      </c>
      <c r="B26" s="43" t="str">
        <f>+'Access-Out'!B26</f>
        <v>JUSTICA FEDERAL DE PRIMEIRO GRAU</v>
      </c>
      <c r="C26" s="32" t="str">
        <f>CONCATENATE('Access-Out'!C26,".",'Access-Out'!D26)</f>
        <v>02.131</v>
      </c>
      <c r="D26" s="32" t="str">
        <f>CONCATENATE('Access-Out'!E26,".",'Access-Out'!G26)</f>
        <v>0569.2549</v>
      </c>
      <c r="E26" s="43" t="str">
        <f>+'Access-Out'!F26</f>
        <v>PRESTACAO JURISDICIONAL NA JUSTICA FEDERAL</v>
      </c>
      <c r="F26" s="43" t="str">
        <f>+'Access-Out'!H26</f>
        <v>COMUNICACAO E DIVULGACAO INSTITUCIONAL</v>
      </c>
      <c r="G26" s="32" t="str">
        <f>IF('Access-Out'!I26="1","F","S")</f>
        <v>F</v>
      </c>
      <c r="H26" s="32" t="str">
        <f>+'Access-Out'!J26</f>
        <v>0100</v>
      </c>
      <c r="I26" s="43" t="str">
        <f>+'Access-Out'!K26</f>
        <v>RECURSOS ORDINARIOS</v>
      </c>
      <c r="J26" s="32" t="str">
        <f>+'Access-Out'!L26</f>
        <v>3</v>
      </c>
      <c r="K26" s="35"/>
      <c r="L26" s="35"/>
      <c r="M26" s="35"/>
      <c r="N26" s="33">
        <v>0</v>
      </c>
      <c r="O26" s="35"/>
      <c r="P26" s="35">
        <f>'Access-Out'!M26</f>
        <v>30000</v>
      </c>
      <c r="Q26" s="35"/>
      <c r="R26" s="35">
        <f t="shared" si="0"/>
        <v>30000</v>
      </c>
      <c r="S26" s="35">
        <f>'Access-Out'!N26</f>
        <v>0</v>
      </c>
      <c r="T26" s="36">
        <f t="shared" si="1"/>
        <v>0</v>
      </c>
      <c r="U26" s="35">
        <f>'Access-Out'!O26</f>
        <v>0</v>
      </c>
      <c r="V26" s="36">
        <f t="shared" si="2"/>
        <v>0</v>
      </c>
      <c r="W26" s="35">
        <f>'Access-Out'!P26</f>
        <v>0</v>
      </c>
      <c r="X26" s="36">
        <f t="shared" si="3"/>
        <v>0</v>
      </c>
    </row>
    <row r="27" spans="1:24" ht="30.75" customHeight="1" x14ac:dyDescent="0.2">
      <c r="A27" s="32" t="str">
        <f>+'Access-Out'!A27</f>
        <v>12101</v>
      </c>
      <c r="B27" s="43" t="str">
        <f>+'Access-Out'!B27</f>
        <v>JUSTICA FEDERAL DE PRIMEIRO GRAU</v>
      </c>
      <c r="C27" s="32" t="str">
        <f>CONCATENATE('Access-Out'!C27,".",'Access-Out'!D27)</f>
        <v>02.301</v>
      </c>
      <c r="D27" s="32" t="str">
        <f>CONCATENATE('Access-Out'!E27,".",'Access-Out'!G27)</f>
        <v>0569.2004</v>
      </c>
      <c r="E27" s="43" t="str">
        <f>+'Access-Out'!F27</f>
        <v>PRESTACAO JURISDICIONAL NA JUSTICA FEDERAL</v>
      </c>
      <c r="F27" s="43" t="str">
        <f>+'Access-Out'!H27</f>
        <v>ASSISTENCIA MEDICA E ODONTOLOGICA AOS SERVIDORES CIVIS, EMPR</v>
      </c>
      <c r="G27" s="32" t="str">
        <f>IF('Access-Out'!I27="1","F","S")</f>
        <v>S</v>
      </c>
      <c r="H27" s="32" t="str">
        <f>+'Access-Out'!J27</f>
        <v>0100</v>
      </c>
      <c r="I27" s="43" t="str">
        <f>+'Access-Out'!K27</f>
        <v>RECURSOS ORDINARIOS</v>
      </c>
      <c r="J27" s="32" t="str">
        <f>+'Access-Out'!L27</f>
        <v>3</v>
      </c>
      <c r="K27" s="35"/>
      <c r="L27" s="35"/>
      <c r="M27" s="35"/>
      <c r="N27" s="33">
        <v>0</v>
      </c>
      <c r="O27" s="35"/>
      <c r="P27" s="35">
        <f>'Access-Out'!M27</f>
        <v>30134400</v>
      </c>
      <c r="Q27" s="35"/>
      <c r="R27" s="35">
        <f t="shared" si="0"/>
        <v>30134400</v>
      </c>
      <c r="S27" s="35">
        <f>'Access-Out'!N27</f>
        <v>28564429.300000001</v>
      </c>
      <c r="T27" s="36">
        <f t="shared" si="1"/>
        <v>0.94790104664436658</v>
      </c>
      <c r="U27" s="35">
        <f>'Access-Out'!O27</f>
        <v>18657552.300000001</v>
      </c>
      <c r="V27" s="36">
        <f t="shared" si="2"/>
        <v>0.61914464200382291</v>
      </c>
      <c r="W27" s="35">
        <f>'Access-Out'!P27</f>
        <v>18657552.300000001</v>
      </c>
      <c r="X27" s="36">
        <f t="shared" si="3"/>
        <v>0.61914464200382291</v>
      </c>
    </row>
    <row r="28" spans="1:24" ht="30.75" customHeight="1" x14ac:dyDescent="0.2">
      <c r="A28" s="32" t="str">
        <f>+'Access-Out'!A28</f>
        <v>12101</v>
      </c>
      <c r="B28" s="43" t="str">
        <f>+'Access-Out'!B28</f>
        <v>JUSTICA FEDERAL DE PRIMEIRO GRAU</v>
      </c>
      <c r="C28" s="32" t="str">
        <f>CONCATENATE('Access-Out'!C28,".",'Access-Out'!D28)</f>
        <v>02.331</v>
      </c>
      <c r="D28" s="32" t="str">
        <f>CONCATENATE('Access-Out'!E28,".",'Access-Out'!G28)</f>
        <v>0569.00M1</v>
      </c>
      <c r="E28" s="43" t="str">
        <f>+'Access-Out'!F28</f>
        <v>PRESTACAO JURISDICIONAL NA JUSTICA FEDERAL</v>
      </c>
      <c r="F28" s="43" t="str">
        <f>+'Access-Out'!H28</f>
        <v>BENEFICIOS ASSISTENCIAIS DECORRENTES DO AUXILIO-FUNERAL E NA</v>
      </c>
      <c r="G28" s="32" t="str">
        <f>IF('Access-Out'!I28="1","F","S")</f>
        <v>F</v>
      </c>
      <c r="H28" s="32" t="str">
        <f>+'Access-Out'!J28</f>
        <v>0100</v>
      </c>
      <c r="I28" s="43" t="str">
        <f>+'Access-Out'!K28</f>
        <v>RECURSOS ORDINARIOS</v>
      </c>
      <c r="J28" s="32" t="str">
        <f>+'Access-Out'!L28</f>
        <v>3</v>
      </c>
      <c r="K28" s="35"/>
      <c r="L28" s="35"/>
      <c r="M28" s="35"/>
      <c r="N28" s="33">
        <v>0</v>
      </c>
      <c r="O28" s="35"/>
      <c r="P28" s="35">
        <f>'Access-Out'!M28</f>
        <v>273157.07</v>
      </c>
      <c r="Q28" s="35"/>
      <c r="R28" s="35">
        <f t="shared" si="0"/>
        <v>273157.07</v>
      </c>
      <c r="S28" s="35">
        <f>'Access-Out'!N28</f>
        <v>273157.07</v>
      </c>
      <c r="T28" s="36">
        <f t="shared" si="1"/>
        <v>1</v>
      </c>
      <c r="U28" s="35">
        <f>'Access-Out'!O28</f>
        <v>272531.06</v>
      </c>
      <c r="V28" s="36">
        <f t="shared" si="2"/>
        <v>0.997708241635481</v>
      </c>
      <c r="W28" s="35">
        <f>'Access-Out'!P28</f>
        <v>272531.06</v>
      </c>
      <c r="X28" s="36">
        <f t="shared" si="3"/>
        <v>0.997708241635481</v>
      </c>
    </row>
    <row r="29" spans="1:24" ht="30.75" customHeight="1" x14ac:dyDescent="0.2">
      <c r="A29" s="32" t="str">
        <f>+'Access-Out'!A29</f>
        <v>12101</v>
      </c>
      <c r="B29" s="43" t="str">
        <f>+'Access-Out'!B29</f>
        <v>JUSTICA FEDERAL DE PRIMEIRO GRAU</v>
      </c>
      <c r="C29" s="32" t="str">
        <f>CONCATENATE('Access-Out'!C29,".",'Access-Out'!D29)</f>
        <v>02.331</v>
      </c>
      <c r="D29" s="32" t="str">
        <f>CONCATENATE('Access-Out'!E29,".",'Access-Out'!G29)</f>
        <v>0569.2010</v>
      </c>
      <c r="E29" s="43" t="str">
        <f>+'Access-Out'!F29</f>
        <v>PRESTACAO JURISDICIONAL NA JUSTICA FEDERAL</v>
      </c>
      <c r="F29" s="43" t="str">
        <f>+'Access-Out'!H29</f>
        <v>ASSISTENCIA PRE-ESCOLAR AOS DEPENDENTES DOS SERVIDORES CIVIS</v>
      </c>
      <c r="G29" s="32" t="str">
        <f>IF('Access-Out'!I29="1","F","S")</f>
        <v>F</v>
      </c>
      <c r="H29" s="32" t="str">
        <f>+'Access-Out'!J29</f>
        <v>0100</v>
      </c>
      <c r="I29" s="43" t="str">
        <f>+'Access-Out'!K29</f>
        <v>RECURSOS ORDINARIOS</v>
      </c>
      <c r="J29" s="32" t="str">
        <f>+'Access-Out'!L29</f>
        <v>3</v>
      </c>
      <c r="K29" s="35"/>
      <c r="L29" s="35"/>
      <c r="M29" s="35"/>
      <c r="N29" s="33">
        <v>0</v>
      </c>
      <c r="O29" s="35"/>
      <c r="P29" s="35">
        <f>'Access-Out'!M29</f>
        <v>6962204</v>
      </c>
      <c r="Q29" s="35"/>
      <c r="R29" s="35">
        <f t="shared" si="0"/>
        <v>6962204</v>
      </c>
      <c r="S29" s="35">
        <f>'Access-Out'!N29</f>
        <v>6887204</v>
      </c>
      <c r="T29" s="36">
        <f t="shared" si="1"/>
        <v>0.98922754920711886</v>
      </c>
      <c r="U29" s="35">
        <f>'Access-Out'!O29</f>
        <v>5658405</v>
      </c>
      <c r="V29" s="36">
        <f t="shared" si="2"/>
        <v>0.81273185904923206</v>
      </c>
      <c r="W29" s="35">
        <f>'Access-Out'!P29</f>
        <v>5658405</v>
      </c>
      <c r="X29" s="36">
        <f t="shared" si="3"/>
        <v>0.81273185904923206</v>
      </c>
    </row>
    <row r="30" spans="1:24" ht="30.75" customHeight="1" x14ac:dyDescent="0.2">
      <c r="A30" s="32" t="str">
        <f>+'Access-Out'!A30</f>
        <v>12101</v>
      </c>
      <c r="B30" s="43" t="str">
        <f>+'Access-Out'!B30</f>
        <v>JUSTICA FEDERAL DE PRIMEIRO GRAU</v>
      </c>
      <c r="C30" s="32" t="str">
        <f>CONCATENATE('Access-Out'!C30,".",'Access-Out'!D30)</f>
        <v>02.331</v>
      </c>
      <c r="D30" s="32" t="str">
        <f>CONCATENATE('Access-Out'!E30,".",'Access-Out'!G30)</f>
        <v>0569.2011</v>
      </c>
      <c r="E30" s="43" t="str">
        <f>+'Access-Out'!F30</f>
        <v>PRESTACAO JURISDICIONAL NA JUSTICA FEDERAL</v>
      </c>
      <c r="F30" s="43" t="str">
        <f>+'Access-Out'!H30</f>
        <v>AUXILIO-TRANSPORTE AOS SERVIDORES CIVIS, EMPREGADOS E MILITA</v>
      </c>
      <c r="G30" s="32" t="str">
        <f>IF('Access-Out'!I30="1","F","S")</f>
        <v>F</v>
      </c>
      <c r="H30" s="32" t="str">
        <f>+'Access-Out'!J30</f>
        <v>0100</v>
      </c>
      <c r="I30" s="43" t="str">
        <f>+'Access-Out'!K30</f>
        <v>RECURSOS ORDINARIOS</v>
      </c>
      <c r="J30" s="32" t="str">
        <f>+'Access-Out'!L30</f>
        <v>3</v>
      </c>
      <c r="K30" s="35"/>
      <c r="L30" s="35"/>
      <c r="M30" s="35"/>
      <c r="N30" s="33">
        <v>0</v>
      </c>
      <c r="O30" s="35"/>
      <c r="P30" s="35">
        <f>'Access-Out'!M30</f>
        <v>2972750</v>
      </c>
      <c r="Q30" s="35"/>
      <c r="R30" s="35">
        <f t="shared" si="0"/>
        <v>2972750</v>
      </c>
      <c r="S30" s="35">
        <f>'Access-Out'!N30</f>
        <v>1972749.92</v>
      </c>
      <c r="T30" s="36">
        <f t="shared" si="1"/>
        <v>0.6636111075603397</v>
      </c>
      <c r="U30" s="35">
        <f>'Access-Out'!O30</f>
        <v>1352302.35</v>
      </c>
      <c r="V30" s="36">
        <f t="shared" si="2"/>
        <v>0.45489945336809356</v>
      </c>
      <c r="W30" s="35">
        <f>'Access-Out'!P30</f>
        <v>1352302.35</v>
      </c>
      <c r="X30" s="36">
        <f t="shared" si="3"/>
        <v>0.45489945336809356</v>
      </c>
    </row>
    <row r="31" spans="1:24" ht="30.75" customHeight="1" x14ac:dyDescent="0.2">
      <c r="A31" s="32" t="str">
        <f>+'Access-Out'!A31</f>
        <v>12101</v>
      </c>
      <c r="B31" s="43" t="str">
        <f>+'Access-Out'!B31</f>
        <v>JUSTICA FEDERAL DE PRIMEIRO GRAU</v>
      </c>
      <c r="C31" s="32" t="str">
        <f>CONCATENATE('Access-Out'!C31,".",'Access-Out'!D31)</f>
        <v>02.331</v>
      </c>
      <c r="D31" s="32" t="str">
        <f>CONCATENATE('Access-Out'!E31,".",'Access-Out'!G31)</f>
        <v>0569.2012</v>
      </c>
      <c r="E31" s="43" t="str">
        <f>+'Access-Out'!F31</f>
        <v>PRESTACAO JURISDICIONAL NA JUSTICA FEDERAL</v>
      </c>
      <c r="F31" s="43" t="str">
        <f>+'Access-Out'!H31</f>
        <v>AUXILIO-ALIMENTACAO AOS SERVIDORES CIVIS, EMPREGADOS E MILIT</v>
      </c>
      <c r="G31" s="32" t="str">
        <f>IF('Access-Out'!I31="1","F","S")</f>
        <v>F</v>
      </c>
      <c r="H31" s="32" t="str">
        <f>+'Access-Out'!J31</f>
        <v>0100</v>
      </c>
      <c r="I31" s="43" t="str">
        <f>+'Access-Out'!K31</f>
        <v>RECURSOS ORDINARIOS</v>
      </c>
      <c r="J31" s="32" t="str">
        <f>+'Access-Out'!L31</f>
        <v>3</v>
      </c>
      <c r="K31" s="35"/>
      <c r="L31" s="35"/>
      <c r="M31" s="35"/>
      <c r="N31" s="33">
        <v>0</v>
      </c>
      <c r="O31" s="35"/>
      <c r="P31" s="35">
        <f>'Access-Out'!M31</f>
        <v>48711936</v>
      </c>
      <c r="Q31" s="35"/>
      <c r="R31" s="35">
        <f t="shared" si="0"/>
        <v>48711936</v>
      </c>
      <c r="S31" s="35">
        <f>'Access-Out'!N31</f>
        <v>48591936</v>
      </c>
      <c r="T31" s="36">
        <f t="shared" si="1"/>
        <v>0.99753653806738452</v>
      </c>
      <c r="U31" s="35">
        <f>'Access-Out'!O31</f>
        <v>40284844.25</v>
      </c>
      <c r="V31" s="36">
        <f t="shared" si="2"/>
        <v>0.82700150226014424</v>
      </c>
      <c r="W31" s="35">
        <f>'Access-Out'!P31</f>
        <v>40284844.25</v>
      </c>
      <c r="X31" s="36">
        <f t="shared" si="3"/>
        <v>0.82700150226014424</v>
      </c>
    </row>
    <row r="32" spans="1:24" ht="30.75" customHeight="1" x14ac:dyDescent="0.2">
      <c r="A32" s="32" t="str">
        <f>+'Access-Out'!A32</f>
        <v>12101</v>
      </c>
      <c r="B32" s="43" t="str">
        <f>+'Access-Out'!B32</f>
        <v>JUSTICA FEDERAL DE PRIMEIRO GRAU</v>
      </c>
      <c r="C32" s="32" t="str">
        <f>CONCATENATE('Access-Out'!C32,".",'Access-Out'!D32)</f>
        <v>02.846</v>
      </c>
      <c r="D32" s="32" t="str">
        <f>CONCATENATE('Access-Out'!E32,".",'Access-Out'!G32)</f>
        <v>0569.09HB</v>
      </c>
      <c r="E32" s="43" t="str">
        <f>+'Access-Out'!F32</f>
        <v>PRESTACAO JURISDICIONAL NA JUSTICA FEDERAL</v>
      </c>
      <c r="F32" s="43" t="str">
        <f>+'Access-Out'!H32</f>
        <v>CONTRIBUICAO DA UNIAO, DE SUAS AUTARQUIAS E FUNDACOES PARA O</v>
      </c>
      <c r="G32" s="32" t="str">
        <f>IF('Access-Out'!I32="1","F","S")</f>
        <v>F</v>
      </c>
      <c r="H32" s="32" t="str">
        <f>+'Access-Out'!J32</f>
        <v>0100</v>
      </c>
      <c r="I32" s="43" t="str">
        <f>+'Access-Out'!K32</f>
        <v>RECURSOS ORDINARIOS</v>
      </c>
      <c r="J32" s="32" t="str">
        <f>+'Access-Out'!L32</f>
        <v>1</v>
      </c>
      <c r="K32" s="35"/>
      <c r="L32" s="35"/>
      <c r="M32" s="35"/>
      <c r="N32" s="33">
        <v>0</v>
      </c>
      <c r="O32" s="35"/>
      <c r="P32" s="35">
        <f>'Access-Out'!M32</f>
        <v>134138021.16</v>
      </c>
      <c r="Q32" s="35"/>
      <c r="R32" s="35">
        <f t="shared" si="0"/>
        <v>134138021.16</v>
      </c>
      <c r="S32" s="35">
        <f>'Access-Out'!N32</f>
        <v>134138021.16</v>
      </c>
      <c r="T32" s="36">
        <f t="shared" si="1"/>
        <v>1</v>
      </c>
      <c r="U32" s="35">
        <f>'Access-Out'!O32</f>
        <v>134132403.58</v>
      </c>
      <c r="V32" s="36">
        <f t="shared" si="2"/>
        <v>0.99995812089703262</v>
      </c>
      <c r="W32" s="35">
        <f>'Access-Out'!P32</f>
        <v>134132403.58</v>
      </c>
      <c r="X32" s="36">
        <f t="shared" si="3"/>
        <v>0.99995812089703262</v>
      </c>
    </row>
    <row r="33" spans="1:24" ht="30.75" customHeight="1" x14ac:dyDescent="0.2">
      <c r="A33" s="32" t="str">
        <f>+'Access-Out'!A33</f>
        <v>12101</v>
      </c>
      <c r="B33" s="43" t="str">
        <f>+'Access-Out'!B33</f>
        <v>JUSTICA FEDERAL DE PRIMEIRO GRAU</v>
      </c>
      <c r="C33" s="32" t="str">
        <f>CONCATENATE('Access-Out'!C33,".",'Access-Out'!D33)</f>
        <v>09.272</v>
      </c>
      <c r="D33" s="32" t="str">
        <f>CONCATENATE('Access-Out'!E33,".",'Access-Out'!G33)</f>
        <v>0089.0181</v>
      </c>
      <c r="E33" s="43" t="str">
        <f>+'Access-Out'!F33</f>
        <v>PREVIDENCIA DE INATIVOS E PENSIONISTAS DA UNIAO</v>
      </c>
      <c r="F33" s="43" t="str">
        <f>+'Access-Out'!H33</f>
        <v>APOSENTADORIAS E PENSOES - SERVIDORES CIVIS</v>
      </c>
      <c r="G33" s="32" t="str">
        <f>IF('Access-Out'!I33="1","F","S")</f>
        <v>S</v>
      </c>
      <c r="H33" s="32" t="str">
        <f>+'Access-Out'!J33</f>
        <v>0156</v>
      </c>
      <c r="I33" s="43" t="str">
        <f>+'Access-Out'!K33</f>
        <v>CONTRIBUICAO PLANO SEGURIDADE SOCIAL SERVIDOR</v>
      </c>
      <c r="J33" s="32" t="str">
        <f>+'Access-Out'!L33</f>
        <v>1</v>
      </c>
      <c r="K33" s="35"/>
      <c r="L33" s="35"/>
      <c r="M33" s="35"/>
      <c r="N33" s="33">
        <v>0</v>
      </c>
      <c r="O33" s="35"/>
      <c r="P33" s="35">
        <f>'Access-Out'!M33</f>
        <v>90717779.870000005</v>
      </c>
      <c r="Q33" s="35"/>
      <c r="R33" s="35">
        <f>N33-O33+P33+Q33</f>
        <v>90717779.870000005</v>
      </c>
      <c r="S33" s="35">
        <f>'Access-Out'!N33</f>
        <v>90717779.870000005</v>
      </c>
      <c r="T33" s="36">
        <f>IF(R33&gt;0,S33/R33,0)</f>
        <v>1</v>
      </c>
      <c r="U33" s="35">
        <f>'Access-Out'!O33</f>
        <v>90702297.909999996</v>
      </c>
      <c r="V33" s="36">
        <f>IF(R33&gt;0,U33/R33,0)</f>
        <v>0.99982933929796125</v>
      </c>
      <c r="W33" s="35">
        <f>'Access-Out'!P33</f>
        <v>90077476.200000003</v>
      </c>
      <c r="X33" s="36">
        <f>IF(R33&gt;0,W33/R33,0)</f>
        <v>0.99294180621574335</v>
      </c>
    </row>
    <row r="34" spans="1:24" ht="30.75" customHeight="1" thickBot="1" x14ac:dyDescent="0.25">
      <c r="A34" s="32" t="str">
        <f>+'Access-Out'!A34</f>
        <v>12101</v>
      </c>
      <c r="B34" s="43" t="str">
        <f>+'Access-Out'!B34</f>
        <v>JUSTICA FEDERAL DE PRIMEIRO GRAU</v>
      </c>
      <c r="C34" s="32" t="str">
        <f>CONCATENATE('Access-Out'!C34,".",'Access-Out'!D34)</f>
        <v>09.272</v>
      </c>
      <c r="D34" s="32" t="str">
        <f>CONCATENATE('Access-Out'!E34,".",'Access-Out'!G34)</f>
        <v>0089.0181</v>
      </c>
      <c r="E34" s="43" t="str">
        <f>+'Access-Out'!F34</f>
        <v>PREVIDENCIA DE INATIVOS E PENSIONISTAS DA UNIAO</v>
      </c>
      <c r="F34" s="43" t="str">
        <f>+'Access-Out'!H34</f>
        <v>APOSENTADORIAS E PENSOES - SERVIDORES CIVIS</v>
      </c>
      <c r="G34" s="32" t="str">
        <f>IF('Access-Out'!I34="1","F","S")</f>
        <v>S</v>
      </c>
      <c r="H34" s="32" t="str">
        <f>+'Access-Out'!J34</f>
        <v>0169</v>
      </c>
      <c r="I34" s="43" t="str">
        <f>+'Access-Out'!K34</f>
        <v>CONTRIB.PATRONAL P/PLANO DE SEGURID.SOC.SERV.</v>
      </c>
      <c r="J34" s="32" t="str">
        <f>+'Access-Out'!L34</f>
        <v>1</v>
      </c>
      <c r="K34" s="35"/>
      <c r="L34" s="35"/>
      <c r="M34" s="35"/>
      <c r="N34" s="33">
        <v>0</v>
      </c>
      <c r="O34" s="35"/>
      <c r="P34" s="35">
        <f>'Access-Out'!M34</f>
        <v>54310549.289999999</v>
      </c>
      <c r="Q34" s="35"/>
      <c r="R34" s="35">
        <f>N34-O34+P34+Q34</f>
        <v>54310549.289999999</v>
      </c>
      <c r="S34" s="35">
        <f>'Access-Out'!N34</f>
        <v>54310549.289999999</v>
      </c>
      <c r="T34" s="36">
        <f>IF(R34&gt;0,S34/R34,0)</f>
        <v>1</v>
      </c>
      <c r="U34" s="35">
        <f>'Access-Out'!O34</f>
        <v>54310549.289999999</v>
      </c>
      <c r="V34" s="36">
        <f>IF(R34&gt;0,U34/R34,0)</f>
        <v>1</v>
      </c>
      <c r="W34" s="35">
        <f>'Access-Out'!P34</f>
        <v>54310549.289999999</v>
      </c>
      <c r="X34" s="36">
        <f>IF(R34&gt;0,W34/R34,0)</f>
        <v>1</v>
      </c>
    </row>
    <row r="35" spans="1:24" ht="30.75" customHeight="1" thickBot="1" x14ac:dyDescent="0.25">
      <c r="A35" s="79" t="s">
        <v>118</v>
      </c>
      <c r="B35" s="80"/>
      <c r="C35" s="80"/>
      <c r="D35" s="80"/>
      <c r="E35" s="80"/>
      <c r="F35" s="80"/>
      <c r="G35" s="80"/>
      <c r="H35" s="80"/>
      <c r="I35" s="80"/>
      <c r="J35" s="81"/>
      <c r="K35" s="37">
        <v>0</v>
      </c>
      <c r="L35" s="37">
        <v>0</v>
      </c>
      <c r="M35" s="37">
        <v>0</v>
      </c>
      <c r="N35" s="37">
        <v>0</v>
      </c>
      <c r="O35" s="37">
        <v>0</v>
      </c>
      <c r="P35" s="38">
        <f>SUM(P10:P34)</f>
        <v>1384247072.48</v>
      </c>
      <c r="Q35" s="38">
        <f>SUM(Q10:Q34)</f>
        <v>0</v>
      </c>
      <c r="R35" s="38">
        <f>SUM(R10:R34)</f>
        <v>1384247072.48</v>
      </c>
      <c r="S35" s="38">
        <f>SUM(S10:S34)</f>
        <v>1333258613.5599999</v>
      </c>
      <c r="T35" s="39">
        <f t="shared" si="1"/>
        <v>0.96316520371710102</v>
      </c>
      <c r="U35" s="38">
        <f>SUM(U10:U34)</f>
        <v>1257886647.1800001</v>
      </c>
      <c r="V35" s="39">
        <f t="shared" si="2"/>
        <v>0.90871541084525165</v>
      </c>
      <c r="W35" s="38">
        <f>SUM(W10:W34)</f>
        <v>1253519561.3299999</v>
      </c>
      <c r="X35" s="39">
        <f t="shared" si="3"/>
        <v>0.90556056519896388</v>
      </c>
    </row>
    <row r="36" spans="1:24" ht="12.75" x14ac:dyDescent="0.2">
      <c r="A36" s="3" t="s">
        <v>119</v>
      </c>
      <c r="B36" s="3"/>
      <c r="C36" s="3"/>
      <c r="D36" s="3"/>
      <c r="E36" s="3"/>
      <c r="F36" s="3"/>
      <c r="G36" s="3"/>
      <c r="H36" s="4"/>
      <c r="I36" s="4"/>
      <c r="J36" s="4"/>
      <c r="K36" s="3"/>
      <c r="L36" s="3"/>
      <c r="M36" s="3"/>
      <c r="N36" s="3"/>
      <c r="O36" s="3"/>
      <c r="P36" s="3"/>
      <c r="Q36" s="3"/>
      <c r="R36" s="3"/>
      <c r="S36" s="3"/>
      <c r="T36" s="3"/>
      <c r="U36" s="5"/>
      <c r="V36" s="3"/>
      <c r="W36" s="5"/>
      <c r="X36" s="3"/>
    </row>
    <row r="37" spans="1:24" ht="12.75" x14ac:dyDescent="0.2">
      <c r="A37" s="3" t="s">
        <v>120</v>
      </c>
      <c r="B37" s="40"/>
      <c r="C37" s="3"/>
      <c r="D37" s="3"/>
      <c r="E37" s="3"/>
      <c r="F37" s="3"/>
      <c r="G37" s="3"/>
      <c r="H37" s="4"/>
      <c r="I37" s="4"/>
      <c r="J37" s="4"/>
      <c r="K37" s="3"/>
      <c r="L37" s="3"/>
      <c r="M37" s="3"/>
      <c r="N37" s="3"/>
      <c r="O37" s="3"/>
      <c r="P37" s="3"/>
      <c r="Q37" s="3"/>
      <c r="R37" s="3"/>
      <c r="S37" s="3"/>
      <c r="T37" s="3"/>
      <c r="U37" s="5"/>
      <c r="V37" s="3"/>
      <c r="W37" s="5"/>
      <c r="X37" s="3"/>
    </row>
    <row r="38" spans="1:24" ht="12.75" x14ac:dyDescent="0.2"/>
    <row r="39" spans="1:24" ht="12.75" x14ac:dyDescent="0.2"/>
    <row r="40" spans="1:24" ht="12.75" x14ac:dyDescent="0.2">
      <c r="N40" s="50" t="s">
        <v>15</v>
      </c>
      <c r="O40" s="50"/>
      <c r="P40" s="41">
        <f>SUM(P10:P34)</f>
        <v>1384247072.48</v>
      </c>
      <c r="Q40" s="41"/>
      <c r="R40" s="41">
        <f>SUM(R10:R34)</f>
        <v>1384247072.48</v>
      </c>
      <c r="S40" s="41">
        <f>SUM(S10:S34)</f>
        <v>1333258613.5599999</v>
      </c>
      <c r="T40" s="41"/>
      <c r="U40" s="41">
        <f>SUM(U10:U34)</f>
        <v>1257886647.1800001</v>
      </c>
      <c r="V40" s="49"/>
      <c r="W40" s="41">
        <f>SUM(W10:W34)</f>
        <v>1253519561.3299999</v>
      </c>
      <c r="X40" s="42"/>
    </row>
    <row r="41" spans="1:24" ht="12.75" x14ac:dyDescent="0.2">
      <c r="N41" s="50" t="s">
        <v>138</v>
      </c>
      <c r="O41" s="50"/>
      <c r="P41" s="41">
        <f>'Access-Out'!M36</f>
        <v>1384247072.48</v>
      </c>
      <c r="Q41" s="41"/>
      <c r="R41" s="41">
        <f>'Access-Out'!M36</f>
        <v>1384247072.48</v>
      </c>
      <c r="S41" s="41">
        <f>'Access-Out'!N36</f>
        <v>1333258613.5599999</v>
      </c>
      <c r="T41" s="41"/>
      <c r="U41" s="41">
        <f>'Access-Out'!O36</f>
        <v>1257886647.1800001</v>
      </c>
      <c r="V41" s="41"/>
      <c r="W41" s="41">
        <f>'Access-Out'!P36</f>
        <v>1253519561.3299999</v>
      </c>
      <c r="X41" s="42"/>
    </row>
    <row r="42" spans="1:24" ht="12.75" x14ac:dyDescent="0.2">
      <c r="N42" s="50" t="s">
        <v>16</v>
      </c>
      <c r="O42" s="50"/>
      <c r="P42" s="49">
        <f>+P40-P41</f>
        <v>0</v>
      </c>
      <c r="Q42" s="49"/>
      <c r="R42" s="49">
        <f>+R40-R41</f>
        <v>0</v>
      </c>
      <c r="S42" s="49">
        <f>+S40-S41</f>
        <v>0</v>
      </c>
      <c r="T42" s="49"/>
      <c r="U42" s="49">
        <f>+U40-U41</f>
        <v>0</v>
      </c>
      <c r="V42" s="49"/>
      <c r="W42" s="49">
        <f>+W40-W41</f>
        <v>0</v>
      </c>
      <c r="X42" s="42"/>
    </row>
    <row r="43" spans="1:24" ht="12.75" x14ac:dyDescent="0.2"/>
    <row r="44" spans="1:24" ht="12.75" x14ac:dyDescent="0.2">
      <c r="N44" s="55" t="s">
        <v>144</v>
      </c>
      <c r="P44" s="42">
        <v>1384247072.48</v>
      </c>
      <c r="Q44" s="56"/>
      <c r="R44" s="56"/>
      <c r="S44" s="42">
        <v>1333258613.5599999</v>
      </c>
      <c r="T44" s="56"/>
      <c r="U44" s="42">
        <v>1257886647.1800001</v>
      </c>
      <c r="V44" s="56"/>
      <c r="W44" s="42">
        <v>1253519561.3299999</v>
      </c>
    </row>
    <row r="45" spans="1:24" ht="12.75" x14ac:dyDescent="0.2">
      <c r="N45" s="55" t="s">
        <v>16</v>
      </c>
      <c r="P45" s="57">
        <f>+P35-P44</f>
        <v>0</v>
      </c>
      <c r="Q45" s="57"/>
      <c r="R45" s="42"/>
      <c r="S45" s="57">
        <f>+S35-S44</f>
        <v>0</v>
      </c>
      <c r="T45" s="42"/>
      <c r="U45" s="57">
        <f>+U35-U44</f>
        <v>0</v>
      </c>
      <c r="V45" s="42"/>
      <c r="W45" s="57">
        <f>W41-W44</f>
        <v>0</v>
      </c>
    </row>
    <row r="46" spans="1:24" ht="12.75" x14ac:dyDescent="0.2"/>
    <row r="47" spans="1:24" ht="12.75" x14ac:dyDescent="0.2"/>
    <row r="48" spans="1:24" ht="12.75" x14ac:dyDescent="0.2"/>
    <row r="49" ht="12.75" x14ac:dyDescent="0.2"/>
    <row r="50" ht="12.75" x14ac:dyDescent="0.2"/>
  </sheetData>
  <mergeCells count="17">
    <mergeCell ref="H8:I8"/>
    <mergeCell ref="A35:J35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J8:J9"/>
    <mergeCell ref="A8:B8"/>
    <mergeCell ref="C8:C9"/>
    <mergeCell ref="D8:D9"/>
    <mergeCell ref="E8:F8"/>
    <mergeCell ref="G8:G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9"/>
  <sheetViews>
    <sheetView showGridLines="0" view="pageBreakPreview" topLeftCell="H35" zoomScaleNormal="70" zoomScaleSheetLayoutView="100" workbookViewId="0">
      <selection activeCell="N48" sqref="N48:U49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9.7109375" customWidth="1"/>
    <col min="17" max="17" width="11.42578125" customWidth="1"/>
    <col min="18" max="18" width="18" customWidth="1"/>
    <col min="19" max="19" width="20.140625" customWidth="1"/>
    <col min="20" max="20" width="12" customWidth="1"/>
    <col min="21" max="21" width="23.42578125" customWidth="1"/>
    <col min="23" max="23" width="20.85546875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43040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88" t="s">
        <v>89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9" t="s">
        <v>90</v>
      </c>
      <c r="B7" s="90"/>
      <c r="C7" s="90"/>
      <c r="D7" s="90"/>
      <c r="E7" s="90"/>
      <c r="F7" s="90"/>
      <c r="G7" s="90"/>
      <c r="H7" s="90"/>
      <c r="I7" s="90"/>
      <c r="J7" s="91"/>
      <c r="K7" s="92" t="s">
        <v>3</v>
      </c>
      <c r="L7" s="79" t="s">
        <v>91</v>
      </c>
      <c r="M7" s="81"/>
      <c r="N7" s="92" t="s">
        <v>92</v>
      </c>
      <c r="O7" s="92" t="s">
        <v>93</v>
      </c>
      <c r="P7" s="89" t="s">
        <v>94</v>
      </c>
      <c r="Q7" s="91"/>
      <c r="R7" s="92" t="s">
        <v>6</v>
      </c>
      <c r="S7" s="89" t="s">
        <v>95</v>
      </c>
      <c r="T7" s="90"/>
      <c r="U7" s="90"/>
      <c r="V7" s="90"/>
      <c r="W7" s="90"/>
      <c r="X7" s="91"/>
    </row>
    <row r="8" spans="1:24" ht="20.25" customHeight="1" x14ac:dyDescent="0.2">
      <c r="A8" s="94" t="s">
        <v>22</v>
      </c>
      <c r="B8" s="95"/>
      <c r="C8" s="82" t="s">
        <v>96</v>
      </c>
      <c r="D8" s="82" t="s">
        <v>97</v>
      </c>
      <c r="E8" s="84" t="s">
        <v>98</v>
      </c>
      <c r="F8" s="85"/>
      <c r="G8" s="82" t="s">
        <v>0</v>
      </c>
      <c r="H8" s="86" t="s">
        <v>2</v>
      </c>
      <c r="I8" s="87"/>
      <c r="J8" s="82" t="s">
        <v>1</v>
      </c>
      <c r="K8" s="93"/>
      <c r="L8" s="10" t="s">
        <v>99</v>
      </c>
      <c r="M8" s="10" t="s">
        <v>100</v>
      </c>
      <c r="N8" s="93"/>
      <c r="O8" s="93"/>
      <c r="P8" s="12" t="s">
        <v>4</v>
      </c>
      <c r="Q8" s="12" t="s">
        <v>5</v>
      </c>
      <c r="R8" s="93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83"/>
      <c r="D9" s="83"/>
      <c r="E9" s="17" t="s">
        <v>103</v>
      </c>
      <c r="F9" s="17" t="s">
        <v>104</v>
      </c>
      <c r="G9" s="83"/>
      <c r="H9" s="17" t="s">
        <v>101</v>
      </c>
      <c r="I9" s="17" t="s">
        <v>102</v>
      </c>
      <c r="J9" s="83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+'Access-Nov'!A10</f>
        <v>12101</v>
      </c>
      <c r="B10" s="24" t="str">
        <f>+'Access-Nov'!B10</f>
        <v>JUSTICA FEDERAL DE PRIMEIRO GRAU</v>
      </c>
      <c r="C10" s="23" t="str">
        <f>CONCATENATE('Access-Nov'!C10,".",'Access-Nov'!D10)</f>
        <v>02.061</v>
      </c>
      <c r="D10" s="23" t="str">
        <f>CONCATENATE('Access-Nov'!E10,".",'Access-Nov'!G10)</f>
        <v>0569.4224</v>
      </c>
      <c r="E10" s="24" t="str">
        <f>+'Access-Nov'!F10</f>
        <v>PRESTACAO JURISDICIONAL NA JUSTICA FEDERAL</v>
      </c>
      <c r="F10" s="25" t="str">
        <f>+'Access-Nov'!H10</f>
        <v>ASSISTENCIA JURIDICA A PESSOAS CARENTES</v>
      </c>
      <c r="G10" s="22" t="str">
        <f>IF('Access-Nov'!I10="1","F","S")</f>
        <v>F</v>
      </c>
      <c r="H10" s="22" t="str">
        <f>+'Access-Nov'!J10</f>
        <v>0100</v>
      </c>
      <c r="I10" s="26" t="str">
        <f>+'Access-Nov'!K10</f>
        <v>RECURSOS ORDINARIOS</v>
      </c>
      <c r="J10" s="22" t="str">
        <f>+'Access-Nov'!L10</f>
        <v>3</v>
      </c>
      <c r="K10" s="27"/>
      <c r="L10" s="28"/>
      <c r="M10" s="28"/>
      <c r="N10" s="29">
        <f>K10+L10-M10</f>
        <v>0</v>
      </c>
      <c r="O10" s="27"/>
      <c r="P10" s="30">
        <f>'Access-Nov'!M10</f>
        <v>31967569</v>
      </c>
      <c r="Q10" s="30"/>
      <c r="R10" s="30">
        <f>N10-O10+P10+Q10</f>
        <v>31967569</v>
      </c>
      <c r="S10" s="30">
        <f>'Access-Nov'!N10</f>
        <v>31967567.539999999</v>
      </c>
      <c r="T10" s="31">
        <f>IF(R10&gt;0,S10/R10,0)</f>
        <v>0.99999995432871358</v>
      </c>
      <c r="U10" s="30">
        <f>'Access-Nov'!O10</f>
        <v>31957691.949999999</v>
      </c>
      <c r="V10" s="31">
        <f>IF(R10&gt;0,U10/R10,0)</f>
        <v>0.99969102905510265</v>
      </c>
      <c r="W10" s="30">
        <f>'Access-Nov'!P10</f>
        <v>31957513.949999999</v>
      </c>
      <c r="X10" s="31">
        <f>IF(R10&gt;0,W10/R10,0)</f>
        <v>0.99968546091196364</v>
      </c>
    </row>
    <row r="11" spans="1:24" ht="30.75" customHeight="1" x14ac:dyDescent="0.2">
      <c r="A11" s="32" t="str">
        <f>+'Access-Nov'!A11</f>
        <v>12101</v>
      </c>
      <c r="B11" s="43" t="str">
        <f>+'Access-Nov'!B11</f>
        <v>JUSTICA FEDERAL DE PRIMEIRO GRAU</v>
      </c>
      <c r="C11" s="32" t="str">
        <f>CONCATENATE('Access-Nov'!C11,".",'Access-Nov'!D11)</f>
        <v>02.061</v>
      </c>
      <c r="D11" s="32" t="str">
        <f>CONCATENATE('Access-Nov'!E11,".",'Access-Nov'!G11)</f>
        <v>0569.4257</v>
      </c>
      <c r="E11" s="43" t="str">
        <f>+'Access-Nov'!F11</f>
        <v>PRESTACAO JURISDICIONAL NA JUSTICA FEDERAL</v>
      </c>
      <c r="F11" s="44" t="str">
        <f>+'Access-Nov'!H11</f>
        <v>JULGAMENTO DE CAUSAS NA JUSTICA FEDERAL</v>
      </c>
      <c r="G11" s="32" t="str">
        <f>IF('Access-Nov'!I11="1","F","S")</f>
        <v>F</v>
      </c>
      <c r="H11" s="32" t="str">
        <f>+'Access-Nov'!J11</f>
        <v>0100</v>
      </c>
      <c r="I11" s="43" t="str">
        <f>+'Access-Nov'!K11</f>
        <v>RECURSOS ORDINARIOS</v>
      </c>
      <c r="J11" s="32" t="str">
        <f>+'Access-Nov'!L11</f>
        <v>4</v>
      </c>
      <c r="K11" s="33"/>
      <c r="L11" s="33"/>
      <c r="M11" s="33"/>
      <c r="N11" s="34">
        <v>0</v>
      </c>
      <c r="O11" s="33"/>
      <c r="P11" s="35">
        <f>'Access-Nov'!M11</f>
        <v>10401000</v>
      </c>
      <c r="Q11" s="35"/>
      <c r="R11" s="35">
        <f t="shared" ref="R11:R32" si="0">N11-O11+P11+Q11</f>
        <v>10401000</v>
      </c>
      <c r="S11" s="35">
        <f>'Access-Nov'!N11</f>
        <v>2583692.23</v>
      </c>
      <c r="T11" s="36">
        <f t="shared" ref="T11:T36" si="1">IF(R11&gt;0,S11/R11,0)</f>
        <v>0.24840805980194211</v>
      </c>
      <c r="U11" s="35">
        <f>'Access-Nov'!O11</f>
        <v>1582778.23</v>
      </c>
      <c r="V11" s="36">
        <f t="shared" ref="V11:V36" si="2">IF(R11&gt;0,U11/R11,0)</f>
        <v>0.15217558215556196</v>
      </c>
      <c r="W11" s="35">
        <f>'Access-Nov'!P11</f>
        <v>1177652.53</v>
      </c>
      <c r="X11" s="36">
        <f t="shared" ref="X11:X36" si="3">IF(R11&gt;0,W11/R11,0)</f>
        <v>0.11322493317950197</v>
      </c>
    </row>
    <row r="12" spans="1:24" ht="30.75" customHeight="1" x14ac:dyDescent="0.2">
      <c r="A12" s="32" t="str">
        <f>+'Access-Nov'!A12</f>
        <v>12101</v>
      </c>
      <c r="B12" s="43" t="str">
        <f>+'Access-Nov'!B12</f>
        <v>JUSTICA FEDERAL DE PRIMEIRO GRAU</v>
      </c>
      <c r="C12" s="32" t="str">
        <f>CONCATENATE('Access-Nov'!C12,".",'Access-Nov'!D12)</f>
        <v>02.061</v>
      </c>
      <c r="D12" s="32" t="str">
        <f>CONCATENATE('Access-Nov'!E12,".",'Access-Nov'!G12)</f>
        <v>0569.4257</v>
      </c>
      <c r="E12" s="43" t="str">
        <f>+'Access-Nov'!F12</f>
        <v>PRESTACAO JURISDICIONAL NA JUSTICA FEDERAL</v>
      </c>
      <c r="F12" s="43" t="str">
        <f>+'Access-Nov'!H12</f>
        <v>JULGAMENTO DE CAUSAS NA JUSTICA FEDERAL</v>
      </c>
      <c r="G12" s="32" t="str">
        <f>IF('Access-Nov'!I12="1","F","S")</f>
        <v>F</v>
      </c>
      <c r="H12" s="32" t="str">
        <f>+'Access-Nov'!J12</f>
        <v>0100</v>
      </c>
      <c r="I12" s="43" t="str">
        <f>+'Access-Nov'!K12</f>
        <v>RECURSOS ORDINARIOS</v>
      </c>
      <c r="J12" s="32" t="str">
        <f>+'Access-Nov'!L12</f>
        <v>3</v>
      </c>
      <c r="K12" s="35"/>
      <c r="L12" s="35"/>
      <c r="M12" s="35"/>
      <c r="N12" s="33">
        <v>0</v>
      </c>
      <c r="O12" s="35"/>
      <c r="P12" s="35">
        <f>'Access-Nov'!M12</f>
        <v>144675006</v>
      </c>
      <c r="Q12" s="35"/>
      <c r="R12" s="35">
        <f t="shared" si="0"/>
        <v>144675006</v>
      </c>
      <c r="S12" s="35">
        <f>'Access-Nov'!N12</f>
        <v>128953215.59999999</v>
      </c>
      <c r="T12" s="36">
        <f t="shared" si="1"/>
        <v>0.89133029377583017</v>
      </c>
      <c r="U12" s="35">
        <f>'Access-Nov'!O12</f>
        <v>98505044.489999995</v>
      </c>
      <c r="V12" s="36">
        <f t="shared" si="2"/>
        <v>0.68087119685344955</v>
      </c>
      <c r="W12" s="35">
        <f>'Access-Nov'!P12</f>
        <v>95120051.920000002</v>
      </c>
      <c r="X12" s="36">
        <f t="shared" si="3"/>
        <v>0.65747397943774755</v>
      </c>
    </row>
    <row r="13" spans="1:24" ht="30.75" customHeight="1" x14ac:dyDescent="0.2">
      <c r="A13" s="32" t="str">
        <f>+'Access-Nov'!A13</f>
        <v>12101</v>
      </c>
      <c r="B13" s="43" t="str">
        <f>+'Access-Nov'!B13</f>
        <v>JUSTICA FEDERAL DE PRIMEIRO GRAU</v>
      </c>
      <c r="C13" s="32" t="str">
        <f>CONCATENATE('Access-Nov'!C13,".",'Access-Nov'!D13)</f>
        <v>02.061</v>
      </c>
      <c r="D13" s="32" t="str">
        <f>CONCATENATE('Access-Nov'!E13,".",'Access-Nov'!G13)</f>
        <v>0569.4257</v>
      </c>
      <c r="E13" s="43" t="str">
        <f>+'Access-Nov'!F13</f>
        <v>PRESTACAO JURISDICIONAL NA JUSTICA FEDERAL</v>
      </c>
      <c r="F13" s="43" t="str">
        <f>+'Access-Nov'!H13</f>
        <v>JULGAMENTO DE CAUSAS NA JUSTICA FEDERAL</v>
      </c>
      <c r="G13" s="32" t="str">
        <f>IF('Access-Nov'!I13="1","F","S")</f>
        <v>F</v>
      </c>
      <c r="H13" s="32" t="str">
        <f>+'Access-Nov'!J13</f>
        <v>0127</v>
      </c>
      <c r="I13" s="43" t="str">
        <f>+'Access-Nov'!K13</f>
        <v>CUSTAS E EMOLUMENTOS - PODER JUDICIARIO</v>
      </c>
      <c r="J13" s="32" t="str">
        <f>+'Access-Nov'!L13</f>
        <v>3</v>
      </c>
      <c r="K13" s="35"/>
      <c r="L13" s="35"/>
      <c r="M13" s="35"/>
      <c r="N13" s="33">
        <v>0</v>
      </c>
      <c r="O13" s="35"/>
      <c r="P13" s="35">
        <f>'Access-Nov'!M13</f>
        <v>25968993</v>
      </c>
      <c r="Q13" s="35"/>
      <c r="R13" s="35">
        <f t="shared" si="0"/>
        <v>25968993</v>
      </c>
      <c r="S13" s="35">
        <f>'Access-Nov'!N13</f>
        <v>21727733.75</v>
      </c>
      <c r="T13" s="36">
        <f t="shared" si="1"/>
        <v>0.83667987241553798</v>
      </c>
      <c r="U13" s="35">
        <f>'Access-Nov'!O13</f>
        <v>16805453.440000001</v>
      </c>
      <c r="V13" s="36">
        <f t="shared" si="2"/>
        <v>0.64713535253369281</v>
      </c>
      <c r="W13" s="35">
        <f>'Access-Nov'!P13</f>
        <v>16805453.440000001</v>
      </c>
      <c r="X13" s="36">
        <f t="shared" si="3"/>
        <v>0.64713535253369281</v>
      </c>
    </row>
    <row r="14" spans="1:24" ht="30.75" customHeight="1" x14ac:dyDescent="0.2">
      <c r="A14" s="32" t="str">
        <f>+'Access-Nov'!A14</f>
        <v>12101</v>
      </c>
      <c r="B14" s="43" t="str">
        <f>+'Access-Nov'!B14</f>
        <v>JUSTICA FEDERAL DE PRIMEIRO GRAU</v>
      </c>
      <c r="C14" s="32" t="str">
        <f>CONCATENATE('Access-Nov'!C14,".",'Access-Nov'!D14)</f>
        <v>02.061</v>
      </c>
      <c r="D14" s="32" t="str">
        <f>CONCATENATE('Access-Nov'!E14,".",'Access-Nov'!G14)</f>
        <v>0569.4257</v>
      </c>
      <c r="E14" s="43" t="str">
        <f>+'Access-Nov'!F14</f>
        <v>PRESTACAO JURISDICIONAL NA JUSTICA FEDERAL</v>
      </c>
      <c r="F14" s="43" t="str">
        <f>+'Access-Nov'!H14</f>
        <v>JULGAMENTO DE CAUSAS NA JUSTICA FEDERAL</v>
      </c>
      <c r="G14" s="32" t="str">
        <f>IF('Access-Nov'!I14="1","F","S")</f>
        <v>F</v>
      </c>
      <c r="H14" s="32" t="str">
        <f>+'Access-Nov'!J14</f>
        <v>0181</v>
      </c>
      <c r="I14" s="43" t="str">
        <f>+'Access-Nov'!K14</f>
        <v>RECURSOS DE CONVENIOS</v>
      </c>
      <c r="J14" s="32" t="str">
        <f>+'Access-Nov'!L14</f>
        <v>4</v>
      </c>
      <c r="K14" s="35"/>
      <c r="L14" s="35"/>
      <c r="M14" s="35"/>
      <c r="N14" s="33">
        <v>0</v>
      </c>
      <c r="O14" s="35"/>
      <c r="P14" s="35">
        <f>'Access-Nov'!M14</f>
        <v>8306380</v>
      </c>
      <c r="Q14" s="35"/>
      <c r="R14" s="35">
        <f t="shared" si="0"/>
        <v>8306380</v>
      </c>
      <c r="S14" s="35">
        <f>'Access-Nov'!N14</f>
        <v>8269320</v>
      </c>
      <c r="T14" s="36">
        <f t="shared" si="1"/>
        <v>0.99553836930166928</v>
      </c>
      <c r="U14" s="35">
        <f>'Access-Nov'!O14</f>
        <v>0</v>
      </c>
      <c r="V14" s="36">
        <f t="shared" si="2"/>
        <v>0</v>
      </c>
      <c r="W14" s="35">
        <f>'Access-Nov'!P14</f>
        <v>0</v>
      </c>
      <c r="X14" s="36">
        <f t="shared" si="3"/>
        <v>0</v>
      </c>
    </row>
    <row r="15" spans="1:24" ht="30.75" customHeight="1" x14ac:dyDescent="0.2">
      <c r="A15" s="32" t="str">
        <f>+'Access-Nov'!A15</f>
        <v>12101</v>
      </c>
      <c r="B15" s="43" t="str">
        <f>+'Access-Nov'!B15</f>
        <v>JUSTICA FEDERAL DE PRIMEIRO GRAU</v>
      </c>
      <c r="C15" s="32" t="str">
        <f>CONCATENATE('Access-Nov'!C15,".",'Access-Nov'!D15)</f>
        <v>02.061</v>
      </c>
      <c r="D15" s="32" t="str">
        <f>CONCATENATE('Access-Nov'!E15,".",'Access-Nov'!G15)</f>
        <v>0569.4257</v>
      </c>
      <c r="E15" s="43" t="str">
        <f>+'Access-Nov'!F15</f>
        <v>PRESTACAO JURISDICIONAL NA JUSTICA FEDERAL</v>
      </c>
      <c r="F15" s="43" t="str">
        <f>+'Access-Nov'!H15</f>
        <v>JULGAMENTO DE CAUSAS NA JUSTICA FEDERAL</v>
      </c>
      <c r="G15" s="32" t="str">
        <f>IF('Access-Nov'!I15="1","F","S")</f>
        <v>F</v>
      </c>
      <c r="H15" s="32" t="str">
        <f>+'Access-Nov'!J15</f>
        <v>0181</v>
      </c>
      <c r="I15" s="43" t="str">
        <f>+'Access-Nov'!K15</f>
        <v>RECURSOS DE CONVENIOS</v>
      </c>
      <c r="J15" s="32" t="str">
        <f>+'Access-Nov'!L15</f>
        <v>3</v>
      </c>
      <c r="K15" s="33"/>
      <c r="L15" s="33"/>
      <c r="M15" s="33"/>
      <c r="N15" s="33">
        <v>0</v>
      </c>
      <c r="O15" s="33"/>
      <c r="P15" s="35">
        <f>'Access-Nov'!M15</f>
        <v>382601</v>
      </c>
      <c r="Q15" s="35"/>
      <c r="R15" s="35">
        <f t="shared" si="0"/>
        <v>382601</v>
      </c>
      <c r="S15" s="35">
        <f>'Access-Nov'!N15</f>
        <v>360101</v>
      </c>
      <c r="T15" s="36">
        <f t="shared" si="1"/>
        <v>0.94119199897543393</v>
      </c>
      <c r="U15" s="35">
        <f>'Access-Nov'!O15</f>
        <v>0</v>
      </c>
      <c r="V15" s="36">
        <f t="shared" si="2"/>
        <v>0</v>
      </c>
      <c r="W15" s="35">
        <f>'Access-Nov'!P15</f>
        <v>0</v>
      </c>
      <c r="X15" s="36">
        <f t="shared" si="3"/>
        <v>0</v>
      </c>
    </row>
    <row r="16" spans="1:24" ht="30.75" customHeight="1" x14ac:dyDescent="0.2">
      <c r="A16" s="32" t="str">
        <f>+'Access-Nov'!A16</f>
        <v>12101</v>
      </c>
      <c r="B16" s="43" t="str">
        <f>+'Access-Nov'!B16</f>
        <v>JUSTICA FEDERAL DE PRIMEIRO GRAU</v>
      </c>
      <c r="C16" s="32" t="str">
        <f>CONCATENATE('Access-Nov'!C16,".",'Access-Nov'!D16)</f>
        <v>02.122</v>
      </c>
      <c r="D16" s="32" t="str">
        <f>CONCATENATE('Access-Nov'!E16,".",'Access-Nov'!G16)</f>
        <v>0569.11RQ</v>
      </c>
      <c r="E16" s="43" t="str">
        <f>+'Access-Nov'!F16</f>
        <v>PRESTACAO JURISDICIONAL NA JUSTICA FEDERAL</v>
      </c>
      <c r="F16" s="43" t="str">
        <f>+'Access-Nov'!H16</f>
        <v>REFORMA DO FORUM FEDERAL DE EXECUCOES FISCAIS DE SAO PAULO -</v>
      </c>
      <c r="G16" s="32" t="str">
        <f>IF('Access-Nov'!I16="1","F","S")</f>
        <v>F</v>
      </c>
      <c r="H16" s="32" t="str">
        <f>+'Access-Nov'!J16</f>
        <v>0100</v>
      </c>
      <c r="I16" s="43" t="str">
        <f>+'Access-Nov'!K16</f>
        <v>RECURSOS ORDINARIOS</v>
      </c>
      <c r="J16" s="32" t="str">
        <f>+'Access-Nov'!L16</f>
        <v>4</v>
      </c>
      <c r="K16" s="35"/>
      <c r="L16" s="35"/>
      <c r="M16" s="35"/>
      <c r="N16" s="33">
        <v>0</v>
      </c>
      <c r="O16" s="35"/>
      <c r="P16" s="35">
        <f>'Access-Nov'!M16</f>
        <v>1670000</v>
      </c>
      <c r="Q16" s="35"/>
      <c r="R16" s="35">
        <f t="shared" si="0"/>
        <v>1670000</v>
      </c>
      <c r="S16" s="35">
        <f>'Access-Nov'!N16</f>
        <v>929027.03</v>
      </c>
      <c r="T16" s="36">
        <f t="shared" si="1"/>
        <v>0.55630361077844315</v>
      </c>
      <c r="U16" s="35">
        <f>'Access-Nov'!O16</f>
        <v>1518.9</v>
      </c>
      <c r="V16" s="36">
        <f t="shared" si="2"/>
        <v>9.0952095808383236E-4</v>
      </c>
      <c r="W16" s="35">
        <f>'Access-Nov'!P16</f>
        <v>1518.9</v>
      </c>
      <c r="X16" s="36">
        <f t="shared" si="3"/>
        <v>9.0952095808383236E-4</v>
      </c>
    </row>
    <row r="17" spans="1:24" ht="30.75" customHeight="1" x14ac:dyDescent="0.2">
      <c r="A17" s="32" t="str">
        <f>+'Access-Nov'!A17</f>
        <v>12101</v>
      </c>
      <c r="B17" s="43" t="str">
        <f>+'Access-Nov'!B17</f>
        <v>JUSTICA FEDERAL DE PRIMEIRO GRAU</v>
      </c>
      <c r="C17" s="32" t="str">
        <f>CONCATENATE('Access-Nov'!C17,".",'Access-Nov'!D17)</f>
        <v>02.122</v>
      </c>
      <c r="D17" s="32" t="str">
        <f>CONCATENATE('Access-Nov'!E17,".",'Access-Nov'!G17)</f>
        <v>0569.12S9</v>
      </c>
      <c r="E17" s="43" t="str">
        <f>+'Access-Nov'!F17</f>
        <v>PRESTACAO JURISDICIONAL NA JUSTICA FEDERAL</v>
      </c>
      <c r="F17" s="43" t="str">
        <f>+'Access-Nov'!H17</f>
        <v>REFORMA DO FORUM FEDERAL CRIMINAL E PREVIDENCIARIO DE SAO PA</v>
      </c>
      <c r="G17" s="32" t="str">
        <f>IF('Access-Nov'!I17="1","F","S")</f>
        <v>F</v>
      </c>
      <c r="H17" s="32" t="str">
        <f>+'Access-Nov'!J17</f>
        <v>0100</v>
      </c>
      <c r="I17" s="43" t="str">
        <f>+'Access-Nov'!K17</f>
        <v>RECURSOS ORDINARIOS</v>
      </c>
      <c r="J17" s="32" t="str">
        <f>+'Access-Nov'!L17</f>
        <v>4</v>
      </c>
      <c r="K17" s="35"/>
      <c r="L17" s="35"/>
      <c r="M17" s="35"/>
      <c r="N17" s="33">
        <v>0</v>
      </c>
      <c r="O17" s="35"/>
      <c r="P17" s="35">
        <f>'Access-Nov'!M17</f>
        <v>1950800</v>
      </c>
      <c r="Q17" s="35"/>
      <c r="R17" s="35">
        <f t="shared" si="0"/>
        <v>1950800</v>
      </c>
      <c r="S17" s="35">
        <f>'Access-Nov'!N17</f>
        <v>1384040.55</v>
      </c>
      <c r="T17" s="36">
        <f t="shared" si="1"/>
        <v>0.70947331863850727</v>
      </c>
      <c r="U17" s="35">
        <f>'Access-Nov'!O17</f>
        <v>26450.14</v>
      </c>
      <c r="V17" s="36">
        <f t="shared" si="2"/>
        <v>1.3558611851548082E-2</v>
      </c>
      <c r="W17" s="35">
        <f>'Access-Nov'!P17</f>
        <v>0</v>
      </c>
      <c r="X17" s="36">
        <f t="shared" si="3"/>
        <v>0</v>
      </c>
    </row>
    <row r="18" spans="1:24" ht="30.75" customHeight="1" x14ac:dyDescent="0.2">
      <c r="A18" s="32" t="str">
        <f>+'Access-Nov'!A18</f>
        <v>12101</v>
      </c>
      <c r="B18" s="43" t="str">
        <f>+'Access-Nov'!B18</f>
        <v>JUSTICA FEDERAL DE PRIMEIRO GRAU</v>
      </c>
      <c r="C18" s="32" t="str">
        <f>CONCATENATE('Access-Nov'!C18,".",'Access-Nov'!D18)</f>
        <v>02.122</v>
      </c>
      <c r="D18" s="32" t="str">
        <f>CONCATENATE('Access-Nov'!E18,".",'Access-Nov'!G18)</f>
        <v>0569.13FR</v>
      </c>
      <c r="E18" s="43" t="str">
        <f>+'Access-Nov'!F18</f>
        <v>PRESTACAO JURISDICIONAL NA JUSTICA FEDERAL</v>
      </c>
      <c r="F18" s="43" t="str">
        <f>+'Access-Nov'!H18</f>
        <v>REFORMA DO FORUM FEDERAL DE RIBEIRAO PRETO - SP</v>
      </c>
      <c r="G18" s="32" t="str">
        <f>IF('Access-Nov'!I18="1","F","S")</f>
        <v>F</v>
      </c>
      <c r="H18" s="32" t="str">
        <f>+'Access-Nov'!J18</f>
        <v>0100</v>
      </c>
      <c r="I18" s="43" t="str">
        <f>+'Access-Nov'!K18</f>
        <v>RECURSOS ORDINARIOS</v>
      </c>
      <c r="J18" s="32" t="str">
        <f>+'Access-Nov'!L18</f>
        <v>4</v>
      </c>
      <c r="K18" s="35"/>
      <c r="L18" s="35"/>
      <c r="M18" s="35"/>
      <c r="N18" s="33">
        <v>0</v>
      </c>
      <c r="O18" s="35"/>
      <c r="P18" s="35">
        <f>'Access-Nov'!M18</f>
        <v>2625300</v>
      </c>
      <c r="Q18" s="35"/>
      <c r="R18" s="35">
        <f t="shared" si="0"/>
        <v>2625300</v>
      </c>
      <c r="S18" s="35">
        <f>'Access-Nov'!N18</f>
        <v>776434.4</v>
      </c>
      <c r="T18" s="36">
        <f t="shared" si="1"/>
        <v>0.29575073324953338</v>
      </c>
      <c r="U18" s="35">
        <f>'Access-Nov'!O18</f>
        <v>0</v>
      </c>
      <c r="V18" s="36">
        <f t="shared" si="2"/>
        <v>0</v>
      </c>
      <c r="W18" s="35">
        <f>'Access-Nov'!P18</f>
        <v>0</v>
      </c>
      <c r="X18" s="36">
        <f t="shared" si="3"/>
        <v>0</v>
      </c>
    </row>
    <row r="19" spans="1:24" ht="30.75" customHeight="1" x14ac:dyDescent="0.2">
      <c r="A19" s="32" t="str">
        <f>+'Access-Nov'!A19</f>
        <v>12101</v>
      </c>
      <c r="B19" s="43" t="str">
        <f>+'Access-Nov'!B19</f>
        <v>JUSTICA FEDERAL DE PRIMEIRO GRAU</v>
      </c>
      <c r="C19" s="32" t="str">
        <f>CONCATENATE('Access-Nov'!C19,".",'Access-Nov'!D19)</f>
        <v>02.122</v>
      </c>
      <c r="D19" s="32" t="str">
        <f>CONCATENATE('Access-Nov'!E19,".",'Access-Nov'!G19)</f>
        <v>0569.14YN</v>
      </c>
      <c r="E19" s="43" t="str">
        <f>+'Access-Nov'!F19</f>
        <v>PRESTACAO JURISDICIONAL NA JUSTICA FEDERAL</v>
      </c>
      <c r="F19" s="43" t="str">
        <f>+'Access-Nov'!H19</f>
        <v>REFORMA DO FORUM FEDERAL CIVEL DE SAO PAULO - SP</v>
      </c>
      <c r="G19" s="32" t="str">
        <f>IF('Access-Nov'!I19="1","F","S")</f>
        <v>F</v>
      </c>
      <c r="H19" s="32" t="str">
        <f>+'Access-Nov'!J19</f>
        <v>0100</v>
      </c>
      <c r="I19" s="43" t="str">
        <f>+'Access-Nov'!K19</f>
        <v>RECURSOS ORDINARIOS</v>
      </c>
      <c r="J19" s="32" t="str">
        <f>+'Access-Nov'!L19</f>
        <v>4</v>
      </c>
      <c r="K19" s="35"/>
      <c r="L19" s="35"/>
      <c r="M19" s="35"/>
      <c r="N19" s="33">
        <v>0</v>
      </c>
      <c r="O19" s="35"/>
      <c r="P19" s="35">
        <f>'Access-Nov'!M19</f>
        <v>1180000</v>
      </c>
      <c r="Q19" s="35"/>
      <c r="R19" s="35">
        <f t="shared" si="0"/>
        <v>1180000</v>
      </c>
      <c r="S19" s="35">
        <f>'Access-Nov'!N19</f>
        <v>5037.49</v>
      </c>
      <c r="T19" s="36">
        <f t="shared" si="1"/>
        <v>4.2690593220338982E-3</v>
      </c>
      <c r="U19" s="35">
        <f>'Access-Nov'!O19</f>
        <v>5037.49</v>
      </c>
      <c r="V19" s="36">
        <f t="shared" si="2"/>
        <v>4.2690593220338982E-3</v>
      </c>
      <c r="W19" s="35">
        <f>'Access-Nov'!P19</f>
        <v>5037.49</v>
      </c>
      <c r="X19" s="36">
        <f t="shared" si="3"/>
        <v>4.2690593220338982E-3</v>
      </c>
    </row>
    <row r="20" spans="1:24" ht="30.75" customHeight="1" x14ac:dyDescent="0.2">
      <c r="A20" s="32" t="str">
        <f>+'Access-Nov'!A20</f>
        <v>12101</v>
      </c>
      <c r="B20" s="43" t="str">
        <f>+'Access-Nov'!B20</f>
        <v>JUSTICA FEDERAL DE PRIMEIRO GRAU</v>
      </c>
      <c r="C20" s="32" t="str">
        <f>CONCATENATE('Access-Nov'!C20,".",'Access-Nov'!D20)</f>
        <v>02.122</v>
      </c>
      <c r="D20" s="32" t="str">
        <f>CONCATENATE('Access-Nov'!E20,".",'Access-Nov'!G20)</f>
        <v>0569.14YO</v>
      </c>
      <c r="E20" s="43" t="str">
        <f>+'Access-Nov'!F20</f>
        <v>PRESTACAO JURISDICIONAL NA JUSTICA FEDERAL</v>
      </c>
      <c r="F20" s="43" t="str">
        <f>+'Access-Nov'!H20</f>
        <v>REFORMA DA SEDE ADMINISTRATIVA DA JUSTICA FEDERAL DE SAO PAU</v>
      </c>
      <c r="G20" s="32" t="str">
        <f>IF('Access-Nov'!I20="1","F","S")</f>
        <v>F</v>
      </c>
      <c r="H20" s="32" t="str">
        <f>+'Access-Nov'!J20</f>
        <v>0100</v>
      </c>
      <c r="I20" s="43" t="str">
        <f>+'Access-Nov'!K20</f>
        <v>RECURSOS ORDINARIOS</v>
      </c>
      <c r="J20" s="32" t="str">
        <f>+'Access-Nov'!L20</f>
        <v>4</v>
      </c>
      <c r="K20" s="35"/>
      <c r="L20" s="35"/>
      <c r="M20" s="35"/>
      <c r="N20" s="33">
        <v>0</v>
      </c>
      <c r="O20" s="35"/>
      <c r="P20" s="35">
        <f>'Access-Nov'!M20</f>
        <v>1470000</v>
      </c>
      <c r="Q20" s="35"/>
      <c r="R20" s="35">
        <f t="shared" si="0"/>
        <v>1470000</v>
      </c>
      <c r="S20" s="35">
        <f>'Access-Nov'!N20</f>
        <v>0</v>
      </c>
      <c r="T20" s="36">
        <f t="shared" si="1"/>
        <v>0</v>
      </c>
      <c r="U20" s="35">
        <f>'Access-Nov'!O20</f>
        <v>0</v>
      </c>
      <c r="V20" s="36">
        <f t="shared" si="2"/>
        <v>0</v>
      </c>
      <c r="W20" s="35">
        <f>'Access-Nov'!P20</f>
        <v>0</v>
      </c>
      <c r="X20" s="36">
        <f t="shared" si="3"/>
        <v>0</v>
      </c>
    </row>
    <row r="21" spans="1:24" ht="30.75" customHeight="1" x14ac:dyDescent="0.2">
      <c r="A21" s="32" t="str">
        <f>+'Access-Nov'!A21</f>
        <v>12101</v>
      </c>
      <c r="B21" s="43" t="str">
        <f>+'Access-Nov'!B21</f>
        <v>JUSTICA FEDERAL DE PRIMEIRO GRAU</v>
      </c>
      <c r="C21" s="32" t="str">
        <f>CONCATENATE('Access-Nov'!C21,".",'Access-Nov'!D21)</f>
        <v>02.122</v>
      </c>
      <c r="D21" s="32" t="str">
        <f>CONCATENATE('Access-Nov'!E21,".",'Access-Nov'!G21)</f>
        <v>0569.158T</v>
      </c>
      <c r="E21" s="43" t="str">
        <f>+'Access-Nov'!F21</f>
        <v>PRESTACAO JURISDICIONAL NA JUSTICA FEDERAL</v>
      </c>
      <c r="F21" s="43" t="str">
        <f>+'Access-Nov'!H21</f>
        <v>REFORMA DO JUIZADO ESPECIAL FEDERAL DE SAO PAULO - SP - 2. E</v>
      </c>
      <c r="G21" s="32" t="str">
        <f>IF('Access-Nov'!I21="1","F","S")</f>
        <v>F</v>
      </c>
      <c r="H21" s="32" t="str">
        <f>+'Access-Nov'!J21</f>
        <v>0100</v>
      </c>
      <c r="I21" s="43" t="str">
        <f>+'Access-Nov'!K21</f>
        <v>RECURSOS ORDINARIOS</v>
      </c>
      <c r="J21" s="32" t="str">
        <f>+'Access-Nov'!L21</f>
        <v>4</v>
      </c>
      <c r="K21" s="35"/>
      <c r="L21" s="35"/>
      <c r="M21" s="35"/>
      <c r="N21" s="33">
        <v>0</v>
      </c>
      <c r="O21" s="35"/>
      <c r="P21" s="35">
        <f>'Access-Nov'!M21</f>
        <v>2000000</v>
      </c>
      <c r="Q21" s="35"/>
      <c r="R21" s="35">
        <f t="shared" si="0"/>
        <v>2000000</v>
      </c>
      <c r="S21" s="35">
        <f>'Access-Nov'!N21</f>
        <v>0</v>
      </c>
      <c r="T21" s="36">
        <f t="shared" si="1"/>
        <v>0</v>
      </c>
      <c r="U21" s="35">
        <f>'Access-Nov'!O21</f>
        <v>0</v>
      </c>
      <c r="V21" s="36">
        <f t="shared" si="2"/>
        <v>0</v>
      </c>
      <c r="W21" s="35">
        <f>'Access-Nov'!P21</f>
        <v>0</v>
      </c>
      <c r="X21" s="36">
        <f t="shared" si="3"/>
        <v>0</v>
      </c>
    </row>
    <row r="22" spans="1:24" ht="30.75" customHeight="1" x14ac:dyDescent="0.2">
      <c r="A22" s="32" t="str">
        <f>+'Access-Nov'!A22</f>
        <v>12101</v>
      </c>
      <c r="B22" s="43" t="str">
        <f>+'Access-Nov'!B22</f>
        <v>JUSTICA FEDERAL DE PRIMEIRO GRAU</v>
      </c>
      <c r="C22" s="32" t="str">
        <f>CONCATENATE('Access-Nov'!C22,".",'Access-Nov'!D22)</f>
        <v>02.122</v>
      </c>
      <c r="D22" s="32" t="str">
        <f>CONCATENATE('Access-Nov'!E22,".",'Access-Nov'!G22)</f>
        <v>0569.15NX</v>
      </c>
      <c r="E22" s="43" t="str">
        <f>+'Access-Nov'!F22</f>
        <v>PRESTACAO JURISDICIONAL NA JUSTICA FEDERAL</v>
      </c>
      <c r="F22" s="43" t="str">
        <f>+'Access-Nov'!H22</f>
        <v>REFORMA DO FORUM FEDERAL DE SANTOS - SP</v>
      </c>
      <c r="G22" s="32" t="str">
        <f>IF('Access-Nov'!I22="1","F","S")</f>
        <v>F</v>
      </c>
      <c r="H22" s="32" t="str">
        <f>+'Access-Nov'!J22</f>
        <v>0100</v>
      </c>
      <c r="I22" s="43" t="str">
        <f>+'Access-Nov'!K22</f>
        <v>RECURSOS ORDINARIOS</v>
      </c>
      <c r="J22" s="32" t="str">
        <f>+'Access-Nov'!L22</f>
        <v>4</v>
      </c>
      <c r="K22" s="35"/>
      <c r="L22" s="35"/>
      <c r="M22" s="35"/>
      <c r="N22" s="33">
        <v>0</v>
      </c>
      <c r="O22" s="35"/>
      <c r="P22" s="35">
        <f>'Access-Nov'!M22</f>
        <v>1410000</v>
      </c>
      <c r="Q22" s="35"/>
      <c r="R22" s="35">
        <f t="shared" si="0"/>
        <v>1410000</v>
      </c>
      <c r="S22" s="35">
        <f>'Access-Nov'!N22</f>
        <v>0</v>
      </c>
      <c r="T22" s="36">
        <f t="shared" si="1"/>
        <v>0</v>
      </c>
      <c r="U22" s="35">
        <f>'Access-Nov'!O22</f>
        <v>0</v>
      </c>
      <c r="V22" s="36">
        <f t="shared" si="2"/>
        <v>0</v>
      </c>
      <c r="W22" s="35">
        <f>'Access-Nov'!P22</f>
        <v>0</v>
      </c>
      <c r="X22" s="36">
        <f t="shared" si="3"/>
        <v>0</v>
      </c>
    </row>
    <row r="23" spans="1:24" ht="30.75" customHeight="1" x14ac:dyDescent="0.2">
      <c r="A23" s="32" t="str">
        <f>+'Access-Nov'!A23</f>
        <v>12101</v>
      </c>
      <c r="B23" s="43" t="str">
        <f>+'Access-Nov'!B23</f>
        <v>JUSTICA FEDERAL DE PRIMEIRO GRAU</v>
      </c>
      <c r="C23" s="32" t="str">
        <f>CONCATENATE('Access-Nov'!C23,".",'Access-Nov'!D23)</f>
        <v>02.122</v>
      </c>
      <c r="D23" s="32" t="str">
        <f>CONCATENATE('Access-Nov'!E23,".",'Access-Nov'!G23)</f>
        <v>0569.20TP</v>
      </c>
      <c r="E23" s="43" t="str">
        <f>+'Access-Nov'!F23</f>
        <v>PRESTACAO JURISDICIONAL NA JUSTICA FEDERAL</v>
      </c>
      <c r="F23" s="43" t="str">
        <f>+'Access-Nov'!H23</f>
        <v>PESSOAL ATIVO DA UNIAO</v>
      </c>
      <c r="G23" s="32" t="str">
        <f>IF('Access-Nov'!I23="1","F","S")</f>
        <v>F</v>
      </c>
      <c r="H23" s="32" t="str">
        <f>+'Access-Nov'!J23</f>
        <v>0100</v>
      </c>
      <c r="I23" s="43" t="str">
        <f>+'Access-Nov'!K23</f>
        <v>RECURSOS ORDINARIOS</v>
      </c>
      <c r="J23" s="32" t="str">
        <f>+'Access-Nov'!L23</f>
        <v>1</v>
      </c>
      <c r="K23" s="35"/>
      <c r="L23" s="35"/>
      <c r="M23" s="35"/>
      <c r="N23" s="33">
        <v>0</v>
      </c>
      <c r="O23" s="35"/>
      <c r="P23" s="35">
        <f>'Access-Nov'!M23</f>
        <v>884407538.36000001</v>
      </c>
      <c r="Q23" s="35"/>
      <c r="R23" s="35">
        <f t="shared" si="0"/>
        <v>884407538.36000001</v>
      </c>
      <c r="S23" s="35">
        <f>'Access-Nov'!N23</f>
        <v>884407244.92999995</v>
      </c>
      <c r="T23" s="36">
        <f t="shared" si="1"/>
        <v>0.99999966821856745</v>
      </c>
      <c r="U23" s="35">
        <f>'Access-Nov'!O23</f>
        <v>884274702.28999996</v>
      </c>
      <c r="V23" s="36">
        <f t="shared" si="2"/>
        <v>0.99984980219611608</v>
      </c>
      <c r="W23" s="35">
        <f>'Access-Nov'!P23</f>
        <v>881458746.01999998</v>
      </c>
      <c r="X23" s="36">
        <f t="shared" si="3"/>
        <v>0.99666579917956366</v>
      </c>
    </row>
    <row r="24" spans="1:24" ht="30.75" customHeight="1" x14ac:dyDescent="0.2">
      <c r="A24" s="32" t="str">
        <f>+'Access-Nov'!A24</f>
        <v>12101</v>
      </c>
      <c r="B24" s="43" t="str">
        <f>+'Access-Nov'!B24</f>
        <v>JUSTICA FEDERAL DE PRIMEIRO GRAU</v>
      </c>
      <c r="C24" s="32" t="str">
        <f>CONCATENATE('Access-Nov'!C24,".",'Access-Nov'!D24)</f>
        <v>02.122</v>
      </c>
      <c r="D24" s="32" t="str">
        <f>CONCATENATE('Access-Nov'!E24,".",'Access-Nov'!G24)</f>
        <v>0569.216H</v>
      </c>
      <c r="E24" s="43" t="str">
        <f>+'Access-Nov'!F24</f>
        <v>PRESTACAO JURISDICIONAL NA JUSTICA FEDERAL</v>
      </c>
      <c r="F24" s="43" t="str">
        <f>+'Access-Nov'!H24</f>
        <v>AJUDA DE CUSTO PARA MORADIA OU AUXILIO-MORADIA A AGENTES PUB</v>
      </c>
      <c r="G24" s="32" t="str">
        <f>IF('Access-Nov'!I24="1","F","S")</f>
        <v>F</v>
      </c>
      <c r="H24" s="32" t="str">
        <f>+'Access-Nov'!J24</f>
        <v>0100</v>
      </c>
      <c r="I24" s="43" t="str">
        <f>+'Access-Nov'!K24</f>
        <v>RECURSOS ORDINARIOS</v>
      </c>
      <c r="J24" s="32" t="str">
        <f>+'Access-Nov'!L24</f>
        <v>3</v>
      </c>
      <c r="K24" s="35"/>
      <c r="L24" s="35"/>
      <c r="M24" s="35"/>
      <c r="N24" s="33">
        <v>0</v>
      </c>
      <c r="O24" s="35"/>
      <c r="P24" s="35">
        <f>'Access-Nov'!M24</f>
        <v>17147858</v>
      </c>
      <c r="Q24" s="35"/>
      <c r="R24" s="35">
        <f t="shared" si="0"/>
        <v>17147858</v>
      </c>
      <c r="S24" s="35">
        <f>'Access-Nov'!N24</f>
        <v>15688580.73</v>
      </c>
      <c r="T24" s="36">
        <f t="shared" si="1"/>
        <v>0.91490031757902357</v>
      </c>
      <c r="U24" s="35">
        <f>'Access-Nov'!O24</f>
        <v>15282114.52</v>
      </c>
      <c r="V24" s="36">
        <f t="shared" si="2"/>
        <v>0.89119670340167267</v>
      </c>
      <c r="W24" s="35">
        <f>'Access-Nov'!P24</f>
        <v>15282114.52</v>
      </c>
      <c r="X24" s="36">
        <f t="shared" si="3"/>
        <v>0.89119670340167267</v>
      </c>
    </row>
    <row r="25" spans="1:24" ht="30.75" customHeight="1" x14ac:dyDescent="0.2">
      <c r="A25" s="32" t="str">
        <f>+'Access-Nov'!A25</f>
        <v>12101</v>
      </c>
      <c r="B25" s="43" t="str">
        <f>+'Access-Nov'!B25</f>
        <v>JUSTICA FEDERAL DE PRIMEIRO GRAU</v>
      </c>
      <c r="C25" s="32" t="str">
        <f>CONCATENATE('Access-Nov'!C25,".",'Access-Nov'!D25)</f>
        <v>02.131</v>
      </c>
      <c r="D25" s="32" t="str">
        <f>CONCATENATE('Access-Nov'!E25,".",'Access-Nov'!G25)</f>
        <v>0569.2549</v>
      </c>
      <c r="E25" s="43" t="str">
        <f>+'Access-Nov'!F25</f>
        <v>PRESTACAO JURISDICIONAL NA JUSTICA FEDERAL</v>
      </c>
      <c r="F25" s="43" t="str">
        <f>+'Access-Nov'!H25</f>
        <v>COMUNICACAO E DIVULGACAO INSTITUCIONAL</v>
      </c>
      <c r="G25" s="32" t="str">
        <f>IF('Access-Nov'!I25="1","F","S")</f>
        <v>F</v>
      </c>
      <c r="H25" s="32" t="str">
        <f>+'Access-Nov'!J25</f>
        <v>0100</v>
      </c>
      <c r="I25" s="43" t="str">
        <f>+'Access-Nov'!K25</f>
        <v>RECURSOS ORDINARIOS</v>
      </c>
      <c r="J25" s="32" t="str">
        <f>+'Access-Nov'!L25</f>
        <v>4</v>
      </c>
      <c r="K25" s="35"/>
      <c r="L25" s="35"/>
      <c r="M25" s="35"/>
      <c r="N25" s="33">
        <v>0</v>
      </c>
      <c r="O25" s="35"/>
      <c r="P25" s="35">
        <f>'Access-Nov'!M25</f>
        <v>60000</v>
      </c>
      <c r="Q25" s="35"/>
      <c r="R25" s="35">
        <f t="shared" si="0"/>
        <v>60000</v>
      </c>
      <c r="S25" s="35">
        <f>'Access-Nov'!N25</f>
        <v>0</v>
      </c>
      <c r="T25" s="36">
        <f t="shared" si="1"/>
        <v>0</v>
      </c>
      <c r="U25" s="35">
        <f>'Access-Nov'!O25</f>
        <v>0</v>
      </c>
      <c r="V25" s="36">
        <f t="shared" si="2"/>
        <v>0</v>
      </c>
      <c r="W25" s="35">
        <f>'Access-Nov'!P25</f>
        <v>0</v>
      </c>
      <c r="X25" s="36">
        <f t="shared" si="3"/>
        <v>0</v>
      </c>
    </row>
    <row r="26" spans="1:24" ht="30.75" customHeight="1" x14ac:dyDescent="0.2">
      <c r="A26" s="32" t="str">
        <f>+'Access-Nov'!A26</f>
        <v>12101</v>
      </c>
      <c r="B26" s="43" t="str">
        <f>+'Access-Nov'!B26</f>
        <v>JUSTICA FEDERAL DE PRIMEIRO GRAU</v>
      </c>
      <c r="C26" s="32" t="str">
        <f>CONCATENATE('Access-Nov'!C26,".",'Access-Nov'!D26)</f>
        <v>02.131</v>
      </c>
      <c r="D26" s="32" t="str">
        <f>CONCATENATE('Access-Nov'!E26,".",'Access-Nov'!G26)</f>
        <v>0569.2549</v>
      </c>
      <c r="E26" s="43" t="str">
        <f>+'Access-Nov'!F26</f>
        <v>PRESTACAO JURISDICIONAL NA JUSTICA FEDERAL</v>
      </c>
      <c r="F26" s="43" t="str">
        <f>+'Access-Nov'!H26</f>
        <v>COMUNICACAO E DIVULGACAO INSTITUCIONAL</v>
      </c>
      <c r="G26" s="32" t="str">
        <f>IF('Access-Nov'!I26="1","F","S")</f>
        <v>F</v>
      </c>
      <c r="H26" s="32" t="str">
        <f>+'Access-Nov'!J26</f>
        <v>0100</v>
      </c>
      <c r="I26" s="43" t="str">
        <f>+'Access-Nov'!K26</f>
        <v>RECURSOS ORDINARIOS</v>
      </c>
      <c r="J26" s="32" t="str">
        <f>+'Access-Nov'!L26</f>
        <v>3</v>
      </c>
      <c r="K26" s="35"/>
      <c r="L26" s="35"/>
      <c r="M26" s="35"/>
      <c r="N26" s="33">
        <v>0</v>
      </c>
      <c r="O26" s="35"/>
      <c r="P26" s="35">
        <f>'Access-Nov'!M26</f>
        <v>30000</v>
      </c>
      <c r="Q26" s="35"/>
      <c r="R26" s="35">
        <f t="shared" si="0"/>
        <v>30000</v>
      </c>
      <c r="S26" s="35">
        <f>'Access-Nov'!N26</f>
        <v>28670</v>
      </c>
      <c r="T26" s="36">
        <f t="shared" si="1"/>
        <v>0.95566666666666666</v>
      </c>
      <c r="U26" s="35">
        <f>'Access-Nov'!O26</f>
        <v>0</v>
      </c>
      <c r="V26" s="36">
        <f t="shared" si="2"/>
        <v>0</v>
      </c>
      <c r="W26" s="35">
        <f>'Access-Nov'!P26</f>
        <v>0</v>
      </c>
      <c r="X26" s="36">
        <f t="shared" si="3"/>
        <v>0</v>
      </c>
    </row>
    <row r="27" spans="1:24" ht="30.75" customHeight="1" x14ac:dyDescent="0.2">
      <c r="A27" s="32" t="str">
        <f>+'Access-Nov'!A27</f>
        <v>12101</v>
      </c>
      <c r="B27" s="43" t="str">
        <f>+'Access-Nov'!B27</f>
        <v>JUSTICA FEDERAL DE PRIMEIRO GRAU</v>
      </c>
      <c r="C27" s="32" t="str">
        <f>CONCATENATE('Access-Nov'!C27,".",'Access-Nov'!D27)</f>
        <v>02.301</v>
      </c>
      <c r="D27" s="32" t="str">
        <f>CONCATENATE('Access-Nov'!E27,".",'Access-Nov'!G27)</f>
        <v>0569.2004</v>
      </c>
      <c r="E27" s="43" t="str">
        <f>+'Access-Nov'!F27</f>
        <v>PRESTACAO JURISDICIONAL NA JUSTICA FEDERAL</v>
      </c>
      <c r="F27" s="43" t="str">
        <f>+'Access-Nov'!H27</f>
        <v>ASSISTENCIA MEDICA E ODONTOLOGICA AOS SERVIDORES CIVIS, EMPR</v>
      </c>
      <c r="G27" s="32" t="str">
        <f>IF('Access-Nov'!I27="1","F","S")</f>
        <v>S</v>
      </c>
      <c r="H27" s="32" t="str">
        <f>+'Access-Nov'!J27</f>
        <v>0100</v>
      </c>
      <c r="I27" s="43" t="str">
        <f>+'Access-Nov'!K27</f>
        <v>RECURSOS ORDINARIOS</v>
      </c>
      <c r="J27" s="32" t="str">
        <f>+'Access-Nov'!L27</f>
        <v>3</v>
      </c>
      <c r="K27" s="35"/>
      <c r="L27" s="35"/>
      <c r="M27" s="35"/>
      <c r="N27" s="33">
        <v>0</v>
      </c>
      <c r="O27" s="35"/>
      <c r="P27" s="35">
        <f>'Access-Nov'!M27</f>
        <v>30134400</v>
      </c>
      <c r="Q27" s="35"/>
      <c r="R27" s="35">
        <f t="shared" si="0"/>
        <v>30134400</v>
      </c>
      <c r="S27" s="35">
        <f>'Access-Nov'!N27</f>
        <v>28214713.460000001</v>
      </c>
      <c r="T27" s="36">
        <f t="shared" si="1"/>
        <v>0.93629584328873317</v>
      </c>
      <c r="U27" s="35">
        <f>'Access-Nov'!O27</f>
        <v>20736367.23</v>
      </c>
      <c r="V27" s="36">
        <f t="shared" si="2"/>
        <v>0.68812942119305509</v>
      </c>
      <c r="W27" s="35">
        <f>'Access-Nov'!P27</f>
        <v>20736367.23</v>
      </c>
      <c r="X27" s="36">
        <f t="shared" si="3"/>
        <v>0.68812942119305509</v>
      </c>
    </row>
    <row r="28" spans="1:24" ht="30.75" customHeight="1" x14ac:dyDescent="0.2">
      <c r="A28" s="32" t="str">
        <f>+'Access-Nov'!A28</f>
        <v>12101</v>
      </c>
      <c r="B28" s="43" t="str">
        <f>+'Access-Nov'!B28</f>
        <v>JUSTICA FEDERAL DE PRIMEIRO GRAU</v>
      </c>
      <c r="C28" s="32" t="str">
        <f>CONCATENATE('Access-Nov'!C28,".",'Access-Nov'!D28)</f>
        <v>02.331</v>
      </c>
      <c r="D28" s="32" t="str">
        <f>CONCATENATE('Access-Nov'!E28,".",'Access-Nov'!G28)</f>
        <v>0569.00M1</v>
      </c>
      <c r="E28" s="43" t="str">
        <f>+'Access-Nov'!F28</f>
        <v>PRESTACAO JURISDICIONAL NA JUSTICA FEDERAL</v>
      </c>
      <c r="F28" s="43" t="str">
        <f>+'Access-Nov'!H28</f>
        <v>BENEFICIOS ASSISTENCIAIS DECORRENTES DO AUXILIO-FUNERAL E NA</v>
      </c>
      <c r="G28" s="32" t="str">
        <f>IF('Access-Nov'!I28="1","F","S")</f>
        <v>F</v>
      </c>
      <c r="H28" s="32" t="str">
        <f>+'Access-Nov'!J28</f>
        <v>0100</v>
      </c>
      <c r="I28" s="43" t="str">
        <f>+'Access-Nov'!K28</f>
        <v>RECURSOS ORDINARIOS</v>
      </c>
      <c r="J28" s="32" t="str">
        <f>+'Access-Nov'!L28</f>
        <v>3</v>
      </c>
      <c r="K28" s="35"/>
      <c r="L28" s="35"/>
      <c r="M28" s="35"/>
      <c r="N28" s="33">
        <v>0</v>
      </c>
      <c r="O28" s="35"/>
      <c r="P28" s="35">
        <f>'Access-Nov'!M28</f>
        <v>299811.68</v>
      </c>
      <c r="Q28" s="35"/>
      <c r="R28" s="35">
        <f t="shared" si="0"/>
        <v>299811.68</v>
      </c>
      <c r="S28" s="35">
        <f>'Access-Nov'!N28</f>
        <v>299811.68</v>
      </c>
      <c r="T28" s="36">
        <f t="shared" si="1"/>
        <v>1</v>
      </c>
      <c r="U28" s="35">
        <f>'Access-Nov'!O28</f>
        <v>299185.67</v>
      </c>
      <c r="V28" s="36">
        <f t="shared" si="2"/>
        <v>0.9979119892860745</v>
      </c>
      <c r="W28" s="35">
        <f>'Access-Nov'!P28</f>
        <v>299185.67</v>
      </c>
      <c r="X28" s="36">
        <f t="shared" si="3"/>
        <v>0.9979119892860745</v>
      </c>
    </row>
    <row r="29" spans="1:24" ht="30.75" customHeight="1" x14ac:dyDescent="0.2">
      <c r="A29" s="32" t="str">
        <f>+'Access-Nov'!A29</f>
        <v>12101</v>
      </c>
      <c r="B29" s="43" t="str">
        <f>+'Access-Nov'!B29</f>
        <v>JUSTICA FEDERAL DE PRIMEIRO GRAU</v>
      </c>
      <c r="C29" s="32" t="str">
        <f>CONCATENATE('Access-Nov'!C29,".",'Access-Nov'!D29)</f>
        <v>02.331</v>
      </c>
      <c r="D29" s="32" t="str">
        <f>CONCATENATE('Access-Nov'!E29,".",'Access-Nov'!G29)</f>
        <v>0569.2010</v>
      </c>
      <c r="E29" s="43" t="str">
        <f>+'Access-Nov'!F29</f>
        <v>PRESTACAO JURISDICIONAL NA JUSTICA FEDERAL</v>
      </c>
      <c r="F29" s="43" t="str">
        <f>+'Access-Nov'!H29</f>
        <v>ASSISTENCIA PRE-ESCOLAR AOS DEPENDENTES DOS SERVIDORES CIVIS</v>
      </c>
      <c r="G29" s="32" t="str">
        <f>IF('Access-Nov'!I29="1","F","S")</f>
        <v>F</v>
      </c>
      <c r="H29" s="32" t="str">
        <f>+'Access-Nov'!J29</f>
        <v>0100</v>
      </c>
      <c r="I29" s="43" t="str">
        <f>+'Access-Nov'!K29</f>
        <v>RECURSOS ORDINARIOS</v>
      </c>
      <c r="J29" s="32" t="str">
        <f>+'Access-Nov'!L29</f>
        <v>3</v>
      </c>
      <c r="K29" s="35"/>
      <c r="L29" s="35"/>
      <c r="M29" s="35"/>
      <c r="N29" s="33">
        <v>0</v>
      </c>
      <c r="O29" s="35"/>
      <c r="P29" s="35">
        <f>'Access-Nov'!M29</f>
        <v>6962204</v>
      </c>
      <c r="Q29" s="35"/>
      <c r="R29" s="35">
        <f t="shared" si="0"/>
        <v>6962204</v>
      </c>
      <c r="S29" s="35">
        <f>'Access-Nov'!N29</f>
        <v>6887204</v>
      </c>
      <c r="T29" s="36">
        <f t="shared" si="1"/>
        <v>0.98922754920711886</v>
      </c>
      <c r="U29" s="35">
        <f>'Access-Nov'!O29</f>
        <v>6259545</v>
      </c>
      <c r="V29" s="36">
        <f t="shared" si="2"/>
        <v>0.89907520664433271</v>
      </c>
      <c r="W29" s="35">
        <f>'Access-Nov'!P29</f>
        <v>6259545</v>
      </c>
      <c r="X29" s="36">
        <f t="shared" si="3"/>
        <v>0.89907520664433271</v>
      </c>
    </row>
    <row r="30" spans="1:24" ht="30.75" customHeight="1" x14ac:dyDescent="0.2">
      <c r="A30" s="32" t="str">
        <f>+'Access-Nov'!A30</f>
        <v>12101</v>
      </c>
      <c r="B30" s="43" t="str">
        <f>+'Access-Nov'!B30</f>
        <v>JUSTICA FEDERAL DE PRIMEIRO GRAU</v>
      </c>
      <c r="C30" s="32" t="str">
        <f>CONCATENATE('Access-Nov'!C30,".",'Access-Nov'!D30)</f>
        <v>02.331</v>
      </c>
      <c r="D30" s="32" t="str">
        <f>CONCATENATE('Access-Nov'!E30,".",'Access-Nov'!G30)</f>
        <v>0569.2011</v>
      </c>
      <c r="E30" s="43" t="str">
        <f>+'Access-Nov'!F30</f>
        <v>PRESTACAO JURISDICIONAL NA JUSTICA FEDERAL</v>
      </c>
      <c r="F30" s="43" t="str">
        <f>+'Access-Nov'!H30</f>
        <v>AUXILIO-TRANSPORTE AOS SERVIDORES CIVIS, EMPREGADOS E MILITA</v>
      </c>
      <c r="G30" s="32" t="str">
        <f>IF('Access-Nov'!I30="1","F","S")</f>
        <v>F</v>
      </c>
      <c r="H30" s="32" t="str">
        <f>+'Access-Nov'!J30</f>
        <v>0100</v>
      </c>
      <c r="I30" s="43" t="str">
        <f>+'Access-Nov'!K30</f>
        <v>RECURSOS ORDINARIOS</v>
      </c>
      <c r="J30" s="32" t="str">
        <f>+'Access-Nov'!L30</f>
        <v>3</v>
      </c>
      <c r="K30" s="35"/>
      <c r="L30" s="35"/>
      <c r="M30" s="35"/>
      <c r="N30" s="33">
        <v>0</v>
      </c>
      <c r="O30" s="35"/>
      <c r="P30" s="35">
        <f>'Access-Nov'!M30</f>
        <v>2972750</v>
      </c>
      <c r="Q30" s="35"/>
      <c r="R30" s="35">
        <f t="shared" si="0"/>
        <v>2972750</v>
      </c>
      <c r="S30" s="35">
        <f>'Access-Nov'!N30</f>
        <v>1972749.92</v>
      </c>
      <c r="T30" s="36">
        <f t="shared" si="1"/>
        <v>0.6636111075603397</v>
      </c>
      <c r="U30" s="35">
        <f>'Access-Nov'!O30</f>
        <v>1502773.14</v>
      </c>
      <c r="V30" s="36">
        <f t="shared" si="2"/>
        <v>0.50551615171137831</v>
      </c>
      <c r="W30" s="35">
        <f>'Access-Nov'!P30</f>
        <v>1502773.14</v>
      </c>
      <c r="X30" s="36">
        <f t="shared" si="3"/>
        <v>0.50551615171137831</v>
      </c>
    </row>
    <row r="31" spans="1:24" ht="30.75" customHeight="1" x14ac:dyDescent="0.2">
      <c r="A31" s="32" t="str">
        <f>+'Access-Nov'!A31</f>
        <v>12101</v>
      </c>
      <c r="B31" s="43" t="str">
        <f>+'Access-Nov'!B31</f>
        <v>JUSTICA FEDERAL DE PRIMEIRO GRAU</v>
      </c>
      <c r="C31" s="32" t="str">
        <f>CONCATENATE('Access-Nov'!C31,".",'Access-Nov'!D31)</f>
        <v>02.331</v>
      </c>
      <c r="D31" s="32" t="str">
        <f>CONCATENATE('Access-Nov'!E31,".",'Access-Nov'!G31)</f>
        <v>0569.2012</v>
      </c>
      <c r="E31" s="43" t="str">
        <f>+'Access-Nov'!F31</f>
        <v>PRESTACAO JURISDICIONAL NA JUSTICA FEDERAL</v>
      </c>
      <c r="F31" s="43" t="str">
        <f>+'Access-Nov'!H31</f>
        <v>AUXILIO-ALIMENTACAO AOS SERVIDORES CIVIS, EMPREGADOS E MILIT</v>
      </c>
      <c r="G31" s="32" t="str">
        <f>IF('Access-Nov'!I31="1","F","S")</f>
        <v>F</v>
      </c>
      <c r="H31" s="32" t="str">
        <f>+'Access-Nov'!J31</f>
        <v>0100</v>
      </c>
      <c r="I31" s="43" t="str">
        <f>+'Access-Nov'!K31</f>
        <v>RECURSOS ORDINARIOS</v>
      </c>
      <c r="J31" s="32" t="str">
        <f>+'Access-Nov'!L31</f>
        <v>3</v>
      </c>
      <c r="K31" s="35"/>
      <c r="L31" s="35"/>
      <c r="M31" s="35"/>
      <c r="N31" s="33">
        <v>0</v>
      </c>
      <c r="O31" s="35"/>
      <c r="P31" s="35">
        <f>'Access-Nov'!M31</f>
        <v>48711936</v>
      </c>
      <c r="Q31" s="35"/>
      <c r="R31" s="35">
        <f t="shared" si="0"/>
        <v>48711936</v>
      </c>
      <c r="S31" s="35">
        <f>'Access-Nov'!N31</f>
        <v>48591936</v>
      </c>
      <c r="T31" s="36">
        <f t="shared" si="1"/>
        <v>0.99753653806738452</v>
      </c>
      <c r="U31" s="35">
        <f>'Access-Nov'!O31</f>
        <v>44373183.369999997</v>
      </c>
      <c r="V31" s="36">
        <f t="shared" si="2"/>
        <v>0.91093040050799867</v>
      </c>
      <c r="W31" s="35">
        <f>'Access-Nov'!P31</f>
        <v>44373183.369999997</v>
      </c>
      <c r="X31" s="36">
        <f t="shared" si="3"/>
        <v>0.91093040050799867</v>
      </c>
    </row>
    <row r="32" spans="1:24" ht="30.75" customHeight="1" x14ac:dyDescent="0.2">
      <c r="A32" s="32" t="str">
        <f>+'Access-Nov'!A32</f>
        <v>12101</v>
      </c>
      <c r="B32" s="43" t="str">
        <f>+'Access-Nov'!B32</f>
        <v>JUSTICA FEDERAL DE PRIMEIRO GRAU</v>
      </c>
      <c r="C32" s="32" t="str">
        <f>CONCATENATE('Access-Nov'!C32,".",'Access-Nov'!D32)</f>
        <v>02.846</v>
      </c>
      <c r="D32" s="32" t="str">
        <f>CONCATENATE('Access-Nov'!E32,".",'Access-Nov'!G32)</f>
        <v>0569.09HB</v>
      </c>
      <c r="E32" s="43" t="str">
        <f>+'Access-Nov'!F32</f>
        <v>PRESTACAO JURISDICIONAL NA JUSTICA FEDERAL</v>
      </c>
      <c r="F32" s="43" t="str">
        <f>+'Access-Nov'!H32</f>
        <v>CONTRIBUICAO DA UNIAO, DE SUAS AUTARQUIAS E FUNDACOES PARA O</v>
      </c>
      <c r="G32" s="32" t="str">
        <f>IF('Access-Nov'!I32="1","F","S")</f>
        <v>F</v>
      </c>
      <c r="H32" s="32" t="str">
        <f>+'Access-Nov'!J32</f>
        <v>0100</v>
      </c>
      <c r="I32" s="43" t="str">
        <f>+'Access-Nov'!K32</f>
        <v>RECURSOS ORDINARIOS</v>
      </c>
      <c r="J32" s="32" t="str">
        <f>+'Access-Nov'!L32</f>
        <v>1</v>
      </c>
      <c r="K32" s="35"/>
      <c r="L32" s="35"/>
      <c r="M32" s="35"/>
      <c r="N32" s="33">
        <v>0</v>
      </c>
      <c r="O32" s="35"/>
      <c r="P32" s="35">
        <f>'Access-Nov'!M32</f>
        <v>162454561.16</v>
      </c>
      <c r="Q32" s="35"/>
      <c r="R32" s="35">
        <f t="shared" si="0"/>
        <v>162454561.16</v>
      </c>
      <c r="S32" s="35">
        <f>'Access-Nov'!N32</f>
        <v>162454561.16</v>
      </c>
      <c r="T32" s="36">
        <f t="shared" si="1"/>
        <v>1</v>
      </c>
      <c r="U32" s="35">
        <f>'Access-Nov'!O32</f>
        <v>162454561.16</v>
      </c>
      <c r="V32" s="36">
        <f t="shared" si="2"/>
        <v>1</v>
      </c>
      <c r="W32" s="35">
        <f>'Access-Nov'!P32</f>
        <v>162454561.16</v>
      </c>
      <c r="X32" s="36">
        <f t="shared" si="3"/>
        <v>1</v>
      </c>
    </row>
    <row r="33" spans="1:24" ht="30.75" customHeight="1" x14ac:dyDescent="0.2">
      <c r="A33" s="32" t="str">
        <f>+'Access-Nov'!A33</f>
        <v>12101</v>
      </c>
      <c r="B33" s="43" t="str">
        <f>+'Access-Nov'!B33</f>
        <v>JUSTICA FEDERAL DE PRIMEIRO GRAU</v>
      </c>
      <c r="C33" s="32" t="str">
        <f>CONCATENATE('Access-Nov'!C33,".",'Access-Nov'!D33)</f>
        <v>09.272</v>
      </c>
      <c r="D33" s="32" t="str">
        <f>CONCATENATE('Access-Nov'!E33,".",'Access-Nov'!G33)</f>
        <v>0089.0181</v>
      </c>
      <c r="E33" s="43" t="str">
        <f>+'Access-Nov'!F33</f>
        <v>PREVIDENCIA DE INATIVOS E PENSIONISTAS DA UNIAO</v>
      </c>
      <c r="F33" s="43" t="str">
        <f>+'Access-Nov'!H33</f>
        <v>APOSENTADORIAS E PENSOES - SERVIDORES CIVIS</v>
      </c>
      <c r="G33" s="32" t="str">
        <f>IF('Access-Nov'!I33="1","F","S")</f>
        <v>S</v>
      </c>
      <c r="H33" s="32" t="str">
        <f>+'Access-Nov'!J33</f>
        <v>0100</v>
      </c>
      <c r="I33" s="43" t="str">
        <f>+'Access-Nov'!K33</f>
        <v>RECURSOS ORDINARIOS</v>
      </c>
      <c r="J33" s="32" t="str">
        <f>+'Access-Nov'!L33</f>
        <v>1</v>
      </c>
      <c r="K33" s="35"/>
      <c r="L33" s="35"/>
      <c r="M33" s="35"/>
      <c r="N33" s="33">
        <v>0</v>
      </c>
      <c r="O33" s="35"/>
      <c r="P33" s="35">
        <f>'Access-Nov'!M33</f>
        <v>14645031.02</v>
      </c>
      <c r="Q33" s="35"/>
      <c r="R33" s="35">
        <f>N33-O33+P33+Q33</f>
        <v>14645031.02</v>
      </c>
      <c r="S33" s="35">
        <f>'Access-Nov'!N33</f>
        <v>14645031.02</v>
      </c>
      <c r="T33" s="36">
        <f>IF(R33&gt;0,S33/R33,0)</f>
        <v>1</v>
      </c>
      <c r="U33" s="35">
        <f>'Access-Nov'!O33</f>
        <v>14645031.02</v>
      </c>
      <c r="V33" s="36">
        <f>IF(R33&gt;0,U33/R33,0)</f>
        <v>1</v>
      </c>
      <c r="W33" s="35">
        <f>'Access-Nov'!P33</f>
        <v>14007001.76</v>
      </c>
      <c r="X33" s="36">
        <f>IF(R33&gt;0,W33/R33,0)</f>
        <v>0.95643373789180275</v>
      </c>
    </row>
    <row r="34" spans="1:24" ht="30.75" customHeight="1" x14ac:dyDescent="0.2">
      <c r="A34" s="32" t="str">
        <f>+'Access-Nov'!A34</f>
        <v>12101</v>
      </c>
      <c r="B34" s="43" t="str">
        <f>+'Access-Nov'!B34</f>
        <v>JUSTICA FEDERAL DE PRIMEIRO GRAU</v>
      </c>
      <c r="C34" s="32" t="str">
        <f>CONCATENATE('Access-Nov'!C34,".",'Access-Nov'!D34)</f>
        <v>09.272</v>
      </c>
      <c r="D34" s="32" t="str">
        <f>CONCATENATE('Access-Nov'!E34,".",'Access-Nov'!G34)</f>
        <v>0089.0181</v>
      </c>
      <c r="E34" s="43" t="str">
        <f>+'Access-Nov'!F34</f>
        <v>PREVIDENCIA DE INATIVOS E PENSIONISTAS DA UNIAO</v>
      </c>
      <c r="F34" s="43" t="str">
        <f>+'Access-Nov'!H34</f>
        <v>APOSENTADORIAS E PENSOES - SERVIDORES CIVIS</v>
      </c>
      <c r="G34" s="32" t="str">
        <f>IF('Access-Nov'!I34="1","F","S")</f>
        <v>S</v>
      </c>
      <c r="H34" s="32" t="str">
        <f>+'Access-Nov'!J34</f>
        <v>0156</v>
      </c>
      <c r="I34" s="43" t="str">
        <f>+'Access-Nov'!K34</f>
        <v>CONTRIBUICAO PLANO SEGURIDADE SOCIAL SERVIDOR</v>
      </c>
      <c r="J34" s="32" t="str">
        <f>+'Access-Nov'!L34</f>
        <v>1</v>
      </c>
      <c r="K34" s="35"/>
      <c r="L34" s="35"/>
      <c r="M34" s="35"/>
      <c r="N34" s="33">
        <v>0</v>
      </c>
      <c r="O34" s="35"/>
      <c r="P34" s="35">
        <f>'Access-Nov'!M34</f>
        <v>98851963.819999993</v>
      </c>
      <c r="Q34" s="35"/>
      <c r="R34" s="35">
        <f>N34-O34+P34+Q34</f>
        <v>98851963.819999993</v>
      </c>
      <c r="S34" s="35">
        <f>'Access-Nov'!N34</f>
        <v>98851963.819999993</v>
      </c>
      <c r="T34" s="36">
        <f>IF(R34&gt;0,S34/R34,0)</f>
        <v>1</v>
      </c>
      <c r="U34" s="35">
        <f>'Access-Nov'!O34</f>
        <v>98851963.819999993</v>
      </c>
      <c r="V34" s="36">
        <f>IF(R34&gt;0,U34/R34,0)</f>
        <v>1</v>
      </c>
      <c r="W34" s="35">
        <f>'Access-Nov'!P34</f>
        <v>98851963.819999993</v>
      </c>
      <c r="X34" s="36">
        <f>IF(R34&gt;0,W34/R34,0)</f>
        <v>1</v>
      </c>
    </row>
    <row r="35" spans="1:24" ht="30.75" customHeight="1" thickBot="1" x14ac:dyDescent="0.25">
      <c r="A35" s="32" t="str">
        <f>+'Access-Nov'!A35</f>
        <v>12101</v>
      </c>
      <c r="B35" s="43" t="str">
        <f>+'Access-Nov'!B35</f>
        <v>JUSTICA FEDERAL DE PRIMEIRO GRAU</v>
      </c>
      <c r="C35" s="32" t="str">
        <f>CONCATENATE('Access-Nov'!C35,".",'Access-Nov'!D35)</f>
        <v>09.272</v>
      </c>
      <c r="D35" s="32" t="str">
        <f>CONCATENATE('Access-Nov'!E35,".",'Access-Nov'!G35)</f>
        <v>0089.0181</v>
      </c>
      <c r="E35" s="43" t="str">
        <f>+'Access-Nov'!F35</f>
        <v>PREVIDENCIA DE INATIVOS E PENSIONISTAS DA UNIAO</v>
      </c>
      <c r="F35" s="43" t="str">
        <f>+'Access-Nov'!H35</f>
        <v>APOSENTADORIAS E PENSOES - SERVIDORES CIVIS</v>
      </c>
      <c r="G35" s="32" t="str">
        <f>IF('Access-Nov'!I35="1","F","S")</f>
        <v>S</v>
      </c>
      <c r="H35" s="32" t="str">
        <f>+'Access-Nov'!J35</f>
        <v>0169</v>
      </c>
      <c r="I35" s="43" t="str">
        <f>+'Access-Nov'!K35</f>
        <v>CONTRIB.PATRONAL P/PLANO DE SEGURID.SOC.SERV.</v>
      </c>
      <c r="J35" s="32" t="str">
        <f>+'Access-Nov'!L35</f>
        <v>1</v>
      </c>
      <c r="K35" s="35"/>
      <c r="L35" s="35"/>
      <c r="M35" s="35"/>
      <c r="N35" s="33">
        <v>0</v>
      </c>
      <c r="O35" s="35"/>
      <c r="P35" s="35">
        <f>'Access-Nov'!M35</f>
        <v>54310549.289999999</v>
      </c>
      <c r="Q35" s="35"/>
      <c r="R35" s="35">
        <f>N35-O35+P35+Q35</f>
        <v>54310549.289999999</v>
      </c>
      <c r="S35" s="35">
        <f>'Access-Nov'!N35</f>
        <v>54310549.289999999</v>
      </c>
      <c r="T35" s="36">
        <f>IF(R35&gt;0,S35/R35,0)</f>
        <v>1</v>
      </c>
      <c r="U35" s="35">
        <f>'Access-Nov'!O35</f>
        <v>54310549.289999999</v>
      </c>
      <c r="V35" s="36">
        <f>IF(R35&gt;0,U35/R35,0)</f>
        <v>1</v>
      </c>
      <c r="W35" s="35">
        <f>'Access-Nov'!P35</f>
        <v>54310549.289999999</v>
      </c>
      <c r="X35" s="36">
        <f>IF(R35&gt;0,W35/R35,0)</f>
        <v>1</v>
      </c>
    </row>
    <row r="36" spans="1:24" ht="30.75" customHeight="1" thickBot="1" x14ac:dyDescent="0.25">
      <c r="A36" s="79" t="s">
        <v>118</v>
      </c>
      <c r="B36" s="80"/>
      <c r="C36" s="80"/>
      <c r="D36" s="80"/>
      <c r="E36" s="80"/>
      <c r="F36" s="80"/>
      <c r="G36" s="80"/>
      <c r="H36" s="80"/>
      <c r="I36" s="80"/>
      <c r="J36" s="81"/>
      <c r="K36" s="37">
        <v>0</v>
      </c>
      <c r="L36" s="37">
        <v>0</v>
      </c>
      <c r="M36" s="37">
        <v>0</v>
      </c>
      <c r="N36" s="37">
        <v>0</v>
      </c>
      <c r="O36" s="37">
        <v>0</v>
      </c>
      <c r="P36" s="38">
        <f>SUM(P10:P35)</f>
        <v>1554996252.3300002</v>
      </c>
      <c r="Q36" s="38">
        <f>SUM(Q10:Q35)</f>
        <v>0</v>
      </c>
      <c r="R36" s="38">
        <f>SUM(R10:R35)</f>
        <v>1554996252.3300002</v>
      </c>
      <c r="S36" s="38">
        <f>SUM(S10:S35)</f>
        <v>1513309185.6000001</v>
      </c>
      <c r="T36" s="39">
        <f t="shared" si="1"/>
        <v>0.97319153234772349</v>
      </c>
      <c r="U36" s="38">
        <f>SUM(U10:U35)</f>
        <v>1451873951.1499999</v>
      </c>
      <c r="V36" s="39">
        <f t="shared" si="2"/>
        <v>0.93368324777279543</v>
      </c>
      <c r="W36" s="38">
        <f>SUM(W10:W35)</f>
        <v>1444603219.2099998</v>
      </c>
      <c r="X36" s="39">
        <f t="shared" si="3"/>
        <v>0.92900752464542091</v>
      </c>
    </row>
    <row r="37" spans="1:24" ht="12.75" x14ac:dyDescent="0.2">
      <c r="A37" s="3" t="s">
        <v>119</v>
      </c>
      <c r="B37" s="3"/>
      <c r="C37" s="3"/>
      <c r="D37" s="3"/>
      <c r="E37" s="3"/>
      <c r="F37" s="3"/>
      <c r="G37" s="3"/>
      <c r="H37" s="4"/>
      <c r="I37" s="4"/>
      <c r="J37" s="4"/>
      <c r="K37" s="3"/>
      <c r="L37" s="3"/>
      <c r="M37" s="3"/>
      <c r="N37" s="3"/>
      <c r="O37" s="3"/>
      <c r="P37" s="3"/>
      <c r="Q37" s="3"/>
      <c r="R37" s="3"/>
      <c r="S37" s="3"/>
      <c r="T37" s="3"/>
      <c r="U37" s="5"/>
      <c r="V37" s="3"/>
      <c r="W37" s="5"/>
      <c r="X37" s="3"/>
    </row>
    <row r="38" spans="1:24" ht="12.75" x14ac:dyDescent="0.2">
      <c r="A38" s="3" t="s">
        <v>120</v>
      </c>
      <c r="B38" s="40"/>
      <c r="C38" s="3"/>
      <c r="D38" s="3"/>
      <c r="E38" s="3"/>
      <c r="F38" s="3"/>
      <c r="G38" s="3"/>
      <c r="H38" s="4"/>
      <c r="I38" s="4"/>
      <c r="J38" s="4"/>
      <c r="K38" s="3"/>
      <c r="L38" s="3"/>
      <c r="M38" s="3"/>
      <c r="N38" s="3"/>
      <c r="O38" s="3"/>
      <c r="P38" s="3"/>
      <c r="Q38" s="3"/>
      <c r="R38" s="3"/>
      <c r="S38" s="3"/>
      <c r="T38" s="3"/>
      <c r="U38" s="5"/>
      <c r="V38" s="3"/>
      <c r="W38" s="5"/>
      <c r="X38" s="3"/>
    </row>
    <row r="39" spans="1:24" ht="12.75" x14ac:dyDescent="0.2"/>
    <row r="40" spans="1:24" ht="12.75" x14ac:dyDescent="0.2"/>
    <row r="41" spans="1:24" ht="31.5" customHeight="1" x14ac:dyDescent="0.2">
      <c r="N41" s="50" t="s">
        <v>15</v>
      </c>
      <c r="O41" s="50"/>
      <c r="P41" s="41">
        <f>SUM(P10:P35)</f>
        <v>1554996252.3300002</v>
      </c>
      <c r="Q41" s="41"/>
      <c r="R41" s="41">
        <f>SUM(R10:R35)</f>
        <v>1554996252.3300002</v>
      </c>
      <c r="S41" s="41">
        <f>SUM(S10:S35)</f>
        <v>1513309185.6000001</v>
      </c>
      <c r="T41" s="41"/>
      <c r="U41" s="41">
        <f>SUM(U10:U35)</f>
        <v>1451873951.1499999</v>
      </c>
      <c r="V41" s="49"/>
      <c r="W41" s="41">
        <f>SUM(W10:W35)</f>
        <v>1444603219.2099998</v>
      </c>
      <c r="X41" s="42"/>
    </row>
    <row r="42" spans="1:24" ht="31.5" customHeight="1" x14ac:dyDescent="0.2">
      <c r="N42" s="50" t="s">
        <v>138</v>
      </c>
      <c r="O42" s="50"/>
      <c r="P42" s="41">
        <f>'Access-Nov'!M37</f>
        <v>1554996252.3300002</v>
      </c>
      <c r="Q42" s="41"/>
      <c r="R42" s="41">
        <f>P42</f>
        <v>1554996252.3300002</v>
      </c>
      <c r="S42" s="41">
        <f>'Access-Nov'!N37</f>
        <v>1513309185.6000001</v>
      </c>
      <c r="T42" s="41"/>
      <c r="U42" s="41">
        <f>'Access-Nov'!O37</f>
        <v>1451873951.1499999</v>
      </c>
      <c r="V42" s="41"/>
      <c r="W42" s="41">
        <f>'Access-Nov'!P37</f>
        <v>1444603219.2099998</v>
      </c>
      <c r="X42" s="42"/>
    </row>
    <row r="43" spans="1:24" ht="31.5" customHeight="1" x14ac:dyDescent="0.2">
      <c r="N43" s="50" t="s">
        <v>16</v>
      </c>
      <c r="O43" s="50"/>
      <c r="P43" s="49">
        <f>P36-P42</f>
        <v>0</v>
      </c>
      <c r="Q43" s="49"/>
      <c r="R43" s="49">
        <f>R36-R42</f>
        <v>0</v>
      </c>
      <c r="S43" s="49">
        <f>S36-S42</f>
        <v>0</v>
      </c>
      <c r="T43" s="49"/>
      <c r="U43" s="49">
        <f>U36-U42</f>
        <v>0</v>
      </c>
      <c r="V43" s="49"/>
      <c r="W43" s="49">
        <f>W36-W42</f>
        <v>0</v>
      </c>
      <c r="X43" s="42"/>
    </row>
    <row r="44" spans="1:24" ht="12.75" x14ac:dyDescent="0.2"/>
    <row r="45" spans="1:24" ht="12.75" x14ac:dyDescent="0.2"/>
    <row r="46" spans="1:24" ht="12.75" x14ac:dyDescent="0.2"/>
    <row r="47" spans="1:24" ht="12.75" x14ac:dyDescent="0.2"/>
    <row r="48" spans="1:24" ht="12.75" x14ac:dyDescent="0.2">
      <c r="N48" t="s">
        <v>163</v>
      </c>
      <c r="P48" s="56">
        <v>1554996252.3299999</v>
      </c>
      <c r="R48" s="56">
        <v>1554996252.3299999</v>
      </c>
      <c r="S48" s="56">
        <v>1513309185.5999999</v>
      </c>
      <c r="U48" s="56">
        <v>1451873951.1500001</v>
      </c>
      <c r="W48" s="56">
        <v>1444603219.21</v>
      </c>
    </row>
    <row r="49" spans="16:23" ht="12.75" x14ac:dyDescent="0.2">
      <c r="P49" s="49">
        <f>P42-P48</f>
        <v>0</v>
      </c>
      <c r="R49" s="49">
        <f>R42-R48</f>
        <v>0</v>
      </c>
      <c r="S49" s="49">
        <f>S42-S48</f>
        <v>0</v>
      </c>
      <c r="U49" s="49">
        <f>U42-U48</f>
        <v>0</v>
      </c>
      <c r="W49" s="49">
        <f>W42-W48</f>
        <v>0</v>
      </c>
    </row>
  </sheetData>
  <mergeCells count="17">
    <mergeCell ref="A36:J36"/>
    <mergeCell ref="A8:B8"/>
    <mergeCell ref="C8:C9"/>
    <mergeCell ref="D8:D9"/>
    <mergeCell ref="E8:F8"/>
    <mergeCell ref="G8:G9"/>
    <mergeCell ref="H8:I8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J8:J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1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2"/>
  <sheetViews>
    <sheetView showGridLines="0" view="pageBreakPreview" topLeftCell="F22" zoomScale="70" zoomScaleNormal="70" zoomScaleSheetLayoutView="70" workbookViewId="0">
      <selection activeCell="K51" sqref="K51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7.85546875" customWidth="1"/>
    <col min="17" max="17" width="11.42578125" customWidth="1"/>
    <col min="18" max="18" width="17.28515625" customWidth="1"/>
    <col min="19" max="19" width="20.5703125" customWidth="1"/>
    <col min="20" max="20" width="12" customWidth="1"/>
    <col min="21" max="21" width="16.42578125" customWidth="1"/>
    <col min="23" max="23" width="17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43070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88" t="s">
        <v>89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9" t="s">
        <v>90</v>
      </c>
      <c r="B7" s="90"/>
      <c r="C7" s="90"/>
      <c r="D7" s="90"/>
      <c r="E7" s="90"/>
      <c r="F7" s="90"/>
      <c r="G7" s="90"/>
      <c r="H7" s="90"/>
      <c r="I7" s="90"/>
      <c r="J7" s="91"/>
      <c r="K7" s="92" t="s">
        <v>3</v>
      </c>
      <c r="L7" s="79" t="s">
        <v>91</v>
      </c>
      <c r="M7" s="81"/>
      <c r="N7" s="92" t="s">
        <v>92</v>
      </c>
      <c r="O7" s="92" t="s">
        <v>93</v>
      </c>
      <c r="P7" s="89" t="s">
        <v>94</v>
      </c>
      <c r="Q7" s="91"/>
      <c r="R7" s="92" t="s">
        <v>6</v>
      </c>
      <c r="S7" s="89" t="s">
        <v>95</v>
      </c>
      <c r="T7" s="90"/>
      <c r="U7" s="90"/>
      <c r="V7" s="90"/>
      <c r="W7" s="90"/>
      <c r="X7" s="91"/>
    </row>
    <row r="8" spans="1:24" ht="20.25" customHeight="1" x14ac:dyDescent="0.2">
      <c r="A8" s="94" t="s">
        <v>22</v>
      </c>
      <c r="B8" s="95"/>
      <c r="C8" s="82" t="s">
        <v>96</v>
      </c>
      <c r="D8" s="82" t="s">
        <v>97</v>
      </c>
      <c r="E8" s="84" t="s">
        <v>98</v>
      </c>
      <c r="F8" s="85"/>
      <c r="G8" s="82" t="s">
        <v>0</v>
      </c>
      <c r="H8" s="86" t="s">
        <v>2</v>
      </c>
      <c r="I8" s="87"/>
      <c r="J8" s="82" t="s">
        <v>1</v>
      </c>
      <c r="K8" s="93"/>
      <c r="L8" s="10" t="s">
        <v>99</v>
      </c>
      <c r="M8" s="10" t="s">
        <v>100</v>
      </c>
      <c r="N8" s="93"/>
      <c r="O8" s="93"/>
      <c r="P8" s="12" t="s">
        <v>4</v>
      </c>
      <c r="Q8" s="12" t="s">
        <v>5</v>
      </c>
      <c r="R8" s="93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83"/>
      <c r="D9" s="83"/>
      <c r="E9" s="17" t="s">
        <v>103</v>
      </c>
      <c r="F9" s="17" t="s">
        <v>104</v>
      </c>
      <c r="G9" s="83"/>
      <c r="H9" s="17" t="s">
        <v>101</v>
      </c>
      <c r="I9" s="17" t="s">
        <v>102</v>
      </c>
      <c r="J9" s="83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+'Access-Dez'!A10</f>
        <v>12101</v>
      </c>
      <c r="B10" s="24" t="str">
        <f>+'Access-Dez'!B10</f>
        <v>JUSTICA FEDERAL DE PRIMEIRO GRAU</v>
      </c>
      <c r="C10" s="23" t="str">
        <f>CONCATENATE('Access-Dez'!C10,".",'Access-Dez'!D10)</f>
        <v>02.061</v>
      </c>
      <c r="D10" s="23" t="str">
        <f>CONCATENATE('Access-Dez'!E10,".",'Access-Dez'!G10)</f>
        <v>0569.4224</v>
      </c>
      <c r="E10" s="24" t="str">
        <f>+'Access-Dez'!F10</f>
        <v>PRESTACAO JURISDICIONAL NA JUSTICA FEDERAL</v>
      </c>
      <c r="F10" s="25" t="str">
        <f>+'Access-Dez'!H10</f>
        <v>ASSISTENCIA JURIDICA A PESSOAS CARENTES</v>
      </c>
      <c r="G10" s="22" t="str">
        <f>IF('Access-Dez'!I10="1","F","S")</f>
        <v>F</v>
      </c>
      <c r="H10" s="22" t="str">
        <f>+'Access-Dez'!J10</f>
        <v>0100</v>
      </c>
      <c r="I10" s="26" t="str">
        <f>+'Access-Dez'!K10</f>
        <v>RECURSOS ORDINARIOS</v>
      </c>
      <c r="J10" s="22" t="str">
        <f>+'Access-Dez'!L10</f>
        <v>3</v>
      </c>
      <c r="K10" s="27"/>
      <c r="L10" s="28"/>
      <c r="M10" s="28"/>
      <c r="N10" s="29">
        <f>K10+L10-M10</f>
        <v>0</v>
      </c>
      <c r="O10" s="27"/>
      <c r="P10" s="30">
        <f>'Access-Dez'!M10</f>
        <v>45967569</v>
      </c>
      <c r="Q10" s="30"/>
      <c r="R10" s="30">
        <f>N10-O10+P10+Q10</f>
        <v>45967569</v>
      </c>
      <c r="S10" s="30">
        <f>'Access-Dez'!N10</f>
        <v>45957995.719999999</v>
      </c>
      <c r="T10" s="31">
        <f>IF(R10&gt;0,S10/R10,0)</f>
        <v>0.99979173838842772</v>
      </c>
      <c r="U10" s="30">
        <f>'Access-Dez'!O10</f>
        <v>39097087.5</v>
      </c>
      <c r="V10" s="31">
        <f>IF(R10&gt;0,U10/R10,0)</f>
        <v>0.85053633138615614</v>
      </c>
      <c r="W10" s="30">
        <f>'Access-Dez'!P10</f>
        <v>39096909.5</v>
      </c>
      <c r="X10" s="31">
        <f>IF(R10&gt;0,W10/R10,0)</f>
        <v>0.85053245909088648</v>
      </c>
    </row>
    <row r="11" spans="1:24" ht="30.75" customHeight="1" x14ac:dyDescent="0.2">
      <c r="A11" s="32" t="str">
        <f>+'Access-Dez'!A11</f>
        <v>12101</v>
      </c>
      <c r="B11" s="43" t="str">
        <f>+'Access-Dez'!B11</f>
        <v>JUSTICA FEDERAL DE PRIMEIRO GRAU</v>
      </c>
      <c r="C11" s="32" t="str">
        <f>CONCATENATE('Access-Dez'!C11,".",'Access-Dez'!D11)</f>
        <v>02.061</v>
      </c>
      <c r="D11" s="32" t="str">
        <f>CONCATENATE('Access-Dez'!E11,".",'Access-Dez'!G11)</f>
        <v>0569.4257</v>
      </c>
      <c r="E11" s="43" t="str">
        <f>+'Access-Dez'!F11</f>
        <v>PRESTACAO JURISDICIONAL NA JUSTICA FEDERAL</v>
      </c>
      <c r="F11" s="44" t="str">
        <f>+'Access-Dez'!H11</f>
        <v>JULGAMENTO DE CAUSAS NA JUSTICA FEDERAL</v>
      </c>
      <c r="G11" s="32" t="str">
        <f>IF('Access-Dez'!I11="1","F","S")</f>
        <v>F</v>
      </c>
      <c r="H11" s="32" t="str">
        <f>+'Access-Dez'!J11</f>
        <v>0100</v>
      </c>
      <c r="I11" s="43" t="str">
        <f>+'Access-Dez'!K11</f>
        <v>RECURSOS ORDINARIOS</v>
      </c>
      <c r="J11" s="32" t="str">
        <f>+'Access-Dez'!L11</f>
        <v>4</v>
      </c>
      <c r="K11" s="33"/>
      <c r="L11" s="33"/>
      <c r="M11" s="33"/>
      <c r="N11" s="34">
        <v>0</v>
      </c>
      <c r="O11" s="33"/>
      <c r="P11" s="35">
        <f>'Access-Dez'!M11</f>
        <v>12913715</v>
      </c>
      <c r="Q11" s="35"/>
      <c r="R11" s="35">
        <f t="shared" ref="R11:R32" si="0">N11-O11+P11+Q11</f>
        <v>12913715</v>
      </c>
      <c r="S11" s="35">
        <f>'Access-Dez'!N11</f>
        <v>9998668.1400000006</v>
      </c>
      <c r="T11" s="36">
        <f t="shared" ref="T11:T39" si="1">IF(R11&gt;0,S11/R11,0)</f>
        <v>0.77426736922721318</v>
      </c>
      <c r="U11" s="35">
        <f>'Access-Dez'!O11</f>
        <v>1805697.39</v>
      </c>
      <c r="V11" s="36">
        <f t="shared" ref="V11:V39" si="2">IF(R11&gt;0,U11/R11,0)</f>
        <v>0.139827879893586</v>
      </c>
      <c r="W11" s="35">
        <f>'Access-Dez'!P11</f>
        <v>1786747.94</v>
      </c>
      <c r="X11" s="36">
        <f t="shared" ref="X11:X39" si="3">IF(R11&gt;0,W11/R11,0)</f>
        <v>0.13836049037786569</v>
      </c>
    </row>
    <row r="12" spans="1:24" ht="30.75" customHeight="1" x14ac:dyDescent="0.2">
      <c r="A12" s="32" t="str">
        <f>+'Access-Dez'!A12</f>
        <v>12101</v>
      </c>
      <c r="B12" s="43" t="str">
        <f>+'Access-Dez'!B12</f>
        <v>JUSTICA FEDERAL DE PRIMEIRO GRAU</v>
      </c>
      <c r="C12" s="32" t="str">
        <f>CONCATENATE('Access-Dez'!C12,".",'Access-Dez'!D12)</f>
        <v>02.061</v>
      </c>
      <c r="D12" s="32" t="str">
        <f>CONCATENATE('Access-Dez'!E12,".",'Access-Dez'!G12)</f>
        <v>0569.4257</v>
      </c>
      <c r="E12" s="43" t="str">
        <f>+'Access-Dez'!F12</f>
        <v>PRESTACAO JURISDICIONAL NA JUSTICA FEDERAL</v>
      </c>
      <c r="F12" s="43" t="str">
        <f>+'Access-Dez'!H12</f>
        <v>JULGAMENTO DE CAUSAS NA JUSTICA FEDERAL</v>
      </c>
      <c r="G12" s="32" t="str">
        <f>IF('Access-Dez'!I12="1","F","S")</f>
        <v>F</v>
      </c>
      <c r="H12" s="32" t="str">
        <f>+'Access-Dez'!J12</f>
        <v>0100</v>
      </c>
      <c r="I12" s="43" t="str">
        <f>+'Access-Dez'!K12</f>
        <v>RECURSOS ORDINARIOS</v>
      </c>
      <c r="J12" s="32" t="str">
        <f>+'Access-Dez'!L12</f>
        <v>3</v>
      </c>
      <c r="K12" s="35"/>
      <c r="L12" s="35"/>
      <c r="M12" s="35"/>
      <c r="N12" s="33">
        <v>0</v>
      </c>
      <c r="O12" s="35"/>
      <c r="P12" s="35">
        <f>'Access-Dez'!M12</f>
        <v>145925560</v>
      </c>
      <c r="Q12" s="35"/>
      <c r="R12" s="35">
        <f t="shared" si="0"/>
        <v>145925560</v>
      </c>
      <c r="S12" s="35">
        <f>'Access-Dez'!N12</f>
        <v>130451770.58</v>
      </c>
      <c r="T12" s="36">
        <f t="shared" si="1"/>
        <v>0.89396107563335714</v>
      </c>
      <c r="U12" s="35">
        <f>'Access-Dez'!O12</f>
        <v>116019733.34999999</v>
      </c>
      <c r="V12" s="36">
        <f t="shared" si="2"/>
        <v>0.79506108011509424</v>
      </c>
      <c r="W12" s="35">
        <f>'Access-Dez'!P12</f>
        <v>115748547.68000001</v>
      </c>
      <c r="X12" s="36">
        <f t="shared" si="3"/>
        <v>0.79320269649813235</v>
      </c>
    </row>
    <row r="13" spans="1:24" ht="30.75" customHeight="1" x14ac:dyDescent="0.2">
      <c r="A13" s="32" t="str">
        <f>+'Access-Dez'!A13</f>
        <v>12101</v>
      </c>
      <c r="B13" s="43" t="str">
        <f>+'Access-Dez'!B13</f>
        <v>JUSTICA FEDERAL DE PRIMEIRO GRAU</v>
      </c>
      <c r="C13" s="32" t="str">
        <f>CONCATENATE('Access-Dez'!C13,".",'Access-Dez'!D13)</f>
        <v>02.061</v>
      </c>
      <c r="D13" s="32" t="str">
        <f>CONCATENATE('Access-Dez'!E13,".",'Access-Dez'!G13)</f>
        <v>0569.4257</v>
      </c>
      <c r="E13" s="43" t="str">
        <f>+'Access-Dez'!F13</f>
        <v>PRESTACAO JURISDICIONAL NA JUSTICA FEDERAL</v>
      </c>
      <c r="F13" s="43" t="str">
        <f>+'Access-Dez'!H13</f>
        <v>JULGAMENTO DE CAUSAS NA JUSTICA FEDERAL</v>
      </c>
      <c r="G13" s="32" t="str">
        <f>IF('Access-Dez'!I13="1","F","S")</f>
        <v>F</v>
      </c>
      <c r="H13" s="32" t="str">
        <f>+'Access-Dez'!J13</f>
        <v>0127</v>
      </c>
      <c r="I13" s="43" t="str">
        <f>+'Access-Dez'!K13</f>
        <v>CUSTAS E EMOLUMENTOS - PODER JUDICIARIO</v>
      </c>
      <c r="J13" s="32" t="str">
        <f>+'Access-Dez'!L13</f>
        <v>3</v>
      </c>
      <c r="K13" s="35"/>
      <c r="L13" s="35"/>
      <c r="M13" s="35"/>
      <c r="N13" s="33">
        <v>0</v>
      </c>
      <c r="O13" s="35"/>
      <c r="P13" s="35">
        <f>'Access-Dez'!M13</f>
        <v>25968993</v>
      </c>
      <c r="Q13" s="35"/>
      <c r="R13" s="35">
        <f t="shared" si="0"/>
        <v>25968993</v>
      </c>
      <c r="S13" s="35">
        <f>'Access-Dez'!N13</f>
        <v>19971198.030000001</v>
      </c>
      <c r="T13" s="36">
        <f t="shared" si="1"/>
        <v>0.76904014067853921</v>
      </c>
      <c r="U13" s="35">
        <f>'Access-Dez'!O13</f>
        <v>19430285.960000001</v>
      </c>
      <c r="V13" s="36">
        <f t="shared" si="2"/>
        <v>0.74821098992941315</v>
      </c>
      <c r="W13" s="35">
        <f>'Access-Dez'!P13</f>
        <v>19430285.960000001</v>
      </c>
      <c r="X13" s="36">
        <f t="shared" si="3"/>
        <v>0.74821098992941315</v>
      </c>
    </row>
    <row r="14" spans="1:24" ht="30.75" customHeight="1" x14ac:dyDescent="0.2">
      <c r="A14" s="32" t="str">
        <f>+'Access-Dez'!A14</f>
        <v>12101</v>
      </c>
      <c r="B14" s="43" t="str">
        <f>+'Access-Dez'!B14</f>
        <v>JUSTICA FEDERAL DE PRIMEIRO GRAU</v>
      </c>
      <c r="C14" s="32" t="str">
        <f>CONCATENATE('Access-Dez'!C14,".",'Access-Dez'!D14)</f>
        <v>02.061</v>
      </c>
      <c r="D14" s="32" t="str">
        <f>CONCATENATE('Access-Dez'!E14,".",'Access-Dez'!G14)</f>
        <v>0569.4257</v>
      </c>
      <c r="E14" s="43" t="str">
        <f>+'Access-Dez'!F14</f>
        <v>PRESTACAO JURISDICIONAL NA JUSTICA FEDERAL</v>
      </c>
      <c r="F14" s="43" t="str">
        <f>+'Access-Dez'!H14</f>
        <v>JULGAMENTO DE CAUSAS NA JUSTICA FEDERAL</v>
      </c>
      <c r="G14" s="32" t="str">
        <f>IF('Access-Dez'!I14="1","F","S")</f>
        <v>F</v>
      </c>
      <c r="H14" s="32" t="str">
        <f>+'Access-Dez'!J14</f>
        <v>0181</v>
      </c>
      <c r="I14" s="43" t="str">
        <f>+'Access-Dez'!K14</f>
        <v>RECURSOS DE CONVENIOS</v>
      </c>
      <c r="J14" s="32" t="str">
        <f>+'Access-Dez'!L14</f>
        <v>4</v>
      </c>
      <c r="K14" s="35"/>
      <c r="L14" s="35"/>
      <c r="M14" s="35"/>
      <c r="N14" s="33">
        <v>0</v>
      </c>
      <c r="O14" s="35"/>
      <c r="P14" s="35">
        <f>'Access-Dez'!M14</f>
        <v>8306380</v>
      </c>
      <c r="Q14" s="35"/>
      <c r="R14" s="35">
        <f t="shared" si="0"/>
        <v>8306380</v>
      </c>
      <c r="S14" s="35">
        <f>'Access-Dez'!N14</f>
        <v>8269320</v>
      </c>
      <c r="T14" s="36">
        <f t="shared" si="1"/>
        <v>0.99553836930166928</v>
      </c>
      <c r="U14" s="35">
        <f>'Access-Dez'!O14</f>
        <v>4189320</v>
      </c>
      <c r="V14" s="36">
        <f t="shared" si="2"/>
        <v>0.50434966856801644</v>
      </c>
      <c r="W14" s="35">
        <f>'Access-Dez'!P14</f>
        <v>4189320</v>
      </c>
      <c r="X14" s="36">
        <f t="shared" si="3"/>
        <v>0.50434966856801644</v>
      </c>
    </row>
    <row r="15" spans="1:24" ht="30.75" customHeight="1" x14ac:dyDescent="0.2">
      <c r="A15" s="32" t="str">
        <f>+'Access-Dez'!A15</f>
        <v>12101</v>
      </c>
      <c r="B15" s="43" t="str">
        <f>+'Access-Dez'!B15</f>
        <v>JUSTICA FEDERAL DE PRIMEIRO GRAU</v>
      </c>
      <c r="C15" s="32" t="str">
        <f>CONCATENATE('Access-Dez'!C15,".",'Access-Dez'!D15)</f>
        <v>02.061</v>
      </c>
      <c r="D15" s="32" t="str">
        <f>CONCATENATE('Access-Dez'!E15,".",'Access-Dez'!G15)</f>
        <v>0569.4257</v>
      </c>
      <c r="E15" s="43" t="str">
        <f>+'Access-Dez'!F15</f>
        <v>PRESTACAO JURISDICIONAL NA JUSTICA FEDERAL</v>
      </c>
      <c r="F15" s="43" t="str">
        <f>+'Access-Dez'!H15</f>
        <v>JULGAMENTO DE CAUSAS NA JUSTICA FEDERAL</v>
      </c>
      <c r="G15" s="32" t="str">
        <f>IF('Access-Dez'!I15="1","F","S")</f>
        <v>F</v>
      </c>
      <c r="H15" s="32" t="str">
        <f>+'Access-Dez'!J15</f>
        <v>0181</v>
      </c>
      <c r="I15" s="43" t="str">
        <f>+'Access-Dez'!K15</f>
        <v>RECURSOS DE CONVENIOS</v>
      </c>
      <c r="J15" s="32" t="str">
        <f>+'Access-Dez'!L15</f>
        <v>3</v>
      </c>
      <c r="K15" s="33"/>
      <c r="L15" s="33"/>
      <c r="M15" s="33"/>
      <c r="N15" s="33">
        <v>0</v>
      </c>
      <c r="O15" s="33"/>
      <c r="P15" s="35">
        <f>'Access-Dez'!M15</f>
        <v>382601</v>
      </c>
      <c r="Q15" s="35"/>
      <c r="R15" s="35">
        <f t="shared" si="0"/>
        <v>382601</v>
      </c>
      <c r="S15" s="35">
        <f>'Access-Dez'!N15</f>
        <v>360101</v>
      </c>
      <c r="T15" s="36">
        <f t="shared" si="1"/>
        <v>0.94119199897543393</v>
      </c>
      <c r="U15" s="35">
        <f>'Access-Dez'!O15</f>
        <v>0</v>
      </c>
      <c r="V15" s="36">
        <f t="shared" si="2"/>
        <v>0</v>
      </c>
      <c r="W15" s="35">
        <f>'Access-Dez'!P15</f>
        <v>0</v>
      </c>
      <c r="X15" s="36">
        <f t="shared" si="3"/>
        <v>0</v>
      </c>
    </row>
    <row r="16" spans="1:24" ht="30.75" customHeight="1" x14ac:dyDescent="0.2">
      <c r="A16" s="32" t="str">
        <f>+'Access-Dez'!A16</f>
        <v>12101</v>
      </c>
      <c r="B16" s="43" t="str">
        <f>+'Access-Dez'!B16</f>
        <v>JUSTICA FEDERAL DE PRIMEIRO GRAU</v>
      </c>
      <c r="C16" s="32" t="str">
        <f>CONCATENATE('Access-Dez'!C16,".",'Access-Dez'!D16)</f>
        <v>02.122</v>
      </c>
      <c r="D16" s="32" t="str">
        <f>CONCATENATE('Access-Dez'!E16,".",'Access-Dez'!G16)</f>
        <v>0569.11RQ</v>
      </c>
      <c r="E16" s="43" t="str">
        <f>+'Access-Dez'!F16</f>
        <v>PRESTACAO JURISDICIONAL NA JUSTICA FEDERAL</v>
      </c>
      <c r="F16" s="43" t="str">
        <f>+'Access-Dez'!H16</f>
        <v>REFORMA DO FORUM FEDERAL DE EXECUCOES FISCAIS DE SAO PAULO -</v>
      </c>
      <c r="G16" s="32" t="str">
        <f>IF('Access-Dez'!I16="1","F","S")</f>
        <v>F</v>
      </c>
      <c r="H16" s="32" t="str">
        <f>+'Access-Dez'!J16</f>
        <v>0100</v>
      </c>
      <c r="I16" s="43" t="str">
        <f>+'Access-Dez'!K16</f>
        <v>RECURSOS ORDINARIOS</v>
      </c>
      <c r="J16" s="32" t="str">
        <f>+'Access-Dez'!L16</f>
        <v>4</v>
      </c>
      <c r="K16" s="35"/>
      <c r="L16" s="35"/>
      <c r="M16" s="35"/>
      <c r="N16" s="33">
        <v>0</v>
      </c>
      <c r="O16" s="35"/>
      <c r="P16" s="35">
        <f>'Access-Dez'!M16</f>
        <v>1670000</v>
      </c>
      <c r="Q16" s="35"/>
      <c r="R16" s="35">
        <f t="shared" si="0"/>
        <v>1670000</v>
      </c>
      <c r="S16" s="35">
        <f>'Access-Dez'!N16</f>
        <v>929027.03</v>
      </c>
      <c r="T16" s="36">
        <f t="shared" si="1"/>
        <v>0.55630361077844315</v>
      </c>
      <c r="U16" s="35">
        <f>'Access-Dez'!O16</f>
        <v>1518.9</v>
      </c>
      <c r="V16" s="36">
        <f t="shared" si="2"/>
        <v>9.0952095808383236E-4</v>
      </c>
      <c r="W16" s="35">
        <f>'Access-Dez'!P16</f>
        <v>1518.9</v>
      </c>
      <c r="X16" s="36">
        <f t="shared" si="3"/>
        <v>9.0952095808383236E-4</v>
      </c>
    </row>
    <row r="17" spans="1:24" ht="30.75" customHeight="1" x14ac:dyDescent="0.2">
      <c r="A17" s="32" t="str">
        <f>+'Access-Dez'!A17</f>
        <v>12101</v>
      </c>
      <c r="B17" s="43" t="str">
        <f>+'Access-Dez'!B17</f>
        <v>JUSTICA FEDERAL DE PRIMEIRO GRAU</v>
      </c>
      <c r="C17" s="32" t="str">
        <f>CONCATENATE('Access-Dez'!C17,".",'Access-Dez'!D17)</f>
        <v>02.122</v>
      </c>
      <c r="D17" s="32" t="str">
        <f>CONCATENATE('Access-Dez'!E17,".",'Access-Dez'!G17)</f>
        <v>0569.12S9</v>
      </c>
      <c r="E17" s="43" t="str">
        <f>+'Access-Dez'!F17</f>
        <v>PRESTACAO JURISDICIONAL NA JUSTICA FEDERAL</v>
      </c>
      <c r="F17" s="43" t="str">
        <f>+'Access-Dez'!H17</f>
        <v>REFORMA DO FORUM FEDERAL CRIMINAL E PREVIDENCIARIO DE SAO PA</v>
      </c>
      <c r="G17" s="32" t="str">
        <f>IF('Access-Dez'!I17="1","F","S")</f>
        <v>F</v>
      </c>
      <c r="H17" s="32" t="str">
        <f>+'Access-Dez'!J17</f>
        <v>0100</v>
      </c>
      <c r="I17" s="43" t="str">
        <f>+'Access-Dez'!K17</f>
        <v>RECURSOS ORDINARIOS</v>
      </c>
      <c r="J17" s="32" t="str">
        <f>+'Access-Dez'!L17</f>
        <v>4</v>
      </c>
      <c r="K17" s="35"/>
      <c r="L17" s="35"/>
      <c r="M17" s="35"/>
      <c r="N17" s="33">
        <v>0</v>
      </c>
      <c r="O17" s="35"/>
      <c r="P17" s="35">
        <f>'Access-Dez'!M17</f>
        <v>1950800</v>
      </c>
      <c r="Q17" s="35"/>
      <c r="R17" s="35">
        <f t="shared" si="0"/>
        <v>1950800</v>
      </c>
      <c r="S17" s="35">
        <f>'Access-Dez'!N17</f>
        <v>1863230.55</v>
      </c>
      <c r="T17" s="36">
        <f t="shared" si="1"/>
        <v>0.95511100574123442</v>
      </c>
      <c r="U17" s="35">
        <f>'Access-Dez'!O17</f>
        <v>712011.15</v>
      </c>
      <c r="V17" s="36">
        <f t="shared" si="2"/>
        <v>0.36498418597498461</v>
      </c>
      <c r="W17" s="35">
        <f>'Access-Dez'!P17</f>
        <v>712011.15</v>
      </c>
      <c r="X17" s="36">
        <f t="shared" si="3"/>
        <v>0.36498418597498461</v>
      </c>
    </row>
    <row r="18" spans="1:24" ht="30.75" customHeight="1" x14ac:dyDescent="0.2">
      <c r="A18" s="32" t="str">
        <f>+'Access-Dez'!A18</f>
        <v>12101</v>
      </c>
      <c r="B18" s="43" t="str">
        <f>+'Access-Dez'!B18</f>
        <v>JUSTICA FEDERAL DE PRIMEIRO GRAU</v>
      </c>
      <c r="C18" s="32" t="str">
        <f>CONCATENATE('Access-Dez'!C18,".",'Access-Dez'!D18)</f>
        <v>02.122</v>
      </c>
      <c r="D18" s="32" t="str">
        <f>CONCATENATE('Access-Dez'!E18,".",'Access-Dez'!G18)</f>
        <v>0569.13FR</v>
      </c>
      <c r="E18" s="43" t="str">
        <f>+'Access-Dez'!F18</f>
        <v>PRESTACAO JURISDICIONAL NA JUSTICA FEDERAL</v>
      </c>
      <c r="F18" s="43" t="str">
        <f>+'Access-Dez'!H18</f>
        <v>REFORMA DO FORUM FEDERAL DE RIBEIRAO PRETO - SP</v>
      </c>
      <c r="G18" s="32" t="str">
        <f>IF('Access-Dez'!I18="1","F","S")</f>
        <v>F</v>
      </c>
      <c r="H18" s="32" t="str">
        <f>+'Access-Dez'!J18</f>
        <v>0100</v>
      </c>
      <c r="I18" s="43" t="str">
        <f>+'Access-Dez'!K18</f>
        <v>RECURSOS ORDINARIOS</v>
      </c>
      <c r="J18" s="32" t="str">
        <f>+'Access-Dez'!L18</f>
        <v>4</v>
      </c>
      <c r="K18" s="35"/>
      <c r="L18" s="35"/>
      <c r="M18" s="35"/>
      <c r="N18" s="33">
        <v>0</v>
      </c>
      <c r="O18" s="35"/>
      <c r="P18" s="35">
        <f>'Access-Dez'!M18</f>
        <v>2625300</v>
      </c>
      <c r="Q18" s="35"/>
      <c r="R18" s="35">
        <f t="shared" si="0"/>
        <v>2625300</v>
      </c>
      <c r="S18" s="35">
        <f>'Access-Dez'!N18</f>
        <v>2236434.4</v>
      </c>
      <c r="T18" s="36">
        <f t="shared" si="1"/>
        <v>0.85187765207785771</v>
      </c>
      <c r="U18" s="35">
        <f>'Access-Dez'!O18</f>
        <v>217855.18</v>
      </c>
      <c r="V18" s="36">
        <f t="shared" si="2"/>
        <v>8.2982965756294519E-2</v>
      </c>
      <c r="W18" s="35">
        <f>'Access-Dez'!P18</f>
        <v>217855.18</v>
      </c>
      <c r="X18" s="36">
        <f t="shared" si="3"/>
        <v>8.2982965756294519E-2</v>
      </c>
    </row>
    <row r="19" spans="1:24" ht="30.75" customHeight="1" x14ac:dyDescent="0.2">
      <c r="A19" s="32" t="str">
        <f>+'Access-Dez'!A19</f>
        <v>12101</v>
      </c>
      <c r="B19" s="43" t="str">
        <f>+'Access-Dez'!B19</f>
        <v>JUSTICA FEDERAL DE PRIMEIRO GRAU</v>
      </c>
      <c r="C19" s="32" t="str">
        <f>CONCATENATE('Access-Dez'!C19,".",'Access-Dez'!D19)</f>
        <v>02.122</v>
      </c>
      <c r="D19" s="32" t="str">
        <f>CONCATENATE('Access-Dez'!E19,".",'Access-Dez'!G19)</f>
        <v>0569.14YN</v>
      </c>
      <c r="E19" s="43" t="str">
        <f>+'Access-Dez'!F19</f>
        <v>PRESTACAO JURISDICIONAL NA JUSTICA FEDERAL</v>
      </c>
      <c r="F19" s="43" t="str">
        <f>+'Access-Dez'!H19</f>
        <v>REFORMA DO FORUM FEDERAL CIVEL DE SAO PAULO - SP</v>
      </c>
      <c r="G19" s="32" t="str">
        <f>IF('Access-Dez'!I19="1","F","S")</f>
        <v>F</v>
      </c>
      <c r="H19" s="32" t="str">
        <f>+'Access-Dez'!J19</f>
        <v>0100</v>
      </c>
      <c r="I19" s="43" t="str">
        <f>+'Access-Dez'!K19</f>
        <v>RECURSOS ORDINARIOS</v>
      </c>
      <c r="J19" s="32" t="str">
        <f>+'Access-Dez'!L19</f>
        <v>4</v>
      </c>
      <c r="K19" s="35"/>
      <c r="L19" s="35"/>
      <c r="M19" s="35"/>
      <c r="N19" s="33">
        <v>0</v>
      </c>
      <c r="O19" s="35"/>
      <c r="P19" s="35">
        <f>'Access-Dez'!M19</f>
        <v>1180000</v>
      </c>
      <c r="Q19" s="35"/>
      <c r="R19" s="35">
        <f t="shared" si="0"/>
        <v>1180000</v>
      </c>
      <c r="S19" s="35">
        <f>'Access-Dez'!N19</f>
        <v>224037.49</v>
      </c>
      <c r="T19" s="36">
        <f t="shared" si="1"/>
        <v>0.18986227966101693</v>
      </c>
      <c r="U19" s="35">
        <f>'Access-Dez'!O19</f>
        <v>5037.49</v>
      </c>
      <c r="V19" s="36">
        <f t="shared" si="2"/>
        <v>4.2690593220338982E-3</v>
      </c>
      <c r="W19" s="35">
        <f>'Access-Dez'!P19</f>
        <v>5037.49</v>
      </c>
      <c r="X19" s="36">
        <f t="shared" si="3"/>
        <v>4.2690593220338982E-3</v>
      </c>
    </row>
    <row r="20" spans="1:24" ht="30.75" customHeight="1" x14ac:dyDescent="0.2">
      <c r="A20" s="32" t="str">
        <f>+'Access-Dez'!A20</f>
        <v>12101</v>
      </c>
      <c r="B20" s="43" t="str">
        <f>+'Access-Dez'!B20</f>
        <v>JUSTICA FEDERAL DE PRIMEIRO GRAU</v>
      </c>
      <c r="C20" s="32" t="str">
        <f>CONCATENATE('Access-Dez'!C20,".",'Access-Dez'!D20)</f>
        <v>02.122</v>
      </c>
      <c r="D20" s="32" t="str">
        <f>CONCATENATE('Access-Dez'!E20,".",'Access-Dez'!G20)</f>
        <v>0569.14YO</v>
      </c>
      <c r="E20" s="43" t="str">
        <f>+'Access-Dez'!F20</f>
        <v>PRESTACAO JURISDICIONAL NA JUSTICA FEDERAL</v>
      </c>
      <c r="F20" s="43" t="str">
        <f>+'Access-Dez'!H20</f>
        <v>REFORMA DA SEDE ADMINISTRATIVA DA JUSTICA FEDERAL DE SAO PAU</v>
      </c>
      <c r="G20" s="32" t="str">
        <f>IF('Access-Dez'!I20="1","F","S")</f>
        <v>F</v>
      </c>
      <c r="H20" s="32" t="str">
        <f>+'Access-Dez'!J20</f>
        <v>0100</v>
      </c>
      <c r="I20" s="43" t="str">
        <f>+'Access-Dez'!K20</f>
        <v>RECURSOS ORDINARIOS</v>
      </c>
      <c r="J20" s="32" t="str">
        <f>+'Access-Dez'!L20</f>
        <v>4</v>
      </c>
      <c r="K20" s="35"/>
      <c r="L20" s="35"/>
      <c r="M20" s="35"/>
      <c r="N20" s="33">
        <v>0</v>
      </c>
      <c r="O20" s="35"/>
      <c r="P20" s="35">
        <f>'Access-Dez'!M20</f>
        <v>1470000</v>
      </c>
      <c r="Q20" s="35"/>
      <c r="R20" s="35">
        <f t="shared" si="0"/>
        <v>1470000</v>
      </c>
      <c r="S20" s="35">
        <f>'Access-Dez'!N20</f>
        <v>264700</v>
      </c>
      <c r="T20" s="36">
        <f t="shared" si="1"/>
        <v>0.18006802721088436</v>
      </c>
      <c r="U20" s="35">
        <f>'Access-Dez'!O20</f>
        <v>0</v>
      </c>
      <c r="V20" s="36">
        <f t="shared" si="2"/>
        <v>0</v>
      </c>
      <c r="W20" s="35">
        <f>'Access-Dez'!P20</f>
        <v>0</v>
      </c>
      <c r="X20" s="36">
        <f t="shared" si="3"/>
        <v>0</v>
      </c>
    </row>
    <row r="21" spans="1:24" ht="30.75" customHeight="1" x14ac:dyDescent="0.2">
      <c r="A21" s="32" t="str">
        <f>+'Access-Dez'!A21</f>
        <v>12101</v>
      </c>
      <c r="B21" s="43" t="str">
        <f>+'Access-Dez'!B21</f>
        <v>JUSTICA FEDERAL DE PRIMEIRO GRAU</v>
      </c>
      <c r="C21" s="32" t="str">
        <f>CONCATENATE('Access-Dez'!C21,".",'Access-Dez'!D21)</f>
        <v>02.122</v>
      </c>
      <c r="D21" s="32" t="str">
        <f>CONCATENATE('Access-Dez'!E21,".",'Access-Dez'!G21)</f>
        <v>0569.158T</v>
      </c>
      <c r="E21" s="43" t="str">
        <f>+'Access-Dez'!F21</f>
        <v>PRESTACAO JURISDICIONAL NA JUSTICA FEDERAL</v>
      </c>
      <c r="F21" s="43" t="str">
        <f>+'Access-Dez'!H21</f>
        <v>REFORMA DO JUIZADO ESPECIAL FEDERAL DE SAO PAULO - SP - 2. E</v>
      </c>
      <c r="G21" s="32" t="str">
        <f>IF('Access-Dez'!I21="1","F","S")</f>
        <v>F</v>
      </c>
      <c r="H21" s="32" t="str">
        <f>+'Access-Dez'!J21</f>
        <v>0100</v>
      </c>
      <c r="I21" s="43" t="str">
        <f>+'Access-Dez'!K21</f>
        <v>RECURSOS ORDINARIOS</v>
      </c>
      <c r="J21" s="32" t="str">
        <f>+'Access-Dez'!L21</f>
        <v>4</v>
      </c>
      <c r="K21" s="35"/>
      <c r="L21" s="35"/>
      <c r="M21" s="35"/>
      <c r="N21" s="33">
        <v>0</v>
      </c>
      <c r="O21" s="35"/>
      <c r="P21" s="35">
        <f>'Access-Dez'!M21</f>
        <v>4000000</v>
      </c>
      <c r="Q21" s="35"/>
      <c r="R21" s="35">
        <f t="shared" si="0"/>
        <v>4000000</v>
      </c>
      <c r="S21" s="35">
        <f>'Access-Dez'!N21</f>
        <v>0</v>
      </c>
      <c r="T21" s="36">
        <f t="shared" si="1"/>
        <v>0</v>
      </c>
      <c r="U21" s="35">
        <f>'Access-Dez'!O21</f>
        <v>0</v>
      </c>
      <c r="V21" s="36">
        <f t="shared" si="2"/>
        <v>0</v>
      </c>
      <c r="W21" s="35">
        <f>'Access-Dez'!P21</f>
        <v>0</v>
      </c>
      <c r="X21" s="36">
        <f t="shared" si="3"/>
        <v>0</v>
      </c>
    </row>
    <row r="22" spans="1:24" ht="30.75" customHeight="1" x14ac:dyDescent="0.2">
      <c r="A22" s="32" t="str">
        <f>+'Access-Dez'!A22</f>
        <v>12101</v>
      </c>
      <c r="B22" s="43" t="str">
        <f>+'Access-Dez'!B22</f>
        <v>JUSTICA FEDERAL DE PRIMEIRO GRAU</v>
      </c>
      <c r="C22" s="32" t="str">
        <f>CONCATENATE('Access-Dez'!C22,".",'Access-Dez'!D22)</f>
        <v>02.122</v>
      </c>
      <c r="D22" s="32" t="str">
        <f>CONCATENATE('Access-Dez'!E22,".",'Access-Dez'!G22)</f>
        <v>0569.15NX</v>
      </c>
      <c r="E22" s="43" t="str">
        <f>+'Access-Dez'!F22</f>
        <v>PRESTACAO JURISDICIONAL NA JUSTICA FEDERAL</v>
      </c>
      <c r="F22" s="43" t="str">
        <f>+'Access-Dez'!H22</f>
        <v>REFORMA DO FORUM FEDERAL DE SANTOS - SP</v>
      </c>
      <c r="G22" s="32" t="str">
        <f>IF('Access-Dez'!I22="1","F","S")</f>
        <v>F</v>
      </c>
      <c r="H22" s="32" t="str">
        <f>+'Access-Dez'!J22</f>
        <v>0100</v>
      </c>
      <c r="I22" s="43" t="str">
        <f>+'Access-Dez'!K22</f>
        <v>RECURSOS ORDINARIOS</v>
      </c>
      <c r="J22" s="32" t="str">
        <f>+'Access-Dez'!L22</f>
        <v>4</v>
      </c>
      <c r="K22" s="35"/>
      <c r="L22" s="35"/>
      <c r="M22" s="35"/>
      <c r="N22" s="33">
        <v>0</v>
      </c>
      <c r="O22" s="35"/>
      <c r="P22" s="35">
        <f>'Access-Dez'!M22</f>
        <v>1810000</v>
      </c>
      <c r="Q22" s="35"/>
      <c r="R22" s="35">
        <f t="shared" si="0"/>
        <v>1810000</v>
      </c>
      <c r="S22" s="35">
        <f>'Access-Dez'!N22</f>
        <v>0</v>
      </c>
      <c r="T22" s="36">
        <f t="shared" si="1"/>
        <v>0</v>
      </c>
      <c r="U22" s="35">
        <f>'Access-Dez'!O22</f>
        <v>0</v>
      </c>
      <c r="V22" s="36">
        <f t="shared" si="2"/>
        <v>0</v>
      </c>
      <c r="W22" s="35">
        <f>'Access-Dez'!P22</f>
        <v>0</v>
      </c>
      <c r="X22" s="36">
        <f t="shared" si="3"/>
        <v>0</v>
      </c>
    </row>
    <row r="23" spans="1:24" ht="30.75" customHeight="1" x14ac:dyDescent="0.2">
      <c r="A23" s="32" t="str">
        <f>+'Access-Dez'!A23</f>
        <v>12101</v>
      </c>
      <c r="B23" s="43" t="str">
        <f>+'Access-Dez'!B23</f>
        <v>JUSTICA FEDERAL DE PRIMEIRO GRAU</v>
      </c>
      <c r="C23" s="32" t="str">
        <f>CONCATENATE('Access-Dez'!C23,".",'Access-Dez'!D23)</f>
        <v>02.122</v>
      </c>
      <c r="D23" s="32" t="str">
        <f>CONCATENATE('Access-Dez'!E23,".",'Access-Dez'!G23)</f>
        <v>0569.15OE</v>
      </c>
      <c r="E23" s="43" t="str">
        <f>+'Access-Dez'!F23</f>
        <v>PRESTACAO JURISDICIONAL NA JUSTICA FEDERAL</v>
      </c>
      <c r="F23" s="43" t="str">
        <f>+'Access-Dez'!H23</f>
        <v>AQUISICAO DO EDIFICIO-SEDE DA JUSTICA FEDERAL DE BARUERI</v>
      </c>
      <c r="G23" s="32" t="str">
        <f>IF('Access-Dez'!I23="1","F","S")</f>
        <v>F</v>
      </c>
      <c r="H23" s="32" t="str">
        <f>+'Access-Dez'!J23</f>
        <v>0100</v>
      </c>
      <c r="I23" s="43" t="str">
        <f>+'Access-Dez'!K23</f>
        <v>RECURSOS ORDINARIOS</v>
      </c>
      <c r="J23" s="32" t="str">
        <f>+'Access-Dez'!L23</f>
        <v>5</v>
      </c>
      <c r="K23" s="35"/>
      <c r="L23" s="35"/>
      <c r="M23" s="35"/>
      <c r="N23" s="33">
        <v>0</v>
      </c>
      <c r="O23" s="35"/>
      <c r="P23" s="35">
        <f>'Access-Dez'!M23</f>
        <v>18100000</v>
      </c>
      <c r="Q23" s="35"/>
      <c r="R23" s="35">
        <f t="shared" si="0"/>
        <v>18100000</v>
      </c>
      <c r="S23" s="35">
        <f>'Access-Dez'!N23</f>
        <v>15000000</v>
      </c>
      <c r="T23" s="36">
        <f t="shared" si="1"/>
        <v>0.82872928176795579</v>
      </c>
      <c r="U23" s="35">
        <f>'Access-Dez'!O23</f>
        <v>15000000</v>
      </c>
      <c r="V23" s="36">
        <f t="shared" si="2"/>
        <v>0.82872928176795579</v>
      </c>
      <c r="W23" s="35">
        <f>'Access-Dez'!P23</f>
        <v>15000000</v>
      </c>
      <c r="X23" s="36">
        <f t="shared" si="3"/>
        <v>0.82872928176795579</v>
      </c>
    </row>
    <row r="24" spans="1:24" ht="30.75" customHeight="1" x14ac:dyDescent="0.2">
      <c r="A24" s="32" t="str">
        <f>+'Access-Dez'!A24</f>
        <v>12101</v>
      </c>
      <c r="B24" s="43" t="str">
        <f>+'Access-Dez'!B24</f>
        <v>JUSTICA FEDERAL DE PRIMEIRO GRAU</v>
      </c>
      <c r="C24" s="32" t="str">
        <f>CONCATENATE('Access-Dez'!C24,".",'Access-Dez'!D24)</f>
        <v>02.122</v>
      </c>
      <c r="D24" s="32" t="str">
        <f>CONCATENATE('Access-Dez'!E24,".",'Access-Dez'!G24)</f>
        <v>0569.15OE</v>
      </c>
      <c r="E24" s="43" t="str">
        <f>+'Access-Dez'!F24</f>
        <v>PRESTACAO JURISDICIONAL NA JUSTICA FEDERAL</v>
      </c>
      <c r="F24" s="43" t="str">
        <f>+'Access-Dez'!H24</f>
        <v>AQUISICAO DO EDIFICIO-SEDE DA JUSTICA FEDERAL DE BARUERI</v>
      </c>
      <c r="G24" s="32" t="str">
        <f>IF('Access-Dez'!I24="1","F","S")</f>
        <v>F</v>
      </c>
      <c r="H24" s="32" t="str">
        <f>+'Access-Dez'!J24</f>
        <v>0188</v>
      </c>
      <c r="I24" s="43" t="str">
        <f>+'Access-Dez'!K24</f>
        <v>REMUNERACAO DAS DISPONIB. DO TESOURO NACIONAL</v>
      </c>
      <c r="J24" s="32" t="str">
        <f>+'Access-Dez'!L24</f>
        <v>5</v>
      </c>
      <c r="K24" s="35"/>
      <c r="L24" s="35"/>
      <c r="M24" s="35"/>
      <c r="N24" s="33">
        <v>0</v>
      </c>
      <c r="O24" s="35"/>
      <c r="P24" s="35">
        <f>'Access-Dez'!M24</f>
        <v>10000000</v>
      </c>
      <c r="Q24" s="35"/>
      <c r="R24" s="35">
        <f t="shared" si="0"/>
        <v>10000000</v>
      </c>
      <c r="S24" s="35">
        <f>'Access-Dez'!N24</f>
        <v>10000000</v>
      </c>
      <c r="T24" s="36">
        <f t="shared" si="1"/>
        <v>1</v>
      </c>
      <c r="U24" s="35">
        <f>'Access-Dez'!O24</f>
        <v>10000000</v>
      </c>
      <c r="V24" s="36">
        <f t="shared" si="2"/>
        <v>1</v>
      </c>
      <c r="W24" s="35">
        <f>'Access-Dez'!P24</f>
        <v>10000000</v>
      </c>
      <c r="X24" s="36">
        <f t="shared" si="3"/>
        <v>1</v>
      </c>
    </row>
    <row r="25" spans="1:24" ht="30.75" customHeight="1" x14ac:dyDescent="0.2">
      <c r="A25" s="32" t="str">
        <f>+'Access-Dez'!A25</f>
        <v>12101</v>
      </c>
      <c r="B25" s="43" t="str">
        <f>+'Access-Dez'!B25</f>
        <v>JUSTICA FEDERAL DE PRIMEIRO GRAU</v>
      </c>
      <c r="C25" s="32" t="str">
        <f>CONCATENATE('Access-Dez'!C25,".",'Access-Dez'!D25)</f>
        <v>02.122</v>
      </c>
      <c r="D25" s="32" t="str">
        <f>CONCATENATE('Access-Dez'!E25,".",'Access-Dez'!G25)</f>
        <v>0569.20TP</v>
      </c>
      <c r="E25" s="43" t="str">
        <f>+'Access-Dez'!F25</f>
        <v>PRESTACAO JURISDICIONAL NA JUSTICA FEDERAL</v>
      </c>
      <c r="F25" s="43" t="str">
        <f>+'Access-Dez'!H25</f>
        <v>ATIVOS CIVIS DA UNIAO</v>
      </c>
      <c r="G25" s="32" t="str">
        <f>IF('Access-Dez'!I25="1","F","S")</f>
        <v>F</v>
      </c>
      <c r="H25" s="32" t="str">
        <f>+'Access-Dez'!J25</f>
        <v>0100</v>
      </c>
      <c r="I25" s="43" t="str">
        <f>+'Access-Dez'!K25</f>
        <v>RECURSOS ORDINARIOS</v>
      </c>
      <c r="J25" s="32" t="str">
        <f>+'Access-Dez'!L25</f>
        <v>1</v>
      </c>
      <c r="K25" s="35"/>
      <c r="L25" s="35"/>
      <c r="M25" s="35"/>
      <c r="N25" s="33">
        <v>0</v>
      </c>
      <c r="O25" s="35"/>
      <c r="P25" s="35">
        <f>'Access-Dez'!M25</f>
        <v>973101994.61000001</v>
      </c>
      <c r="Q25" s="35"/>
      <c r="R25" s="35">
        <f t="shared" si="0"/>
        <v>973101994.61000001</v>
      </c>
      <c r="S25" s="35">
        <f>'Access-Dez'!N25</f>
        <v>973040801.74000001</v>
      </c>
      <c r="T25" s="36">
        <f t="shared" si="1"/>
        <v>0.99993711566686849</v>
      </c>
      <c r="U25" s="35">
        <f>'Access-Dez'!O25</f>
        <v>970773351.74000001</v>
      </c>
      <c r="V25" s="36">
        <f t="shared" si="2"/>
        <v>0.99760698993230068</v>
      </c>
      <c r="W25" s="35">
        <f>'Access-Dez'!P25</f>
        <v>965998738.80999994</v>
      </c>
      <c r="X25" s="36">
        <f t="shared" si="3"/>
        <v>0.99270039950658318</v>
      </c>
    </row>
    <row r="26" spans="1:24" ht="30.75" customHeight="1" x14ac:dyDescent="0.2">
      <c r="A26" s="32" t="str">
        <f>+'Access-Dez'!A26</f>
        <v>12101</v>
      </c>
      <c r="B26" s="43" t="str">
        <f>+'Access-Dez'!B26</f>
        <v>JUSTICA FEDERAL DE PRIMEIRO GRAU</v>
      </c>
      <c r="C26" s="32" t="str">
        <f>CONCATENATE('Access-Dez'!C26,".",'Access-Dez'!D26)</f>
        <v>02.122</v>
      </c>
      <c r="D26" s="32" t="str">
        <f>CONCATENATE('Access-Dez'!E26,".",'Access-Dez'!G26)</f>
        <v>0569.216H</v>
      </c>
      <c r="E26" s="43" t="str">
        <f>+'Access-Dez'!F26</f>
        <v>PRESTACAO JURISDICIONAL NA JUSTICA FEDERAL</v>
      </c>
      <c r="F26" s="43" t="str">
        <f>+'Access-Dez'!H26</f>
        <v>AJUDA DE CUSTO PARA MORADIA OU AUXILIO-MORADIA A AGENTES PUB</v>
      </c>
      <c r="G26" s="32" t="str">
        <f>IF('Access-Dez'!I26="1","F","S")</f>
        <v>F</v>
      </c>
      <c r="H26" s="32" t="str">
        <f>+'Access-Dez'!J26</f>
        <v>0100</v>
      </c>
      <c r="I26" s="43" t="str">
        <f>+'Access-Dez'!K26</f>
        <v>RECURSOS ORDINARIOS</v>
      </c>
      <c r="J26" s="32" t="str">
        <f>+'Access-Dez'!L26</f>
        <v>3</v>
      </c>
      <c r="K26" s="35"/>
      <c r="L26" s="35"/>
      <c r="M26" s="35"/>
      <c r="N26" s="33">
        <v>0</v>
      </c>
      <c r="O26" s="35"/>
      <c r="P26" s="35">
        <f>'Access-Dez'!M26</f>
        <v>17147858</v>
      </c>
      <c r="Q26" s="35"/>
      <c r="R26" s="35">
        <f t="shared" si="0"/>
        <v>17147858</v>
      </c>
      <c r="S26" s="35">
        <f>'Access-Dez'!N26</f>
        <v>16732943.15</v>
      </c>
      <c r="T26" s="36">
        <f t="shared" si="1"/>
        <v>0.97580369221625229</v>
      </c>
      <c r="U26" s="35">
        <f>'Access-Dez'!O26</f>
        <v>16731103.23</v>
      </c>
      <c r="V26" s="36">
        <f t="shared" si="2"/>
        <v>0.97569639485001569</v>
      </c>
      <c r="W26" s="35">
        <f>'Access-Dez'!P26</f>
        <v>16731103.23</v>
      </c>
      <c r="X26" s="36">
        <f t="shared" si="3"/>
        <v>0.97569639485001569</v>
      </c>
    </row>
    <row r="27" spans="1:24" ht="30.75" customHeight="1" x14ac:dyDescent="0.2">
      <c r="A27" s="32" t="str">
        <f>+'Access-Dez'!A27</f>
        <v>12101</v>
      </c>
      <c r="B27" s="43" t="str">
        <f>+'Access-Dez'!B27</f>
        <v>JUSTICA FEDERAL DE PRIMEIRO GRAU</v>
      </c>
      <c r="C27" s="32" t="str">
        <f>CONCATENATE('Access-Dez'!C27,".",'Access-Dez'!D27)</f>
        <v>02.131</v>
      </c>
      <c r="D27" s="32" t="str">
        <f>CONCATENATE('Access-Dez'!E27,".",'Access-Dez'!G27)</f>
        <v>0569.2549</v>
      </c>
      <c r="E27" s="43" t="str">
        <f>+'Access-Dez'!F27</f>
        <v>PRESTACAO JURISDICIONAL NA JUSTICA FEDERAL</v>
      </c>
      <c r="F27" s="43" t="str">
        <f>+'Access-Dez'!H27</f>
        <v>COMUNICACAO E DIVULGACAO INSTITUCIONAL</v>
      </c>
      <c r="G27" s="32" t="str">
        <f>IF('Access-Dez'!I27="1","F","S")</f>
        <v>F</v>
      </c>
      <c r="H27" s="32" t="str">
        <f>+'Access-Dez'!J27</f>
        <v>0100</v>
      </c>
      <c r="I27" s="43" t="str">
        <f>+'Access-Dez'!K27</f>
        <v>RECURSOS ORDINARIOS</v>
      </c>
      <c r="J27" s="32" t="str">
        <f>+'Access-Dez'!L27</f>
        <v>4</v>
      </c>
      <c r="K27" s="35"/>
      <c r="L27" s="35"/>
      <c r="M27" s="35"/>
      <c r="N27" s="33">
        <v>0</v>
      </c>
      <c r="O27" s="35"/>
      <c r="P27" s="35">
        <f>'Access-Dez'!M27</f>
        <v>60000</v>
      </c>
      <c r="Q27" s="35"/>
      <c r="R27" s="35">
        <f t="shared" si="0"/>
        <v>60000</v>
      </c>
      <c r="S27" s="35">
        <f>'Access-Dez'!N27</f>
        <v>32554</v>
      </c>
      <c r="T27" s="36">
        <f t="shared" si="1"/>
        <v>0.54256666666666664</v>
      </c>
      <c r="U27" s="35">
        <f>'Access-Dez'!O27</f>
        <v>0</v>
      </c>
      <c r="V27" s="36">
        <f t="shared" si="2"/>
        <v>0</v>
      </c>
      <c r="W27" s="35">
        <f>'Access-Dez'!P27</f>
        <v>0</v>
      </c>
      <c r="X27" s="36">
        <f t="shared" si="3"/>
        <v>0</v>
      </c>
    </row>
    <row r="28" spans="1:24" ht="30.75" customHeight="1" x14ac:dyDescent="0.2">
      <c r="A28" s="32" t="str">
        <f>+'Access-Dez'!A28</f>
        <v>12101</v>
      </c>
      <c r="B28" s="43" t="str">
        <f>+'Access-Dez'!B28</f>
        <v>JUSTICA FEDERAL DE PRIMEIRO GRAU</v>
      </c>
      <c r="C28" s="32" t="str">
        <f>CONCATENATE('Access-Dez'!C28,".",'Access-Dez'!D28)</f>
        <v>02.131</v>
      </c>
      <c r="D28" s="32" t="str">
        <f>CONCATENATE('Access-Dez'!E28,".",'Access-Dez'!G28)</f>
        <v>0569.2549</v>
      </c>
      <c r="E28" s="43" t="str">
        <f>+'Access-Dez'!F28</f>
        <v>PRESTACAO JURISDICIONAL NA JUSTICA FEDERAL</v>
      </c>
      <c r="F28" s="43" t="str">
        <f>+'Access-Dez'!H28</f>
        <v>COMUNICACAO E DIVULGACAO INSTITUCIONAL</v>
      </c>
      <c r="G28" s="32" t="str">
        <f>IF('Access-Dez'!I28="1","F","S")</f>
        <v>F</v>
      </c>
      <c r="H28" s="32" t="str">
        <f>+'Access-Dez'!J28</f>
        <v>0100</v>
      </c>
      <c r="I28" s="43" t="str">
        <f>+'Access-Dez'!K28</f>
        <v>RECURSOS ORDINARIOS</v>
      </c>
      <c r="J28" s="32" t="str">
        <f>+'Access-Dez'!L28</f>
        <v>3</v>
      </c>
      <c r="K28" s="35"/>
      <c r="L28" s="35"/>
      <c r="M28" s="35"/>
      <c r="N28" s="33">
        <v>0</v>
      </c>
      <c r="O28" s="35"/>
      <c r="P28" s="35">
        <f>'Access-Dez'!M28</f>
        <v>30000</v>
      </c>
      <c r="Q28" s="35"/>
      <c r="R28" s="35">
        <f t="shared" si="0"/>
        <v>30000</v>
      </c>
      <c r="S28" s="35">
        <f>'Access-Dez'!N28</f>
        <v>28670</v>
      </c>
      <c r="T28" s="36">
        <f t="shared" si="1"/>
        <v>0.95566666666666666</v>
      </c>
      <c r="U28" s="35">
        <f>'Access-Dez'!O28</f>
        <v>0</v>
      </c>
      <c r="V28" s="36">
        <f t="shared" si="2"/>
        <v>0</v>
      </c>
      <c r="W28" s="35">
        <f>'Access-Dez'!P28</f>
        <v>0</v>
      </c>
      <c r="X28" s="36">
        <f t="shared" si="3"/>
        <v>0</v>
      </c>
    </row>
    <row r="29" spans="1:24" ht="30.75" customHeight="1" x14ac:dyDescent="0.2">
      <c r="A29" s="32" t="str">
        <f>+'Access-Dez'!A29</f>
        <v>12101</v>
      </c>
      <c r="B29" s="43" t="str">
        <f>+'Access-Dez'!B29</f>
        <v>JUSTICA FEDERAL DE PRIMEIRO GRAU</v>
      </c>
      <c r="C29" s="32" t="str">
        <f>CONCATENATE('Access-Dez'!C29,".",'Access-Dez'!D29)</f>
        <v>02.301</v>
      </c>
      <c r="D29" s="32" t="str">
        <f>CONCATENATE('Access-Dez'!E29,".",'Access-Dez'!G29)</f>
        <v>0569.2004</v>
      </c>
      <c r="E29" s="43" t="str">
        <f>+'Access-Dez'!F29</f>
        <v>PRESTACAO JURISDICIONAL NA JUSTICA FEDERAL</v>
      </c>
      <c r="F29" s="43" t="str">
        <f>+'Access-Dez'!H29</f>
        <v>ASSISTENCIA MEDICA E ODONTOLOGICA AOS SERVIDORES CIVIS, EMPR</v>
      </c>
      <c r="G29" s="32" t="str">
        <f>IF('Access-Dez'!I29="1","F","S")</f>
        <v>S</v>
      </c>
      <c r="H29" s="32" t="str">
        <f>+'Access-Dez'!J29</f>
        <v>0100</v>
      </c>
      <c r="I29" s="43" t="str">
        <f>+'Access-Dez'!K29</f>
        <v>RECURSOS ORDINARIOS</v>
      </c>
      <c r="J29" s="32" t="str">
        <f>+'Access-Dez'!L29</f>
        <v>3</v>
      </c>
      <c r="K29" s="35"/>
      <c r="L29" s="35"/>
      <c r="M29" s="35"/>
      <c r="N29" s="33">
        <v>0</v>
      </c>
      <c r="O29" s="35"/>
      <c r="P29" s="35">
        <f>'Access-Dez'!M29</f>
        <v>30134400</v>
      </c>
      <c r="Q29" s="35"/>
      <c r="R29" s="35">
        <f t="shared" si="0"/>
        <v>30134400</v>
      </c>
      <c r="S29" s="35">
        <f>'Access-Dez'!N29</f>
        <v>30134399.460000001</v>
      </c>
      <c r="T29" s="36">
        <f t="shared" si="1"/>
        <v>0.9999999820802804</v>
      </c>
      <c r="U29" s="35">
        <f>'Access-Dez'!O29</f>
        <v>24712005.190000001</v>
      </c>
      <c r="V29" s="36">
        <f t="shared" si="2"/>
        <v>0.82005963914994162</v>
      </c>
      <c r="W29" s="35">
        <f>'Access-Dez'!P29</f>
        <v>24712005.190000001</v>
      </c>
      <c r="X29" s="36">
        <f t="shared" si="3"/>
        <v>0.82005963914994162</v>
      </c>
    </row>
    <row r="30" spans="1:24" ht="30.75" customHeight="1" x14ac:dyDescent="0.2">
      <c r="A30" s="32" t="str">
        <f>+'Access-Dez'!A30</f>
        <v>12101</v>
      </c>
      <c r="B30" s="43" t="str">
        <f>+'Access-Dez'!B30</f>
        <v>JUSTICA FEDERAL DE PRIMEIRO GRAU</v>
      </c>
      <c r="C30" s="32" t="str">
        <f>CONCATENATE('Access-Dez'!C30,".",'Access-Dez'!D30)</f>
        <v>02.331</v>
      </c>
      <c r="D30" s="32" t="str">
        <f>CONCATENATE('Access-Dez'!E30,".",'Access-Dez'!G30)</f>
        <v>0569.00M1</v>
      </c>
      <c r="E30" s="43" t="str">
        <f>+'Access-Dez'!F30</f>
        <v>PRESTACAO JURISDICIONAL NA JUSTICA FEDERAL</v>
      </c>
      <c r="F30" s="43" t="str">
        <f>+'Access-Dez'!H30</f>
        <v>BENEFICIOS ASSISTENCIAIS DECORRENTES DO AUXILIO-FUNERAL E NA</v>
      </c>
      <c r="G30" s="32" t="str">
        <f>IF('Access-Dez'!I30="1","F","S")</f>
        <v>F</v>
      </c>
      <c r="H30" s="32" t="str">
        <f>+'Access-Dez'!J30</f>
        <v>0100</v>
      </c>
      <c r="I30" s="43" t="str">
        <f>+'Access-Dez'!K30</f>
        <v>RECURSOS ORDINARIOS</v>
      </c>
      <c r="J30" s="32" t="str">
        <f>+'Access-Dez'!L30</f>
        <v>3</v>
      </c>
      <c r="K30" s="35"/>
      <c r="L30" s="35"/>
      <c r="M30" s="35"/>
      <c r="N30" s="33">
        <v>0</v>
      </c>
      <c r="O30" s="35"/>
      <c r="P30" s="35">
        <f>'Access-Dez'!M30</f>
        <v>329659.89</v>
      </c>
      <c r="Q30" s="35"/>
      <c r="R30" s="35">
        <f t="shared" si="0"/>
        <v>329659.89</v>
      </c>
      <c r="S30" s="35">
        <f>'Access-Dez'!N30</f>
        <v>329033.88</v>
      </c>
      <c r="T30" s="36">
        <f t="shared" si="1"/>
        <v>0.99810104286572443</v>
      </c>
      <c r="U30" s="35">
        <f>'Access-Dez'!O30</f>
        <v>329033.88</v>
      </c>
      <c r="V30" s="36">
        <f t="shared" si="2"/>
        <v>0.99810104286572443</v>
      </c>
      <c r="W30" s="35">
        <f>'Access-Dez'!P30</f>
        <v>329033.88</v>
      </c>
      <c r="X30" s="36">
        <f t="shared" si="3"/>
        <v>0.99810104286572443</v>
      </c>
    </row>
    <row r="31" spans="1:24" ht="30.75" customHeight="1" x14ac:dyDescent="0.2">
      <c r="A31" s="32" t="str">
        <f>+'Access-Dez'!A31</f>
        <v>12101</v>
      </c>
      <c r="B31" s="43" t="str">
        <f>+'Access-Dez'!B31</f>
        <v>JUSTICA FEDERAL DE PRIMEIRO GRAU</v>
      </c>
      <c r="C31" s="32" t="str">
        <f>CONCATENATE('Access-Dez'!C31,".",'Access-Dez'!D31)</f>
        <v>02.331</v>
      </c>
      <c r="D31" s="32" t="str">
        <f>CONCATENATE('Access-Dez'!E31,".",'Access-Dez'!G31)</f>
        <v>0569.2010</v>
      </c>
      <c r="E31" s="43" t="str">
        <f>+'Access-Dez'!F31</f>
        <v>PRESTACAO JURISDICIONAL NA JUSTICA FEDERAL</v>
      </c>
      <c r="F31" s="43" t="str">
        <f>+'Access-Dez'!H31</f>
        <v>ASSISTENCIA PRE-ESCOLAR AOS DEPENDENTES DOS SERVIDORES CIVIS</v>
      </c>
      <c r="G31" s="32" t="str">
        <f>IF('Access-Dez'!I31="1","F","S")</f>
        <v>F</v>
      </c>
      <c r="H31" s="32" t="str">
        <f>+'Access-Dez'!J31</f>
        <v>0100</v>
      </c>
      <c r="I31" s="43" t="str">
        <f>+'Access-Dez'!K31</f>
        <v>RECURSOS ORDINARIOS</v>
      </c>
      <c r="J31" s="32" t="str">
        <f>+'Access-Dez'!L31</f>
        <v>3</v>
      </c>
      <c r="K31" s="35"/>
      <c r="L31" s="35"/>
      <c r="M31" s="35"/>
      <c r="N31" s="33">
        <v>0</v>
      </c>
      <c r="O31" s="35"/>
      <c r="P31" s="35">
        <f>'Access-Dez'!M31</f>
        <v>6956204</v>
      </c>
      <c r="Q31" s="35"/>
      <c r="R31" s="35">
        <f t="shared" si="0"/>
        <v>6956204</v>
      </c>
      <c r="S31" s="35">
        <f>'Access-Dez'!N31</f>
        <v>6887204</v>
      </c>
      <c r="T31" s="36">
        <f t="shared" si="1"/>
        <v>0.9900807969404003</v>
      </c>
      <c r="U31" s="35">
        <f>'Access-Dez'!O31</f>
        <v>6869748.7000000002</v>
      </c>
      <c r="V31" s="36">
        <f t="shared" si="2"/>
        <v>0.98757148295248387</v>
      </c>
      <c r="W31" s="35">
        <f>'Access-Dez'!P31</f>
        <v>6869049.7000000002</v>
      </c>
      <c r="X31" s="36">
        <f t="shared" si="3"/>
        <v>0.98747099711279318</v>
      </c>
    </row>
    <row r="32" spans="1:24" ht="30.75" customHeight="1" x14ac:dyDescent="0.2">
      <c r="A32" s="32" t="str">
        <f>+'Access-Dez'!A32</f>
        <v>12101</v>
      </c>
      <c r="B32" s="43" t="str">
        <f>+'Access-Dez'!B32</f>
        <v>JUSTICA FEDERAL DE PRIMEIRO GRAU</v>
      </c>
      <c r="C32" s="32" t="str">
        <f>CONCATENATE('Access-Dez'!C32,".",'Access-Dez'!D32)</f>
        <v>02.331</v>
      </c>
      <c r="D32" s="32" t="str">
        <f>CONCATENATE('Access-Dez'!E32,".",'Access-Dez'!G32)</f>
        <v>0569.2011</v>
      </c>
      <c r="E32" s="43" t="str">
        <f>+'Access-Dez'!F32</f>
        <v>PRESTACAO JURISDICIONAL NA JUSTICA FEDERAL</v>
      </c>
      <c r="F32" s="43" t="str">
        <f>+'Access-Dez'!H32</f>
        <v>AUXILIO-TRANSPORTE AOS SERVIDORES CIVIS, EMPREGADOS E MILITA</v>
      </c>
      <c r="G32" s="32" t="str">
        <f>IF('Access-Dez'!I32="1","F","S")</f>
        <v>F</v>
      </c>
      <c r="H32" s="32" t="str">
        <f>+'Access-Dez'!J32</f>
        <v>0100</v>
      </c>
      <c r="I32" s="43" t="str">
        <f>+'Access-Dez'!K32</f>
        <v>RECURSOS ORDINARIOS</v>
      </c>
      <c r="J32" s="32" t="str">
        <f>+'Access-Dez'!L32</f>
        <v>3</v>
      </c>
      <c r="K32" s="35"/>
      <c r="L32" s="35"/>
      <c r="M32" s="35"/>
      <c r="N32" s="33">
        <v>0</v>
      </c>
      <c r="O32" s="35"/>
      <c r="P32" s="35">
        <f>'Access-Dez'!M32</f>
        <v>2972750</v>
      </c>
      <c r="Q32" s="35"/>
      <c r="R32" s="35">
        <f t="shared" si="0"/>
        <v>2972750</v>
      </c>
      <c r="S32" s="35">
        <f>'Access-Dez'!N32</f>
        <v>1972749.92</v>
      </c>
      <c r="T32" s="36">
        <f t="shared" si="1"/>
        <v>0.6636111075603397</v>
      </c>
      <c r="U32" s="35">
        <f>'Access-Dez'!O32</f>
        <v>1657747.94</v>
      </c>
      <c r="V32" s="36">
        <f t="shared" si="2"/>
        <v>0.55764794886889246</v>
      </c>
      <c r="W32" s="35">
        <f>'Access-Dez'!P32</f>
        <v>1657747.94</v>
      </c>
      <c r="X32" s="36">
        <f t="shared" si="3"/>
        <v>0.55764794886889246</v>
      </c>
    </row>
    <row r="33" spans="1:24" ht="30.75" customHeight="1" x14ac:dyDescent="0.2">
      <c r="A33" s="32" t="str">
        <f>+'Access-Dez'!A33</f>
        <v>12101</v>
      </c>
      <c r="B33" s="43" t="str">
        <f>+'Access-Dez'!B33</f>
        <v>JUSTICA FEDERAL DE PRIMEIRO GRAU</v>
      </c>
      <c r="C33" s="32" t="str">
        <f>CONCATENATE('Access-Dez'!C33,".",'Access-Dez'!D33)</f>
        <v>02.331</v>
      </c>
      <c r="D33" s="32" t="str">
        <f>CONCATENATE('Access-Dez'!E33,".",'Access-Dez'!G33)</f>
        <v>0569.2012</v>
      </c>
      <c r="E33" s="43" t="str">
        <f>+'Access-Dez'!F33</f>
        <v>PRESTACAO JURISDICIONAL NA JUSTICA FEDERAL</v>
      </c>
      <c r="F33" s="43" t="str">
        <f>+'Access-Dez'!H33</f>
        <v>AUXILIO-ALIMENTACAO AOS SERVIDORES CIVIS, EMPREGADOS E MILIT</v>
      </c>
      <c r="G33" s="32" t="str">
        <f>IF('Access-Dez'!I33="1","F","S")</f>
        <v>F</v>
      </c>
      <c r="H33" s="32" t="str">
        <f>+'Access-Dez'!J33</f>
        <v>0100</v>
      </c>
      <c r="I33" s="43" t="str">
        <f>+'Access-Dez'!K33</f>
        <v>RECURSOS ORDINARIOS</v>
      </c>
      <c r="J33" s="32" t="str">
        <f>+'Access-Dez'!L33</f>
        <v>3</v>
      </c>
      <c r="K33" s="35"/>
      <c r="L33" s="35"/>
      <c r="M33" s="35"/>
      <c r="N33" s="33">
        <v>0</v>
      </c>
      <c r="O33" s="35"/>
      <c r="P33" s="35">
        <f>'Access-Dez'!M33</f>
        <v>48711936</v>
      </c>
      <c r="Q33" s="35"/>
      <c r="R33" s="35">
        <f t="shared" ref="R33:R38" si="4">N33-O33+P33+Q33</f>
        <v>48711936</v>
      </c>
      <c r="S33" s="35">
        <f>'Access-Dez'!N33</f>
        <v>48591936</v>
      </c>
      <c r="T33" s="36">
        <f t="shared" ref="T33:T38" si="5">IF(R33&gt;0,S33/R33,0)</f>
        <v>0.99753653806738452</v>
      </c>
      <c r="U33" s="35">
        <f>'Access-Dez'!O33</f>
        <v>48425448.649999999</v>
      </c>
      <c r="V33" s="36">
        <f t="shared" ref="V33:V38" si="6">IF(R33&gt;0,U33/R33,0)</f>
        <v>0.99411874432582603</v>
      </c>
      <c r="W33" s="35">
        <f>'Access-Dez'!P33</f>
        <v>48398446.57</v>
      </c>
      <c r="X33" s="36">
        <f t="shared" ref="X33:X38" si="7">IF(R33&gt;0,W33/R33,0)</f>
        <v>0.99356442269098066</v>
      </c>
    </row>
    <row r="34" spans="1:24" ht="30.75" customHeight="1" x14ac:dyDescent="0.2">
      <c r="A34" s="32" t="str">
        <f>+'Access-Dez'!A34</f>
        <v>12101</v>
      </c>
      <c r="B34" s="43" t="str">
        <f>+'Access-Dez'!B34</f>
        <v>JUSTICA FEDERAL DE PRIMEIRO GRAU</v>
      </c>
      <c r="C34" s="32" t="str">
        <f>CONCATENATE('Access-Dez'!C34,".",'Access-Dez'!D34)</f>
        <v>02.846</v>
      </c>
      <c r="D34" s="32" t="str">
        <f>CONCATENATE('Access-Dez'!E34,".",'Access-Dez'!G34)</f>
        <v>0569.09HB</v>
      </c>
      <c r="E34" s="43" t="str">
        <f>+'Access-Dez'!F34</f>
        <v>PRESTACAO JURISDICIONAL NA JUSTICA FEDERAL</v>
      </c>
      <c r="F34" s="43" t="str">
        <f>+'Access-Dez'!H34</f>
        <v>CONTRIBUICAO DA UNIAO, DE SUAS AUTARQUIAS E FUNDACOES PARA O</v>
      </c>
      <c r="G34" s="32" t="str">
        <f>IF('Access-Dez'!I34="1","F","S")</f>
        <v>F</v>
      </c>
      <c r="H34" s="32" t="str">
        <f>+'Access-Dez'!J34</f>
        <v>0100</v>
      </c>
      <c r="I34" s="43" t="str">
        <f>+'Access-Dez'!K34</f>
        <v>RECURSOS ORDINARIOS</v>
      </c>
      <c r="J34" s="32" t="str">
        <f>+'Access-Dez'!L34</f>
        <v>1</v>
      </c>
      <c r="K34" s="35"/>
      <c r="L34" s="35"/>
      <c r="M34" s="35"/>
      <c r="N34" s="33">
        <v>0</v>
      </c>
      <c r="O34" s="35"/>
      <c r="P34" s="35">
        <f>'Access-Dez'!M34</f>
        <v>176983861.16</v>
      </c>
      <c r="Q34" s="35"/>
      <c r="R34" s="35">
        <f t="shared" si="4"/>
        <v>176983861.16</v>
      </c>
      <c r="S34" s="35">
        <f>'Access-Dez'!N34</f>
        <v>176983767.16</v>
      </c>
      <c r="T34" s="36">
        <f t="shared" si="5"/>
        <v>0.99999946887812607</v>
      </c>
      <c r="U34" s="35">
        <f>'Access-Dez'!O34</f>
        <v>176983767.16</v>
      </c>
      <c r="V34" s="36">
        <f t="shared" si="6"/>
        <v>0.99999946887812607</v>
      </c>
      <c r="W34" s="35">
        <f>'Access-Dez'!P34</f>
        <v>176558535.08000001</v>
      </c>
      <c r="X34" s="36">
        <f t="shared" si="7"/>
        <v>0.99759680867389666</v>
      </c>
    </row>
    <row r="35" spans="1:24" ht="30.75" customHeight="1" x14ac:dyDescent="0.2">
      <c r="A35" s="32" t="str">
        <f>+'Access-Dez'!A35</f>
        <v>12101</v>
      </c>
      <c r="B35" s="43" t="str">
        <f>+'Access-Dez'!B35</f>
        <v>JUSTICA FEDERAL DE PRIMEIRO GRAU</v>
      </c>
      <c r="C35" s="32" t="str">
        <f>CONCATENATE('Access-Dez'!C35,".",'Access-Dez'!D35)</f>
        <v>09.272</v>
      </c>
      <c r="D35" s="32" t="str">
        <f>CONCATENATE('Access-Dez'!E35,".",'Access-Dez'!G35)</f>
        <v>0089.0181</v>
      </c>
      <c r="E35" s="43" t="str">
        <f>+'Access-Dez'!F35</f>
        <v>PREVIDENCIA DE INATIVOS E PENSIONISTAS DA UNIAO</v>
      </c>
      <c r="F35" s="43" t="str">
        <f>+'Access-Dez'!H35</f>
        <v>APOSENTADORIAS E PENSOES CIVIS DA UNIAO</v>
      </c>
      <c r="G35" s="32" t="str">
        <f>IF('Access-Dez'!I35="1","F","S")</f>
        <v>S</v>
      </c>
      <c r="H35" s="32" t="str">
        <f>+'Access-Dez'!J35</f>
        <v>0100</v>
      </c>
      <c r="I35" s="43" t="str">
        <f>+'Access-Dez'!K35</f>
        <v>RECURSOS ORDINARIOS</v>
      </c>
      <c r="J35" s="32" t="str">
        <f>+'Access-Dez'!L35</f>
        <v>1</v>
      </c>
      <c r="K35" s="35"/>
      <c r="L35" s="35"/>
      <c r="M35" s="35"/>
      <c r="N35" s="33">
        <v>0</v>
      </c>
      <c r="O35" s="35"/>
      <c r="P35" s="35">
        <f>'Access-Dez'!M35</f>
        <v>31060816.710000001</v>
      </c>
      <c r="Q35" s="35"/>
      <c r="R35" s="35">
        <f t="shared" si="4"/>
        <v>31060816.710000001</v>
      </c>
      <c r="S35" s="35">
        <f>'Access-Dez'!N35</f>
        <v>31060816.710000001</v>
      </c>
      <c r="T35" s="36">
        <f t="shared" si="5"/>
        <v>1</v>
      </c>
      <c r="U35" s="35">
        <f>'Access-Dez'!O35</f>
        <v>31060816.710000001</v>
      </c>
      <c r="V35" s="36">
        <f t="shared" si="6"/>
        <v>1</v>
      </c>
      <c r="W35" s="35">
        <f>'Access-Dez'!P35</f>
        <v>30862921.629999999</v>
      </c>
      <c r="X35" s="36">
        <f t="shared" si="7"/>
        <v>0.99362878697467438</v>
      </c>
    </row>
    <row r="36" spans="1:24" ht="30.75" customHeight="1" x14ac:dyDescent="0.2">
      <c r="A36" s="32" t="str">
        <f>+'Access-Dez'!A36</f>
        <v>12101</v>
      </c>
      <c r="B36" s="43" t="str">
        <f>+'Access-Dez'!B36</f>
        <v>JUSTICA FEDERAL DE PRIMEIRO GRAU</v>
      </c>
      <c r="C36" s="32" t="str">
        <f>CONCATENATE('Access-Dez'!C36,".",'Access-Dez'!D36)</f>
        <v>09.272</v>
      </c>
      <c r="D36" s="32" t="str">
        <f>CONCATENATE('Access-Dez'!E36,".",'Access-Dez'!G36)</f>
        <v>0089.0181</v>
      </c>
      <c r="E36" s="43" t="str">
        <f>+'Access-Dez'!F36</f>
        <v>PREVIDENCIA DE INATIVOS E PENSIONISTAS DA UNIAO</v>
      </c>
      <c r="F36" s="43" t="str">
        <f>+'Access-Dez'!H36</f>
        <v>APOSENTADORIAS E PENSOES CIVIS DA UNIAO</v>
      </c>
      <c r="G36" s="32" t="str">
        <f>IF('Access-Dez'!I36="1","F","S")</f>
        <v>S</v>
      </c>
      <c r="H36" s="32" t="str">
        <f>+'Access-Dez'!J36</f>
        <v>0156</v>
      </c>
      <c r="I36" s="43" t="str">
        <f>+'Access-Dez'!K36</f>
        <v>CONTRIBUICAO PLANO SEGURIDADE SOCIAL SERVIDOR</v>
      </c>
      <c r="J36" s="32" t="str">
        <f>+'Access-Dez'!L36</f>
        <v>1</v>
      </c>
      <c r="K36" s="35"/>
      <c r="L36" s="35"/>
      <c r="M36" s="35"/>
      <c r="N36" s="33">
        <v>0</v>
      </c>
      <c r="O36" s="35"/>
      <c r="P36" s="35">
        <f>'Access-Dez'!M36</f>
        <v>98851963.819999993</v>
      </c>
      <c r="Q36" s="35"/>
      <c r="R36" s="35">
        <f t="shared" si="4"/>
        <v>98851963.819999993</v>
      </c>
      <c r="S36" s="35">
        <f>'Access-Dez'!N36</f>
        <v>98851963.819999993</v>
      </c>
      <c r="T36" s="36">
        <f t="shared" si="5"/>
        <v>1</v>
      </c>
      <c r="U36" s="35">
        <f>'Access-Dez'!O36</f>
        <v>98851963.819999993</v>
      </c>
      <c r="V36" s="36">
        <f t="shared" si="6"/>
        <v>1</v>
      </c>
      <c r="W36" s="35">
        <f>'Access-Dez'!P36</f>
        <v>98851963.819999993</v>
      </c>
      <c r="X36" s="36">
        <f t="shared" si="7"/>
        <v>1</v>
      </c>
    </row>
    <row r="37" spans="1:24" ht="30.75" customHeight="1" x14ac:dyDescent="0.2">
      <c r="A37" s="32" t="str">
        <f>+'Access-Dez'!A37</f>
        <v>12101</v>
      </c>
      <c r="B37" s="43" t="str">
        <f>+'Access-Dez'!B37</f>
        <v>JUSTICA FEDERAL DE PRIMEIRO GRAU</v>
      </c>
      <c r="C37" s="32" t="str">
        <f>CONCATENATE('Access-Dez'!C37,".",'Access-Dez'!D37)</f>
        <v>09.272</v>
      </c>
      <c r="D37" s="32" t="str">
        <f>CONCATENATE('Access-Dez'!E37,".",'Access-Dez'!G37)</f>
        <v>0089.0181</v>
      </c>
      <c r="E37" s="43" t="str">
        <f>+'Access-Dez'!F37</f>
        <v>PREVIDENCIA DE INATIVOS E PENSIONISTAS DA UNIAO</v>
      </c>
      <c r="F37" s="43" t="str">
        <f>+'Access-Dez'!H37</f>
        <v>APOSENTADORIAS E PENSOES CIVIS DA UNIAO</v>
      </c>
      <c r="G37" s="32" t="str">
        <f>IF('Access-Dez'!I37="1","F","S")</f>
        <v>S</v>
      </c>
      <c r="H37" s="32" t="str">
        <f>+'Access-Dez'!J37</f>
        <v>0169</v>
      </c>
      <c r="I37" s="43" t="str">
        <f>+'Access-Dez'!K37</f>
        <v>CONTRIB.PATRONAL P/PLANO DE SEGURID.SOC.SERV.</v>
      </c>
      <c r="J37" s="32" t="str">
        <f>+'Access-Dez'!L37</f>
        <v>1</v>
      </c>
      <c r="K37" s="35"/>
      <c r="L37" s="35"/>
      <c r="M37" s="35"/>
      <c r="N37" s="33">
        <v>0</v>
      </c>
      <c r="O37" s="35"/>
      <c r="P37" s="35">
        <f>'Access-Dez'!M37</f>
        <v>54310549.289999999</v>
      </c>
      <c r="Q37" s="35"/>
      <c r="R37" s="35">
        <f t="shared" si="4"/>
        <v>54310549.289999999</v>
      </c>
      <c r="S37" s="35">
        <f>'Access-Dez'!N37</f>
        <v>54310549.289999999</v>
      </c>
      <c r="T37" s="36">
        <f t="shared" si="5"/>
        <v>1</v>
      </c>
      <c r="U37" s="35">
        <f>'Access-Dez'!O37</f>
        <v>54310549.289999999</v>
      </c>
      <c r="V37" s="36">
        <f t="shared" si="6"/>
        <v>1</v>
      </c>
      <c r="W37" s="35">
        <f>'Access-Dez'!P37</f>
        <v>54310549.289999999</v>
      </c>
      <c r="X37" s="36">
        <f t="shared" si="7"/>
        <v>1</v>
      </c>
    </row>
    <row r="38" spans="1:24" ht="30.75" customHeight="1" thickBot="1" x14ac:dyDescent="0.25">
      <c r="A38" s="32">
        <f>+'Access-Dez'!A38</f>
        <v>0</v>
      </c>
      <c r="B38" s="43">
        <f>+'Access-Dez'!B38</f>
        <v>0</v>
      </c>
      <c r="C38" s="32" t="str">
        <f>CONCATENATE('Access-Dez'!C38,".",'Access-Dez'!D38)</f>
        <v>.</v>
      </c>
      <c r="D38" s="32" t="str">
        <f>CONCATENATE('Access-Dez'!E38,".",'Access-Dez'!G38)</f>
        <v>.</v>
      </c>
      <c r="E38" s="43">
        <f>+'Access-Dez'!F38</f>
        <v>0</v>
      </c>
      <c r="F38" s="43">
        <f>+'Access-Dez'!H38</f>
        <v>0</v>
      </c>
      <c r="G38" s="32" t="str">
        <f>IF('Access-Dez'!I38="1","F","S")</f>
        <v>S</v>
      </c>
      <c r="H38" s="32">
        <f>+'Access-Dez'!J38</f>
        <v>0</v>
      </c>
      <c r="I38" s="43">
        <f>+'Access-Dez'!K38</f>
        <v>0</v>
      </c>
      <c r="J38" s="32">
        <f>+'Access-Dez'!L38</f>
        <v>0</v>
      </c>
      <c r="K38" s="35"/>
      <c r="L38" s="35"/>
      <c r="M38" s="35"/>
      <c r="N38" s="33">
        <v>0</v>
      </c>
      <c r="O38" s="35"/>
      <c r="P38" s="35">
        <f>'Access-Dez'!M38</f>
        <v>0</v>
      </c>
      <c r="Q38" s="35"/>
      <c r="R38" s="35">
        <f t="shared" si="4"/>
        <v>0</v>
      </c>
      <c r="S38" s="35">
        <f>'Access-Dez'!N38</f>
        <v>0</v>
      </c>
      <c r="T38" s="36">
        <f t="shared" si="5"/>
        <v>0</v>
      </c>
      <c r="U38" s="35">
        <f>'Access-Dez'!O38</f>
        <v>0</v>
      </c>
      <c r="V38" s="36">
        <f t="shared" si="6"/>
        <v>0</v>
      </c>
      <c r="W38" s="35">
        <f>'Access-Dez'!P38</f>
        <v>0</v>
      </c>
      <c r="X38" s="36">
        <f t="shared" si="7"/>
        <v>0</v>
      </c>
    </row>
    <row r="39" spans="1:24" ht="30.75" customHeight="1" thickBot="1" x14ac:dyDescent="0.25">
      <c r="A39" s="79" t="s">
        <v>118</v>
      </c>
      <c r="B39" s="80"/>
      <c r="C39" s="80"/>
      <c r="D39" s="80"/>
      <c r="E39" s="80"/>
      <c r="F39" s="80"/>
      <c r="G39" s="80"/>
      <c r="H39" s="80"/>
      <c r="I39" s="80"/>
      <c r="J39" s="81"/>
      <c r="K39" s="37">
        <v>0</v>
      </c>
      <c r="L39" s="37">
        <v>0</v>
      </c>
      <c r="M39" s="37">
        <v>0</v>
      </c>
      <c r="N39" s="37">
        <v>0</v>
      </c>
      <c r="O39" s="37">
        <v>0</v>
      </c>
      <c r="P39" s="38">
        <f>SUM(P10:P38)</f>
        <v>1722922911.4800003</v>
      </c>
      <c r="Q39" s="38">
        <f>SUM(Q10:Q38)</f>
        <v>0</v>
      </c>
      <c r="R39" s="38">
        <f>SUM(R10:R38)</f>
        <v>1722922911.4800003</v>
      </c>
      <c r="S39" s="38">
        <f>SUM(S10:S38)</f>
        <v>1684483872.0700004</v>
      </c>
      <c r="T39" s="39">
        <f t="shared" si="1"/>
        <v>0.97768963477479065</v>
      </c>
      <c r="U39" s="38">
        <f>SUM(U10:U38)</f>
        <v>1637184083.2300005</v>
      </c>
      <c r="V39" s="39">
        <f t="shared" si="2"/>
        <v>0.95023641064918585</v>
      </c>
      <c r="W39" s="38">
        <f>SUM(W10:W38)</f>
        <v>1631468328.9400001</v>
      </c>
      <c r="X39" s="39">
        <f t="shared" si="3"/>
        <v>0.94691893529848048</v>
      </c>
    </row>
    <row r="40" spans="1:24" ht="12.75" x14ac:dyDescent="0.2">
      <c r="A40" s="3" t="s">
        <v>119</v>
      </c>
      <c r="B40" s="3"/>
      <c r="C40" s="3"/>
      <c r="D40" s="3"/>
      <c r="E40" s="3"/>
      <c r="F40" s="3"/>
      <c r="G40" s="3"/>
      <c r="H40" s="4"/>
      <c r="I40" s="4"/>
      <c r="J40" s="4"/>
      <c r="K40" s="3"/>
      <c r="L40" s="3"/>
      <c r="M40" s="3"/>
      <c r="N40" s="3"/>
      <c r="O40" s="3"/>
      <c r="P40" s="3"/>
      <c r="Q40" s="3"/>
      <c r="R40" s="3"/>
      <c r="S40" s="3"/>
      <c r="T40" s="3"/>
      <c r="U40" s="5"/>
      <c r="V40" s="3"/>
      <c r="W40" s="5"/>
      <c r="X40" s="3"/>
    </row>
    <row r="41" spans="1:24" ht="12.75" x14ac:dyDescent="0.2">
      <c r="A41" s="3" t="s">
        <v>120</v>
      </c>
      <c r="B41" s="40"/>
      <c r="C41" s="3"/>
      <c r="D41" s="3"/>
      <c r="E41" s="3"/>
      <c r="F41" s="3"/>
      <c r="G41" s="3"/>
      <c r="H41" s="4"/>
      <c r="I41" s="4"/>
      <c r="J41" s="4"/>
      <c r="K41" s="3"/>
      <c r="L41" s="3"/>
      <c r="M41" s="3"/>
      <c r="N41" s="3"/>
      <c r="O41" s="3"/>
      <c r="P41" s="3"/>
      <c r="Q41" s="3"/>
      <c r="R41" s="3"/>
      <c r="S41" s="3"/>
      <c r="T41" s="3"/>
      <c r="U41" s="5"/>
      <c r="V41" s="3"/>
      <c r="W41" s="5"/>
      <c r="X41" s="3"/>
    </row>
    <row r="42" spans="1:24" ht="12.75" x14ac:dyDescent="0.2"/>
    <row r="43" spans="1:24" ht="12.75" x14ac:dyDescent="0.2"/>
    <row r="44" spans="1:24" ht="31.5" customHeight="1" x14ac:dyDescent="0.2">
      <c r="N44" s="50" t="s">
        <v>15</v>
      </c>
      <c r="O44" s="50"/>
      <c r="P44" s="41">
        <f>SUM(P10:P38)</f>
        <v>1722922911.4800003</v>
      </c>
      <c r="Q44" s="41"/>
      <c r="R44" s="41">
        <f>SUM(R10:R38)</f>
        <v>1722922911.4800003</v>
      </c>
      <c r="S44" s="41">
        <f>SUM(S10:S38)</f>
        <v>1684483872.0700004</v>
      </c>
      <c r="T44" s="41"/>
      <c r="U44" s="41">
        <f>SUM(U10:U38)</f>
        <v>1637184083.2300005</v>
      </c>
      <c r="V44" s="49"/>
      <c r="W44" s="41">
        <f>SUM(W10:W38)</f>
        <v>1631468328.9400001</v>
      </c>
      <c r="X44" s="42"/>
    </row>
    <row r="45" spans="1:24" ht="31.5" customHeight="1" x14ac:dyDescent="0.2">
      <c r="N45" s="50" t="s">
        <v>138</v>
      </c>
      <c r="O45" s="50"/>
      <c r="P45" s="41">
        <f>'Access-Dez'!M39</f>
        <v>1722922911.4800003</v>
      </c>
      <c r="Q45" s="41"/>
      <c r="R45" s="41">
        <f>'Access-Dez'!M39</f>
        <v>1722922911.4800003</v>
      </c>
      <c r="S45" s="41">
        <f>'Access-Dez'!N39</f>
        <v>1684483872.0700004</v>
      </c>
      <c r="T45" s="41"/>
      <c r="U45" s="41">
        <f>'Access-Dez'!O39</f>
        <v>1637184083.2300005</v>
      </c>
      <c r="V45" s="41"/>
      <c r="W45" s="41">
        <f>'Access-Dez'!P39</f>
        <v>1631468328.9400001</v>
      </c>
      <c r="X45" s="42"/>
    </row>
    <row r="46" spans="1:24" ht="31.5" customHeight="1" x14ac:dyDescent="0.2">
      <c r="N46" s="50" t="s">
        <v>16</v>
      </c>
      <c r="O46" s="50"/>
      <c r="P46" s="49">
        <f>P45-P39</f>
        <v>0</v>
      </c>
      <c r="Q46" s="49"/>
      <c r="R46" s="49">
        <f>R45-R39</f>
        <v>0</v>
      </c>
      <c r="S46" s="49">
        <f>S45-S39</f>
        <v>0</v>
      </c>
      <c r="T46" s="49"/>
      <c r="U46" s="49">
        <f>U45-U39</f>
        <v>0</v>
      </c>
      <c r="V46" s="49"/>
      <c r="W46" s="49">
        <f>W45-W39</f>
        <v>0</v>
      </c>
      <c r="X46" s="42"/>
    </row>
    <row r="47" spans="1:24" ht="12.75" x14ac:dyDescent="0.2"/>
    <row r="48" spans="1:24" ht="12.75" x14ac:dyDescent="0.2">
      <c r="N48" s="72" t="s">
        <v>163</v>
      </c>
      <c r="O48" s="72"/>
      <c r="P48" s="56">
        <v>1722922911.48</v>
      </c>
      <c r="Q48" s="72"/>
      <c r="R48" s="56">
        <v>1722922911.48</v>
      </c>
      <c r="S48" s="56">
        <v>1684483872.0699999</v>
      </c>
      <c r="T48" s="72"/>
      <c r="U48" s="56">
        <v>1637184083.23</v>
      </c>
      <c r="W48" s="56">
        <v>1631468328.9400001</v>
      </c>
    </row>
    <row r="49" spans="14:23" ht="12.75" x14ac:dyDescent="0.2">
      <c r="N49" s="72"/>
      <c r="O49" s="72"/>
      <c r="P49" s="49">
        <f>P48-P45</f>
        <v>0</v>
      </c>
      <c r="Q49" s="72"/>
      <c r="R49" s="49">
        <f>R48-R45</f>
        <v>0</v>
      </c>
      <c r="S49" s="49">
        <f>S48-S45</f>
        <v>0</v>
      </c>
      <c r="T49" s="72"/>
      <c r="U49" s="49">
        <f>U48-U45</f>
        <v>0</v>
      </c>
      <c r="W49" s="49">
        <f>W48-W45</f>
        <v>0</v>
      </c>
    </row>
    <row r="50" spans="14:23" ht="12.75" x14ac:dyDescent="0.2"/>
    <row r="51" spans="14:23" ht="12.75" x14ac:dyDescent="0.2"/>
    <row r="52" spans="14:23" ht="12.75" x14ac:dyDescent="0.2"/>
  </sheetData>
  <mergeCells count="17"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  <mergeCell ref="A39:J39"/>
    <mergeCell ref="C8:C9"/>
    <mergeCell ref="D8:D9"/>
    <mergeCell ref="E8:F8"/>
    <mergeCell ref="G8:G9"/>
    <mergeCell ref="H8:I8"/>
    <mergeCell ref="J8:J9"/>
  </mergeCells>
  <phoneticPr fontId="0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32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zoomScale="78" zoomScaleNormal="78" workbookViewId="0">
      <selection activeCell="P46" sqref="P46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6" x14ac:dyDescent="0.2">
      <c r="A1" s="73" t="s">
        <v>145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16" x14ac:dyDescent="0.2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16" ht="10.5" customHeight="1" x14ac:dyDescent="0.2">
      <c r="A3" s="73" t="s">
        <v>20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16" ht="10.5" customHeight="1" x14ac:dyDescent="0.2">
      <c r="A4" s="96" t="s">
        <v>170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</row>
    <row r="5" spans="1:16" ht="10.5" customHeight="1" x14ac:dyDescent="0.2">
      <c r="A5" s="96" t="s">
        <v>21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</row>
    <row r="6" spans="1:16" x14ac:dyDescent="0.2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</row>
    <row r="7" spans="1:16" x14ac:dyDescent="0.2">
      <c r="A7" s="73" t="s">
        <v>22</v>
      </c>
      <c r="B7" s="73"/>
      <c r="C7" s="73" t="s">
        <v>23</v>
      </c>
      <c r="D7" s="73" t="s">
        <v>24</v>
      </c>
      <c r="E7" s="73" t="s">
        <v>25</v>
      </c>
      <c r="F7" s="73"/>
      <c r="G7" s="73" t="s">
        <v>26</v>
      </c>
      <c r="H7" s="73"/>
      <c r="I7" s="73" t="s">
        <v>27</v>
      </c>
      <c r="J7" s="73" t="s">
        <v>28</v>
      </c>
      <c r="K7" s="73" t="s">
        <v>29</v>
      </c>
      <c r="L7" s="73" t="s">
        <v>30</v>
      </c>
      <c r="M7" s="73" t="s">
        <v>31</v>
      </c>
      <c r="N7" s="73" t="s">
        <v>130</v>
      </c>
      <c r="O7" s="73" t="s">
        <v>131</v>
      </c>
      <c r="P7" s="73" t="s">
        <v>132</v>
      </c>
    </row>
    <row r="8" spans="1:16" x14ac:dyDescent="0.2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 t="s">
        <v>32</v>
      </c>
      <c r="N8" s="73" t="s">
        <v>133</v>
      </c>
      <c r="O8" s="73" t="s">
        <v>134</v>
      </c>
      <c r="P8" s="73" t="s">
        <v>135</v>
      </c>
    </row>
    <row r="9" spans="1:16" x14ac:dyDescent="0.2">
      <c r="A9" s="73"/>
      <c r="B9" s="73"/>
      <c r="C9" s="73"/>
      <c r="D9" s="73"/>
      <c r="E9" s="73"/>
      <c r="F9" s="73"/>
      <c r="G9" s="73"/>
      <c r="H9" s="73"/>
      <c r="I9" s="73"/>
      <c r="J9" s="73"/>
      <c r="K9" s="73"/>
      <c r="L9" s="73" t="s">
        <v>33</v>
      </c>
      <c r="M9" s="73" t="s">
        <v>157</v>
      </c>
      <c r="N9" s="73" t="s">
        <v>157</v>
      </c>
      <c r="O9" s="73" t="s">
        <v>157</v>
      </c>
      <c r="P9" s="73" t="s">
        <v>157</v>
      </c>
    </row>
    <row r="10" spans="1:16" x14ac:dyDescent="0.2">
      <c r="A10" s="73" t="s">
        <v>34</v>
      </c>
      <c r="B10" s="73" t="s">
        <v>35</v>
      </c>
      <c r="C10" s="73" t="s">
        <v>36</v>
      </c>
      <c r="D10" s="73" t="s">
        <v>37</v>
      </c>
      <c r="E10" s="73" t="s">
        <v>38</v>
      </c>
      <c r="F10" s="73" t="s">
        <v>39</v>
      </c>
      <c r="G10" s="73" t="s">
        <v>40</v>
      </c>
      <c r="H10" s="73" t="s">
        <v>41</v>
      </c>
      <c r="I10" s="73" t="s">
        <v>13</v>
      </c>
      <c r="J10" s="73" t="s">
        <v>18</v>
      </c>
      <c r="K10" s="73" t="s">
        <v>42</v>
      </c>
      <c r="L10" s="73" t="s">
        <v>12</v>
      </c>
      <c r="M10" s="1">
        <v>28458359</v>
      </c>
      <c r="N10" s="73"/>
      <c r="O10" s="73"/>
      <c r="P10" s="73"/>
    </row>
    <row r="11" spans="1:16" x14ac:dyDescent="0.2">
      <c r="A11" s="73" t="s">
        <v>34</v>
      </c>
      <c r="B11" s="73" t="s">
        <v>35</v>
      </c>
      <c r="C11" s="73" t="s">
        <v>36</v>
      </c>
      <c r="D11" s="73" t="s">
        <v>37</v>
      </c>
      <c r="E11" s="73" t="s">
        <v>38</v>
      </c>
      <c r="F11" s="73" t="s">
        <v>39</v>
      </c>
      <c r="G11" s="73" t="s">
        <v>43</v>
      </c>
      <c r="H11" s="73" t="s">
        <v>44</v>
      </c>
      <c r="I11" s="73" t="s">
        <v>13</v>
      </c>
      <c r="J11" s="73" t="s">
        <v>18</v>
      </c>
      <c r="K11" s="73" t="s">
        <v>42</v>
      </c>
      <c r="L11" s="73" t="s">
        <v>14</v>
      </c>
      <c r="M11" s="1">
        <v>3000000</v>
      </c>
      <c r="N11" s="73"/>
      <c r="O11" s="73"/>
      <c r="P11" s="73"/>
    </row>
    <row r="12" spans="1:16" x14ac:dyDescent="0.2">
      <c r="A12" s="73" t="s">
        <v>34</v>
      </c>
      <c r="B12" s="73" t="s">
        <v>35</v>
      </c>
      <c r="C12" s="73" t="s">
        <v>36</v>
      </c>
      <c r="D12" s="73" t="s">
        <v>37</v>
      </c>
      <c r="E12" s="73" t="s">
        <v>38</v>
      </c>
      <c r="F12" s="73" t="s">
        <v>39</v>
      </c>
      <c r="G12" s="73" t="s">
        <v>43</v>
      </c>
      <c r="H12" s="73" t="s">
        <v>44</v>
      </c>
      <c r="I12" s="73" t="s">
        <v>13</v>
      </c>
      <c r="J12" s="73" t="s">
        <v>18</v>
      </c>
      <c r="K12" s="73" t="s">
        <v>42</v>
      </c>
      <c r="L12" s="73" t="s">
        <v>12</v>
      </c>
      <c r="M12" s="1">
        <v>150544829</v>
      </c>
      <c r="N12" s="1">
        <v>59065538.060000002</v>
      </c>
      <c r="O12" s="1">
        <v>649600.42000000004</v>
      </c>
      <c r="P12" s="1">
        <v>619366.5</v>
      </c>
    </row>
    <row r="13" spans="1:16" x14ac:dyDescent="0.2">
      <c r="A13" s="73" t="s">
        <v>34</v>
      </c>
      <c r="B13" s="73" t="s">
        <v>35</v>
      </c>
      <c r="C13" s="73" t="s">
        <v>36</v>
      </c>
      <c r="D13" s="73" t="s">
        <v>37</v>
      </c>
      <c r="E13" s="73" t="s">
        <v>38</v>
      </c>
      <c r="F13" s="73" t="s">
        <v>39</v>
      </c>
      <c r="G13" s="73" t="s">
        <v>43</v>
      </c>
      <c r="H13" s="73" t="s">
        <v>44</v>
      </c>
      <c r="I13" s="73" t="s">
        <v>13</v>
      </c>
      <c r="J13" s="73" t="s">
        <v>19</v>
      </c>
      <c r="K13" s="73" t="s">
        <v>45</v>
      </c>
      <c r="L13" s="73" t="s">
        <v>12</v>
      </c>
      <c r="M13" s="1">
        <v>23202114</v>
      </c>
      <c r="N13" s="1">
        <v>10229805.039999999</v>
      </c>
      <c r="O13" s="73"/>
      <c r="P13" s="73"/>
    </row>
    <row r="14" spans="1:16" x14ac:dyDescent="0.2">
      <c r="A14" s="73" t="s">
        <v>34</v>
      </c>
      <c r="B14" s="73" t="s">
        <v>35</v>
      </c>
      <c r="C14" s="73" t="s">
        <v>36</v>
      </c>
      <c r="D14" s="73" t="s">
        <v>46</v>
      </c>
      <c r="E14" s="73" t="s">
        <v>38</v>
      </c>
      <c r="F14" s="73" t="s">
        <v>39</v>
      </c>
      <c r="G14" s="73" t="s">
        <v>49</v>
      </c>
      <c r="H14" s="73" t="s">
        <v>50</v>
      </c>
      <c r="I14" s="73" t="s">
        <v>13</v>
      </c>
      <c r="J14" s="73" t="s">
        <v>18</v>
      </c>
      <c r="K14" s="73" t="s">
        <v>42</v>
      </c>
      <c r="L14" s="73" t="s">
        <v>14</v>
      </c>
      <c r="M14" s="1">
        <v>1490000</v>
      </c>
      <c r="N14" s="73"/>
      <c r="O14" s="73"/>
      <c r="P14" s="73"/>
    </row>
    <row r="15" spans="1:16" x14ac:dyDescent="0.2">
      <c r="A15" s="73" t="s">
        <v>34</v>
      </c>
      <c r="B15" s="73" t="s">
        <v>35</v>
      </c>
      <c r="C15" s="73" t="s">
        <v>36</v>
      </c>
      <c r="D15" s="73" t="s">
        <v>46</v>
      </c>
      <c r="E15" s="73" t="s">
        <v>38</v>
      </c>
      <c r="F15" s="73" t="s">
        <v>39</v>
      </c>
      <c r="G15" s="73" t="s">
        <v>51</v>
      </c>
      <c r="H15" s="73" t="s">
        <v>52</v>
      </c>
      <c r="I15" s="73" t="s">
        <v>13</v>
      </c>
      <c r="J15" s="73" t="s">
        <v>18</v>
      </c>
      <c r="K15" s="73" t="s">
        <v>42</v>
      </c>
      <c r="L15" s="73" t="s">
        <v>14</v>
      </c>
      <c r="M15" s="1">
        <v>3000000</v>
      </c>
      <c r="N15" s="73"/>
      <c r="O15" s="73"/>
      <c r="P15" s="73"/>
    </row>
    <row r="16" spans="1:16" x14ac:dyDescent="0.2">
      <c r="A16" s="73" t="s">
        <v>34</v>
      </c>
      <c r="B16" s="73" t="s">
        <v>35</v>
      </c>
      <c r="C16" s="73" t="s">
        <v>36</v>
      </c>
      <c r="D16" s="73" t="s">
        <v>46</v>
      </c>
      <c r="E16" s="73" t="s">
        <v>38</v>
      </c>
      <c r="F16" s="73" t="s">
        <v>39</v>
      </c>
      <c r="G16" s="73" t="s">
        <v>53</v>
      </c>
      <c r="H16" s="73" t="s">
        <v>54</v>
      </c>
      <c r="I16" s="73" t="s">
        <v>13</v>
      </c>
      <c r="J16" s="73" t="s">
        <v>18</v>
      </c>
      <c r="K16" s="73" t="s">
        <v>42</v>
      </c>
      <c r="L16" s="73" t="s">
        <v>14</v>
      </c>
      <c r="M16" s="1">
        <v>3453069</v>
      </c>
      <c r="N16" s="73"/>
      <c r="O16" s="73"/>
      <c r="P16" s="73"/>
    </row>
    <row r="17" spans="1:16" x14ac:dyDescent="0.2">
      <c r="A17" s="73" t="s">
        <v>34</v>
      </c>
      <c r="B17" s="73" t="s">
        <v>35</v>
      </c>
      <c r="C17" s="73" t="s">
        <v>36</v>
      </c>
      <c r="D17" s="73" t="s">
        <v>46</v>
      </c>
      <c r="E17" s="73" t="s">
        <v>38</v>
      </c>
      <c r="F17" s="73" t="s">
        <v>39</v>
      </c>
      <c r="G17" s="73" t="s">
        <v>55</v>
      </c>
      <c r="H17" s="73" t="s">
        <v>56</v>
      </c>
      <c r="I17" s="73" t="s">
        <v>13</v>
      </c>
      <c r="J17" s="73" t="s">
        <v>18</v>
      </c>
      <c r="K17" s="73" t="s">
        <v>42</v>
      </c>
      <c r="L17" s="73" t="s">
        <v>14</v>
      </c>
      <c r="M17" s="1">
        <v>700000</v>
      </c>
      <c r="N17" s="73"/>
      <c r="O17" s="73"/>
      <c r="P17" s="73"/>
    </row>
    <row r="18" spans="1:16" x14ac:dyDescent="0.2">
      <c r="A18" s="73" t="s">
        <v>34</v>
      </c>
      <c r="B18" s="73" t="s">
        <v>35</v>
      </c>
      <c r="C18" s="73" t="s">
        <v>36</v>
      </c>
      <c r="D18" s="73" t="s">
        <v>46</v>
      </c>
      <c r="E18" s="73" t="s">
        <v>38</v>
      </c>
      <c r="F18" s="73" t="s">
        <v>39</v>
      </c>
      <c r="G18" s="73" t="s">
        <v>57</v>
      </c>
      <c r="H18" s="73" t="s">
        <v>58</v>
      </c>
      <c r="I18" s="73" t="s">
        <v>13</v>
      </c>
      <c r="J18" s="73" t="s">
        <v>18</v>
      </c>
      <c r="K18" s="73" t="s">
        <v>42</v>
      </c>
      <c r="L18" s="73" t="s">
        <v>14</v>
      </c>
      <c r="M18" s="1">
        <v>3655000</v>
      </c>
      <c r="N18" s="73"/>
      <c r="O18" s="73"/>
      <c r="P18" s="73"/>
    </row>
    <row r="19" spans="1:16" x14ac:dyDescent="0.2">
      <c r="A19" s="73" t="s">
        <v>34</v>
      </c>
      <c r="B19" s="73" t="s">
        <v>35</v>
      </c>
      <c r="C19" s="73" t="s">
        <v>36</v>
      </c>
      <c r="D19" s="73" t="s">
        <v>46</v>
      </c>
      <c r="E19" s="73" t="s">
        <v>38</v>
      </c>
      <c r="F19" s="73" t="s">
        <v>39</v>
      </c>
      <c r="G19" s="73" t="s">
        <v>59</v>
      </c>
      <c r="H19" s="73" t="s">
        <v>60</v>
      </c>
      <c r="I19" s="73" t="s">
        <v>13</v>
      </c>
      <c r="J19" s="73" t="s">
        <v>18</v>
      </c>
      <c r="K19" s="73" t="s">
        <v>42</v>
      </c>
      <c r="L19" s="73" t="s">
        <v>14</v>
      </c>
      <c r="M19" s="1">
        <v>2000000</v>
      </c>
      <c r="N19" s="73"/>
      <c r="O19" s="73"/>
      <c r="P19" s="73"/>
    </row>
    <row r="20" spans="1:16" x14ac:dyDescent="0.2">
      <c r="A20" s="73" t="s">
        <v>34</v>
      </c>
      <c r="B20" s="73" t="s">
        <v>35</v>
      </c>
      <c r="C20" s="73" t="s">
        <v>36</v>
      </c>
      <c r="D20" s="73" t="s">
        <v>46</v>
      </c>
      <c r="E20" s="73" t="s">
        <v>38</v>
      </c>
      <c r="F20" s="73" t="s">
        <v>39</v>
      </c>
      <c r="G20" s="73" t="s">
        <v>140</v>
      </c>
      <c r="H20" s="73" t="s">
        <v>141</v>
      </c>
      <c r="I20" s="73" t="s">
        <v>13</v>
      </c>
      <c r="J20" s="73" t="s">
        <v>18</v>
      </c>
      <c r="K20" s="73" t="s">
        <v>42</v>
      </c>
      <c r="L20" s="73" t="s">
        <v>14</v>
      </c>
      <c r="M20" s="1">
        <v>1800000</v>
      </c>
      <c r="N20" s="73"/>
      <c r="O20" s="73"/>
      <c r="P20" s="73"/>
    </row>
    <row r="21" spans="1:16" x14ac:dyDescent="0.2">
      <c r="A21" s="73" t="s">
        <v>34</v>
      </c>
      <c r="B21" s="73" t="s">
        <v>35</v>
      </c>
      <c r="C21" s="73" t="s">
        <v>36</v>
      </c>
      <c r="D21" s="73" t="s">
        <v>46</v>
      </c>
      <c r="E21" s="73" t="s">
        <v>38</v>
      </c>
      <c r="F21" s="73" t="s">
        <v>39</v>
      </c>
      <c r="G21" s="73" t="s">
        <v>61</v>
      </c>
      <c r="H21" s="73" t="s">
        <v>168</v>
      </c>
      <c r="I21" s="73" t="s">
        <v>13</v>
      </c>
      <c r="J21" s="73" t="s">
        <v>18</v>
      </c>
      <c r="K21" s="73" t="s">
        <v>42</v>
      </c>
      <c r="L21" s="73" t="s">
        <v>13</v>
      </c>
      <c r="M21" s="1">
        <v>113416418.09</v>
      </c>
      <c r="N21" s="1">
        <v>113416418.09</v>
      </c>
      <c r="O21" s="1">
        <v>113278572.15000001</v>
      </c>
      <c r="P21" s="1">
        <v>110506720.34</v>
      </c>
    </row>
    <row r="22" spans="1:16" x14ac:dyDescent="0.2">
      <c r="A22" s="73" t="s">
        <v>34</v>
      </c>
      <c r="B22" s="73" t="s">
        <v>35</v>
      </c>
      <c r="C22" s="73" t="s">
        <v>36</v>
      </c>
      <c r="D22" s="73" t="s">
        <v>46</v>
      </c>
      <c r="E22" s="73" t="s">
        <v>38</v>
      </c>
      <c r="F22" s="73" t="s">
        <v>39</v>
      </c>
      <c r="G22" s="73" t="s">
        <v>125</v>
      </c>
      <c r="H22" s="73" t="s">
        <v>126</v>
      </c>
      <c r="I22" s="73" t="s">
        <v>13</v>
      </c>
      <c r="J22" s="73" t="s">
        <v>18</v>
      </c>
      <c r="K22" s="73" t="s">
        <v>42</v>
      </c>
      <c r="L22" s="73" t="s">
        <v>12</v>
      </c>
      <c r="M22" s="1">
        <v>17799477</v>
      </c>
      <c r="N22" s="1">
        <v>1569749.85</v>
      </c>
      <c r="O22" s="1">
        <v>1471549.89</v>
      </c>
      <c r="P22" s="1">
        <v>1471549.89</v>
      </c>
    </row>
    <row r="23" spans="1:16" x14ac:dyDescent="0.2">
      <c r="A23" s="73" t="s">
        <v>34</v>
      </c>
      <c r="B23" s="73" t="s">
        <v>35</v>
      </c>
      <c r="C23" s="73" t="s">
        <v>36</v>
      </c>
      <c r="D23" s="73" t="s">
        <v>62</v>
      </c>
      <c r="E23" s="73" t="s">
        <v>38</v>
      </c>
      <c r="F23" s="73" t="s">
        <v>39</v>
      </c>
      <c r="G23" s="73" t="s">
        <v>63</v>
      </c>
      <c r="H23" s="73" t="s">
        <v>64</v>
      </c>
      <c r="I23" s="73" t="s">
        <v>13</v>
      </c>
      <c r="J23" s="73" t="s">
        <v>18</v>
      </c>
      <c r="K23" s="73" t="s">
        <v>42</v>
      </c>
      <c r="L23" s="73" t="s">
        <v>14</v>
      </c>
      <c r="M23" s="1">
        <v>20000</v>
      </c>
      <c r="N23" s="73"/>
      <c r="O23" s="73"/>
      <c r="P23" s="73"/>
    </row>
    <row r="24" spans="1:16" x14ac:dyDescent="0.2">
      <c r="A24" s="73" t="s">
        <v>34</v>
      </c>
      <c r="B24" s="73" t="s">
        <v>35</v>
      </c>
      <c r="C24" s="73" t="s">
        <v>36</v>
      </c>
      <c r="D24" s="73" t="s">
        <v>62</v>
      </c>
      <c r="E24" s="73" t="s">
        <v>38</v>
      </c>
      <c r="F24" s="73" t="s">
        <v>39</v>
      </c>
      <c r="G24" s="73" t="s">
        <v>63</v>
      </c>
      <c r="H24" s="73" t="s">
        <v>64</v>
      </c>
      <c r="I24" s="73" t="s">
        <v>13</v>
      </c>
      <c r="J24" s="73" t="s">
        <v>18</v>
      </c>
      <c r="K24" s="73" t="s">
        <v>42</v>
      </c>
      <c r="L24" s="73" t="s">
        <v>12</v>
      </c>
      <c r="M24" s="1">
        <v>20000</v>
      </c>
      <c r="N24" s="73"/>
      <c r="O24" s="73"/>
      <c r="P24" s="73"/>
    </row>
    <row r="25" spans="1:16" x14ac:dyDescent="0.2">
      <c r="A25" s="73" t="s">
        <v>34</v>
      </c>
      <c r="B25" s="73" t="s">
        <v>35</v>
      </c>
      <c r="C25" s="73" t="s">
        <v>36</v>
      </c>
      <c r="D25" s="73" t="s">
        <v>65</v>
      </c>
      <c r="E25" s="73" t="s">
        <v>38</v>
      </c>
      <c r="F25" s="73" t="s">
        <v>39</v>
      </c>
      <c r="G25" s="73" t="s">
        <v>66</v>
      </c>
      <c r="H25" s="73" t="s">
        <v>67</v>
      </c>
      <c r="I25" s="73" t="s">
        <v>68</v>
      </c>
      <c r="J25" s="73" t="s">
        <v>18</v>
      </c>
      <c r="K25" s="73" t="s">
        <v>42</v>
      </c>
      <c r="L25" s="73" t="s">
        <v>12</v>
      </c>
      <c r="M25" s="1">
        <v>30384660</v>
      </c>
      <c r="N25" s="1">
        <v>16610000</v>
      </c>
      <c r="O25" s="1">
        <v>395364</v>
      </c>
      <c r="P25" s="1">
        <v>395364</v>
      </c>
    </row>
    <row r="26" spans="1:16" x14ac:dyDescent="0.2">
      <c r="A26" s="73" t="s">
        <v>34</v>
      </c>
      <c r="B26" s="73" t="s">
        <v>35</v>
      </c>
      <c r="C26" s="73" t="s">
        <v>36</v>
      </c>
      <c r="D26" s="73" t="s">
        <v>69</v>
      </c>
      <c r="E26" s="73" t="s">
        <v>38</v>
      </c>
      <c r="F26" s="73" t="s">
        <v>39</v>
      </c>
      <c r="G26" s="73" t="s">
        <v>171</v>
      </c>
      <c r="H26" s="73" t="s">
        <v>172</v>
      </c>
      <c r="I26" s="73" t="s">
        <v>13</v>
      </c>
      <c r="J26" s="73" t="s">
        <v>18</v>
      </c>
      <c r="K26" s="73" t="s">
        <v>42</v>
      </c>
      <c r="L26" s="73" t="s">
        <v>12</v>
      </c>
      <c r="M26" s="1">
        <v>56994632.979999997</v>
      </c>
      <c r="N26" s="1">
        <v>56994632.899999999</v>
      </c>
      <c r="O26" s="1">
        <v>4678972.93</v>
      </c>
      <c r="P26" s="1">
        <v>4678972.93</v>
      </c>
    </row>
    <row r="27" spans="1:16" x14ac:dyDescent="0.2">
      <c r="A27" s="73" t="s">
        <v>34</v>
      </c>
      <c r="B27" s="73" t="s">
        <v>35</v>
      </c>
      <c r="C27" s="73" t="s">
        <v>36</v>
      </c>
      <c r="D27" s="73" t="s">
        <v>142</v>
      </c>
      <c r="E27" s="73" t="s">
        <v>38</v>
      </c>
      <c r="F27" s="73" t="s">
        <v>39</v>
      </c>
      <c r="G27" s="73" t="s">
        <v>47</v>
      </c>
      <c r="H27" s="73" t="s">
        <v>48</v>
      </c>
      <c r="I27" s="73" t="s">
        <v>13</v>
      </c>
      <c r="J27" s="73" t="s">
        <v>18</v>
      </c>
      <c r="K27" s="73" t="s">
        <v>42</v>
      </c>
      <c r="L27" s="73" t="s">
        <v>13</v>
      </c>
      <c r="M27" s="1">
        <v>14661415.5</v>
      </c>
      <c r="N27" s="1">
        <v>14661415.5</v>
      </c>
      <c r="O27" s="1">
        <v>14661415.5</v>
      </c>
      <c r="P27" s="1">
        <v>14661415.5</v>
      </c>
    </row>
    <row r="28" spans="1:16" x14ac:dyDescent="0.2">
      <c r="A28" s="73" t="s">
        <v>34</v>
      </c>
      <c r="B28" s="73" t="s">
        <v>35</v>
      </c>
      <c r="C28" s="73" t="s">
        <v>78</v>
      </c>
      <c r="D28" s="73" t="s">
        <v>79</v>
      </c>
      <c r="E28" s="73" t="s">
        <v>80</v>
      </c>
      <c r="F28" s="73" t="s">
        <v>81</v>
      </c>
      <c r="G28" s="73" t="s">
        <v>82</v>
      </c>
      <c r="H28" s="73" t="s">
        <v>169</v>
      </c>
      <c r="I28" s="73" t="s">
        <v>68</v>
      </c>
      <c r="J28" s="73" t="s">
        <v>17</v>
      </c>
      <c r="K28" s="73" t="s">
        <v>83</v>
      </c>
      <c r="L28" s="73" t="s">
        <v>13</v>
      </c>
      <c r="M28" s="1">
        <v>22170882.550000001</v>
      </c>
      <c r="N28" s="1">
        <v>22170882.550000001</v>
      </c>
      <c r="O28" s="1">
        <v>22143998.77</v>
      </c>
      <c r="P28" s="1">
        <v>21483620.760000002</v>
      </c>
    </row>
    <row r="29" spans="1:16" x14ac:dyDescent="0.2">
      <c r="M29" s="1"/>
      <c r="N29" s="1"/>
      <c r="O29" s="1"/>
      <c r="P29" s="1"/>
    </row>
    <row r="30" spans="1:16" x14ac:dyDescent="0.2">
      <c r="M30" s="1">
        <f>SUM(M10:M29)</f>
        <v>476770857.12000006</v>
      </c>
      <c r="N30" s="1">
        <f t="shared" ref="N30:P30" si="0">SUM(N10:N29)</f>
        <v>294718441.99000001</v>
      </c>
      <c r="O30" s="1">
        <f t="shared" si="0"/>
        <v>157279473.66000003</v>
      </c>
      <c r="P30" s="1">
        <f t="shared" si="0"/>
        <v>153817009.91999999</v>
      </c>
    </row>
    <row r="31" spans="1:16" x14ac:dyDescent="0.2">
      <c r="M31" s="1"/>
      <c r="N31" s="1"/>
      <c r="O31" s="1"/>
      <c r="P31" s="1"/>
    </row>
    <row r="34" spans="13:16" x14ac:dyDescent="0.2">
      <c r="M34" s="54"/>
      <c r="N34" s="54"/>
      <c r="O34" s="54"/>
      <c r="P34" s="54"/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opLeftCell="A4" zoomScaleNormal="100" workbookViewId="0">
      <selection activeCell="O40" sqref="O40"/>
    </sheetView>
  </sheetViews>
  <sheetFormatPr defaultRowHeight="12.75" x14ac:dyDescent="0.2"/>
  <cols>
    <col min="13" max="13" width="14" bestFit="1" customWidth="1"/>
    <col min="14" max="14" width="18" customWidth="1"/>
    <col min="15" max="15" width="21.42578125" customWidth="1"/>
    <col min="16" max="16" width="41.85546875" customWidth="1"/>
  </cols>
  <sheetData>
    <row r="1" spans="1:19" x14ac:dyDescent="0.2">
      <c r="A1" t="s">
        <v>143</v>
      </c>
    </row>
    <row r="3" spans="1:19" x14ac:dyDescent="0.2">
      <c r="A3" t="s">
        <v>20</v>
      </c>
    </row>
    <row r="4" spans="1:19" x14ac:dyDescent="0.2">
      <c r="A4" s="74" t="s">
        <v>145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</row>
    <row r="5" spans="1:19" x14ac:dyDescent="0.2">
      <c r="A5" s="74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</row>
    <row r="6" spans="1:19" x14ac:dyDescent="0.2">
      <c r="A6" s="74" t="s">
        <v>20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</row>
    <row r="7" spans="1:19" x14ac:dyDescent="0.2">
      <c r="A7" s="96" t="s">
        <v>174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74"/>
      <c r="R7" s="74"/>
      <c r="S7" s="74"/>
    </row>
    <row r="8" spans="1:19" x14ac:dyDescent="0.2">
      <c r="A8" s="96" t="s">
        <v>21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74"/>
      <c r="R8" s="74"/>
      <c r="S8" s="74"/>
    </row>
    <row r="9" spans="1:19" x14ac:dyDescent="0.2">
      <c r="A9" s="74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</row>
    <row r="10" spans="1:19" x14ac:dyDescent="0.2">
      <c r="A10" s="74" t="s">
        <v>22</v>
      </c>
      <c r="B10" s="74"/>
      <c r="C10" s="74" t="s">
        <v>23</v>
      </c>
      <c r="D10" s="74" t="s">
        <v>24</v>
      </c>
      <c r="E10" s="74" t="s">
        <v>25</v>
      </c>
      <c r="F10" s="74"/>
      <c r="G10" s="74" t="s">
        <v>26</v>
      </c>
      <c r="H10" s="74"/>
      <c r="I10" s="74" t="s">
        <v>27</v>
      </c>
      <c r="J10" s="74" t="s">
        <v>28</v>
      </c>
      <c r="K10" s="74" t="s">
        <v>29</v>
      </c>
      <c r="L10" s="74" t="s">
        <v>30</v>
      </c>
      <c r="M10" s="74" t="s">
        <v>31</v>
      </c>
      <c r="N10" s="74" t="s">
        <v>130</v>
      </c>
      <c r="O10" s="74" t="s">
        <v>131</v>
      </c>
      <c r="P10" s="74" t="s">
        <v>132</v>
      </c>
      <c r="Q10" s="74"/>
      <c r="R10" s="74"/>
      <c r="S10" s="74"/>
    </row>
    <row r="11" spans="1:19" x14ac:dyDescent="0.2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 t="s">
        <v>32</v>
      </c>
      <c r="N11" s="74" t="s">
        <v>133</v>
      </c>
      <c r="O11" s="74" t="s">
        <v>134</v>
      </c>
      <c r="P11" s="74" t="s">
        <v>135</v>
      </c>
      <c r="Q11" s="74"/>
      <c r="R11" s="74"/>
      <c r="S11" s="74"/>
    </row>
    <row r="12" spans="1:19" x14ac:dyDescent="0.2">
      <c r="A12" s="74"/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 t="s">
        <v>33</v>
      </c>
      <c r="M12" s="74" t="s">
        <v>157</v>
      </c>
      <c r="N12" s="74" t="s">
        <v>157</v>
      </c>
      <c r="O12" s="74" t="s">
        <v>157</v>
      </c>
      <c r="P12" s="74" t="s">
        <v>157</v>
      </c>
      <c r="Q12" s="74"/>
      <c r="R12" s="74"/>
      <c r="S12" s="74"/>
    </row>
    <row r="13" spans="1:19" x14ac:dyDescent="0.2">
      <c r="A13" s="76" t="s">
        <v>34</v>
      </c>
      <c r="B13" s="76" t="s">
        <v>35</v>
      </c>
      <c r="C13" s="76" t="s">
        <v>36</v>
      </c>
      <c r="D13" s="76" t="s">
        <v>37</v>
      </c>
      <c r="E13" s="76" t="s">
        <v>38</v>
      </c>
      <c r="F13" s="76" t="s">
        <v>39</v>
      </c>
      <c r="G13" s="76" t="s">
        <v>40</v>
      </c>
      <c r="H13" s="76" t="s">
        <v>41</v>
      </c>
      <c r="I13" s="76" t="s">
        <v>13</v>
      </c>
      <c r="J13" s="76" t="s">
        <v>18</v>
      </c>
      <c r="K13" s="76" t="s">
        <v>42</v>
      </c>
      <c r="L13" s="76" t="s">
        <v>12</v>
      </c>
      <c r="M13" s="77">
        <v>28458359</v>
      </c>
      <c r="N13" s="77">
        <v>28458358.949999999</v>
      </c>
      <c r="O13" s="77">
        <v>3119123.73</v>
      </c>
      <c r="P13" s="77">
        <v>2614524.64</v>
      </c>
      <c r="Q13" s="74"/>
      <c r="R13" s="74"/>
      <c r="S13" s="74"/>
    </row>
    <row r="14" spans="1:19" x14ac:dyDescent="0.2">
      <c r="A14" s="76" t="s">
        <v>34</v>
      </c>
      <c r="B14" s="76" t="s">
        <v>35</v>
      </c>
      <c r="C14" s="76" t="s">
        <v>36</v>
      </c>
      <c r="D14" s="76" t="s">
        <v>37</v>
      </c>
      <c r="E14" s="76" t="s">
        <v>38</v>
      </c>
      <c r="F14" s="76" t="s">
        <v>39</v>
      </c>
      <c r="G14" s="76" t="s">
        <v>43</v>
      </c>
      <c r="H14" s="76" t="s">
        <v>44</v>
      </c>
      <c r="I14" s="76" t="s">
        <v>13</v>
      </c>
      <c r="J14" s="76" t="s">
        <v>18</v>
      </c>
      <c r="K14" s="76" t="s">
        <v>42</v>
      </c>
      <c r="L14" s="76" t="s">
        <v>14</v>
      </c>
      <c r="M14" s="77">
        <v>3000000</v>
      </c>
      <c r="N14" s="77">
        <v>62539.74</v>
      </c>
      <c r="O14" s="76"/>
      <c r="P14" s="76"/>
      <c r="Q14" s="74"/>
      <c r="R14" s="74"/>
      <c r="S14" s="74"/>
    </row>
    <row r="15" spans="1:19" x14ac:dyDescent="0.2">
      <c r="A15" s="76" t="s">
        <v>34</v>
      </c>
      <c r="B15" s="76" t="s">
        <v>35</v>
      </c>
      <c r="C15" s="76" t="s">
        <v>36</v>
      </c>
      <c r="D15" s="76" t="s">
        <v>37</v>
      </c>
      <c r="E15" s="76" t="s">
        <v>38</v>
      </c>
      <c r="F15" s="76" t="s">
        <v>39</v>
      </c>
      <c r="G15" s="76" t="s">
        <v>43</v>
      </c>
      <c r="H15" s="76" t="s">
        <v>44</v>
      </c>
      <c r="I15" s="76" t="s">
        <v>13</v>
      </c>
      <c r="J15" s="76" t="s">
        <v>18</v>
      </c>
      <c r="K15" s="76" t="s">
        <v>42</v>
      </c>
      <c r="L15" s="76" t="s">
        <v>12</v>
      </c>
      <c r="M15" s="77">
        <v>149044829</v>
      </c>
      <c r="N15" s="77">
        <v>109631269.38</v>
      </c>
      <c r="O15" s="77">
        <v>8859652.2300000004</v>
      </c>
      <c r="P15" s="77">
        <v>7464686.0700000003</v>
      </c>
      <c r="Q15" s="74"/>
      <c r="R15" s="74"/>
      <c r="S15" s="74"/>
    </row>
    <row r="16" spans="1:19" x14ac:dyDescent="0.2">
      <c r="A16" s="76" t="s">
        <v>34</v>
      </c>
      <c r="B16" s="76" t="s">
        <v>35</v>
      </c>
      <c r="C16" s="76" t="s">
        <v>36</v>
      </c>
      <c r="D16" s="76" t="s">
        <v>37</v>
      </c>
      <c r="E16" s="76" t="s">
        <v>38</v>
      </c>
      <c r="F16" s="76" t="s">
        <v>39</v>
      </c>
      <c r="G16" s="76" t="s">
        <v>43</v>
      </c>
      <c r="H16" s="76" t="s">
        <v>44</v>
      </c>
      <c r="I16" s="76" t="s">
        <v>13</v>
      </c>
      <c r="J16" s="76" t="s">
        <v>19</v>
      </c>
      <c r="K16" s="76" t="s">
        <v>45</v>
      </c>
      <c r="L16" s="76" t="s">
        <v>12</v>
      </c>
      <c r="M16" s="77">
        <v>23202114</v>
      </c>
      <c r="N16" s="77">
        <v>10229805.039999999</v>
      </c>
      <c r="O16" s="77">
        <v>196428.78</v>
      </c>
      <c r="P16" s="77">
        <v>196428.78</v>
      </c>
      <c r="Q16" s="74"/>
      <c r="R16" s="74"/>
      <c r="S16" s="74"/>
    </row>
    <row r="17" spans="1:19" x14ac:dyDescent="0.2">
      <c r="A17" s="76" t="s">
        <v>34</v>
      </c>
      <c r="B17" s="76" t="s">
        <v>35</v>
      </c>
      <c r="C17" s="76" t="s">
        <v>36</v>
      </c>
      <c r="D17" s="76" t="s">
        <v>46</v>
      </c>
      <c r="E17" s="76" t="s">
        <v>38</v>
      </c>
      <c r="F17" s="76" t="s">
        <v>39</v>
      </c>
      <c r="G17" s="76" t="s">
        <v>49</v>
      </c>
      <c r="H17" s="76" t="s">
        <v>50</v>
      </c>
      <c r="I17" s="76" t="s">
        <v>13</v>
      </c>
      <c r="J17" s="76" t="s">
        <v>18</v>
      </c>
      <c r="K17" s="76" t="s">
        <v>42</v>
      </c>
      <c r="L17" s="76" t="s">
        <v>14</v>
      </c>
      <c r="M17" s="77">
        <v>1490000</v>
      </c>
      <c r="N17" s="76"/>
      <c r="O17" s="76"/>
      <c r="P17" s="76"/>
      <c r="Q17" s="74"/>
      <c r="R17" s="74"/>
      <c r="S17" s="74"/>
    </row>
    <row r="18" spans="1:19" x14ac:dyDescent="0.2">
      <c r="A18" s="76" t="s">
        <v>34</v>
      </c>
      <c r="B18" s="76" t="s">
        <v>35</v>
      </c>
      <c r="C18" s="76" t="s">
        <v>36</v>
      </c>
      <c r="D18" s="76" t="s">
        <v>46</v>
      </c>
      <c r="E18" s="76" t="s">
        <v>38</v>
      </c>
      <c r="F18" s="76" t="s">
        <v>39</v>
      </c>
      <c r="G18" s="76" t="s">
        <v>51</v>
      </c>
      <c r="H18" s="76" t="s">
        <v>52</v>
      </c>
      <c r="I18" s="76" t="s">
        <v>13</v>
      </c>
      <c r="J18" s="76" t="s">
        <v>18</v>
      </c>
      <c r="K18" s="76" t="s">
        <v>42</v>
      </c>
      <c r="L18" s="76" t="s">
        <v>14</v>
      </c>
      <c r="M18" s="77">
        <v>3000000</v>
      </c>
      <c r="N18" s="76"/>
      <c r="O18" s="76"/>
      <c r="P18" s="76"/>
      <c r="Q18" s="74"/>
      <c r="R18" s="74"/>
      <c r="S18" s="74"/>
    </row>
    <row r="19" spans="1:19" x14ac:dyDescent="0.2">
      <c r="A19" s="76" t="s">
        <v>34</v>
      </c>
      <c r="B19" s="76" t="s">
        <v>35</v>
      </c>
      <c r="C19" s="76" t="s">
        <v>36</v>
      </c>
      <c r="D19" s="76" t="s">
        <v>46</v>
      </c>
      <c r="E19" s="76" t="s">
        <v>38</v>
      </c>
      <c r="F19" s="76" t="s">
        <v>39</v>
      </c>
      <c r="G19" s="76" t="s">
        <v>53</v>
      </c>
      <c r="H19" s="76" t="s">
        <v>54</v>
      </c>
      <c r="I19" s="76" t="s">
        <v>13</v>
      </c>
      <c r="J19" s="76" t="s">
        <v>18</v>
      </c>
      <c r="K19" s="76" t="s">
        <v>42</v>
      </c>
      <c r="L19" s="76" t="s">
        <v>14</v>
      </c>
      <c r="M19" s="77">
        <v>3453069</v>
      </c>
      <c r="N19" s="76"/>
      <c r="O19" s="76"/>
      <c r="P19" s="76"/>
      <c r="Q19" s="74"/>
      <c r="R19" s="74"/>
      <c r="S19" s="74"/>
    </row>
    <row r="20" spans="1:19" x14ac:dyDescent="0.2">
      <c r="A20" s="76" t="s">
        <v>34</v>
      </c>
      <c r="B20" s="76" t="s">
        <v>35</v>
      </c>
      <c r="C20" s="76" t="s">
        <v>36</v>
      </c>
      <c r="D20" s="76" t="s">
        <v>46</v>
      </c>
      <c r="E20" s="76" t="s">
        <v>38</v>
      </c>
      <c r="F20" s="76" t="s">
        <v>39</v>
      </c>
      <c r="G20" s="76" t="s">
        <v>55</v>
      </c>
      <c r="H20" s="76" t="s">
        <v>56</v>
      </c>
      <c r="I20" s="76" t="s">
        <v>13</v>
      </c>
      <c r="J20" s="76" t="s">
        <v>18</v>
      </c>
      <c r="K20" s="76" t="s">
        <v>42</v>
      </c>
      <c r="L20" s="76" t="s">
        <v>14</v>
      </c>
      <c r="M20" s="77">
        <v>700000</v>
      </c>
      <c r="N20" s="76"/>
      <c r="O20" s="76"/>
      <c r="P20" s="76"/>
      <c r="Q20" s="74"/>
      <c r="R20" s="74"/>
      <c r="S20" s="74"/>
    </row>
    <row r="21" spans="1:19" x14ac:dyDescent="0.2">
      <c r="A21" s="76" t="s">
        <v>34</v>
      </c>
      <c r="B21" s="76" t="s">
        <v>35</v>
      </c>
      <c r="C21" s="76" t="s">
        <v>36</v>
      </c>
      <c r="D21" s="76" t="s">
        <v>46</v>
      </c>
      <c r="E21" s="76" t="s">
        <v>38</v>
      </c>
      <c r="F21" s="76" t="s">
        <v>39</v>
      </c>
      <c r="G21" s="76" t="s">
        <v>57</v>
      </c>
      <c r="H21" s="76" t="s">
        <v>58</v>
      </c>
      <c r="I21" s="76" t="s">
        <v>13</v>
      </c>
      <c r="J21" s="76" t="s">
        <v>18</v>
      </c>
      <c r="K21" s="76" t="s">
        <v>42</v>
      </c>
      <c r="L21" s="76" t="s">
        <v>14</v>
      </c>
      <c r="M21" s="77">
        <v>3655000</v>
      </c>
      <c r="N21" s="76"/>
      <c r="O21" s="76"/>
      <c r="P21" s="76"/>
      <c r="Q21" s="74"/>
      <c r="R21" s="74"/>
      <c r="S21" s="74"/>
    </row>
    <row r="22" spans="1:19" x14ac:dyDescent="0.2">
      <c r="A22" s="76" t="s">
        <v>34</v>
      </c>
      <c r="B22" s="76" t="s">
        <v>35</v>
      </c>
      <c r="C22" s="76" t="s">
        <v>36</v>
      </c>
      <c r="D22" s="76" t="s">
        <v>46</v>
      </c>
      <c r="E22" s="76" t="s">
        <v>38</v>
      </c>
      <c r="F22" s="76" t="s">
        <v>39</v>
      </c>
      <c r="G22" s="76" t="s">
        <v>59</v>
      </c>
      <c r="H22" s="76" t="s">
        <v>60</v>
      </c>
      <c r="I22" s="76" t="s">
        <v>13</v>
      </c>
      <c r="J22" s="76" t="s">
        <v>18</v>
      </c>
      <c r="K22" s="76" t="s">
        <v>42</v>
      </c>
      <c r="L22" s="76" t="s">
        <v>14</v>
      </c>
      <c r="M22" s="77">
        <v>2000000</v>
      </c>
      <c r="N22" s="76"/>
      <c r="O22" s="76"/>
      <c r="P22" s="76"/>
      <c r="Q22" s="74"/>
      <c r="R22" s="74"/>
      <c r="S22" s="74"/>
    </row>
    <row r="23" spans="1:19" x14ac:dyDescent="0.2">
      <c r="A23" s="76" t="s">
        <v>34</v>
      </c>
      <c r="B23" s="76" t="s">
        <v>35</v>
      </c>
      <c r="C23" s="76" t="s">
        <v>36</v>
      </c>
      <c r="D23" s="76" t="s">
        <v>46</v>
      </c>
      <c r="E23" s="76" t="s">
        <v>38</v>
      </c>
      <c r="F23" s="76" t="s">
        <v>39</v>
      </c>
      <c r="G23" s="76" t="s">
        <v>140</v>
      </c>
      <c r="H23" s="76" t="s">
        <v>141</v>
      </c>
      <c r="I23" s="76" t="s">
        <v>13</v>
      </c>
      <c r="J23" s="76" t="s">
        <v>18</v>
      </c>
      <c r="K23" s="76" t="s">
        <v>42</v>
      </c>
      <c r="L23" s="76" t="s">
        <v>14</v>
      </c>
      <c r="M23" s="77">
        <v>1800000</v>
      </c>
      <c r="N23" s="76"/>
      <c r="O23" s="76"/>
      <c r="P23" s="76"/>
      <c r="Q23" s="74"/>
      <c r="R23" s="74"/>
      <c r="S23" s="74"/>
    </row>
    <row r="24" spans="1:19" x14ac:dyDescent="0.2">
      <c r="A24" s="76" t="s">
        <v>34</v>
      </c>
      <c r="B24" s="76" t="s">
        <v>35</v>
      </c>
      <c r="C24" s="76" t="s">
        <v>36</v>
      </c>
      <c r="D24" s="76" t="s">
        <v>46</v>
      </c>
      <c r="E24" s="76" t="s">
        <v>38</v>
      </c>
      <c r="F24" s="76" t="s">
        <v>39</v>
      </c>
      <c r="G24" s="76" t="s">
        <v>61</v>
      </c>
      <c r="H24" s="76" t="s">
        <v>168</v>
      </c>
      <c r="I24" s="76" t="s">
        <v>13</v>
      </c>
      <c r="J24" s="76" t="s">
        <v>18</v>
      </c>
      <c r="K24" s="76" t="s">
        <v>42</v>
      </c>
      <c r="L24" s="76" t="s">
        <v>13</v>
      </c>
      <c r="M24" s="77">
        <v>189580500.44999999</v>
      </c>
      <c r="N24" s="77">
        <v>189580500.44999999</v>
      </c>
      <c r="O24" s="77">
        <v>189551983.28999999</v>
      </c>
      <c r="P24" s="77">
        <v>186793858.58000001</v>
      </c>
      <c r="Q24" s="74"/>
      <c r="R24" s="74"/>
      <c r="S24" s="74"/>
    </row>
    <row r="25" spans="1:19" x14ac:dyDescent="0.2">
      <c r="A25" s="76" t="s">
        <v>34</v>
      </c>
      <c r="B25" s="76" t="s">
        <v>35</v>
      </c>
      <c r="C25" s="76" t="s">
        <v>36</v>
      </c>
      <c r="D25" s="76" t="s">
        <v>46</v>
      </c>
      <c r="E25" s="76" t="s">
        <v>38</v>
      </c>
      <c r="F25" s="76" t="s">
        <v>39</v>
      </c>
      <c r="G25" s="76" t="s">
        <v>125</v>
      </c>
      <c r="H25" s="76" t="s">
        <v>126</v>
      </c>
      <c r="I25" s="76" t="s">
        <v>13</v>
      </c>
      <c r="J25" s="76" t="s">
        <v>18</v>
      </c>
      <c r="K25" s="76" t="s">
        <v>42</v>
      </c>
      <c r="L25" s="76" t="s">
        <v>12</v>
      </c>
      <c r="M25" s="77">
        <v>17799477</v>
      </c>
      <c r="N25" s="77">
        <v>3040667.13</v>
      </c>
      <c r="O25" s="77">
        <v>2943817.17</v>
      </c>
      <c r="P25" s="77">
        <v>2943817.17</v>
      </c>
      <c r="Q25" s="74"/>
      <c r="R25" s="74"/>
      <c r="S25" s="74"/>
    </row>
    <row r="26" spans="1:19" x14ac:dyDescent="0.2">
      <c r="A26" s="76" t="s">
        <v>34</v>
      </c>
      <c r="B26" s="76" t="s">
        <v>35</v>
      </c>
      <c r="C26" s="76" t="s">
        <v>36</v>
      </c>
      <c r="D26" s="76" t="s">
        <v>62</v>
      </c>
      <c r="E26" s="76" t="s">
        <v>38</v>
      </c>
      <c r="F26" s="76" t="s">
        <v>39</v>
      </c>
      <c r="G26" s="76" t="s">
        <v>63</v>
      </c>
      <c r="H26" s="76" t="s">
        <v>64</v>
      </c>
      <c r="I26" s="76" t="s">
        <v>13</v>
      </c>
      <c r="J26" s="76" t="s">
        <v>18</v>
      </c>
      <c r="K26" s="76" t="s">
        <v>42</v>
      </c>
      <c r="L26" s="76" t="s">
        <v>14</v>
      </c>
      <c r="M26" s="77">
        <v>20000</v>
      </c>
      <c r="N26" s="76"/>
      <c r="O26" s="76"/>
      <c r="P26" s="76"/>
      <c r="Q26" s="74"/>
      <c r="R26" s="74"/>
      <c r="S26" s="74"/>
    </row>
    <row r="27" spans="1:19" x14ac:dyDescent="0.2">
      <c r="A27" s="76" t="s">
        <v>34</v>
      </c>
      <c r="B27" s="76" t="s">
        <v>35</v>
      </c>
      <c r="C27" s="76" t="s">
        <v>36</v>
      </c>
      <c r="D27" s="76" t="s">
        <v>62</v>
      </c>
      <c r="E27" s="76" t="s">
        <v>38</v>
      </c>
      <c r="F27" s="76" t="s">
        <v>39</v>
      </c>
      <c r="G27" s="76" t="s">
        <v>63</v>
      </c>
      <c r="H27" s="76" t="s">
        <v>64</v>
      </c>
      <c r="I27" s="76" t="s">
        <v>13</v>
      </c>
      <c r="J27" s="76" t="s">
        <v>18</v>
      </c>
      <c r="K27" s="76" t="s">
        <v>42</v>
      </c>
      <c r="L27" s="76" t="s">
        <v>12</v>
      </c>
      <c r="M27" s="77">
        <v>20000</v>
      </c>
      <c r="N27" s="76"/>
      <c r="O27" s="76"/>
      <c r="P27" s="76"/>
      <c r="Q27" s="74"/>
      <c r="R27" s="74"/>
      <c r="S27" s="74"/>
    </row>
    <row r="28" spans="1:19" x14ac:dyDescent="0.2">
      <c r="A28" s="76" t="s">
        <v>34</v>
      </c>
      <c r="B28" s="76" t="s">
        <v>35</v>
      </c>
      <c r="C28" s="76" t="s">
        <v>36</v>
      </c>
      <c r="D28" s="76" t="s">
        <v>65</v>
      </c>
      <c r="E28" s="76" t="s">
        <v>38</v>
      </c>
      <c r="F28" s="76" t="s">
        <v>39</v>
      </c>
      <c r="G28" s="76" t="s">
        <v>66</v>
      </c>
      <c r="H28" s="76" t="s">
        <v>67</v>
      </c>
      <c r="I28" s="76" t="s">
        <v>68</v>
      </c>
      <c r="J28" s="76" t="s">
        <v>18</v>
      </c>
      <c r="K28" s="76" t="s">
        <v>42</v>
      </c>
      <c r="L28" s="76" t="s">
        <v>12</v>
      </c>
      <c r="M28" s="77">
        <v>30384660</v>
      </c>
      <c r="N28" s="77">
        <v>16624159.4</v>
      </c>
      <c r="O28" s="77">
        <v>2429870.7000000002</v>
      </c>
      <c r="P28" s="77">
        <v>2426330.85</v>
      </c>
      <c r="Q28" s="74"/>
      <c r="R28" s="74"/>
      <c r="S28" s="74"/>
    </row>
    <row r="29" spans="1:19" x14ac:dyDescent="0.2">
      <c r="A29" s="76" t="s">
        <v>34</v>
      </c>
      <c r="B29" s="76" t="s">
        <v>35</v>
      </c>
      <c r="C29" s="76" t="s">
        <v>36</v>
      </c>
      <c r="D29" s="76" t="s">
        <v>69</v>
      </c>
      <c r="E29" s="76" t="s">
        <v>38</v>
      </c>
      <c r="F29" s="76" t="s">
        <v>39</v>
      </c>
      <c r="G29" s="76" t="s">
        <v>171</v>
      </c>
      <c r="H29" s="76" t="s">
        <v>172</v>
      </c>
      <c r="I29" s="76" t="s">
        <v>13</v>
      </c>
      <c r="J29" s="76" t="s">
        <v>18</v>
      </c>
      <c r="K29" s="76" t="s">
        <v>42</v>
      </c>
      <c r="L29" s="76" t="s">
        <v>12</v>
      </c>
      <c r="M29" s="77">
        <v>57026119.780000001</v>
      </c>
      <c r="N29" s="77">
        <v>57026119.700000003</v>
      </c>
      <c r="O29" s="77">
        <v>9491686.4900000002</v>
      </c>
      <c r="P29" s="77">
        <v>9491686.4900000002</v>
      </c>
      <c r="Q29" s="74"/>
      <c r="R29" s="74"/>
      <c r="S29" s="74"/>
    </row>
    <row r="30" spans="1:19" x14ac:dyDescent="0.2">
      <c r="A30" s="76" t="s">
        <v>34</v>
      </c>
      <c r="B30" s="76" t="s">
        <v>35</v>
      </c>
      <c r="C30" s="76" t="s">
        <v>36</v>
      </c>
      <c r="D30" s="76" t="s">
        <v>142</v>
      </c>
      <c r="E30" s="76" t="s">
        <v>38</v>
      </c>
      <c r="F30" s="76" t="s">
        <v>39</v>
      </c>
      <c r="G30" s="76" t="s">
        <v>47</v>
      </c>
      <c r="H30" s="76" t="s">
        <v>48</v>
      </c>
      <c r="I30" s="76" t="s">
        <v>13</v>
      </c>
      <c r="J30" s="76" t="s">
        <v>18</v>
      </c>
      <c r="K30" s="76" t="s">
        <v>42</v>
      </c>
      <c r="L30" s="76" t="s">
        <v>13</v>
      </c>
      <c r="M30" s="77">
        <v>28526842.920000002</v>
      </c>
      <c r="N30" s="77">
        <v>28526842.920000002</v>
      </c>
      <c r="O30" s="77">
        <v>28526842.920000002</v>
      </c>
      <c r="P30" s="77">
        <v>28526842.920000002</v>
      </c>
      <c r="Q30" s="74"/>
      <c r="R30" s="74"/>
      <c r="S30" s="74"/>
    </row>
    <row r="31" spans="1:19" x14ac:dyDescent="0.2">
      <c r="A31" s="76" t="s">
        <v>34</v>
      </c>
      <c r="B31" s="76" t="s">
        <v>35</v>
      </c>
      <c r="C31" s="76" t="s">
        <v>78</v>
      </c>
      <c r="D31" s="76" t="s">
        <v>79</v>
      </c>
      <c r="E31" s="76" t="s">
        <v>80</v>
      </c>
      <c r="F31" s="76" t="s">
        <v>81</v>
      </c>
      <c r="G31" s="76" t="s">
        <v>82</v>
      </c>
      <c r="H31" s="76" t="s">
        <v>169</v>
      </c>
      <c r="I31" s="76" t="s">
        <v>68</v>
      </c>
      <c r="J31" s="76" t="s">
        <v>17</v>
      </c>
      <c r="K31" s="76" t="s">
        <v>83</v>
      </c>
      <c r="L31" s="76" t="s">
        <v>13</v>
      </c>
      <c r="M31" s="77">
        <v>37499211.039999999</v>
      </c>
      <c r="N31" s="77">
        <v>37499211.039999999</v>
      </c>
      <c r="O31" s="77">
        <v>37478926.850000001</v>
      </c>
      <c r="P31" s="77">
        <v>36824141.770000003</v>
      </c>
      <c r="Q31" s="74"/>
      <c r="R31" s="74"/>
      <c r="S31" s="74"/>
    </row>
    <row r="32" spans="1:19" x14ac:dyDescent="0.2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6"/>
      <c r="N32" s="53"/>
      <c r="O32" s="53"/>
      <c r="P32" s="53"/>
    </row>
    <row r="33" spans="13:16" x14ac:dyDescent="0.2">
      <c r="M33" s="54">
        <f>SUM(M13:M32)</f>
        <v>580660182.18999994</v>
      </c>
      <c r="N33" s="54">
        <f t="shared" ref="N33:P33" si="0">SUM(N13:N32)</f>
        <v>480679473.74999994</v>
      </c>
      <c r="O33" s="54">
        <f t="shared" si="0"/>
        <v>282598332.16000003</v>
      </c>
      <c r="P33" s="54">
        <f t="shared" si="0"/>
        <v>277282317.26999998</v>
      </c>
    </row>
  </sheetData>
  <mergeCells count="2">
    <mergeCell ref="A7:P7"/>
    <mergeCell ref="A8:P8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zoomScaleNormal="100" workbookViewId="0">
      <selection activeCell="P32" sqref="P32"/>
    </sheetView>
  </sheetViews>
  <sheetFormatPr defaultRowHeight="12.75" x14ac:dyDescent="0.2"/>
  <cols>
    <col min="13" max="16" width="14" bestFit="1" customWidth="1"/>
  </cols>
  <sheetData>
    <row r="1" spans="1:16" x14ac:dyDescent="0.2">
      <c r="A1" t="s">
        <v>145</v>
      </c>
    </row>
    <row r="3" spans="1:16" x14ac:dyDescent="0.2">
      <c r="A3" t="s">
        <v>20</v>
      </c>
    </row>
    <row r="4" spans="1:16" x14ac:dyDescent="0.2">
      <c r="A4" s="96" t="s">
        <v>146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</row>
    <row r="5" spans="1:16" x14ac:dyDescent="0.2">
      <c r="A5" s="96" t="s">
        <v>21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</row>
    <row r="7" spans="1:16" x14ac:dyDescent="0.2">
      <c r="A7" t="s">
        <v>22</v>
      </c>
      <c r="C7" t="s">
        <v>23</v>
      </c>
      <c r="D7" t="s">
        <v>24</v>
      </c>
      <c r="E7" t="s">
        <v>25</v>
      </c>
      <c r="G7" t="s">
        <v>26</v>
      </c>
      <c r="I7" t="s">
        <v>27</v>
      </c>
      <c r="J7" t="s">
        <v>28</v>
      </c>
      <c r="K7" t="s">
        <v>29</v>
      </c>
      <c r="L7" t="s">
        <v>30</v>
      </c>
      <c r="M7" t="s">
        <v>31</v>
      </c>
      <c r="N7" t="s">
        <v>130</v>
      </c>
      <c r="O7" t="s">
        <v>131</v>
      </c>
      <c r="P7" t="s">
        <v>132</v>
      </c>
    </row>
    <row r="8" spans="1:16" x14ac:dyDescent="0.2">
      <c r="M8" t="s">
        <v>32</v>
      </c>
      <c r="N8" t="s">
        <v>133</v>
      </c>
      <c r="O8" t="s">
        <v>134</v>
      </c>
      <c r="P8" t="s">
        <v>135</v>
      </c>
    </row>
    <row r="9" spans="1:16" x14ac:dyDescent="0.2">
      <c r="L9" t="s">
        <v>33</v>
      </c>
      <c r="M9" t="s">
        <v>136</v>
      </c>
      <c r="N9" t="s">
        <v>136</v>
      </c>
      <c r="O9" t="s">
        <v>136</v>
      </c>
      <c r="P9" t="s">
        <v>136</v>
      </c>
    </row>
    <row r="10" spans="1:16" x14ac:dyDescent="0.2">
      <c r="A10" t="s">
        <v>34</v>
      </c>
      <c r="B10" t="s">
        <v>35</v>
      </c>
      <c r="C10" t="s">
        <v>36</v>
      </c>
      <c r="D10" t="s">
        <v>37</v>
      </c>
      <c r="E10" t="s">
        <v>38</v>
      </c>
      <c r="F10" t="s">
        <v>39</v>
      </c>
      <c r="G10" t="s">
        <v>40</v>
      </c>
      <c r="H10" t="s">
        <v>41</v>
      </c>
      <c r="I10" t="s">
        <v>13</v>
      </c>
      <c r="J10" t="s">
        <v>18</v>
      </c>
      <c r="K10" t="s">
        <v>42</v>
      </c>
      <c r="L10" t="s">
        <v>12</v>
      </c>
      <c r="M10" s="1">
        <v>28458359</v>
      </c>
      <c r="N10" s="1">
        <v>28458357.420000002</v>
      </c>
      <c r="O10" s="1">
        <v>7590801.8300000001</v>
      </c>
      <c r="P10" s="1">
        <v>7489935.46</v>
      </c>
    </row>
    <row r="11" spans="1:16" x14ac:dyDescent="0.2">
      <c r="A11" t="s">
        <v>34</v>
      </c>
      <c r="B11" t="s">
        <v>35</v>
      </c>
      <c r="C11" t="s">
        <v>36</v>
      </c>
      <c r="D11" t="s">
        <v>37</v>
      </c>
      <c r="E11" t="s">
        <v>38</v>
      </c>
      <c r="F11" t="s">
        <v>39</v>
      </c>
      <c r="G11" t="s">
        <v>43</v>
      </c>
      <c r="H11" t="s">
        <v>44</v>
      </c>
      <c r="I11" t="s">
        <v>13</v>
      </c>
      <c r="J11" t="s">
        <v>18</v>
      </c>
      <c r="K11" t="s">
        <v>42</v>
      </c>
      <c r="L11" t="s">
        <v>14</v>
      </c>
      <c r="M11" s="1">
        <v>6550000</v>
      </c>
    </row>
    <row r="12" spans="1:16" x14ac:dyDescent="0.2">
      <c r="A12" t="s">
        <v>34</v>
      </c>
      <c r="B12" t="s">
        <v>35</v>
      </c>
      <c r="C12" t="s">
        <v>36</v>
      </c>
      <c r="D12" t="s">
        <v>37</v>
      </c>
      <c r="E12" t="s">
        <v>38</v>
      </c>
      <c r="F12" t="s">
        <v>39</v>
      </c>
      <c r="G12" t="s">
        <v>43</v>
      </c>
      <c r="H12" t="s">
        <v>44</v>
      </c>
      <c r="I12" t="s">
        <v>13</v>
      </c>
      <c r="J12" t="s">
        <v>18</v>
      </c>
      <c r="K12" t="s">
        <v>42</v>
      </c>
      <c r="L12" t="s">
        <v>12</v>
      </c>
      <c r="M12" s="1">
        <v>153215466</v>
      </c>
      <c r="N12" s="1">
        <v>102074515.97</v>
      </c>
      <c r="O12" s="1">
        <v>18089527.02</v>
      </c>
      <c r="P12" s="1">
        <v>17014421.16</v>
      </c>
    </row>
    <row r="13" spans="1:16" x14ac:dyDescent="0.2">
      <c r="A13" t="s">
        <v>34</v>
      </c>
      <c r="B13" t="s">
        <v>35</v>
      </c>
      <c r="C13" t="s">
        <v>36</v>
      </c>
      <c r="D13" t="s">
        <v>37</v>
      </c>
      <c r="E13" t="s">
        <v>38</v>
      </c>
      <c r="F13" t="s">
        <v>39</v>
      </c>
      <c r="G13" t="s">
        <v>43</v>
      </c>
      <c r="H13" t="s">
        <v>44</v>
      </c>
      <c r="I13" t="s">
        <v>13</v>
      </c>
      <c r="J13" t="s">
        <v>19</v>
      </c>
      <c r="K13" t="s">
        <v>45</v>
      </c>
      <c r="L13" t="s">
        <v>12</v>
      </c>
      <c r="M13" s="1">
        <v>22562454</v>
      </c>
      <c r="N13" s="1">
        <v>20385025.120000001</v>
      </c>
      <c r="O13" s="1">
        <v>3307255.72</v>
      </c>
      <c r="P13" s="1">
        <v>3307255.72</v>
      </c>
    </row>
    <row r="14" spans="1:16" x14ac:dyDescent="0.2">
      <c r="A14" t="s">
        <v>34</v>
      </c>
      <c r="B14" t="s">
        <v>35</v>
      </c>
      <c r="C14" t="s">
        <v>36</v>
      </c>
      <c r="D14" t="s">
        <v>46</v>
      </c>
      <c r="E14" t="s">
        <v>38</v>
      </c>
      <c r="F14" t="s">
        <v>39</v>
      </c>
      <c r="G14" t="s">
        <v>49</v>
      </c>
      <c r="H14" t="s">
        <v>50</v>
      </c>
      <c r="I14" t="s">
        <v>13</v>
      </c>
      <c r="J14" t="s">
        <v>18</v>
      </c>
      <c r="K14" t="s">
        <v>42</v>
      </c>
      <c r="L14" t="s">
        <v>14</v>
      </c>
      <c r="M14" s="1">
        <v>1670000</v>
      </c>
    </row>
    <row r="15" spans="1:16" x14ac:dyDescent="0.2">
      <c r="A15" t="s">
        <v>34</v>
      </c>
      <c r="B15" t="s">
        <v>35</v>
      </c>
      <c r="C15" t="s">
        <v>36</v>
      </c>
      <c r="D15" t="s">
        <v>46</v>
      </c>
      <c r="E15" t="s">
        <v>38</v>
      </c>
      <c r="F15" t="s">
        <v>39</v>
      </c>
      <c r="G15" t="s">
        <v>51</v>
      </c>
      <c r="H15" t="s">
        <v>52</v>
      </c>
      <c r="I15" t="s">
        <v>13</v>
      </c>
      <c r="J15" t="s">
        <v>18</v>
      </c>
      <c r="K15" t="s">
        <v>42</v>
      </c>
      <c r="L15" t="s">
        <v>14</v>
      </c>
      <c r="M15" s="1">
        <v>1950800</v>
      </c>
    </row>
    <row r="16" spans="1:16" x14ac:dyDescent="0.2">
      <c r="A16" t="s">
        <v>34</v>
      </c>
      <c r="B16" t="s">
        <v>35</v>
      </c>
      <c r="C16" t="s">
        <v>36</v>
      </c>
      <c r="D16" t="s">
        <v>46</v>
      </c>
      <c r="E16" t="s">
        <v>38</v>
      </c>
      <c r="F16" t="s">
        <v>39</v>
      </c>
      <c r="G16" t="s">
        <v>53</v>
      </c>
      <c r="H16" t="s">
        <v>54</v>
      </c>
      <c r="I16" t="s">
        <v>13</v>
      </c>
      <c r="J16" t="s">
        <v>18</v>
      </c>
      <c r="K16" t="s">
        <v>42</v>
      </c>
      <c r="L16" t="s">
        <v>14</v>
      </c>
      <c r="M16" s="1">
        <v>2625300</v>
      </c>
    </row>
    <row r="17" spans="1:16" x14ac:dyDescent="0.2">
      <c r="A17" t="s">
        <v>34</v>
      </c>
      <c r="B17" t="s">
        <v>35</v>
      </c>
      <c r="C17" t="s">
        <v>36</v>
      </c>
      <c r="D17" t="s">
        <v>46</v>
      </c>
      <c r="E17" t="s">
        <v>38</v>
      </c>
      <c r="F17" t="s">
        <v>39</v>
      </c>
      <c r="G17" t="s">
        <v>55</v>
      </c>
      <c r="H17" t="s">
        <v>56</v>
      </c>
      <c r="I17" t="s">
        <v>13</v>
      </c>
      <c r="J17" t="s">
        <v>18</v>
      </c>
      <c r="K17" t="s">
        <v>42</v>
      </c>
      <c r="L17" t="s">
        <v>14</v>
      </c>
      <c r="M17" s="1">
        <v>1180000</v>
      </c>
    </row>
    <row r="18" spans="1:16" x14ac:dyDescent="0.2">
      <c r="A18" t="s">
        <v>34</v>
      </c>
      <c r="B18" t="s">
        <v>35</v>
      </c>
      <c r="C18" t="s">
        <v>36</v>
      </c>
      <c r="D18" t="s">
        <v>46</v>
      </c>
      <c r="E18" t="s">
        <v>38</v>
      </c>
      <c r="F18" t="s">
        <v>39</v>
      </c>
      <c r="G18" t="s">
        <v>57</v>
      </c>
      <c r="H18" t="s">
        <v>58</v>
      </c>
      <c r="I18" t="s">
        <v>13</v>
      </c>
      <c r="J18" t="s">
        <v>18</v>
      </c>
      <c r="K18" t="s">
        <v>42</v>
      </c>
      <c r="L18" t="s">
        <v>14</v>
      </c>
      <c r="M18" s="1">
        <v>1470000</v>
      </c>
    </row>
    <row r="19" spans="1:16" x14ac:dyDescent="0.2">
      <c r="A19" t="s">
        <v>34</v>
      </c>
      <c r="B19" t="s">
        <v>35</v>
      </c>
      <c r="C19" t="s">
        <v>36</v>
      </c>
      <c r="D19" t="s">
        <v>46</v>
      </c>
      <c r="E19" t="s">
        <v>38</v>
      </c>
      <c r="F19" t="s">
        <v>39</v>
      </c>
      <c r="G19" t="s">
        <v>59</v>
      </c>
      <c r="H19" t="s">
        <v>60</v>
      </c>
      <c r="I19" t="s">
        <v>13</v>
      </c>
      <c r="J19" t="s">
        <v>18</v>
      </c>
      <c r="K19" t="s">
        <v>42</v>
      </c>
      <c r="L19" t="s">
        <v>14</v>
      </c>
      <c r="M19" s="1">
        <v>2000000</v>
      </c>
    </row>
    <row r="20" spans="1:16" x14ac:dyDescent="0.2">
      <c r="A20" t="s">
        <v>34</v>
      </c>
      <c r="B20" t="s">
        <v>35</v>
      </c>
      <c r="C20" t="s">
        <v>36</v>
      </c>
      <c r="D20" t="s">
        <v>46</v>
      </c>
      <c r="E20" t="s">
        <v>38</v>
      </c>
      <c r="F20" t="s">
        <v>39</v>
      </c>
      <c r="G20" t="s">
        <v>140</v>
      </c>
      <c r="H20" t="s">
        <v>141</v>
      </c>
      <c r="I20" t="s">
        <v>13</v>
      </c>
      <c r="J20" t="s">
        <v>18</v>
      </c>
      <c r="K20" t="s">
        <v>42</v>
      </c>
      <c r="L20" t="s">
        <v>14</v>
      </c>
      <c r="M20" s="1">
        <v>1410000</v>
      </c>
    </row>
    <row r="21" spans="1:16" x14ac:dyDescent="0.2">
      <c r="A21" t="s">
        <v>34</v>
      </c>
      <c r="B21" t="s">
        <v>35</v>
      </c>
      <c r="C21" t="s">
        <v>36</v>
      </c>
      <c r="D21" t="s">
        <v>46</v>
      </c>
      <c r="E21" t="s">
        <v>38</v>
      </c>
      <c r="F21" t="s">
        <v>39</v>
      </c>
      <c r="G21" t="s">
        <v>61</v>
      </c>
      <c r="H21" t="s">
        <v>124</v>
      </c>
      <c r="I21" t="s">
        <v>13</v>
      </c>
      <c r="J21" t="s">
        <v>18</v>
      </c>
      <c r="K21" t="s">
        <v>42</v>
      </c>
      <c r="L21" t="s">
        <v>13</v>
      </c>
      <c r="M21" s="1">
        <v>250765411.59999999</v>
      </c>
      <c r="N21" s="1">
        <v>250765411.59999999</v>
      </c>
      <c r="O21" s="1">
        <v>250668195.78</v>
      </c>
      <c r="P21" s="1">
        <v>248513889.31</v>
      </c>
    </row>
    <row r="22" spans="1:16" x14ac:dyDescent="0.2">
      <c r="A22" t="s">
        <v>34</v>
      </c>
      <c r="B22" t="s">
        <v>35</v>
      </c>
      <c r="C22" t="s">
        <v>36</v>
      </c>
      <c r="D22" t="s">
        <v>46</v>
      </c>
      <c r="E22" t="s">
        <v>38</v>
      </c>
      <c r="F22" t="s">
        <v>39</v>
      </c>
      <c r="G22" t="s">
        <v>125</v>
      </c>
      <c r="H22" t="s">
        <v>126</v>
      </c>
      <c r="I22" t="s">
        <v>13</v>
      </c>
      <c r="J22" t="s">
        <v>18</v>
      </c>
      <c r="K22" t="s">
        <v>42</v>
      </c>
      <c r="L22" t="s">
        <v>12</v>
      </c>
      <c r="M22" s="1">
        <v>17147858</v>
      </c>
      <c r="N22" s="1">
        <v>4917905.7</v>
      </c>
      <c r="O22" s="1">
        <v>4120710.68</v>
      </c>
      <c r="P22" s="1">
        <v>4120710.68</v>
      </c>
    </row>
    <row r="23" spans="1:16" x14ac:dyDescent="0.2">
      <c r="A23" t="s">
        <v>34</v>
      </c>
      <c r="B23" t="s">
        <v>35</v>
      </c>
      <c r="C23" t="s">
        <v>36</v>
      </c>
      <c r="D23" t="s">
        <v>62</v>
      </c>
      <c r="E23" t="s">
        <v>38</v>
      </c>
      <c r="F23" t="s">
        <v>39</v>
      </c>
      <c r="G23" t="s">
        <v>63</v>
      </c>
      <c r="H23" t="s">
        <v>64</v>
      </c>
      <c r="I23" t="s">
        <v>13</v>
      </c>
      <c r="J23" t="s">
        <v>18</v>
      </c>
      <c r="K23" t="s">
        <v>42</v>
      </c>
      <c r="L23" t="s">
        <v>14</v>
      </c>
      <c r="M23" s="1">
        <v>60000</v>
      </c>
    </row>
    <row r="24" spans="1:16" x14ac:dyDescent="0.2">
      <c r="A24" t="s">
        <v>34</v>
      </c>
      <c r="B24" t="s">
        <v>35</v>
      </c>
      <c r="C24" t="s">
        <v>36</v>
      </c>
      <c r="D24" t="s">
        <v>62</v>
      </c>
      <c r="E24" t="s">
        <v>38</v>
      </c>
      <c r="F24" t="s">
        <v>39</v>
      </c>
      <c r="G24" t="s">
        <v>63</v>
      </c>
      <c r="H24" t="s">
        <v>64</v>
      </c>
      <c r="I24" t="s">
        <v>13</v>
      </c>
      <c r="J24" t="s">
        <v>18</v>
      </c>
      <c r="K24" t="s">
        <v>42</v>
      </c>
      <c r="L24" t="s">
        <v>12</v>
      </c>
      <c r="M24" s="1">
        <v>30000</v>
      </c>
    </row>
    <row r="25" spans="1:16" x14ac:dyDescent="0.2">
      <c r="A25" t="s">
        <v>34</v>
      </c>
      <c r="B25" t="s">
        <v>35</v>
      </c>
      <c r="C25" t="s">
        <v>36</v>
      </c>
      <c r="D25" t="s">
        <v>65</v>
      </c>
      <c r="E25" t="s">
        <v>38</v>
      </c>
      <c r="F25" t="s">
        <v>39</v>
      </c>
      <c r="G25" t="s">
        <v>66</v>
      </c>
      <c r="H25" t="s">
        <v>67</v>
      </c>
      <c r="I25" t="s">
        <v>68</v>
      </c>
      <c r="J25" t="s">
        <v>18</v>
      </c>
      <c r="K25" t="s">
        <v>42</v>
      </c>
      <c r="L25" t="s">
        <v>12</v>
      </c>
      <c r="M25" s="1">
        <v>30134400</v>
      </c>
      <c r="N25" s="1">
        <v>28560000</v>
      </c>
      <c r="O25" s="1">
        <v>4775700.4400000004</v>
      </c>
      <c r="P25" s="1">
        <v>4775700.4400000004</v>
      </c>
    </row>
    <row r="26" spans="1:16" x14ac:dyDescent="0.2">
      <c r="A26" t="s">
        <v>34</v>
      </c>
      <c r="B26" t="s">
        <v>35</v>
      </c>
      <c r="C26" t="s">
        <v>36</v>
      </c>
      <c r="D26" t="s">
        <v>69</v>
      </c>
      <c r="E26" t="s">
        <v>38</v>
      </c>
      <c r="F26" t="s">
        <v>39</v>
      </c>
      <c r="G26" t="s">
        <v>70</v>
      </c>
      <c r="H26" t="s">
        <v>71</v>
      </c>
      <c r="I26" t="s">
        <v>13</v>
      </c>
      <c r="J26" t="s">
        <v>18</v>
      </c>
      <c r="K26" t="s">
        <v>42</v>
      </c>
      <c r="L26" t="s">
        <v>12</v>
      </c>
      <c r="M26" s="1">
        <v>102009.85</v>
      </c>
      <c r="N26" s="1">
        <v>102009.85</v>
      </c>
      <c r="O26" s="1">
        <v>102009.85</v>
      </c>
      <c r="P26" s="1">
        <v>102009.85</v>
      </c>
    </row>
    <row r="27" spans="1:16" x14ac:dyDescent="0.2">
      <c r="A27" t="s">
        <v>34</v>
      </c>
      <c r="B27" t="s">
        <v>35</v>
      </c>
      <c r="C27" t="s">
        <v>36</v>
      </c>
      <c r="D27" t="s">
        <v>69</v>
      </c>
      <c r="E27" t="s">
        <v>38</v>
      </c>
      <c r="F27" t="s">
        <v>39</v>
      </c>
      <c r="G27" t="s">
        <v>72</v>
      </c>
      <c r="H27" t="s">
        <v>73</v>
      </c>
      <c r="I27" t="s">
        <v>13</v>
      </c>
      <c r="J27" t="s">
        <v>18</v>
      </c>
      <c r="K27" t="s">
        <v>42</v>
      </c>
      <c r="L27" t="s">
        <v>12</v>
      </c>
      <c r="M27" s="1">
        <v>6987204</v>
      </c>
      <c r="N27" s="1">
        <v>6987204</v>
      </c>
      <c r="O27" s="1">
        <v>1625175</v>
      </c>
      <c r="P27" s="1">
        <v>1625175</v>
      </c>
    </row>
    <row r="28" spans="1:16" x14ac:dyDescent="0.2">
      <c r="A28" t="s">
        <v>34</v>
      </c>
      <c r="B28" t="s">
        <v>35</v>
      </c>
      <c r="C28" t="s">
        <v>36</v>
      </c>
      <c r="D28" t="s">
        <v>69</v>
      </c>
      <c r="E28" t="s">
        <v>38</v>
      </c>
      <c r="F28" t="s">
        <v>39</v>
      </c>
      <c r="G28" t="s">
        <v>74</v>
      </c>
      <c r="H28" t="s">
        <v>75</v>
      </c>
      <c r="I28" t="s">
        <v>13</v>
      </c>
      <c r="J28" t="s">
        <v>18</v>
      </c>
      <c r="K28" t="s">
        <v>42</v>
      </c>
      <c r="L28" t="s">
        <v>12</v>
      </c>
      <c r="M28" s="1">
        <v>2972750</v>
      </c>
      <c r="N28" s="1">
        <v>2972749.92</v>
      </c>
      <c r="O28" s="1">
        <v>284919.94</v>
      </c>
      <c r="P28" s="1">
        <v>284919.94</v>
      </c>
    </row>
    <row r="29" spans="1:16" x14ac:dyDescent="0.2">
      <c r="A29" t="s">
        <v>34</v>
      </c>
      <c r="B29" t="s">
        <v>35</v>
      </c>
      <c r="C29" t="s">
        <v>36</v>
      </c>
      <c r="D29" t="s">
        <v>69</v>
      </c>
      <c r="E29" t="s">
        <v>38</v>
      </c>
      <c r="F29" t="s">
        <v>39</v>
      </c>
      <c r="G29" t="s">
        <v>76</v>
      </c>
      <c r="H29" t="s">
        <v>77</v>
      </c>
      <c r="I29" t="s">
        <v>13</v>
      </c>
      <c r="J29" t="s">
        <v>18</v>
      </c>
      <c r="K29" t="s">
        <v>42</v>
      </c>
      <c r="L29" t="s">
        <v>12</v>
      </c>
      <c r="M29" s="1">
        <v>48711936</v>
      </c>
      <c r="N29" s="1">
        <v>48711936</v>
      </c>
      <c r="O29" s="1">
        <v>12149067.619999999</v>
      </c>
      <c r="P29" s="1">
        <v>12149067.619999999</v>
      </c>
    </row>
    <row r="30" spans="1:16" x14ac:dyDescent="0.2">
      <c r="A30" t="s">
        <v>34</v>
      </c>
      <c r="B30" t="s">
        <v>35</v>
      </c>
      <c r="C30" t="s">
        <v>36</v>
      </c>
      <c r="D30" t="s">
        <v>142</v>
      </c>
      <c r="E30" t="s">
        <v>38</v>
      </c>
      <c r="F30" t="s">
        <v>39</v>
      </c>
      <c r="G30" t="s">
        <v>47</v>
      </c>
      <c r="H30" t="s">
        <v>48</v>
      </c>
      <c r="I30" t="s">
        <v>13</v>
      </c>
      <c r="J30" t="s">
        <v>18</v>
      </c>
      <c r="K30" t="s">
        <v>42</v>
      </c>
      <c r="L30" t="s">
        <v>13</v>
      </c>
      <c r="M30" s="1">
        <v>40000968.840000004</v>
      </c>
      <c r="N30" s="1">
        <v>40000968.840000004</v>
      </c>
      <c r="O30" s="1">
        <v>39997721.200000003</v>
      </c>
      <c r="P30" s="1">
        <v>39997721.200000003</v>
      </c>
    </row>
    <row r="31" spans="1:16" x14ac:dyDescent="0.2">
      <c r="A31" t="s">
        <v>34</v>
      </c>
      <c r="B31" t="s">
        <v>35</v>
      </c>
      <c r="C31" t="s">
        <v>78</v>
      </c>
      <c r="D31" t="s">
        <v>79</v>
      </c>
      <c r="E31" t="s">
        <v>80</v>
      </c>
      <c r="F31" t="s">
        <v>81</v>
      </c>
      <c r="G31" t="s">
        <v>82</v>
      </c>
      <c r="H31" t="s">
        <v>127</v>
      </c>
      <c r="I31" t="s">
        <v>68</v>
      </c>
      <c r="J31" t="s">
        <v>17</v>
      </c>
      <c r="K31" t="s">
        <v>83</v>
      </c>
      <c r="L31" t="s">
        <v>13</v>
      </c>
      <c r="M31" s="1">
        <v>47130738.939999998</v>
      </c>
      <c r="N31" s="1">
        <v>47130738.939999998</v>
      </c>
      <c r="O31" s="1">
        <v>47118793.490000002</v>
      </c>
      <c r="P31" s="1">
        <v>46686877.200000003</v>
      </c>
    </row>
    <row r="32" spans="1:16" x14ac:dyDescent="0.2">
      <c r="A32" s="47" t="s">
        <v>118</v>
      </c>
      <c r="B32" s="47"/>
      <c r="C32" s="47" t="s">
        <v>129</v>
      </c>
      <c r="D32" s="47" t="s">
        <v>129</v>
      </c>
      <c r="E32" s="47" t="s">
        <v>129</v>
      </c>
      <c r="F32" s="47"/>
      <c r="G32" s="47" t="s">
        <v>129</v>
      </c>
      <c r="H32" s="47"/>
      <c r="I32" s="47" t="s">
        <v>129</v>
      </c>
      <c r="J32" s="47" t="s">
        <v>129</v>
      </c>
      <c r="K32" s="47" t="s">
        <v>129</v>
      </c>
      <c r="L32" s="47" t="s">
        <v>129</v>
      </c>
      <c r="M32" s="48">
        <f>SUM(M10:M31)</f>
        <v>667135656.23000002</v>
      </c>
      <c r="N32" s="53">
        <f>SUM(N10:N31)</f>
        <v>581066823.36000013</v>
      </c>
      <c r="O32" s="53">
        <f>SUM(O10:O31)</f>
        <v>389829878.57000005</v>
      </c>
      <c r="P32" s="53">
        <f>SUM(P10:P31)</f>
        <v>386067683.57999998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opLeftCell="A7" zoomScaleNormal="100" workbookViewId="0">
      <selection activeCell="P33" sqref="P33"/>
    </sheetView>
  </sheetViews>
  <sheetFormatPr defaultRowHeight="12.75" x14ac:dyDescent="0.2"/>
  <cols>
    <col min="13" max="15" width="14" bestFit="1" customWidth="1"/>
    <col min="16" max="16" width="13.85546875" bestFit="1" customWidth="1"/>
  </cols>
  <sheetData>
    <row r="1" spans="1:16" x14ac:dyDescent="0.2">
      <c r="A1" s="59" t="s">
        <v>145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r="3" spans="1:16" x14ac:dyDescent="0.2">
      <c r="A3" s="59" t="s">
        <v>20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</row>
    <row r="4" spans="1:16" x14ac:dyDescent="0.2">
      <c r="A4" s="97" t="s">
        <v>148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</row>
    <row r="5" spans="1:16" x14ac:dyDescent="0.2">
      <c r="A5" s="97" t="s">
        <v>21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</row>
    <row r="6" spans="1:16" x14ac:dyDescent="0.2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</row>
    <row r="7" spans="1:16" x14ac:dyDescent="0.2">
      <c r="A7" s="59" t="s">
        <v>22</v>
      </c>
      <c r="B7" s="59"/>
      <c r="C7" s="59" t="s">
        <v>23</v>
      </c>
      <c r="D7" s="59" t="s">
        <v>24</v>
      </c>
      <c r="E7" s="59" t="s">
        <v>25</v>
      </c>
      <c r="F7" s="59"/>
      <c r="G7" s="59" t="s">
        <v>26</v>
      </c>
      <c r="H7" s="59"/>
      <c r="I7" s="59" t="s">
        <v>27</v>
      </c>
      <c r="J7" s="59" t="s">
        <v>28</v>
      </c>
      <c r="K7" s="59" t="s">
        <v>29</v>
      </c>
      <c r="L7" s="59" t="s">
        <v>30</v>
      </c>
      <c r="M7" s="59" t="s">
        <v>31</v>
      </c>
      <c r="N7" s="59" t="s">
        <v>130</v>
      </c>
      <c r="O7" s="59" t="s">
        <v>131</v>
      </c>
      <c r="P7" s="59" t="s">
        <v>132</v>
      </c>
    </row>
    <row r="8" spans="1:16" x14ac:dyDescent="0.2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 t="s">
        <v>32</v>
      </c>
      <c r="N8" s="59" t="s">
        <v>133</v>
      </c>
      <c r="O8" s="59" t="s">
        <v>134</v>
      </c>
      <c r="P8" s="59" t="s">
        <v>135</v>
      </c>
    </row>
    <row r="9" spans="1:16" x14ac:dyDescent="0.2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  <c r="L9" s="59" t="s">
        <v>33</v>
      </c>
      <c r="M9" s="59" t="s">
        <v>136</v>
      </c>
      <c r="N9" s="59" t="s">
        <v>136</v>
      </c>
      <c r="O9" s="59" t="s">
        <v>136</v>
      </c>
      <c r="P9" s="59" t="s">
        <v>136</v>
      </c>
    </row>
    <row r="10" spans="1:16" x14ac:dyDescent="0.2">
      <c r="A10" s="59" t="s">
        <v>34</v>
      </c>
      <c r="B10" s="59" t="s">
        <v>35</v>
      </c>
      <c r="C10" s="59" t="s">
        <v>36</v>
      </c>
      <c r="D10" s="59" t="s">
        <v>37</v>
      </c>
      <c r="E10" s="59" t="s">
        <v>38</v>
      </c>
      <c r="F10" s="59" t="s">
        <v>39</v>
      </c>
      <c r="G10" s="59" t="s">
        <v>40</v>
      </c>
      <c r="H10" s="59" t="s">
        <v>41</v>
      </c>
      <c r="I10" s="59" t="s">
        <v>13</v>
      </c>
      <c r="J10" s="59" t="s">
        <v>18</v>
      </c>
      <c r="K10" s="59" t="s">
        <v>42</v>
      </c>
      <c r="L10" s="59" t="s">
        <v>12</v>
      </c>
      <c r="M10" s="60">
        <v>28458359</v>
      </c>
      <c r="N10" s="60">
        <v>28458357.420000002</v>
      </c>
      <c r="O10" s="60">
        <v>11785108.699999999</v>
      </c>
      <c r="P10" s="60">
        <v>11280177.109999999</v>
      </c>
    </row>
    <row r="11" spans="1:16" x14ac:dyDescent="0.2">
      <c r="A11" s="59" t="s">
        <v>34</v>
      </c>
      <c r="B11" s="59" t="s">
        <v>35</v>
      </c>
      <c r="C11" s="59" t="s">
        <v>36</v>
      </c>
      <c r="D11" s="59" t="s">
        <v>37</v>
      </c>
      <c r="E11" s="59" t="s">
        <v>38</v>
      </c>
      <c r="F11" s="59" t="s">
        <v>39</v>
      </c>
      <c r="G11" s="59" t="s">
        <v>43</v>
      </c>
      <c r="H11" s="59" t="s">
        <v>44</v>
      </c>
      <c r="I11" s="59" t="s">
        <v>13</v>
      </c>
      <c r="J11" s="59" t="s">
        <v>18</v>
      </c>
      <c r="K11" s="59" t="s">
        <v>42</v>
      </c>
      <c r="L11" s="59" t="s">
        <v>14</v>
      </c>
      <c r="M11" s="60">
        <v>6550000</v>
      </c>
      <c r="N11" s="59"/>
      <c r="O11" s="59"/>
      <c r="P11" s="59"/>
    </row>
    <row r="12" spans="1:16" x14ac:dyDescent="0.2">
      <c r="A12" s="59" t="s">
        <v>34</v>
      </c>
      <c r="B12" s="59" t="s">
        <v>35</v>
      </c>
      <c r="C12" s="59" t="s">
        <v>36</v>
      </c>
      <c r="D12" s="59" t="s">
        <v>37</v>
      </c>
      <c r="E12" s="59" t="s">
        <v>38</v>
      </c>
      <c r="F12" s="59" t="s">
        <v>39</v>
      </c>
      <c r="G12" s="59" t="s">
        <v>43</v>
      </c>
      <c r="H12" s="59" t="s">
        <v>44</v>
      </c>
      <c r="I12" s="59" t="s">
        <v>13</v>
      </c>
      <c r="J12" s="59" t="s">
        <v>18</v>
      </c>
      <c r="K12" s="59" t="s">
        <v>42</v>
      </c>
      <c r="L12" s="59" t="s">
        <v>12</v>
      </c>
      <c r="M12" s="60">
        <v>153215466</v>
      </c>
      <c r="N12" s="60">
        <v>104787804.06</v>
      </c>
      <c r="O12" s="60">
        <v>26263445.300000001</v>
      </c>
      <c r="P12" s="60">
        <v>25509489.719999999</v>
      </c>
    </row>
    <row r="13" spans="1:16" x14ac:dyDescent="0.2">
      <c r="A13" s="59" t="s">
        <v>34</v>
      </c>
      <c r="B13" s="59" t="s">
        <v>35</v>
      </c>
      <c r="C13" s="59" t="s">
        <v>36</v>
      </c>
      <c r="D13" s="59" t="s">
        <v>37</v>
      </c>
      <c r="E13" s="59" t="s">
        <v>38</v>
      </c>
      <c r="F13" s="59" t="s">
        <v>39</v>
      </c>
      <c r="G13" s="59" t="s">
        <v>43</v>
      </c>
      <c r="H13" s="59" t="s">
        <v>44</v>
      </c>
      <c r="I13" s="59" t="s">
        <v>13</v>
      </c>
      <c r="J13" s="59" t="s">
        <v>19</v>
      </c>
      <c r="K13" s="59" t="s">
        <v>45</v>
      </c>
      <c r="L13" s="59" t="s">
        <v>12</v>
      </c>
      <c r="M13" s="60">
        <v>22562454</v>
      </c>
      <c r="N13" s="60">
        <v>20358053.32</v>
      </c>
      <c r="O13" s="60">
        <v>5016234.28</v>
      </c>
      <c r="P13" s="60">
        <v>5014155.28</v>
      </c>
    </row>
    <row r="14" spans="1:16" x14ac:dyDescent="0.2">
      <c r="A14" s="59" t="s">
        <v>34</v>
      </c>
      <c r="B14" s="59" t="s">
        <v>35</v>
      </c>
      <c r="C14" s="59" t="s">
        <v>36</v>
      </c>
      <c r="D14" s="59" t="s">
        <v>46</v>
      </c>
      <c r="E14" s="59" t="s">
        <v>38</v>
      </c>
      <c r="F14" s="59" t="s">
        <v>39</v>
      </c>
      <c r="G14" s="59" t="s">
        <v>49</v>
      </c>
      <c r="H14" s="59" t="s">
        <v>50</v>
      </c>
      <c r="I14" s="59" t="s">
        <v>13</v>
      </c>
      <c r="J14" s="59" t="s">
        <v>18</v>
      </c>
      <c r="K14" s="59" t="s">
        <v>42</v>
      </c>
      <c r="L14" s="59" t="s">
        <v>14</v>
      </c>
      <c r="M14" s="60">
        <v>1670000</v>
      </c>
      <c r="N14" s="59"/>
      <c r="O14" s="59"/>
      <c r="P14" s="59"/>
    </row>
    <row r="15" spans="1:16" x14ac:dyDescent="0.2">
      <c r="A15" s="59" t="s">
        <v>34</v>
      </c>
      <c r="B15" s="59" t="s">
        <v>35</v>
      </c>
      <c r="C15" s="59" t="s">
        <v>36</v>
      </c>
      <c r="D15" s="59" t="s">
        <v>46</v>
      </c>
      <c r="E15" s="59" t="s">
        <v>38</v>
      </c>
      <c r="F15" s="59" t="s">
        <v>39</v>
      </c>
      <c r="G15" s="59" t="s">
        <v>51</v>
      </c>
      <c r="H15" s="59" t="s">
        <v>52</v>
      </c>
      <c r="I15" s="59" t="s">
        <v>13</v>
      </c>
      <c r="J15" s="59" t="s">
        <v>18</v>
      </c>
      <c r="K15" s="59" t="s">
        <v>42</v>
      </c>
      <c r="L15" s="59" t="s">
        <v>14</v>
      </c>
      <c r="M15" s="60">
        <v>1950800</v>
      </c>
      <c r="N15" s="59"/>
      <c r="O15" s="59"/>
      <c r="P15" s="59"/>
    </row>
    <row r="16" spans="1:16" x14ac:dyDescent="0.2">
      <c r="A16" s="59" t="s">
        <v>34</v>
      </c>
      <c r="B16" s="59" t="s">
        <v>35</v>
      </c>
      <c r="C16" s="59" t="s">
        <v>36</v>
      </c>
      <c r="D16" s="59" t="s">
        <v>46</v>
      </c>
      <c r="E16" s="59" t="s">
        <v>38</v>
      </c>
      <c r="F16" s="59" t="s">
        <v>39</v>
      </c>
      <c r="G16" s="59" t="s">
        <v>53</v>
      </c>
      <c r="H16" s="59" t="s">
        <v>54</v>
      </c>
      <c r="I16" s="59" t="s">
        <v>13</v>
      </c>
      <c r="J16" s="59" t="s">
        <v>18</v>
      </c>
      <c r="K16" s="59" t="s">
        <v>42</v>
      </c>
      <c r="L16" s="59" t="s">
        <v>14</v>
      </c>
      <c r="M16" s="60">
        <v>2625300</v>
      </c>
      <c r="N16" s="59"/>
      <c r="O16" s="59"/>
      <c r="P16" s="59"/>
    </row>
    <row r="17" spans="1:16" x14ac:dyDescent="0.2">
      <c r="A17" s="59" t="s">
        <v>34</v>
      </c>
      <c r="B17" s="59" t="s">
        <v>35</v>
      </c>
      <c r="C17" s="59" t="s">
        <v>36</v>
      </c>
      <c r="D17" s="59" t="s">
        <v>46</v>
      </c>
      <c r="E17" s="59" t="s">
        <v>38</v>
      </c>
      <c r="F17" s="59" t="s">
        <v>39</v>
      </c>
      <c r="G17" s="59" t="s">
        <v>55</v>
      </c>
      <c r="H17" s="59" t="s">
        <v>56</v>
      </c>
      <c r="I17" s="59" t="s">
        <v>13</v>
      </c>
      <c r="J17" s="59" t="s">
        <v>18</v>
      </c>
      <c r="K17" s="59" t="s">
        <v>42</v>
      </c>
      <c r="L17" s="59" t="s">
        <v>14</v>
      </c>
      <c r="M17" s="60">
        <v>1180000</v>
      </c>
      <c r="N17" s="59"/>
      <c r="O17" s="59"/>
      <c r="P17" s="59"/>
    </row>
    <row r="18" spans="1:16" x14ac:dyDescent="0.2">
      <c r="A18" s="59" t="s">
        <v>34</v>
      </c>
      <c r="B18" s="59" t="s">
        <v>35</v>
      </c>
      <c r="C18" s="59" t="s">
        <v>36</v>
      </c>
      <c r="D18" s="59" t="s">
        <v>46</v>
      </c>
      <c r="E18" s="59" t="s">
        <v>38</v>
      </c>
      <c r="F18" s="59" t="s">
        <v>39</v>
      </c>
      <c r="G18" s="59" t="s">
        <v>57</v>
      </c>
      <c r="H18" s="59" t="s">
        <v>58</v>
      </c>
      <c r="I18" s="59" t="s">
        <v>13</v>
      </c>
      <c r="J18" s="59" t="s">
        <v>18</v>
      </c>
      <c r="K18" s="59" t="s">
        <v>42</v>
      </c>
      <c r="L18" s="59" t="s">
        <v>14</v>
      </c>
      <c r="M18" s="60">
        <v>1470000</v>
      </c>
      <c r="N18" s="59"/>
      <c r="O18" s="59"/>
      <c r="P18" s="59"/>
    </row>
    <row r="19" spans="1:16" x14ac:dyDescent="0.2">
      <c r="A19" s="59" t="s">
        <v>34</v>
      </c>
      <c r="B19" s="59" t="s">
        <v>35</v>
      </c>
      <c r="C19" s="59" t="s">
        <v>36</v>
      </c>
      <c r="D19" s="59" t="s">
        <v>46</v>
      </c>
      <c r="E19" s="59" t="s">
        <v>38</v>
      </c>
      <c r="F19" s="59" t="s">
        <v>39</v>
      </c>
      <c r="G19" s="59" t="s">
        <v>59</v>
      </c>
      <c r="H19" s="59" t="s">
        <v>60</v>
      </c>
      <c r="I19" s="59" t="s">
        <v>13</v>
      </c>
      <c r="J19" s="59" t="s">
        <v>18</v>
      </c>
      <c r="K19" s="59" t="s">
        <v>42</v>
      </c>
      <c r="L19" s="59" t="s">
        <v>14</v>
      </c>
      <c r="M19" s="60">
        <v>2000000</v>
      </c>
      <c r="N19" s="59"/>
      <c r="O19" s="59"/>
      <c r="P19" s="59"/>
    </row>
    <row r="20" spans="1:16" x14ac:dyDescent="0.2">
      <c r="A20" s="59" t="s">
        <v>34</v>
      </c>
      <c r="B20" s="59" t="s">
        <v>35</v>
      </c>
      <c r="C20" s="59" t="s">
        <v>36</v>
      </c>
      <c r="D20" s="59" t="s">
        <v>46</v>
      </c>
      <c r="E20" s="59" t="s">
        <v>38</v>
      </c>
      <c r="F20" s="59" t="s">
        <v>39</v>
      </c>
      <c r="G20" s="59" t="s">
        <v>140</v>
      </c>
      <c r="H20" s="59" t="s">
        <v>141</v>
      </c>
      <c r="I20" s="59" t="s">
        <v>13</v>
      </c>
      <c r="J20" s="59" t="s">
        <v>18</v>
      </c>
      <c r="K20" s="59" t="s">
        <v>42</v>
      </c>
      <c r="L20" s="59" t="s">
        <v>14</v>
      </c>
      <c r="M20" s="60">
        <v>1410000</v>
      </c>
      <c r="N20" s="59"/>
      <c r="O20" s="59"/>
      <c r="P20" s="59"/>
    </row>
    <row r="21" spans="1:16" x14ac:dyDescent="0.2">
      <c r="A21" s="59" t="s">
        <v>34</v>
      </c>
      <c r="B21" s="59" t="s">
        <v>35</v>
      </c>
      <c r="C21" s="59" t="s">
        <v>36</v>
      </c>
      <c r="D21" s="59" t="s">
        <v>46</v>
      </c>
      <c r="E21" s="59" t="s">
        <v>38</v>
      </c>
      <c r="F21" s="59" t="s">
        <v>39</v>
      </c>
      <c r="G21" s="59" t="s">
        <v>61</v>
      </c>
      <c r="H21" s="59" t="s">
        <v>124</v>
      </c>
      <c r="I21" s="59" t="s">
        <v>13</v>
      </c>
      <c r="J21" s="59" t="s">
        <v>18</v>
      </c>
      <c r="K21" s="59" t="s">
        <v>42</v>
      </c>
      <c r="L21" s="59" t="s">
        <v>13</v>
      </c>
      <c r="M21" s="60">
        <v>322909980.19</v>
      </c>
      <c r="N21" s="60">
        <v>322909686.75999999</v>
      </c>
      <c r="O21" s="60">
        <v>322878886.50999999</v>
      </c>
      <c r="P21" s="60">
        <v>320731493.42000002</v>
      </c>
    </row>
    <row r="22" spans="1:16" x14ac:dyDescent="0.2">
      <c r="A22" s="59" t="s">
        <v>34</v>
      </c>
      <c r="B22" s="59" t="s">
        <v>35</v>
      </c>
      <c r="C22" s="59" t="s">
        <v>36</v>
      </c>
      <c r="D22" s="59" t="s">
        <v>46</v>
      </c>
      <c r="E22" s="59" t="s">
        <v>38</v>
      </c>
      <c r="F22" s="59" t="s">
        <v>39</v>
      </c>
      <c r="G22" s="59" t="s">
        <v>125</v>
      </c>
      <c r="H22" s="59" t="s">
        <v>126</v>
      </c>
      <c r="I22" s="59" t="s">
        <v>13</v>
      </c>
      <c r="J22" s="59" t="s">
        <v>18</v>
      </c>
      <c r="K22" s="59" t="s">
        <v>42</v>
      </c>
      <c r="L22" s="59" t="s">
        <v>12</v>
      </c>
      <c r="M22" s="60">
        <v>17147858</v>
      </c>
      <c r="N22" s="60">
        <v>6241147.5599999996</v>
      </c>
      <c r="O22" s="60">
        <v>5536275.4800000004</v>
      </c>
      <c r="P22" s="60">
        <v>5536275.4800000004</v>
      </c>
    </row>
    <row r="23" spans="1:16" x14ac:dyDescent="0.2">
      <c r="A23" s="59" t="s">
        <v>34</v>
      </c>
      <c r="B23" s="59" t="s">
        <v>35</v>
      </c>
      <c r="C23" s="59" t="s">
        <v>36</v>
      </c>
      <c r="D23" s="59" t="s">
        <v>62</v>
      </c>
      <c r="E23" s="59" t="s">
        <v>38</v>
      </c>
      <c r="F23" s="59" t="s">
        <v>39</v>
      </c>
      <c r="G23" s="59" t="s">
        <v>63</v>
      </c>
      <c r="H23" s="59" t="s">
        <v>64</v>
      </c>
      <c r="I23" s="59" t="s">
        <v>13</v>
      </c>
      <c r="J23" s="59" t="s">
        <v>18</v>
      </c>
      <c r="K23" s="59" t="s">
        <v>42</v>
      </c>
      <c r="L23" s="59" t="s">
        <v>14</v>
      </c>
      <c r="M23" s="60">
        <v>60000</v>
      </c>
      <c r="N23" s="59"/>
      <c r="O23" s="59"/>
      <c r="P23" s="59"/>
    </row>
    <row r="24" spans="1:16" x14ac:dyDescent="0.2">
      <c r="A24" s="59" t="s">
        <v>34</v>
      </c>
      <c r="B24" s="59" t="s">
        <v>35</v>
      </c>
      <c r="C24" s="59" t="s">
        <v>36</v>
      </c>
      <c r="D24" s="59" t="s">
        <v>62</v>
      </c>
      <c r="E24" s="59" t="s">
        <v>38</v>
      </c>
      <c r="F24" s="59" t="s">
        <v>39</v>
      </c>
      <c r="G24" s="59" t="s">
        <v>63</v>
      </c>
      <c r="H24" s="59" t="s">
        <v>64</v>
      </c>
      <c r="I24" s="59" t="s">
        <v>13</v>
      </c>
      <c r="J24" s="59" t="s">
        <v>18</v>
      </c>
      <c r="K24" s="59" t="s">
        <v>42</v>
      </c>
      <c r="L24" s="59" t="s">
        <v>12</v>
      </c>
      <c r="M24" s="60">
        <v>30000</v>
      </c>
      <c r="N24" s="59"/>
      <c r="O24" s="59"/>
      <c r="P24" s="59"/>
    </row>
    <row r="25" spans="1:16" x14ac:dyDescent="0.2">
      <c r="A25" s="59" t="s">
        <v>34</v>
      </c>
      <c r="B25" s="59" t="s">
        <v>35</v>
      </c>
      <c r="C25" s="59" t="s">
        <v>36</v>
      </c>
      <c r="D25" s="59" t="s">
        <v>65</v>
      </c>
      <c r="E25" s="59" t="s">
        <v>38</v>
      </c>
      <c r="F25" s="59" t="s">
        <v>39</v>
      </c>
      <c r="G25" s="59" t="s">
        <v>66</v>
      </c>
      <c r="H25" s="59" t="s">
        <v>67</v>
      </c>
      <c r="I25" s="59" t="s">
        <v>68</v>
      </c>
      <c r="J25" s="59" t="s">
        <v>18</v>
      </c>
      <c r="K25" s="59" t="s">
        <v>42</v>
      </c>
      <c r="L25" s="59" t="s">
        <v>12</v>
      </c>
      <c r="M25" s="60">
        <v>30134400</v>
      </c>
      <c r="N25" s="60">
        <v>28560000</v>
      </c>
      <c r="O25" s="60">
        <v>6716461.7999999998</v>
      </c>
      <c r="P25" s="60">
        <v>6716461.7999999998</v>
      </c>
    </row>
    <row r="26" spans="1:16" x14ac:dyDescent="0.2">
      <c r="A26" s="59" t="s">
        <v>34</v>
      </c>
      <c r="B26" s="59" t="s">
        <v>35</v>
      </c>
      <c r="C26" s="59" t="s">
        <v>36</v>
      </c>
      <c r="D26" s="59" t="s">
        <v>69</v>
      </c>
      <c r="E26" s="59" t="s">
        <v>38</v>
      </c>
      <c r="F26" s="59" t="s">
        <v>39</v>
      </c>
      <c r="G26" s="59" t="s">
        <v>70</v>
      </c>
      <c r="H26" s="59" t="s">
        <v>71</v>
      </c>
      <c r="I26" s="59" t="s">
        <v>13</v>
      </c>
      <c r="J26" s="59" t="s">
        <v>18</v>
      </c>
      <c r="K26" s="59" t="s">
        <v>42</v>
      </c>
      <c r="L26" s="59" t="s">
        <v>12</v>
      </c>
      <c r="M26" s="60">
        <v>114544.89</v>
      </c>
      <c r="N26" s="60">
        <v>114544.89</v>
      </c>
      <c r="O26" s="60">
        <v>114544.89</v>
      </c>
      <c r="P26" s="60">
        <v>114544.89</v>
      </c>
    </row>
    <row r="27" spans="1:16" x14ac:dyDescent="0.2">
      <c r="A27" s="59" t="s">
        <v>34</v>
      </c>
      <c r="B27" s="59" t="s">
        <v>35</v>
      </c>
      <c r="C27" s="59" t="s">
        <v>36</v>
      </c>
      <c r="D27" s="59" t="s">
        <v>69</v>
      </c>
      <c r="E27" s="59" t="s">
        <v>38</v>
      </c>
      <c r="F27" s="59" t="s">
        <v>39</v>
      </c>
      <c r="G27" s="59" t="s">
        <v>72</v>
      </c>
      <c r="H27" s="59" t="s">
        <v>73</v>
      </c>
      <c r="I27" s="59" t="s">
        <v>13</v>
      </c>
      <c r="J27" s="59" t="s">
        <v>18</v>
      </c>
      <c r="K27" s="59" t="s">
        <v>42</v>
      </c>
      <c r="L27" s="59" t="s">
        <v>12</v>
      </c>
      <c r="M27" s="60">
        <v>6987204</v>
      </c>
      <c r="N27" s="60">
        <v>6987204</v>
      </c>
      <c r="O27" s="60">
        <v>2180880</v>
      </c>
      <c r="P27" s="60">
        <v>2180880</v>
      </c>
    </row>
    <row r="28" spans="1:16" x14ac:dyDescent="0.2">
      <c r="A28" s="59" t="s">
        <v>34</v>
      </c>
      <c r="B28" s="59" t="s">
        <v>35</v>
      </c>
      <c r="C28" s="59" t="s">
        <v>36</v>
      </c>
      <c r="D28" s="59" t="s">
        <v>69</v>
      </c>
      <c r="E28" s="59" t="s">
        <v>38</v>
      </c>
      <c r="F28" s="59" t="s">
        <v>39</v>
      </c>
      <c r="G28" s="59" t="s">
        <v>74</v>
      </c>
      <c r="H28" s="59" t="s">
        <v>75</v>
      </c>
      <c r="I28" s="59" t="s">
        <v>13</v>
      </c>
      <c r="J28" s="59" t="s">
        <v>18</v>
      </c>
      <c r="K28" s="59" t="s">
        <v>42</v>
      </c>
      <c r="L28" s="59" t="s">
        <v>12</v>
      </c>
      <c r="M28" s="60">
        <v>2972750</v>
      </c>
      <c r="N28" s="60">
        <v>2972749.92</v>
      </c>
      <c r="O28" s="60">
        <v>406043.07</v>
      </c>
      <c r="P28" s="60">
        <v>406043.07</v>
      </c>
    </row>
    <row r="29" spans="1:16" x14ac:dyDescent="0.2">
      <c r="A29" s="59" t="s">
        <v>34</v>
      </c>
      <c r="B29" s="59" t="s">
        <v>35</v>
      </c>
      <c r="C29" s="59" t="s">
        <v>36</v>
      </c>
      <c r="D29" s="59" t="s">
        <v>69</v>
      </c>
      <c r="E29" s="59" t="s">
        <v>38</v>
      </c>
      <c r="F29" s="59" t="s">
        <v>39</v>
      </c>
      <c r="G29" s="59" t="s">
        <v>76</v>
      </c>
      <c r="H29" s="59" t="s">
        <v>77</v>
      </c>
      <c r="I29" s="59" t="s">
        <v>13</v>
      </c>
      <c r="J29" s="59" t="s">
        <v>18</v>
      </c>
      <c r="K29" s="59" t="s">
        <v>42</v>
      </c>
      <c r="L29" s="59" t="s">
        <v>12</v>
      </c>
      <c r="M29" s="60">
        <v>48711936</v>
      </c>
      <c r="N29" s="60">
        <v>48711936</v>
      </c>
      <c r="O29" s="60">
        <v>16176373.640000001</v>
      </c>
      <c r="P29" s="60">
        <v>16176373.640000001</v>
      </c>
    </row>
    <row r="30" spans="1:16" x14ac:dyDescent="0.2">
      <c r="A30" s="59" t="s">
        <v>34</v>
      </c>
      <c r="B30" s="59" t="s">
        <v>35</v>
      </c>
      <c r="C30" s="59" t="s">
        <v>36</v>
      </c>
      <c r="D30" s="59" t="s">
        <v>142</v>
      </c>
      <c r="E30" s="59" t="s">
        <v>38</v>
      </c>
      <c r="F30" s="59" t="s">
        <v>39</v>
      </c>
      <c r="G30" s="59" t="s">
        <v>47</v>
      </c>
      <c r="H30" s="59" t="s">
        <v>48</v>
      </c>
      <c r="I30" s="59" t="s">
        <v>13</v>
      </c>
      <c r="J30" s="59" t="s">
        <v>18</v>
      </c>
      <c r="K30" s="59" t="s">
        <v>42</v>
      </c>
      <c r="L30" s="59" t="s">
        <v>13</v>
      </c>
      <c r="M30" s="60">
        <v>53290836.420000002</v>
      </c>
      <c r="N30" s="60">
        <v>53290836.420000002</v>
      </c>
      <c r="O30" s="60">
        <v>53289212.600000001</v>
      </c>
      <c r="P30" s="60">
        <v>53289212.600000001</v>
      </c>
    </row>
    <row r="31" spans="1:16" x14ac:dyDescent="0.2">
      <c r="A31" s="59" t="s">
        <v>34</v>
      </c>
      <c r="B31" s="59" t="s">
        <v>35</v>
      </c>
      <c r="C31" s="59" t="s">
        <v>78</v>
      </c>
      <c r="D31" s="59" t="s">
        <v>79</v>
      </c>
      <c r="E31" s="59" t="s">
        <v>80</v>
      </c>
      <c r="F31" s="59" t="s">
        <v>81</v>
      </c>
      <c r="G31" s="59" t="s">
        <v>82</v>
      </c>
      <c r="H31" s="59" t="s">
        <v>127</v>
      </c>
      <c r="I31" s="59" t="s">
        <v>68</v>
      </c>
      <c r="J31" s="59" t="s">
        <v>123</v>
      </c>
      <c r="K31" s="59" t="s">
        <v>128</v>
      </c>
      <c r="L31" s="59" t="s">
        <v>13</v>
      </c>
      <c r="M31" s="60">
        <v>6319450.3499999996</v>
      </c>
      <c r="N31" s="60">
        <v>6319450.3499999996</v>
      </c>
      <c r="O31" s="60">
        <v>6319450.3499999996</v>
      </c>
      <c r="P31" s="60">
        <v>6319450.3499999996</v>
      </c>
    </row>
    <row r="32" spans="1:16" x14ac:dyDescent="0.2">
      <c r="A32" s="59" t="s">
        <v>34</v>
      </c>
      <c r="B32" s="59" t="s">
        <v>35</v>
      </c>
      <c r="C32" s="59" t="s">
        <v>78</v>
      </c>
      <c r="D32" s="59" t="s">
        <v>79</v>
      </c>
      <c r="E32" s="59" t="s">
        <v>80</v>
      </c>
      <c r="F32" s="59" t="s">
        <v>81</v>
      </c>
      <c r="G32" s="59" t="s">
        <v>82</v>
      </c>
      <c r="H32" s="59" t="s">
        <v>127</v>
      </c>
      <c r="I32" s="59" t="s">
        <v>68</v>
      </c>
      <c r="J32" s="59" t="s">
        <v>17</v>
      </c>
      <c r="K32" s="59" t="s">
        <v>83</v>
      </c>
      <c r="L32" s="59" t="s">
        <v>13</v>
      </c>
      <c r="M32" s="60">
        <v>54308484.469999999</v>
      </c>
      <c r="N32" s="60">
        <v>54308484.469999999</v>
      </c>
      <c r="O32" s="60">
        <v>54308484.469999999</v>
      </c>
      <c r="P32" s="60">
        <v>53875629</v>
      </c>
    </row>
    <row r="33" spans="1:16" x14ac:dyDescent="0.2">
      <c r="A33" s="51" t="s">
        <v>118</v>
      </c>
      <c r="B33" s="51"/>
      <c r="C33" s="51" t="s">
        <v>129</v>
      </c>
      <c r="D33" s="51" t="s">
        <v>129</v>
      </c>
      <c r="E33" s="51" t="s">
        <v>129</v>
      </c>
      <c r="F33" s="51"/>
      <c r="G33" s="51" t="s">
        <v>129</v>
      </c>
      <c r="H33" s="51"/>
      <c r="I33" s="51" t="s">
        <v>129</v>
      </c>
      <c r="J33" s="51" t="s">
        <v>129</v>
      </c>
      <c r="K33" s="51" t="s">
        <v>129</v>
      </c>
      <c r="L33" s="51" t="s">
        <v>129</v>
      </c>
      <c r="M33" s="52">
        <f>SUM(M10:M32)</f>
        <v>766079823.32000005</v>
      </c>
      <c r="N33" s="52">
        <f>SUM(N10:N32)</f>
        <v>684020255.17000008</v>
      </c>
      <c r="O33" s="52">
        <f>SUM(O10:O32)</f>
        <v>510991401.09000003</v>
      </c>
      <c r="P33" s="52">
        <f>SUM(P10:P32)</f>
        <v>507150186.36000007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opLeftCell="A7" workbookViewId="0">
      <selection activeCell="M33" sqref="M33"/>
    </sheetView>
  </sheetViews>
  <sheetFormatPr defaultRowHeight="12.75" x14ac:dyDescent="0.2"/>
  <cols>
    <col min="3" max="3" width="6.85546875" customWidth="1"/>
    <col min="9" max="9" width="5" customWidth="1"/>
    <col min="12" max="12" width="6.85546875" customWidth="1"/>
    <col min="13" max="16" width="18.5703125" customWidth="1"/>
  </cols>
  <sheetData>
    <row r="1" spans="1:16" x14ac:dyDescent="0.2">
      <c r="A1" t="s">
        <v>145</v>
      </c>
    </row>
    <row r="3" spans="1:16" ht="10.5" customHeight="1" x14ac:dyDescent="0.2">
      <c r="A3" t="s">
        <v>20</v>
      </c>
    </row>
    <row r="4" spans="1:16" ht="10.5" customHeight="1" x14ac:dyDescent="0.2">
      <c r="A4" s="96" t="s">
        <v>150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</row>
    <row r="5" spans="1:16" ht="10.5" customHeight="1" x14ac:dyDescent="0.2">
      <c r="A5" s="96" t="s">
        <v>21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</row>
    <row r="7" spans="1:16" x14ac:dyDescent="0.2">
      <c r="A7" t="s">
        <v>22</v>
      </c>
      <c r="C7" t="s">
        <v>23</v>
      </c>
      <c r="D7" t="s">
        <v>24</v>
      </c>
      <c r="E7" t="s">
        <v>25</v>
      </c>
      <c r="G7" t="s">
        <v>26</v>
      </c>
      <c r="I7" t="s">
        <v>27</v>
      </c>
      <c r="J7" t="s">
        <v>28</v>
      </c>
      <c r="K7" t="s">
        <v>29</v>
      </c>
      <c r="L7" t="s">
        <v>30</v>
      </c>
      <c r="M7" t="s">
        <v>31</v>
      </c>
      <c r="N7" t="s">
        <v>130</v>
      </c>
      <c r="O7" t="s">
        <v>131</v>
      </c>
      <c r="P7" t="s">
        <v>132</v>
      </c>
    </row>
    <row r="8" spans="1:16" x14ac:dyDescent="0.2">
      <c r="M8" t="s">
        <v>32</v>
      </c>
      <c r="N8" t="s">
        <v>133</v>
      </c>
      <c r="O8" t="s">
        <v>134</v>
      </c>
      <c r="P8" t="s">
        <v>135</v>
      </c>
    </row>
    <row r="9" spans="1:16" x14ac:dyDescent="0.2">
      <c r="L9" t="s">
        <v>33</v>
      </c>
      <c r="M9" t="s">
        <v>136</v>
      </c>
      <c r="N9" t="s">
        <v>136</v>
      </c>
      <c r="O9" t="s">
        <v>136</v>
      </c>
      <c r="P9" t="s">
        <v>136</v>
      </c>
    </row>
    <row r="10" spans="1:16" x14ac:dyDescent="0.2">
      <c r="A10" t="s">
        <v>34</v>
      </c>
      <c r="B10" t="s">
        <v>35</v>
      </c>
      <c r="C10" t="s">
        <v>36</v>
      </c>
      <c r="D10" t="s">
        <v>37</v>
      </c>
      <c r="E10" t="s">
        <v>38</v>
      </c>
      <c r="F10" t="s">
        <v>39</v>
      </c>
      <c r="G10" t="s">
        <v>40</v>
      </c>
      <c r="H10" t="s">
        <v>41</v>
      </c>
      <c r="I10" t="s">
        <v>13</v>
      </c>
      <c r="J10" t="s">
        <v>18</v>
      </c>
      <c r="K10" t="s">
        <v>42</v>
      </c>
      <c r="L10" t="s">
        <v>12</v>
      </c>
      <c r="M10" s="1">
        <v>28458359</v>
      </c>
      <c r="N10" s="1">
        <v>28458357.420000002</v>
      </c>
      <c r="O10" s="1">
        <v>14391070.32</v>
      </c>
      <c r="P10" s="1">
        <v>14256134.57</v>
      </c>
    </row>
    <row r="11" spans="1:16" x14ac:dyDescent="0.2">
      <c r="A11" t="s">
        <v>34</v>
      </c>
      <c r="B11" t="s">
        <v>35</v>
      </c>
      <c r="C11" t="s">
        <v>36</v>
      </c>
      <c r="D11" t="s">
        <v>37</v>
      </c>
      <c r="E11" t="s">
        <v>38</v>
      </c>
      <c r="F11" t="s">
        <v>39</v>
      </c>
      <c r="G11" t="s">
        <v>43</v>
      </c>
      <c r="H11" t="s">
        <v>44</v>
      </c>
      <c r="I11" t="s">
        <v>13</v>
      </c>
      <c r="J11" t="s">
        <v>18</v>
      </c>
      <c r="K11" t="s">
        <v>42</v>
      </c>
      <c r="L11" t="s">
        <v>14</v>
      </c>
      <c r="M11" s="1">
        <v>6550000</v>
      </c>
      <c r="N11" s="1">
        <v>500939.16</v>
      </c>
    </row>
    <row r="12" spans="1:16" x14ac:dyDescent="0.2">
      <c r="A12" t="s">
        <v>34</v>
      </c>
      <c r="B12" t="s">
        <v>35</v>
      </c>
      <c r="C12" t="s">
        <v>36</v>
      </c>
      <c r="D12" t="s">
        <v>37</v>
      </c>
      <c r="E12" t="s">
        <v>38</v>
      </c>
      <c r="F12" t="s">
        <v>39</v>
      </c>
      <c r="G12" t="s">
        <v>43</v>
      </c>
      <c r="H12" t="s">
        <v>44</v>
      </c>
      <c r="I12" t="s">
        <v>13</v>
      </c>
      <c r="J12" t="s">
        <v>18</v>
      </c>
      <c r="K12" t="s">
        <v>42</v>
      </c>
      <c r="L12" t="s">
        <v>12</v>
      </c>
      <c r="M12" s="1">
        <v>152185595.09</v>
      </c>
      <c r="N12" s="1">
        <v>106874423.43000001</v>
      </c>
      <c r="O12" s="1">
        <v>36531656.850000001</v>
      </c>
      <c r="P12" s="1">
        <v>35421381.619999997</v>
      </c>
    </row>
    <row r="13" spans="1:16" x14ac:dyDescent="0.2">
      <c r="A13" t="s">
        <v>34</v>
      </c>
      <c r="B13" t="s">
        <v>35</v>
      </c>
      <c r="C13" t="s">
        <v>36</v>
      </c>
      <c r="D13" t="s">
        <v>37</v>
      </c>
      <c r="E13" t="s">
        <v>38</v>
      </c>
      <c r="F13" t="s">
        <v>39</v>
      </c>
      <c r="G13" t="s">
        <v>43</v>
      </c>
      <c r="H13" t="s">
        <v>44</v>
      </c>
      <c r="I13" t="s">
        <v>13</v>
      </c>
      <c r="J13" t="s">
        <v>19</v>
      </c>
      <c r="K13" t="s">
        <v>45</v>
      </c>
      <c r="L13" t="s">
        <v>12</v>
      </c>
      <c r="M13" s="1">
        <v>22562454</v>
      </c>
      <c r="N13" s="1">
        <v>20393034.09</v>
      </c>
      <c r="O13" s="1">
        <v>6725570</v>
      </c>
      <c r="P13" s="1">
        <v>6725391.4199999999</v>
      </c>
    </row>
    <row r="14" spans="1:16" x14ac:dyDescent="0.2">
      <c r="A14" t="s">
        <v>34</v>
      </c>
      <c r="B14" t="s">
        <v>35</v>
      </c>
      <c r="C14" t="s">
        <v>36</v>
      </c>
      <c r="D14" t="s">
        <v>46</v>
      </c>
      <c r="E14" t="s">
        <v>38</v>
      </c>
      <c r="F14" t="s">
        <v>39</v>
      </c>
      <c r="G14" t="s">
        <v>49</v>
      </c>
      <c r="H14" t="s">
        <v>50</v>
      </c>
      <c r="I14" t="s">
        <v>13</v>
      </c>
      <c r="J14" t="s">
        <v>18</v>
      </c>
      <c r="K14" t="s">
        <v>42</v>
      </c>
      <c r="L14" t="s">
        <v>14</v>
      </c>
      <c r="M14" s="1">
        <v>1670000</v>
      </c>
    </row>
    <row r="15" spans="1:16" x14ac:dyDescent="0.2">
      <c r="A15" t="s">
        <v>34</v>
      </c>
      <c r="B15" t="s">
        <v>35</v>
      </c>
      <c r="C15" t="s">
        <v>36</v>
      </c>
      <c r="D15" t="s">
        <v>46</v>
      </c>
      <c r="E15" t="s">
        <v>38</v>
      </c>
      <c r="F15" t="s">
        <v>39</v>
      </c>
      <c r="G15" t="s">
        <v>51</v>
      </c>
      <c r="H15" t="s">
        <v>52</v>
      </c>
      <c r="I15" t="s">
        <v>13</v>
      </c>
      <c r="J15" t="s">
        <v>18</v>
      </c>
      <c r="K15" t="s">
        <v>42</v>
      </c>
      <c r="L15" t="s">
        <v>14</v>
      </c>
      <c r="M15" s="1">
        <v>1950800</v>
      </c>
    </row>
    <row r="16" spans="1:16" x14ac:dyDescent="0.2">
      <c r="A16" t="s">
        <v>34</v>
      </c>
      <c r="B16" t="s">
        <v>35</v>
      </c>
      <c r="C16" t="s">
        <v>36</v>
      </c>
      <c r="D16" t="s">
        <v>46</v>
      </c>
      <c r="E16" t="s">
        <v>38</v>
      </c>
      <c r="F16" t="s">
        <v>39</v>
      </c>
      <c r="G16" t="s">
        <v>53</v>
      </c>
      <c r="H16" t="s">
        <v>54</v>
      </c>
      <c r="I16" t="s">
        <v>13</v>
      </c>
      <c r="J16" t="s">
        <v>18</v>
      </c>
      <c r="K16" t="s">
        <v>42</v>
      </c>
      <c r="L16" t="s">
        <v>14</v>
      </c>
      <c r="M16" s="1">
        <v>2625300</v>
      </c>
    </row>
    <row r="17" spans="1:16" x14ac:dyDescent="0.2">
      <c r="A17" t="s">
        <v>34</v>
      </c>
      <c r="B17" t="s">
        <v>35</v>
      </c>
      <c r="C17" t="s">
        <v>36</v>
      </c>
      <c r="D17" t="s">
        <v>46</v>
      </c>
      <c r="E17" t="s">
        <v>38</v>
      </c>
      <c r="F17" t="s">
        <v>39</v>
      </c>
      <c r="G17" t="s">
        <v>55</v>
      </c>
      <c r="H17" t="s">
        <v>56</v>
      </c>
      <c r="I17" t="s">
        <v>13</v>
      </c>
      <c r="J17" t="s">
        <v>18</v>
      </c>
      <c r="K17" t="s">
        <v>42</v>
      </c>
      <c r="L17" t="s">
        <v>14</v>
      </c>
      <c r="M17" s="1">
        <v>1180000</v>
      </c>
    </row>
    <row r="18" spans="1:16" x14ac:dyDescent="0.2">
      <c r="A18" t="s">
        <v>34</v>
      </c>
      <c r="B18" t="s">
        <v>35</v>
      </c>
      <c r="C18" t="s">
        <v>36</v>
      </c>
      <c r="D18" t="s">
        <v>46</v>
      </c>
      <c r="E18" t="s">
        <v>38</v>
      </c>
      <c r="F18" t="s">
        <v>39</v>
      </c>
      <c r="G18" t="s">
        <v>57</v>
      </c>
      <c r="H18" t="s">
        <v>58</v>
      </c>
      <c r="I18" t="s">
        <v>13</v>
      </c>
      <c r="J18" t="s">
        <v>18</v>
      </c>
      <c r="K18" t="s">
        <v>42</v>
      </c>
      <c r="L18" t="s">
        <v>14</v>
      </c>
      <c r="M18" s="1">
        <v>1470000</v>
      </c>
    </row>
    <row r="19" spans="1:16" x14ac:dyDescent="0.2">
      <c r="A19" t="s">
        <v>34</v>
      </c>
      <c r="B19" t="s">
        <v>35</v>
      </c>
      <c r="C19" t="s">
        <v>36</v>
      </c>
      <c r="D19" t="s">
        <v>46</v>
      </c>
      <c r="E19" t="s">
        <v>38</v>
      </c>
      <c r="F19" t="s">
        <v>39</v>
      </c>
      <c r="G19" t="s">
        <v>59</v>
      </c>
      <c r="H19" t="s">
        <v>60</v>
      </c>
      <c r="I19" t="s">
        <v>13</v>
      </c>
      <c r="J19" t="s">
        <v>18</v>
      </c>
      <c r="K19" t="s">
        <v>42</v>
      </c>
      <c r="L19" t="s">
        <v>14</v>
      </c>
      <c r="M19" s="1">
        <v>2000000</v>
      </c>
    </row>
    <row r="20" spans="1:16" x14ac:dyDescent="0.2">
      <c r="A20" t="s">
        <v>34</v>
      </c>
      <c r="B20" t="s">
        <v>35</v>
      </c>
      <c r="C20" t="s">
        <v>36</v>
      </c>
      <c r="D20" t="s">
        <v>46</v>
      </c>
      <c r="E20" t="s">
        <v>38</v>
      </c>
      <c r="F20" t="s">
        <v>39</v>
      </c>
      <c r="G20" t="s">
        <v>140</v>
      </c>
      <c r="H20" t="s">
        <v>141</v>
      </c>
      <c r="I20" t="s">
        <v>13</v>
      </c>
      <c r="J20" t="s">
        <v>18</v>
      </c>
      <c r="K20" t="s">
        <v>42</v>
      </c>
      <c r="L20" t="s">
        <v>14</v>
      </c>
      <c r="M20" s="1">
        <v>1410000</v>
      </c>
    </row>
    <row r="21" spans="1:16" x14ac:dyDescent="0.2">
      <c r="A21" t="s">
        <v>34</v>
      </c>
      <c r="B21" t="s">
        <v>35</v>
      </c>
      <c r="C21" t="s">
        <v>36</v>
      </c>
      <c r="D21" t="s">
        <v>46</v>
      </c>
      <c r="E21" t="s">
        <v>38</v>
      </c>
      <c r="F21" t="s">
        <v>39</v>
      </c>
      <c r="G21" t="s">
        <v>61</v>
      </c>
      <c r="H21" t="s">
        <v>124</v>
      </c>
      <c r="I21" t="s">
        <v>13</v>
      </c>
      <c r="J21" t="s">
        <v>18</v>
      </c>
      <c r="K21" t="s">
        <v>42</v>
      </c>
      <c r="L21" t="s">
        <v>13</v>
      </c>
      <c r="M21" s="1">
        <v>395012857.55000001</v>
      </c>
      <c r="N21" s="1">
        <v>395012564.12</v>
      </c>
      <c r="O21" s="1">
        <v>394839870.86000001</v>
      </c>
      <c r="P21" s="1">
        <v>392698247.35000002</v>
      </c>
    </row>
    <row r="22" spans="1:16" x14ac:dyDescent="0.2">
      <c r="A22" t="s">
        <v>34</v>
      </c>
      <c r="B22" t="s">
        <v>35</v>
      </c>
      <c r="C22" t="s">
        <v>36</v>
      </c>
      <c r="D22" t="s">
        <v>46</v>
      </c>
      <c r="E22" t="s">
        <v>38</v>
      </c>
      <c r="F22" t="s">
        <v>39</v>
      </c>
      <c r="G22" t="s">
        <v>125</v>
      </c>
      <c r="H22" t="s">
        <v>126</v>
      </c>
      <c r="I22" t="s">
        <v>13</v>
      </c>
      <c r="J22" t="s">
        <v>18</v>
      </c>
      <c r="K22" t="s">
        <v>42</v>
      </c>
      <c r="L22" t="s">
        <v>12</v>
      </c>
      <c r="M22" s="1">
        <v>17147858</v>
      </c>
      <c r="N22" s="1">
        <v>7563222.0199999996</v>
      </c>
      <c r="O22" s="1">
        <v>6939118.7999999998</v>
      </c>
      <c r="P22" s="1">
        <v>6939118.7999999998</v>
      </c>
    </row>
    <row r="23" spans="1:16" x14ac:dyDescent="0.2">
      <c r="A23" t="s">
        <v>34</v>
      </c>
      <c r="B23" t="s">
        <v>35</v>
      </c>
      <c r="C23" t="s">
        <v>36</v>
      </c>
      <c r="D23" t="s">
        <v>62</v>
      </c>
      <c r="E23" t="s">
        <v>38</v>
      </c>
      <c r="F23" t="s">
        <v>39</v>
      </c>
      <c r="G23" t="s">
        <v>63</v>
      </c>
      <c r="H23" t="s">
        <v>64</v>
      </c>
      <c r="I23" t="s">
        <v>13</v>
      </c>
      <c r="J23" t="s">
        <v>18</v>
      </c>
      <c r="K23" t="s">
        <v>42</v>
      </c>
      <c r="L23" t="s">
        <v>14</v>
      </c>
      <c r="M23" s="1">
        <v>60000</v>
      </c>
    </row>
    <row r="24" spans="1:16" x14ac:dyDescent="0.2">
      <c r="A24" t="s">
        <v>34</v>
      </c>
      <c r="B24" t="s">
        <v>35</v>
      </c>
      <c r="C24" t="s">
        <v>36</v>
      </c>
      <c r="D24" t="s">
        <v>62</v>
      </c>
      <c r="E24" t="s">
        <v>38</v>
      </c>
      <c r="F24" t="s">
        <v>39</v>
      </c>
      <c r="G24" t="s">
        <v>63</v>
      </c>
      <c r="H24" t="s">
        <v>64</v>
      </c>
      <c r="I24" t="s">
        <v>13</v>
      </c>
      <c r="J24" t="s">
        <v>18</v>
      </c>
      <c r="K24" t="s">
        <v>42</v>
      </c>
      <c r="L24" t="s">
        <v>12</v>
      </c>
      <c r="M24" s="1">
        <v>30000</v>
      </c>
    </row>
    <row r="25" spans="1:16" x14ac:dyDescent="0.2">
      <c r="A25" t="s">
        <v>34</v>
      </c>
      <c r="B25" t="s">
        <v>35</v>
      </c>
      <c r="C25" t="s">
        <v>36</v>
      </c>
      <c r="D25" t="s">
        <v>65</v>
      </c>
      <c r="E25" t="s">
        <v>38</v>
      </c>
      <c r="F25" t="s">
        <v>39</v>
      </c>
      <c r="G25" t="s">
        <v>66</v>
      </c>
      <c r="H25" t="s">
        <v>67</v>
      </c>
      <c r="I25" t="s">
        <v>68</v>
      </c>
      <c r="J25" t="s">
        <v>18</v>
      </c>
      <c r="K25" t="s">
        <v>42</v>
      </c>
      <c r="L25" t="s">
        <v>12</v>
      </c>
      <c r="M25" s="1">
        <v>30134400</v>
      </c>
      <c r="N25" s="1">
        <v>28560000</v>
      </c>
      <c r="O25" s="1">
        <v>8650816.0199999996</v>
      </c>
      <c r="P25" s="1">
        <v>8650816.0199999996</v>
      </c>
    </row>
    <row r="26" spans="1:16" x14ac:dyDescent="0.2">
      <c r="A26" t="s">
        <v>34</v>
      </c>
      <c r="B26" t="s">
        <v>35</v>
      </c>
      <c r="C26" t="s">
        <v>36</v>
      </c>
      <c r="D26" t="s">
        <v>69</v>
      </c>
      <c r="E26" t="s">
        <v>38</v>
      </c>
      <c r="F26" t="s">
        <v>39</v>
      </c>
      <c r="G26" t="s">
        <v>70</v>
      </c>
      <c r="H26" t="s">
        <v>71</v>
      </c>
      <c r="I26" t="s">
        <v>13</v>
      </c>
      <c r="J26" t="s">
        <v>18</v>
      </c>
      <c r="K26" t="s">
        <v>42</v>
      </c>
      <c r="L26" t="s">
        <v>12</v>
      </c>
      <c r="M26" s="1">
        <v>141478.85</v>
      </c>
      <c r="N26" s="1">
        <v>141478.85</v>
      </c>
      <c r="O26" s="1">
        <v>140852.84</v>
      </c>
      <c r="P26" s="1">
        <v>140852.84</v>
      </c>
    </row>
    <row r="27" spans="1:16" x14ac:dyDescent="0.2">
      <c r="A27" t="s">
        <v>34</v>
      </c>
      <c r="B27" t="s">
        <v>35</v>
      </c>
      <c r="C27" t="s">
        <v>36</v>
      </c>
      <c r="D27" t="s">
        <v>69</v>
      </c>
      <c r="E27" t="s">
        <v>38</v>
      </c>
      <c r="F27" t="s">
        <v>39</v>
      </c>
      <c r="G27" t="s">
        <v>72</v>
      </c>
      <c r="H27" t="s">
        <v>73</v>
      </c>
      <c r="I27" t="s">
        <v>13</v>
      </c>
      <c r="J27" t="s">
        <v>18</v>
      </c>
      <c r="K27" t="s">
        <v>42</v>
      </c>
      <c r="L27" t="s">
        <v>12</v>
      </c>
      <c r="M27" s="1">
        <v>6987204</v>
      </c>
      <c r="N27" s="1">
        <v>6987204</v>
      </c>
      <c r="O27" s="1">
        <v>2740080</v>
      </c>
      <c r="P27" s="1">
        <v>2740080</v>
      </c>
    </row>
    <row r="28" spans="1:16" x14ac:dyDescent="0.2">
      <c r="A28" t="s">
        <v>34</v>
      </c>
      <c r="B28" t="s">
        <v>35</v>
      </c>
      <c r="C28" t="s">
        <v>36</v>
      </c>
      <c r="D28" t="s">
        <v>69</v>
      </c>
      <c r="E28" t="s">
        <v>38</v>
      </c>
      <c r="F28" t="s">
        <v>39</v>
      </c>
      <c r="G28" t="s">
        <v>74</v>
      </c>
      <c r="H28" t="s">
        <v>75</v>
      </c>
      <c r="I28" t="s">
        <v>13</v>
      </c>
      <c r="J28" t="s">
        <v>18</v>
      </c>
      <c r="K28" t="s">
        <v>42</v>
      </c>
      <c r="L28" t="s">
        <v>12</v>
      </c>
      <c r="M28" s="1">
        <v>2972750</v>
      </c>
      <c r="N28" s="1">
        <v>2972749.92</v>
      </c>
      <c r="O28" s="1">
        <v>539408.1</v>
      </c>
      <c r="P28" s="1">
        <v>539408.1</v>
      </c>
    </row>
    <row r="29" spans="1:16" x14ac:dyDescent="0.2">
      <c r="A29" t="s">
        <v>34</v>
      </c>
      <c r="B29" t="s">
        <v>35</v>
      </c>
      <c r="C29" t="s">
        <v>36</v>
      </c>
      <c r="D29" t="s">
        <v>69</v>
      </c>
      <c r="E29" t="s">
        <v>38</v>
      </c>
      <c r="F29" t="s">
        <v>39</v>
      </c>
      <c r="G29" t="s">
        <v>76</v>
      </c>
      <c r="H29" t="s">
        <v>77</v>
      </c>
      <c r="I29" t="s">
        <v>13</v>
      </c>
      <c r="J29" t="s">
        <v>18</v>
      </c>
      <c r="K29" t="s">
        <v>42</v>
      </c>
      <c r="L29" t="s">
        <v>12</v>
      </c>
      <c r="M29" s="1">
        <v>48711936</v>
      </c>
      <c r="N29" s="1">
        <v>48711936</v>
      </c>
      <c r="O29" s="1">
        <v>20204772.039999999</v>
      </c>
      <c r="P29" s="1">
        <v>20204772.039999999</v>
      </c>
    </row>
    <row r="30" spans="1:16" x14ac:dyDescent="0.2">
      <c r="A30" t="s">
        <v>34</v>
      </c>
      <c r="B30" t="s">
        <v>35</v>
      </c>
      <c r="C30" t="s">
        <v>36</v>
      </c>
      <c r="D30" t="s">
        <v>142</v>
      </c>
      <c r="E30" t="s">
        <v>38</v>
      </c>
      <c r="F30" t="s">
        <v>39</v>
      </c>
      <c r="G30" t="s">
        <v>47</v>
      </c>
      <c r="H30" t="s">
        <v>48</v>
      </c>
      <c r="I30" t="s">
        <v>13</v>
      </c>
      <c r="J30" t="s">
        <v>18</v>
      </c>
      <c r="K30" t="s">
        <v>42</v>
      </c>
      <c r="L30" t="s">
        <v>13</v>
      </c>
      <c r="M30" s="1">
        <v>66473070.439999998</v>
      </c>
      <c r="N30" s="1">
        <v>66473070.439999998</v>
      </c>
      <c r="O30" s="1">
        <v>66463500.700000003</v>
      </c>
      <c r="P30" s="1">
        <v>66463500.700000003</v>
      </c>
    </row>
    <row r="31" spans="1:16" x14ac:dyDescent="0.2">
      <c r="A31" t="s">
        <v>34</v>
      </c>
      <c r="B31" t="s">
        <v>35</v>
      </c>
      <c r="C31" t="s">
        <v>78</v>
      </c>
      <c r="D31" t="s">
        <v>79</v>
      </c>
      <c r="E31" t="s">
        <v>80</v>
      </c>
      <c r="F31" t="s">
        <v>81</v>
      </c>
      <c r="G31" t="s">
        <v>82</v>
      </c>
      <c r="H31" t="s">
        <v>127</v>
      </c>
      <c r="I31" t="s">
        <v>68</v>
      </c>
      <c r="J31" t="s">
        <v>123</v>
      </c>
      <c r="K31" t="s">
        <v>128</v>
      </c>
      <c r="L31" t="s">
        <v>13</v>
      </c>
      <c r="M31" s="1">
        <v>20096685.170000002</v>
      </c>
      <c r="N31" s="1">
        <v>20096685.170000002</v>
      </c>
      <c r="O31" s="1">
        <v>20096685.170000002</v>
      </c>
      <c r="P31" s="1">
        <v>19659281.170000002</v>
      </c>
    </row>
    <row r="32" spans="1:16" x14ac:dyDescent="0.2">
      <c r="A32" t="s">
        <v>34</v>
      </c>
      <c r="B32" t="s">
        <v>35</v>
      </c>
      <c r="C32" t="s">
        <v>78</v>
      </c>
      <c r="D32" t="s">
        <v>79</v>
      </c>
      <c r="E32" t="s">
        <v>80</v>
      </c>
      <c r="F32" t="s">
        <v>81</v>
      </c>
      <c r="G32" t="s">
        <v>82</v>
      </c>
      <c r="H32" t="s">
        <v>127</v>
      </c>
      <c r="I32" t="s">
        <v>68</v>
      </c>
      <c r="J32" t="s">
        <v>17</v>
      </c>
      <c r="K32" t="s">
        <v>83</v>
      </c>
      <c r="L32" t="s">
        <v>13</v>
      </c>
      <c r="M32" s="1">
        <v>54310549.289999999</v>
      </c>
      <c r="N32" s="1">
        <v>54310549.289999999</v>
      </c>
      <c r="O32" s="1">
        <v>54258551.530000001</v>
      </c>
      <c r="P32" s="1">
        <v>54257421.770000003</v>
      </c>
    </row>
    <row r="33" spans="13:16" x14ac:dyDescent="0.2">
      <c r="M33" s="54">
        <f>SUM(M10:M32)</f>
        <v>864141297.38999999</v>
      </c>
      <c r="N33" s="54">
        <f>SUM(N10:N32)</f>
        <v>787056213.90999997</v>
      </c>
      <c r="O33" s="54">
        <f>SUM(O10:O32)</f>
        <v>632521953.23000002</v>
      </c>
      <c r="P33" s="54">
        <f>SUM(P10:P32)</f>
        <v>628696406.39999998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zoomScaleNormal="100" workbookViewId="0">
      <selection activeCell="M33" sqref="M33"/>
    </sheetView>
  </sheetViews>
  <sheetFormatPr defaultRowHeight="12.75" x14ac:dyDescent="0.2"/>
  <cols>
    <col min="13" max="16" width="13.85546875" bestFit="1" customWidth="1"/>
  </cols>
  <sheetData>
    <row r="1" spans="1:16" x14ac:dyDescent="0.2">
      <c r="A1" t="s">
        <v>145</v>
      </c>
    </row>
    <row r="3" spans="1:16" x14ac:dyDescent="0.2">
      <c r="A3" t="s">
        <v>20</v>
      </c>
    </row>
    <row r="4" spans="1:16" x14ac:dyDescent="0.2">
      <c r="A4" s="96" t="s">
        <v>152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</row>
    <row r="5" spans="1:16" x14ac:dyDescent="0.2">
      <c r="A5" s="96" t="s">
        <v>21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</row>
    <row r="6" spans="1:16" ht="10.5" customHeight="1" x14ac:dyDescent="0.2"/>
    <row r="7" spans="1:16" ht="10.5" customHeight="1" x14ac:dyDescent="0.2">
      <c r="A7" t="s">
        <v>22</v>
      </c>
      <c r="C7" t="s">
        <v>23</v>
      </c>
      <c r="D7" t="s">
        <v>24</v>
      </c>
      <c r="E7" t="s">
        <v>25</v>
      </c>
      <c r="G7" t="s">
        <v>26</v>
      </c>
      <c r="I7" t="s">
        <v>27</v>
      </c>
      <c r="J7" t="s">
        <v>28</v>
      </c>
      <c r="K7" t="s">
        <v>29</v>
      </c>
      <c r="L7" t="s">
        <v>30</v>
      </c>
      <c r="M7" t="s">
        <v>31</v>
      </c>
      <c r="N7" t="s">
        <v>130</v>
      </c>
      <c r="O7" t="s">
        <v>131</v>
      </c>
      <c r="P7" t="s">
        <v>132</v>
      </c>
    </row>
    <row r="8" spans="1:16" x14ac:dyDescent="0.2">
      <c r="M8" t="s">
        <v>32</v>
      </c>
      <c r="N8" t="s">
        <v>133</v>
      </c>
      <c r="O8" t="s">
        <v>134</v>
      </c>
      <c r="P8" t="s">
        <v>135</v>
      </c>
    </row>
    <row r="9" spans="1:16" x14ac:dyDescent="0.2">
      <c r="L9" t="s">
        <v>33</v>
      </c>
      <c r="M9" t="s">
        <v>136</v>
      </c>
      <c r="N9" t="s">
        <v>136</v>
      </c>
      <c r="O9" t="s">
        <v>136</v>
      </c>
      <c r="P9" t="s">
        <v>136</v>
      </c>
    </row>
    <row r="10" spans="1:16" x14ac:dyDescent="0.2">
      <c r="A10" t="s">
        <v>34</v>
      </c>
      <c r="B10" t="s">
        <v>35</v>
      </c>
      <c r="C10" t="s">
        <v>36</v>
      </c>
      <c r="D10" t="s">
        <v>37</v>
      </c>
      <c r="E10" t="s">
        <v>38</v>
      </c>
      <c r="F10" t="s">
        <v>39</v>
      </c>
      <c r="G10" t="s">
        <v>40</v>
      </c>
      <c r="H10" t="s">
        <v>41</v>
      </c>
      <c r="I10" t="s">
        <v>13</v>
      </c>
      <c r="J10" t="s">
        <v>18</v>
      </c>
      <c r="K10" t="s">
        <v>42</v>
      </c>
      <c r="L10" t="s">
        <v>12</v>
      </c>
      <c r="M10" s="1">
        <v>28458359</v>
      </c>
      <c r="N10" s="1">
        <v>28458357.420000002</v>
      </c>
      <c r="O10" s="1">
        <v>18884689.899999999</v>
      </c>
      <c r="P10" s="1">
        <v>18884511.899999999</v>
      </c>
    </row>
    <row r="11" spans="1:16" x14ac:dyDescent="0.2">
      <c r="A11" t="s">
        <v>34</v>
      </c>
      <c r="B11" t="s">
        <v>35</v>
      </c>
      <c r="C11" t="s">
        <v>36</v>
      </c>
      <c r="D11" t="s">
        <v>37</v>
      </c>
      <c r="E11" t="s">
        <v>38</v>
      </c>
      <c r="F11" t="s">
        <v>39</v>
      </c>
      <c r="G11" t="s">
        <v>43</v>
      </c>
      <c r="H11" t="s">
        <v>44</v>
      </c>
      <c r="I11" t="s">
        <v>13</v>
      </c>
      <c r="J11" t="s">
        <v>18</v>
      </c>
      <c r="K11" t="s">
        <v>42</v>
      </c>
      <c r="L11" t="s">
        <v>14</v>
      </c>
      <c r="M11" s="1">
        <v>6550000</v>
      </c>
      <c r="N11" s="1">
        <v>790427.78</v>
      </c>
      <c r="O11" s="1">
        <v>44709.94</v>
      </c>
      <c r="P11" s="1">
        <v>44709.94</v>
      </c>
    </row>
    <row r="12" spans="1:16" x14ac:dyDescent="0.2">
      <c r="A12" t="s">
        <v>34</v>
      </c>
      <c r="B12" t="s">
        <v>35</v>
      </c>
      <c r="C12" t="s">
        <v>36</v>
      </c>
      <c r="D12" t="s">
        <v>37</v>
      </c>
      <c r="E12" t="s">
        <v>38</v>
      </c>
      <c r="F12" t="s">
        <v>39</v>
      </c>
      <c r="G12" t="s">
        <v>43</v>
      </c>
      <c r="H12" t="s">
        <v>44</v>
      </c>
      <c r="I12" t="s">
        <v>13</v>
      </c>
      <c r="J12" t="s">
        <v>18</v>
      </c>
      <c r="K12" t="s">
        <v>42</v>
      </c>
      <c r="L12" t="s">
        <v>12</v>
      </c>
      <c r="M12" s="1">
        <v>153215466</v>
      </c>
      <c r="N12" s="1">
        <v>108384010.33</v>
      </c>
      <c r="O12" s="1">
        <v>46629032.700000003</v>
      </c>
      <c r="P12" s="1">
        <v>46267945.490000002</v>
      </c>
    </row>
    <row r="13" spans="1:16" x14ac:dyDescent="0.2">
      <c r="A13" t="s">
        <v>34</v>
      </c>
      <c r="B13" t="s">
        <v>35</v>
      </c>
      <c r="C13" t="s">
        <v>36</v>
      </c>
      <c r="D13" t="s">
        <v>37</v>
      </c>
      <c r="E13" t="s">
        <v>38</v>
      </c>
      <c r="F13" t="s">
        <v>39</v>
      </c>
      <c r="G13" t="s">
        <v>43</v>
      </c>
      <c r="H13" t="s">
        <v>44</v>
      </c>
      <c r="I13" t="s">
        <v>13</v>
      </c>
      <c r="J13" t="s">
        <v>19</v>
      </c>
      <c r="K13" t="s">
        <v>45</v>
      </c>
      <c r="L13" t="s">
        <v>12</v>
      </c>
      <c r="M13" s="1">
        <v>25968993</v>
      </c>
      <c r="N13" s="1">
        <v>19781034.09</v>
      </c>
      <c r="O13" s="1">
        <v>8423310.3100000005</v>
      </c>
      <c r="P13" s="1">
        <v>8423131.7300000004</v>
      </c>
    </row>
    <row r="14" spans="1:16" x14ac:dyDescent="0.2">
      <c r="A14" t="s">
        <v>34</v>
      </c>
      <c r="B14" t="s">
        <v>35</v>
      </c>
      <c r="C14" t="s">
        <v>36</v>
      </c>
      <c r="D14" t="s">
        <v>46</v>
      </c>
      <c r="E14" t="s">
        <v>38</v>
      </c>
      <c r="F14" t="s">
        <v>39</v>
      </c>
      <c r="G14" t="s">
        <v>49</v>
      </c>
      <c r="H14" t="s">
        <v>50</v>
      </c>
      <c r="I14" t="s">
        <v>13</v>
      </c>
      <c r="J14" t="s">
        <v>18</v>
      </c>
      <c r="K14" t="s">
        <v>42</v>
      </c>
      <c r="L14" t="s">
        <v>14</v>
      </c>
      <c r="M14" s="1">
        <v>1670000</v>
      </c>
    </row>
    <row r="15" spans="1:16" x14ac:dyDescent="0.2">
      <c r="A15" t="s">
        <v>34</v>
      </c>
      <c r="B15" t="s">
        <v>35</v>
      </c>
      <c r="C15" t="s">
        <v>36</v>
      </c>
      <c r="D15" t="s">
        <v>46</v>
      </c>
      <c r="E15" t="s">
        <v>38</v>
      </c>
      <c r="F15" t="s">
        <v>39</v>
      </c>
      <c r="G15" t="s">
        <v>51</v>
      </c>
      <c r="H15" t="s">
        <v>52</v>
      </c>
      <c r="I15" t="s">
        <v>13</v>
      </c>
      <c r="J15" t="s">
        <v>18</v>
      </c>
      <c r="K15" t="s">
        <v>42</v>
      </c>
      <c r="L15" t="s">
        <v>14</v>
      </c>
      <c r="M15" s="1">
        <v>1950800</v>
      </c>
      <c r="N15" s="1">
        <v>1384040.55</v>
      </c>
    </row>
    <row r="16" spans="1:16" x14ac:dyDescent="0.2">
      <c r="A16" t="s">
        <v>34</v>
      </c>
      <c r="B16" t="s">
        <v>35</v>
      </c>
      <c r="C16" t="s">
        <v>36</v>
      </c>
      <c r="D16" t="s">
        <v>46</v>
      </c>
      <c r="E16" t="s">
        <v>38</v>
      </c>
      <c r="F16" t="s">
        <v>39</v>
      </c>
      <c r="G16" t="s">
        <v>53</v>
      </c>
      <c r="H16" t="s">
        <v>54</v>
      </c>
      <c r="I16" t="s">
        <v>13</v>
      </c>
      <c r="J16" t="s">
        <v>18</v>
      </c>
      <c r="K16" t="s">
        <v>42</v>
      </c>
      <c r="L16" t="s">
        <v>14</v>
      </c>
      <c r="M16" s="1">
        <v>2625300</v>
      </c>
    </row>
    <row r="17" spans="1:16" x14ac:dyDescent="0.2">
      <c r="A17" t="s">
        <v>34</v>
      </c>
      <c r="B17" t="s">
        <v>35</v>
      </c>
      <c r="C17" t="s">
        <v>36</v>
      </c>
      <c r="D17" t="s">
        <v>46</v>
      </c>
      <c r="E17" t="s">
        <v>38</v>
      </c>
      <c r="F17" t="s">
        <v>39</v>
      </c>
      <c r="G17" t="s">
        <v>55</v>
      </c>
      <c r="H17" t="s">
        <v>56</v>
      </c>
      <c r="I17" t="s">
        <v>13</v>
      </c>
      <c r="J17" t="s">
        <v>18</v>
      </c>
      <c r="K17" t="s">
        <v>42</v>
      </c>
      <c r="L17" t="s">
        <v>14</v>
      </c>
      <c r="M17" s="1">
        <v>1180000</v>
      </c>
    </row>
    <row r="18" spans="1:16" x14ac:dyDescent="0.2">
      <c r="A18" t="s">
        <v>34</v>
      </c>
      <c r="B18" t="s">
        <v>35</v>
      </c>
      <c r="C18" t="s">
        <v>36</v>
      </c>
      <c r="D18" t="s">
        <v>46</v>
      </c>
      <c r="E18" t="s">
        <v>38</v>
      </c>
      <c r="F18" t="s">
        <v>39</v>
      </c>
      <c r="G18" t="s">
        <v>57</v>
      </c>
      <c r="H18" t="s">
        <v>58</v>
      </c>
      <c r="I18" t="s">
        <v>13</v>
      </c>
      <c r="J18" t="s">
        <v>18</v>
      </c>
      <c r="K18" t="s">
        <v>42</v>
      </c>
      <c r="L18" t="s">
        <v>14</v>
      </c>
      <c r="M18" s="1">
        <v>1470000</v>
      </c>
    </row>
    <row r="19" spans="1:16" x14ac:dyDescent="0.2">
      <c r="A19" t="s">
        <v>34</v>
      </c>
      <c r="B19" t="s">
        <v>35</v>
      </c>
      <c r="C19" t="s">
        <v>36</v>
      </c>
      <c r="D19" t="s">
        <v>46</v>
      </c>
      <c r="E19" t="s">
        <v>38</v>
      </c>
      <c r="F19" t="s">
        <v>39</v>
      </c>
      <c r="G19" t="s">
        <v>59</v>
      </c>
      <c r="H19" t="s">
        <v>60</v>
      </c>
      <c r="I19" t="s">
        <v>13</v>
      </c>
      <c r="J19" t="s">
        <v>18</v>
      </c>
      <c r="K19" t="s">
        <v>42</v>
      </c>
      <c r="L19" t="s">
        <v>14</v>
      </c>
      <c r="M19" s="1">
        <v>2000000</v>
      </c>
    </row>
    <row r="20" spans="1:16" x14ac:dyDescent="0.2">
      <c r="A20" t="s">
        <v>34</v>
      </c>
      <c r="B20" t="s">
        <v>35</v>
      </c>
      <c r="C20" t="s">
        <v>36</v>
      </c>
      <c r="D20" t="s">
        <v>46</v>
      </c>
      <c r="E20" t="s">
        <v>38</v>
      </c>
      <c r="F20" t="s">
        <v>39</v>
      </c>
      <c r="G20" t="s">
        <v>140</v>
      </c>
      <c r="H20" t="s">
        <v>141</v>
      </c>
      <c r="I20" t="s">
        <v>13</v>
      </c>
      <c r="J20" t="s">
        <v>18</v>
      </c>
      <c r="K20" t="s">
        <v>42</v>
      </c>
      <c r="L20" t="s">
        <v>14</v>
      </c>
      <c r="M20" s="1">
        <v>1410000</v>
      </c>
    </row>
    <row r="21" spans="1:16" x14ac:dyDescent="0.2">
      <c r="A21" t="s">
        <v>34</v>
      </c>
      <c r="B21" t="s">
        <v>35</v>
      </c>
      <c r="C21" t="s">
        <v>36</v>
      </c>
      <c r="D21" t="s">
        <v>46</v>
      </c>
      <c r="E21" t="s">
        <v>38</v>
      </c>
      <c r="F21" t="s">
        <v>39</v>
      </c>
      <c r="G21" t="s">
        <v>61</v>
      </c>
      <c r="H21" t="s">
        <v>124</v>
      </c>
      <c r="I21" t="s">
        <v>13</v>
      </c>
      <c r="J21" t="s">
        <v>18</v>
      </c>
      <c r="K21" t="s">
        <v>42</v>
      </c>
      <c r="L21" t="s">
        <v>13</v>
      </c>
      <c r="M21" s="1">
        <v>471255491.41000003</v>
      </c>
      <c r="N21" s="1">
        <v>471255197.98000002</v>
      </c>
      <c r="O21" s="1">
        <v>471104671.00999999</v>
      </c>
      <c r="P21" s="1">
        <v>468955427.95999998</v>
      </c>
    </row>
    <row r="22" spans="1:16" x14ac:dyDescent="0.2">
      <c r="A22" t="s">
        <v>34</v>
      </c>
      <c r="B22" t="s">
        <v>35</v>
      </c>
      <c r="C22" t="s">
        <v>36</v>
      </c>
      <c r="D22" t="s">
        <v>46</v>
      </c>
      <c r="E22" t="s">
        <v>38</v>
      </c>
      <c r="F22" t="s">
        <v>39</v>
      </c>
      <c r="G22" t="s">
        <v>125</v>
      </c>
      <c r="H22" t="s">
        <v>126</v>
      </c>
      <c r="I22" t="s">
        <v>13</v>
      </c>
      <c r="J22" t="s">
        <v>18</v>
      </c>
      <c r="K22" t="s">
        <v>42</v>
      </c>
      <c r="L22" t="s">
        <v>12</v>
      </c>
      <c r="M22" s="1">
        <v>17147858</v>
      </c>
      <c r="N22" s="1">
        <v>8880918.75</v>
      </c>
      <c r="O22" s="1">
        <v>8331702.6799999997</v>
      </c>
      <c r="P22" s="1">
        <v>8331702.6799999997</v>
      </c>
    </row>
    <row r="23" spans="1:16" x14ac:dyDescent="0.2">
      <c r="A23" t="s">
        <v>34</v>
      </c>
      <c r="B23" t="s">
        <v>35</v>
      </c>
      <c r="C23" t="s">
        <v>36</v>
      </c>
      <c r="D23" t="s">
        <v>62</v>
      </c>
      <c r="E23" t="s">
        <v>38</v>
      </c>
      <c r="F23" t="s">
        <v>39</v>
      </c>
      <c r="G23" t="s">
        <v>63</v>
      </c>
      <c r="H23" t="s">
        <v>64</v>
      </c>
      <c r="I23" t="s">
        <v>13</v>
      </c>
      <c r="J23" t="s">
        <v>18</v>
      </c>
      <c r="K23" t="s">
        <v>42</v>
      </c>
      <c r="L23" t="s">
        <v>14</v>
      </c>
      <c r="M23" s="1">
        <v>60000</v>
      </c>
    </row>
    <row r="24" spans="1:16" x14ac:dyDescent="0.2">
      <c r="A24" t="s">
        <v>34</v>
      </c>
      <c r="B24" t="s">
        <v>35</v>
      </c>
      <c r="C24" t="s">
        <v>36</v>
      </c>
      <c r="D24" t="s">
        <v>62</v>
      </c>
      <c r="E24" t="s">
        <v>38</v>
      </c>
      <c r="F24" t="s">
        <v>39</v>
      </c>
      <c r="G24" t="s">
        <v>63</v>
      </c>
      <c r="H24" t="s">
        <v>64</v>
      </c>
      <c r="I24" t="s">
        <v>13</v>
      </c>
      <c r="J24" t="s">
        <v>18</v>
      </c>
      <c r="K24" t="s">
        <v>42</v>
      </c>
      <c r="L24" t="s">
        <v>12</v>
      </c>
      <c r="M24" s="1">
        <v>30000</v>
      </c>
    </row>
    <row r="25" spans="1:16" x14ac:dyDescent="0.2">
      <c r="A25" t="s">
        <v>34</v>
      </c>
      <c r="B25" t="s">
        <v>35</v>
      </c>
      <c r="C25" t="s">
        <v>36</v>
      </c>
      <c r="D25" t="s">
        <v>65</v>
      </c>
      <c r="E25" t="s">
        <v>38</v>
      </c>
      <c r="F25" t="s">
        <v>39</v>
      </c>
      <c r="G25" t="s">
        <v>66</v>
      </c>
      <c r="H25" t="s">
        <v>67</v>
      </c>
      <c r="I25" t="s">
        <v>68</v>
      </c>
      <c r="J25" t="s">
        <v>18</v>
      </c>
      <c r="K25" t="s">
        <v>42</v>
      </c>
      <c r="L25" t="s">
        <v>12</v>
      </c>
      <c r="M25" s="1">
        <v>30134400</v>
      </c>
      <c r="N25" s="1">
        <v>28560000</v>
      </c>
      <c r="O25" s="1">
        <v>10585022.41</v>
      </c>
      <c r="P25" s="1">
        <v>10585022.41</v>
      </c>
    </row>
    <row r="26" spans="1:16" x14ac:dyDescent="0.2">
      <c r="A26" t="s">
        <v>34</v>
      </c>
      <c r="B26" t="s">
        <v>35</v>
      </c>
      <c r="C26" t="s">
        <v>36</v>
      </c>
      <c r="D26" t="s">
        <v>69</v>
      </c>
      <c r="E26" t="s">
        <v>38</v>
      </c>
      <c r="F26" t="s">
        <v>39</v>
      </c>
      <c r="G26" t="s">
        <v>70</v>
      </c>
      <c r="H26" t="s">
        <v>71</v>
      </c>
      <c r="I26" t="s">
        <v>13</v>
      </c>
      <c r="J26" t="s">
        <v>18</v>
      </c>
      <c r="K26" t="s">
        <v>42</v>
      </c>
      <c r="L26" t="s">
        <v>12</v>
      </c>
      <c r="M26" s="1">
        <v>153196.85</v>
      </c>
      <c r="N26" s="1">
        <v>153196.85</v>
      </c>
      <c r="O26" s="1">
        <v>152570.84</v>
      </c>
      <c r="P26" s="1">
        <v>152570.84</v>
      </c>
    </row>
    <row r="27" spans="1:16" x14ac:dyDescent="0.2">
      <c r="A27" t="s">
        <v>34</v>
      </c>
      <c r="B27" t="s">
        <v>35</v>
      </c>
      <c r="C27" t="s">
        <v>36</v>
      </c>
      <c r="D27" t="s">
        <v>69</v>
      </c>
      <c r="E27" t="s">
        <v>38</v>
      </c>
      <c r="F27" t="s">
        <v>39</v>
      </c>
      <c r="G27" t="s">
        <v>72</v>
      </c>
      <c r="H27" t="s">
        <v>73</v>
      </c>
      <c r="I27" t="s">
        <v>13</v>
      </c>
      <c r="J27" t="s">
        <v>18</v>
      </c>
      <c r="K27" t="s">
        <v>42</v>
      </c>
      <c r="L27" t="s">
        <v>12</v>
      </c>
      <c r="M27" s="1">
        <v>6987204</v>
      </c>
      <c r="N27" s="1">
        <v>6987204</v>
      </c>
      <c r="O27" s="1">
        <v>3317454</v>
      </c>
      <c r="P27" s="1">
        <v>3317454</v>
      </c>
    </row>
    <row r="28" spans="1:16" x14ac:dyDescent="0.2">
      <c r="A28" t="s">
        <v>34</v>
      </c>
      <c r="B28" t="s">
        <v>35</v>
      </c>
      <c r="C28" t="s">
        <v>36</v>
      </c>
      <c r="D28" t="s">
        <v>69</v>
      </c>
      <c r="E28" t="s">
        <v>38</v>
      </c>
      <c r="F28" t="s">
        <v>39</v>
      </c>
      <c r="G28" t="s">
        <v>74</v>
      </c>
      <c r="H28" t="s">
        <v>75</v>
      </c>
      <c r="I28" t="s">
        <v>13</v>
      </c>
      <c r="J28" t="s">
        <v>18</v>
      </c>
      <c r="K28" t="s">
        <v>42</v>
      </c>
      <c r="L28" t="s">
        <v>12</v>
      </c>
      <c r="M28" s="1">
        <v>2972750</v>
      </c>
      <c r="N28" s="1">
        <v>2972749.92</v>
      </c>
      <c r="O28" s="1">
        <v>652085.52</v>
      </c>
      <c r="P28" s="1">
        <v>652085.52</v>
      </c>
    </row>
    <row r="29" spans="1:16" x14ac:dyDescent="0.2">
      <c r="A29" t="s">
        <v>34</v>
      </c>
      <c r="B29" t="s">
        <v>35</v>
      </c>
      <c r="C29" t="s">
        <v>36</v>
      </c>
      <c r="D29" t="s">
        <v>69</v>
      </c>
      <c r="E29" t="s">
        <v>38</v>
      </c>
      <c r="F29" t="s">
        <v>39</v>
      </c>
      <c r="G29" t="s">
        <v>76</v>
      </c>
      <c r="H29" t="s">
        <v>77</v>
      </c>
      <c r="I29" t="s">
        <v>13</v>
      </c>
      <c r="J29" t="s">
        <v>18</v>
      </c>
      <c r="K29" t="s">
        <v>42</v>
      </c>
      <c r="L29" t="s">
        <v>12</v>
      </c>
      <c r="M29" s="1">
        <v>48711936</v>
      </c>
      <c r="N29" s="1">
        <v>48711936</v>
      </c>
      <c r="O29" s="1">
        <v>24226142.93</v>
      </c>
      <c r="P29" s="1">
        <v>24226142.93</v>
      </c>
    </row>
    <row r="30" spans="1:16" x14ac:dyDescent="0.2">
      <c r="A30" t="s">
        <v>34</v>
      </c>
      <c r="B30" t="s">
        <v>35</v>
      </c>
      <c r="C30" t="s">
        <v>36</v>
      </c>
      <c r="D30" t="s">
        <v>142</v>
      </c>
      <c r="E30" t="s">
        <v>38</v>
      </c>
      <c r="F30" t="s">
        <v>39</v>
      </c>
      <c r="G30" t="s">
        <v>47</v>
      </c>
      <c r="H30" t="s">
        <v>48</v>
      </c>
      <c r="I30" t="s">
        <v>13</v>
      </c>
      <c r="J30" t="s">
        <v>18</v>
      </c>
      <c r="K30" t="s">
        <v>42</v>
      </c>
      <c r="L30" t="s">
        <v>13</v>
      </c>
      <c r="M30" s="1">
        <v>80165754.959999993</v>
      </c>
      <c r="N30" s="1">
        <v>80165754.959999993</v>
      </c>
      <c r="O30" s="1">
        <v>80164077.640000001</v>
      </c>
      <c r="P30" s="1">
        <v>80164077.640000001</v>
      </c>
    </row>
    <row r="31" spans="1:16" x14ac:dyDescent="0.2">
      <c r="A31" t="s">
        <v>34</v>
      </c>
      <c r="B31" t="s">
        <v>35</v>
      </c>
      <c r="C31" t="s">
        <v>78</v>
      </c>
      <c r="D31" t="s">
        <v>79</v>
      </c>
      <c r="E31" t="s">
        <v>80</v>
      </c>
      <c r="F31" t="s">
        <v>81</v>
      </c>
      <c r="G31" t="s">
        <v>82</v>
      </c>
      <c r="H31" t="s">
        <v>127</v>
      </c>
      <c r="I31" t="s">
        <v>68</v>
      </c>
      <c r="J31" t="s">
        <v>123</v>
      </c>
      <c r="K31" t="s">
        <v>128</v>
      </c>
      <c r="L31" t="s">
        <v>13</v>
      </c>
      <c r="M31" s="1">
        <v>34156479.299999997</v>
      </c>
      <c r="N31" s="1">
        <v>34156479.299999997</v>
      </c>
      <c r="O31" s="1">
        <v>34144864.109999999</v>
      </c>
      <c r="P31" s="1">
        <v>33699845.840000004</v>
      </c>
    </row>
    <row r="32" spans="1:16" x14ac:dyDescent="0.2">
      <c r="A32" t="s">
        <v>34</v>
      </c>
      <c r="B32" t="s">
        <v>35</v>
      </c>
      <c r="C32" t="s">
        <v>78</v>
      </c>
      <c r="D32" t="s">
        <v>79</v>
      </c>
      <c r="E32" t="s">
        <v>80</v>
      </c>
      <c r="F32" t="s">
        <v>81</v>
      </c>
      <c r="G32" t="s">
        <v>82</v>
      </c>
      <c r="H32" t="s">
        <v>127</v>
      </c>
      <c r="I32" t="s">
        <v>68</v>
      </c>
      <c r="J32" t="s">
        <v>17</v>
      </c>
      <c r="K32" t="s">
        <v>83</v>
      </c>
      <c r="L32" t="s">
        <v>13</v>
      </c>
      <c r="M32" s="1">
        <v>54310549.289999999</v>
      </c>
      <c r="N32" s="1">
        <v>54310549.289999999</v>
      </c>
      <c r="O32" s="1">
        <v>54241341.149999999</v>
      </c>
      <c r="P32" s="1">
        <v>54157970.990000002</v>
      </c>
    </row>
    <row r="33" spans="1:16" x14ac:dyDescent="0.2">
      <c r="A33" t="s">
        <v>118</v>
      </c>
      <c r="C33" t="s">
        <v>129</v>
      </c>
      <c r="D33" t="s">
        <v>129</v>
      </c>
      <c r="E33" t="s">
        <v>129</v>
      </c>
      <c r="G33" t="s">
        <v>129</v>
      </c>
      <c r="I33" t="s">
        <v>129</v>
      </c>
      <c r="J33" t="s">
        <v>129</v>
      </c>
      <c r="K33" t="s">
        <v>129</v>
      </c>
      <c r="L33" t="s">
        <v>129</v>
      </c>
      <c r="M33" s="1">
        <f>SUM(M10:M32)</f>
        <v>972584537.81000006</v>
      </c>
      <c r="N33" s="1">
        <f>SUM(N10:N32)</f>
        <v>894951857.22000003</v>
      </c>
      <c r="O33" s="1">
        <f>SUM(O10:O32)</f>
        <v>760901675.13999987</v>
      </c>
      <c r="P33" s="1">
        <f>SUM(P10:P32)</f>
        <v>757862599.86999989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zoomScaleNormal="100" workbookViewId="0">
      <selection activeCell="M34" sqref="M34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6" x14ac:dyDescent="0.2">
      <c r="A1" t="s">
        <v>145</v>
      </c>
    </row>
    <row r="3" spans="1:16" ht="10.5" customHeight="1" x14ac:dyDescent="0.2">
      <c r="A3" t="s">
        <v>20</v>
      </c>
    </row>
    <row r="4" spans="1:16" ht="10.5" customHeight="1" x14ac:dyDescent="0.2">
      <c r="A4" s="96" t="s">
        <v>154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</row>
    <row r="5" spans="1:16" ht="10.5" customHeight="1" x14ac:dyDescent="0.2">
      <c r="A5" s="96" t="s">
        <v>21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</row>
    <row r="7" spans="1:16" x14ac:dyDescent="0.2">
      <c r="A7" t="s">
        <v>22</v>
      </c>
      <c r="C7" t="s">
        <v>23</v>
      </c>
      <c r="D7" t="s">
        <v>24</v>
      </c>
      <c r="E7" t="s">
        <v>25</v>
      </c>
      <c r="G7" t="s">
        <v>26</v>
      </c>
      <c r="I7" t="s">
        <v>27</v>
      </c>
      <c r="J7" t="s">
        <v>28</v>
      </c>
      <c r="K7" t="s">
        <v>29</v>
      </c>
      <c r="L7" t="s">
        <v>30</v>
      </c>
      <c r="M7" t="s">
        <v>31</v>
      </c>
      <c r="N7" t="s">
        <v>130</v>
      </c>
      <c r="O7" t="s">
        <v>131</v>
      </c>
      <c r="P7" t="s">
        <v>132</v>
      </c>
    </row>
    <row r="8" spans="1:16" x14ac:dyDescent="0.2">
      <c r="M8" t="s">
        <v>32</v>
      </c>
      <c r="N8" t="s">
        <v>133</v>
      </c>
      <c r="O8" t="s">
        <v>134</v>
      </c>
      <c r="P8" t="s">
        <v>135</v>
      </c>
    </row>
    <row r="9" spans="1:16" x14ac:dyDescent="0.2">
      <c r="L9" t="s">
        <v>33</v>
      </c>
      <c r="M9" t="s">
        <v>136</v>
      </c>
      <c r="N9" t="s">
        <v>136</v>
      </c>
      <c r="O9" t="s">
        <v>136</v>
      </c>
      <c r="P9" t="s">
        <v>136</v>
      </c>
    </row>
    <row r="10" spans="1:16" x14ac:dyDescent="0.2">
      <c r="A10" t="s">
        <v>34</v>
      </c>
      <c r="B10" t="s">
        <v>35</v>
      </c>
      <c r="C10" t="s">
        <v>36</v>
      </c>
      <c r="D10" t="s">
        <v>37</v>
      </c>
      <c r="E10" t="s">
        <v>38</v>
      </c>
      <c r="F10" t="s">
        <v>39</v>
      </c>
      <c r="G10" t="s">
        <v>40</v>
      </c>
      <c r="H10" t="s">
        <v>41</v>
      </c>
      <c r="I10" t="s">
        <v>13</v>
      </c>
      <c r="J10" t="s">
        <v>18</v>
      </c>
      <c r="K10" t="s">
        <v>42</v>
      </c>
      <c r="L10" t="s">
        <v>12</v>
      </c>
      <c r="M10" s="1">
        <v>31967569</v>
      </c>
      <c r="N10" s="1">
        <v>28458357.420000002</v>
      </c>
      <c r="O10" s="1">
        <v>22972129.300000001</v>
      </c>
      <c r="P10" s="1">
        <v>22971951.300000001</v>
      </c>
    </row>
    <row r="11" spans="1:16" x14ac:dyDescent="0.2">
      <c r="A11" t="s">
        <v>34</v>
      </c>
      <c r="B11" t="s">
        <v>35</v>
      </c>
      <c r="C11" t="s">
        <v>36</v>
      </c>
      <c r="D11" t="s">
        <v>37</v>
      </c>
      <c r="E11" t="s">
        <v>38</v>
      </c>
      <c r="F11" t="s">
        <v>39</v>
      </c>
      <c r="G11" t="s">
        <v>43</v>
      </c>
      <c r="H11" t="s">
        <v>44</v>
      </c>
      <c r="I11" t="s">
        <v>13</v>
      </c>
      <c r="J11" t="s">
        <v>18</v>
      </c>
      <c r="K11" t="s">
        <v>42</v>
      </c>
      <c r="L11" t="s">
        <v>14</v>
      </c>
      <c r="M11" s="1">
        <v>6550000</v>
      </c>
      <c r="N11" s="1">
        <v>883154.88</v>
      </c>
      <c r="O11" s="1">
        <v>275361.19</v>
      </c>
      <c r="P11" s="1">
        <v>202047.19</v>
      </c>
    </row>
    <row r="12" spans="1:16" x14ac:dyDescent="0.2">
      <c r="A12" t="s">
        <v>34</v>
      </c>
      <c r="B12" t="s">
        <v>35</v>
      </c>
      <c r="C12" t="s">
        <v>36</v>
      </c>
      <c r="D12" t="s">
        <v>37</v>
      </c>
      <c r="E12" t="s">
        <v>38</v>
      </c>
      <c r="F12" t="s">
        <v>39</v>
      </c>
      <c r="G12" t="s">
        <v>43</v>
      </c>
      <c r="H12" t="s">
        <v>44</v>
      </c>
      <c r="I12" t="s">
        <v>13</v>
      </c>
      <c r="J12" t="s">
        <v>18</v>
      </c>
      <c r="K12" t="s">
        <v>42</v>
      </c>
      <c r="L12" t="s">
        <v>12</v>
      </c>
      <c r="M12" s="1">
        <v>153540618.66999999</v>
      </c>
      <c r="N12" s="1">
        <v>119720557.79000001</v>
      </c>
      <c r="O12" s="1">
        <v>57742833.640000001</v>
      </c>
      <c r="P12" s="1">
        <v>56849685.149999999</v>
      </c>
    </row>
    <row r="13" spans="1:16" x14ac:dyDescent="0.2">
      <c r="A13" t="s">
        <v>34</v>
      </c>
      <c r="B13" t="s">
        <v>35</v>
      </c>
      <c r="C13" t="s">
        <v>36</v>
      </c>
      <c r="D13" t="s">
        <v>37</v>
      </c>
      <c r="E13" t="s">
        <v>38</v>
      </c>
      <c r="F13" t="s">
        <v>39</v>
      </c>
      <c r="G13" t="s">
        <v>43</v>
      </c>
      <c r="H13" t="s">
        <v>44</v>
      </c>
      <c r="I13" t="s">
        <v>13</v>
      </c>
      <c r="J13" t="s">
        <v>19</v>
      </c>
      <c r="K13" t="s">
        <v>45</v>
      </c>
      <c r="L13" t="s">
        <v>12</v>
      </c>
      <c r="M13" s="1">
        <v>25968993</v>
      </c>
      <c r="N13" s="1">
        <v>19833410.370000001</v>
      </c>
      <c r="O13" s="1">
        <v>10163252.76</v>
      </c>
      <c r="P13" s="1">
        <v>10163252.76</v>
      </c>
    </row>
    <row r="14" spans="1:16" x14ac:dyDescent="0.2">
      <c r="A14" t="s">
        <v>34</v>
      </c>
      <c r="B14" t="s">
        <v>35</v>
      </c>
      <c r="C14" t="s">
        <v>36</v>
      </c>
      <c r="D14" t="s">
        <v>46</v>
      </c>
      <c r="E14" t="s">
        <v>38</v>
      </c>
      <c r="F14" t="s">
        <v>39</v>
      </c>
      <c r="G14" t="s">
        <v>49</v>
      </c>
      <c r="H14" t="s">
        <v>50</v>
      </c>
      <c r="I14" t="s">
        <v>13</v>
      </c>
      <c r="J14" t="s">
        <v>18</v>
      </c>
      <c r="K14" t="s">
        <v>42</v>
      </c>
      <c r="L14" t="s">
        <v>14</v>
      </c>
      <c r="M14" s="1">
        <v>1670000</v>
      </c>
      <c r="N14" s="1">
        <v>1518.9</v>
      </c>
    </row>
    <row r="15" spans="1:16" x14ac:dyDescent="0.2">
      <c r="A15" t="s">
        <v>34</v>
      </c>
      <c r="B15" t="s">
        <v>35</v>
      </c>
      <c r="C15" t="s">
        <v>36</v>
      </c>
      <c r="D15" t="s">
        <v>46</v>
      </c>
      <c r="E15" t="s">
        <v>38</v>
      </c>
      <c r="F15" t="s">
        <v>39</v>
      </c>
      <c r="G15" t="s">
        <v>51</v>
      </c>
      <c r="H15" t="s">
        <v>52</v>
      </c>
      <c r="I15" t="s">
        <v>13</v>
      </c>
      <c r="J15" t="s">
        <v>18</v>
      </c>
      <c r="K15" t="s">
        <v>42</v>
      </c>
      <c r="L15" t="s">
        <v>14</v>
      </c>
      <c r="M15" s="1">
        <v>1950800</v>
      </c>
      <c r="N15" s="1">
        <v>1384040.55</v>
      </c>
    </row>
    <row r="16" spans="1:16" x14ac:dyDescent="0.2">
      <c r="A16" t="s">
        <v>34</v>
      </c>
      <c r="B16" t="s">
        <v>35</v>
      </c>
      <c r="C16" t="s">
        <v>36</v>
      </c>
      <c r="D16" t="s">
        <v>46</v>
      </c>
      <c r="E16" t="s">
        <v>38</v>
      </c>
      <c r="F16" t="s">
        <v>39</v>
      </c>
      <c r="G16" t="s">
        <v>53</v>
      </c>
      <c r="H16" t="s">
        <v>54</v>
      </c>
      <c r="I16" t="s">
        <v>13</v>
      </c>
      <c r="J16" t="s">
        <v>18</v>
      </c>
      <c r="K16" t="s">
        <v>42</v>
      </c>
      <c r="L16" t="s">
        <v>14</v>
      </c>
      <c r="M16" s="1">
        <v>2625300</v>
      </c>
      <c r="N16" s="1">
        <v>26366.11</v>
      </c>
    </row>
    <row r="17" spans="1:16" x14ac:dyDescent="0.2">
      <c r="A17" t="s">
        <v>34</v>
      </c>
      <c r="B17" t="s">
        <v>35</v>
      </c>
      <c r="C17" t="s">
        <v>36</v>
      </c>
      <c r="D17" t="s">
        <v>46</v>
      </c>
      <c r="E17" t="s">
        <v>38</v>
      </c>
      <c r="F17" t="s">
        <v>39</v>
      </c>
      <c r="G17" t="s">
        <v>55</v>
      </c>
      <c r="H17" t="s">
        <v>56</v>
      </c>
      <c r="I17" t="s">
        <v>13</v>
      </c>
      <c r="J17" t="s">
        <v>18</v>
      </c>
      <c r="K17" t="s">
        <v>42</v>
      </c>
      <c r="L17" t="s">
        <v>14</v>
      </c>
      <c r="M17" s="1">
        <v>1180000</v>
      </c>
      <c r="N17" s="1">
        <v>5037.49</v>
      </c>
    </row>
    <row r="18" spans="1:16" x14ac:dyDescent="0.2">
      <c r="A18" t="s">
        <v>34</v>
      </c>
      <c r="B18" t="s">
        <v>35</v>
      </c>
      <c r="C18" t="s">
        <v>36</v>
      </c>
      <c r="D18" t="s">
        <v>46</v>
      </c>
      <c r="E18" t="s">
        <v>38</v>
      </c>
      <c r="F18" t="s">
        <v>39</v>
      </c>
      <c r="G18" t="s">
        <v>57</v>
      </c>
      <c r="H18" t="s">
        <v>58</v>
      </c>
      <c r="I18" t="s">
        <v>13</v>
      </c>
      <c r="J18" t="s">
        <v>18</v>
      </c>
      <c r="K18" t="s">
        <v>42</v>
      </c>
      <c r="L18" t="s">
        <v>14</v>
      </c>
      <c r="M18" s="1">
        <v>1470000</v>
      </c>
    </row>
    <row r="19" spans="1:16" x14ac:dyDescent="0.2">
      <c r="A19" t="s">
        <v>34</v>
      </c>
      <c r="B19" t="s">
        <v>35</v>
      </c>
      <c r="C19" t="s">
        <v>36</v>
      </c>
      <c r="D19" t="s">
        <v>46</v>
      </c>
      <c r="E19" t="s">
        <v>38</v>
      </c>
      <c r="F19" t="s">
        <v>39</v>
      </c>
      <c r="G19" t="s">
        <v>59</v>
      </c>
      <c r="H19" t="s">
        <v>60</v>
      </c>
      <c r="I19" t="s">
        <v>13</v>
      </c>
      <c r="J19" t="s">
        <v>18</v>
      </c>
      <c r="K19" t="s">
        <v>42</v>
      </c>
      <c r="L19" t="s">
        <v>14</v>
      </c>
      <c r="M19" s="1">
        <v>2000000</v>
      </c>
    </row>
    <row r="20" spans="1:16" x14ac:dyDescent="0.2">
      <c r="A20" t="s">
        <v>34</v>
      </c>
      <c r="B20" t="s">
        <v>35</v>
      </c>
      <c r="C20" t="s">
        <v>36</v>
      </c>
      <c r="D20" t="s">
        <v>46</v>
      </c>
      <c r="E20" t="s">
        <v>38</v>
      </c>
      <c r="F20" t="s">
        <v>39</v>
      </c>
      <c r="G20" t="s">
        <v>140</v>
      </c>
      <c r="H20" t="s">
        <v>141</v>
      </c>
      <c r="I20" t="s">
        <v>13</v>
      </c>
      <c r="J20" t="s">
        <v>18</v>
      </c>
      <c r="K20" t="s">
        <v>42</v>
      </c>
      <c r="L20" t="s">
        <v>14</v>
      </c>
      <c r="M20" s="1">
        <v>1410000</v>
      </c>
    </row>
    <row r="21" spans="1:16" x14ac:dyDescent="0.2">
      <c r="A21" t="s">
        <v>34</v>
      </c>
      <c r="B21" t="s">
        <v>35</v>
      </c>
      <c r="C21" t="s">
        <v>36</v>
      </c>
      <c r="D21" t="s">
        <v>46</v>
      </c>
      <c r="E21" t="s">
        <v>38</v>
      </c>
      <c r="F21" t="s">
        <v>39</v>
      </c>
      <c r="G21" t="s">
        <v>61</v>
      </c>
      <c r="H21" t="s">
        <v>124</v>
      </c>
      <c r="I21" t="s">
        <v>13</v>
      </c>
      <c r="J21" t="s">
        <v>18</v>
      </c>
      <c r="K21" t="s">
        <v>42</v>
      </c>
      <c r="L21" t="s">
        <v>13</v>
      </c>
      <c r="M21" s="1">
        <v>544021874.83000004</v>
      </c>
      <c r="N21" s="1">
        <v>544021581.39999998</v>
      </c>
      <c r="O21" s="1">
        <v>543835380.47000003</v>
      </c>
      <c r="P21" s="1">
        <v>541695385.23000002</v>
      </c>
    </row>
    <row r="22" spans="1:16" x14ac:dyDescent="0.2">
      <c r="A22" t="s">
        <v>34</v>
      </c>
      <c r="B22" t="s">
        <v>35</v>
      </c>
      <c r="C22" t="s">
        <v>36</v>
      </c>
      <c r="D22" t="s">
        <v>46</v>
      </c>
      <c r="E22" t="s">
        <v>38</v>
      </c>
      <c r="F22" t="s">
        <v>39</v>
      </c>
      <c r="G22" t="s">
        <v>125</v>
      </c>
      <c r="H22" t="s">
        <v>126</v>
      </c>
      <c r="I22" t="s">
        <v>13</v>
      </c>
      <c r="J22" t="s">
        <v>18</v>
      </c>
      <c r="K22" t="s">
        <v>42</v>
      </c>
      <c r="L22" t="s">
        <v>12</v>
      </c>
      <c r="M22" s="1">
        <v>17147858</v>
      </c>
      <c r="N22" s="1">
        <v>10194237.75</v>
      </c>
      <c r="O22" s="1">
        <v>9714286.7899999991</v>
      </c>
      <c r="P22" s="1">
        <v>9714286.7899999991</v>
      </c>
    </row>
    <row r="23" spans="1:16" x14ac:dyDescent="0.2">
      <c r="A23" t="s">
        <v>34</v>
      </c>
      <c r="B23" t="s">
        <v>35</v>
      </c>
      <c r="C23" t="s">
        <v>36</v>
      </c>
      <c r="D23" t="s">
        <v>62</v>
      </c>
      <c r="E23" t="s">
        <v>38</v>
      </c>
      <c r="F23" t="s">
        <v>39</v>
      </c>
      <c r="G23" t="s">
        <v>63</v>
      </c>
      <c r="H23" t="s">
        <v>64</v>
      </c>
      <c r="I23" t="s">
        <v>13</v>
      </c>
      <c r="J23" t="s">
        <v>18</v>
      </c>
      <c r="K23" t="s">
        <v>42</v>
      </c>
      <c r="L23" t="s">
        <v>14</v>
      </c>
      <c r="M23" s="1">
        <v>60000</v>
      </c>
    </row>
    <row r="24" spans="1:16" x14ac:dyDescent="0.2">
      <c r="A24" t="s">
        <v>34</v>
      </c>
      <c r="B24" t="s">
        <v>35</v>
      </c>
      <c r="C24" t="s">
        <v>36</v>
      </c>
      <c r="D24" t="s">
        <v>62</v>
      </c>
      <c r="E24" t="s">
        <v>38</v>
      </c>
      <c r="F24" t="s">
        <v>39</v>
      </c>
      <c r="G24" t="s">
        <v>63</v>
      </c>
      <c r="H24" t="s">
        <v>64</v>
      </c>
      <c r="I24" t="s">
        <v>13</v>
      </c>
      <c r="J24" t="s">
        <v>18</v>
      </c>
      <c r="K24" t="s">
        <v>42</v>
      </c>
      <c r="L24" t="s">
        <v>12</v>
      </c>
      <c r="M24" s="1">
        <v>30000</v>
      </c>
    </row>
    <row r="25" spans="1:16" x14ac:dyDescent="0.2">
      <c r="A25" t="s">
        <v>34</v>
      </c>
      <c r="B25" t="s">
        <v>35</v>
      </c>
      <c r="C25" t="s">
        <v>36</v>
      </c>
      <c r="D25" t="s">
        <v>65</v>
      </c>
      <c r="E25" t="s">
        <v>38</v>
      </c>
      <c r="F25" t="s">
        <v>39</v>
      </c>
      <c r="G25" t="s">
        <v>66</v>
      </c>
      <c r="H25" t="s">
        <v>67</v>
      </c>
      <c r="I25" t="s">
        <v>68</v>
      </c>
      <c r="J25" t="s">
        <v>18</v>
      </c>
      <c r="K25" t="s">
        <v>42</v>
      </c>
      <c r="L25" t="s">
        <v>12</v>
      </c>
      <c r="M25" s="1">
        <v>30134400</v>
      </c>
      <c r="N25" s="1">
        <v>28560000</v>
      </c>
      <c r="O25" s="1">
        <v>12497840.220000001</v>
      </c>
      <c r="P25" s="1">
        <v>12497840.220000001</v>
      </c>
    </row>
    <row r="26" spans="1:16" x14ac:dyDescent="0.2">
      <c r="A26" t="s">
        <v>34</v>
      </c>
      <c r="B26" t="s">
        <v>35</v>
      </c>
      <c r="C26" t="s">
        <v>36</v>
      </c>
      <c r="D26" t="s">
        <v>69</v>
      </c>
      <c r="E26" t="s">
        <v>38</v>
      </c>
      <c r="F26" t="s">
        <v>39</v>
      </c>
      <c r="G26" t="s">
        <v>70</v>
      </c>
      <c r="H26" t="s">
        <v>71</v>
      </c>
      <c r="I26" t="s">
        <v>13</v>
      </c>
      <c r="J26" t="s">
        <v>18</v>
      </c>
      <c r="K26" t="s">
        <v>42</v>
      </c>
      <c r="L26" t="s">
        <v>12</v>
      </c>
      <c r="M26" s="1">
        <v>199268.51</v>
      </c>
      <c r="N26" s="1">
        <v>199268.51</v>
      </c>
      <c r="O26" s="1">
        <v>198642.5</v>
      </c>
      <c r="P26" s="1">
        <v>198642.5</v>
      </c>
    </row>
    <row r="27" spans="1:16" x14ac:dyDescent="0.2">
      <c r="A27" t="s">
        <v>34</v>
      </c>
      <c r="B27" t="s">
        <v>35</v>
      </c>
      <c r="C27" t="s">
        <v>36</v>
      </c>
      <c r="D27" t="s">
        <v>69</v>
      </c>
      <c r="E27" t="s">
        <v>38</v>
      </c>
      <c r="F27" t="s">
        <v>39</v>
      </c>
      <c r="G27" t="s">
        <v>72</v>
      </c>
      <c r="H27" t="s">
        <v>73</v>
      </c>
      <c r="I27" t="s">
        <v>13</v>
      </c>
      <c r="J27" t="s">
        <v>18</v>
      </c>
      <c r="K27" t="s">
        <v>42</v>
      </c>
      <c r="L27" t="s">
        <v>12</v>
      </c>
      <c r="M27" s="1">
        <v>6987204</v>
      </c>
      <c r="N27" s="1">
        <v>6987204</v>
      </c>
      <c r="O27" s="1">
        <v>3892032</v>
      </c>
      <c r="P27" s="1">
        <v>3892032</v>
      </c>
    </row>
    <row r="28" spans="1:16" x14ac:dyDescent="0.2">
      <c r="A28" t="s">
        <v>34</v>
      </c>
      <c r="B28" t="s">
        <v>35</v>
      </c>
      <c r="C28" t="s">
        <v>36</v>
      </c>
      <c r="D28" t="s">
        <v>69</v>
      </c>
      <c r="E28" t="s">
        <v>38</v>
      </c>
      <c r="F28" t="s">
        <v>39</v>
      </c>
      <c r="G28" t="s">
        <v>74</v>
      </c>
      <c r="H28" t="s">
        <v>75</v>
      </c>
      <c r="I28" t="s">
        <v>13</v>
      </c>
      <c r="J28" t="s">
        <v>18</v>
      </c>
      <c r="K28" t="s">
        <v>42</v>
      </c>
      <c r="L28" t="s">
        <v>12</v>
      </c>
      <c r="M28" s="1">
        <v>2972750</v>
      </c>
      <c r="N28" s="1">
        <v>2972749.92</v>
      </c>
      <c r="O28" s="1">
        <v>837505.92</v>
      </c>
      <c r="P28" s="1">
        <v>837505.92</v>
      </c>
    </row>
    <row r="29" spans="1:16" x14ac:dyDescent="0.2">
      <c r="A29" t="s">
        <v>34</v>
      </c>
      <c r="B29" t="s">
        <v>35</v>
      </c>
      <c r="C29" t="s">
        <v>36</v>
      </c>
      <c r="D29" t="s">
        <v>69</v>
      </c>
      <c r="E29" t="s">
        <v>38</v>
      </c>
      <c r="F29" t="s">
        <v>39</v>
      </c>
      <c r="G29" t="s">
        <v>76</v>
      </c>
      <c r="H29" t="s">
        <v>77</v>
      </c>
      <c r="I29" t="s">
        <v>13</v>
      </c>
      <c r="J29" t="s">
        <v>18</v>
      </c>
      <c r="K29" t="s">
        <v>42</v>
      </c>
      <c r="L29" t="s">
        <v>12</v>
      </c>
      <c r="M29" s="1">
        <v>48711936</v>
      </c>
      <c r="N29" s="1">
        <v>48711936</v>
      </c>
      <c r="O29" s="1">
        <v>28226757.030000001</v>
      </c>
      <c r="P29" s="1">
        <v>28226757.030000001</v>
      </c>
    </row>
    <row r="30" spans="1:16" x14ac:dyDescent="0.2">
      <c r="A30" t="s">
        <v>34</v>
      </c>
      <c r="B30" t="s">
        <v>35</v>
      </c>
      <c r="C30" t="s">
        <v>36</v>
      </c>
      <c r="D30" t="s">
        <v>142</v>
      </c>
      <c r="E30" t="s">
        <v>38</v>
      </c>
      <c r="F30" t="s">
        <v>39</v>
      </c>
      <c r="G30" t="s">
        <v>47</v>
      </c>
      <c r="H30" t="s">
        <v>48</v>
      </c>
      <c r="I30" t="s">
        <v>13</v>
      </c>
      <c r="J30" t="s">
        <v>18</v>
      </c>
      <c r="K30" t="s">
        <v>42</v>
      </c>
      <c r="L30" t="s">
        <v>13</v>
      </c>
      <c r="M30" s="1">
        <v>93561892.980000004</v>
      </c>
      <c r="N30" s="1">
        <v>93561892.980000004</v>
      </c>
      <c r="O30" s="1">
        <v>93552180.239999995</v>
      </c>
      <c r="P30" s="1">
        <v>93552180.239999995</v>
      </c>
    </row>
    <row r="31" spans="1:16" x14ac:dyDescent="0.2">
      <c r="A31" t="s">
        <v>34</v>
      </c>
      <c r="B31" t="s">
        <v>35</v>
      </c>
      <c r="C31" t="s">
        <v>78</v>
      </c>
      <c r="D31" t="s">
        <v>79</v>
      </c>
      <c r="E31" t="s">
        <v>80</v>
      </c>
      <c r="F31" t="s">
        <v>81</v>
      </c>
      <c r="G31" t="s">
        <v>82</v>
      </c>
      <c r="H31" t="s">
        <v>127</v>
      </c>
      <c r="I31" t="s">
        <v>68</v>
      </c>
      <c r="J31" t="s">
        <v>123</v>
      </c>
      <c r="K31" t="s">
        <v>128</v>
      </c>
      <c r="L31" t="s">
        <v>13</v>
      </c>
      <c r="M31" s="1">
        <v>48260072.560000002</v>
      </c>
      <c r="N31" s="1">
        <v>48260072.560000002</v>
      </c>
      <c r="O31" s="1">
        <v>48180360.729999997</v>
      </c>
      <c r="P31" s="1">
        <v>47732878.859999999</v>
      </c>
    </row>
    <row r="32" spans="1:16" x14ac:dyDescent="0.2">
      <c r="A32" t="s">
        <v>34</v>
      </c>
      <c r="B32" t="s">
        <v>35</v>
      </c>
      <c r="C32" t="s">
        <v>78</v>
      </c>
      <c r="D32" t="s">
        <v>79</v>
      </c>
      <c r="E32" t="s">
        <v>80</v>
      </c>
      <c r="F32" t="s">
        <v>81</v>
      </c>
      <c r="G32" t="s">
        <v>82</v>
      </c>
      <c r="H32" t="s">
        <v>127</v>
      </c>
      <c r="I32" t="s">
        <v>68</v>
      </c>
      <c r="J32" t="s">
        <v>17</v>
      </c>
      <c r="K32" t="s">
        <v>83</v>
      </c>
      <c r="L32" t="s">
        <v>13</v>
      </c>
      <c r="M32" s="1">
        <v>54310549.289999999</v>
      </c>
      <c r="N32" s="1">
        <v>54310549.289999999</v>
      </c>
      <c r="O32" s="1">
        <v>54310549.289999999</v>
      </c>
      <c r="P32" s="1">
        <v>54310549.289999999</v>
      </c>
    </row>
    <row r="33" spans="13:16" x14ac:dyDescent="0.2">
      <c r="M33" s="1"/>
      <c r="N33" s="1"/>
      <c r="O33" s="1"/>
      <c r="P33" s="1"/>
    </row>
    <row r="34" spans="13:16" x14ac:dyDescent="0.2">
      <c r="M34" s="1">
        <f>SUM(M10:M33)</f>
        <v>1076731086.8399999</v>
      </c>
      <c r="N34" s="1">
        <f>SUM(N10:N33)</f>
        <v>1008091935.9200001</v>
      </c>
      <c r="O34" s="1">
        <f>SUM(O10:O33)</f>
        <v>886399112.07999992</v>
      </c>
      <c r="P34" s="1">
        <f>SUM(P10:P33)</f>
        <v>882844994.4799999</v>
      </c>
    </row>
    <row r="35" spans="13:16" x14ac:dyDescent="0.2">
      <c r="M35" s="1"/>
      <c r="N35" s="1"/>
      <c r="O35" s="1"/>
      <c r="P35" s="1"/>
    </row>
    <row r="36" spans="13:16" x14ac:dyDescent="0.2">
      <c r="M36" s="54"/>
      <c r="N36" s="54"/>
      <c r="O36" s="54"/>
      <c r="P36" s="54"/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5"/>
  <sheetViews>
    <sheetView showGridLines="0" tabSelected="1" view="pageBreakPreview" topLeftCell="A13" zoomScale="75" zoomScaleNormal="70" zoomScaleSheetLayoutView="75" workbookViewId="0">
      <selection activeCell="L26" sqref="L26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9.7109375" customWidth="1"/>
    <col min="17" max="17" width="11.42578125" customWidth="1"/>
    <col min="18" max="18" width="25.42578125" customWidth="1"/>
    <col min="19" max="19" width="19" customWidth="1"/>
    <col min="20" max="20" width="12" customWidth="1"/>
    <col min="21" max="21" width="18.85546875" customWidth="1"/>
    <col min="23" max="23" width="20.42578125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43132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88" t="s">
        <v>89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9" t="s">
        <v>90</v>
      </c>
      <c r="B7" s="90"/>
      <c r="C7" s="90"/>
      <c r="D7" s="90"/>
      <c r="E7" s="90"/>
      <c r="F7" s="90"/>
      <c r="G7" s="90"/>
      <c r="H7" s="90"/>
      <c r="I7" s="90"/>
      <c r="J7" s="91"/>
      <c r="K7" s="92" t="s">
        <v>3</v>
      </c>
      <c r="L7" s="79" t="s">
        <v>91</v>
      </c>
      <c r="M7" s="81"/>
      <c r="N7" s="92" t="s">
        <v>92</v>
      </c>
      <c r="O7" s="92" t="s">
        <v>93</v>
      </c>
      <c r="P7" s="89" t="s">
        <v>94</v>
      </c>
      <c r="Q7" s="91"/>
      <c r="R7" s="92" t="s">
        <v>6</v>
      </c>
      <c r="S7" s="89" t="s">
        <v>95</v>
      </c>
      <c r="T7" s="90"/>
      <c r="U7" s="90"/>
      <c r="V7" s="90"/>
      <c r="W7" s="90"/>
      <c r="X7" s="91"/>
    </row>
    <row r="8" spans="1:24" ht="20.25" customHeight="1" x14ac:dyDescent="0.2">
      <c r="A8" s="94" t="s">
        <v>22</v>
      </c>
      <c r="B8" s="95"/>
      <c r="C8" s="82" t="s">
        <v>96</v>
      </c>
      <c r="D8" s="82" t="s">
        <v>97</v>
      </c>
      <c r="E8" s="84" t="s">
        <v>98</v>
      </c>
      <c r="F8" s="85"/>
      <c r="G8" s="82" t="s">
        <v>0</v>
      </c>
      <c r="H8" s="86" t="s">
        <v>2</v>
      </c>
      <c r="I8" s="87"/>
      <c r="J8" s="82" t="s">
        <v>1</v>
      </c>
      <c r="K8" s="93"/>
      <c r="L8" s="10" t="s">
        <v>99</v>
      </c>
      <c r="M8" s="10" t="s">
        <v>100</v>
      </c>
      <c r="N8" s="93"/>
      <c r="O8" s="93"/>
      <c r="P8" s="12" t="s">
        <v>4</v>
      </c>
      <c r="Q8" s="12" t="s">
        <v>5</v>
      </c>
      <c r="R8" s="93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83"/>
      <c r="D9" s="83"/>
      <c r="E9" s="17" t="s">
        <v>103</v>
      </c>
      <c r="F9" s="17" t="s">
        <v>104</v>
      </c>
      <c r="G9" s="83"/>
      <c r="H9" s="17" t="s">
        <v>101</v>
      </c>
      <c r="I9" s="17" t="s">
        <v>102</v>
      </c>
      <c r="J9" s="83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32" t="str">
        <f>+'Access-Fev'!A13</f>
        <v>12101</v>
      </c>
      <c r="B10" s="43" t="str">
        <f>+'Access-Fev'!B13</f>
        <v>JUSTICA FEDERAL DE PRIMEIRO GRAU</v>
      </c>
      <c r="C10" s="32" t="str">
        <f>CONCATENATE('Access-Fev'!C13,".",'Access-Fev'!D13)</f>
        <v>02.061</v>
      </c>
      <c r="D10" s="32" t="str">
        <f>CONCATENATE('Access-Fev'!E13,".",'Access-Fev'!G13)</f>
        <v>0569.4224</v>
      </c>
      <c r="E10" s="43" t="str">
        <f>+'Access-Fev'!F13</f>
        <v>PRESTACAO JURISDICIONAL NA JUSTICA FEDERAL</v>
      </c>
      <c r="F10" s="43" t="str">
        <f>+'Access-Fev'!H13</f>
        <v>ASSISTENCIA JURIDICA A PESSOAS CARENTES</v>
      </c>
      <c r="G10" s="32" t="str">
        <f>IF('Access-Fev'!I13="1","F","S")</f>
        <v>F</v>
      </c>
      <c r="H10" s="32" t="str">
        <f>+'Access-Fev'!J13</f>
        <v>0100</v>
      </c>
      <c r="I10" s="43" t="str">
        <f>+'Access-Fev'!K13</f>
        <v>RECURSOS ORDINARIOS</v>
      </c>
      <c r="J10" s="32" t="str">
        <f>+'Access-Fev'!L13</f>
        <v>3</v>
      </c>
      <c r="K10" s="35"/>
      <c r="L10" s="35"/>
      <c r="M10" s="35"/>
      <c r="N10" s="33">
        <v>0</v>
      </c>
      <c r="O10" s="35"/>
      <c r="P10" s="35">
        <f>'Access-Fev'!M13</f>
        <v>28458359</v>
      </c>
      <c r="Q10" s="35"/>
      <c r="R10" s="35">
        <f t="shared" ref="R10:R19" si="0">N10-O10+P10+Q10</f>
        <v>28458359</v>
      </c>
      <c r="S10" s="35">
        <f>'Access-Fev'!N13</f>
        <v>28458358.949999999</v>
      </c>
      <c r="T10" s="36">
        <f t="shared" ref="T10:T19" si="1">IF(R10&gt;0,S10/R10,0)</f>
        <v>0.99999999824304697</v>
      </c>
      <c r="U10" s="35">
        <f>'Access-Fev'!O13</f>
        <v>3119123.73</v>
      </c>
      <c r="V10" s="36">
        <f t="shared" ref="V10:V19" si="2">IF(R10&gt;0,U10/R10,0)</f>
        <v>0.10960307760542341</v>
      </c>
      <c r="W10" s="35">
        <f>'Access-Fev'!P13</f>
        <v>2614524.64</v>
      </c>
      <c r="X10" s="36">
        <f t="shared" ref="X10:X19" si="3">IF(R10&gt;0,W10/R10,0)</f>
        <v>9.1871939629407304E-2</v>
      </c>
    </row>
    <row r="11" spans="1:24" ht="30.75" customHeight="1" x14ac:dyDescent="0.2">
      <c r="A11" s="32" t="str">
        <f>+'Access-Fev'!A14</f>
        <v>12101</v>
      </c>
      <c r="B11" s="43" t="str">
        <f>+'Access-Fev'!B14</f>
        <v>JUSTICA FEDERAL DE PRIMEIRO GRAU</v>
      </c>
      <c r="C11" s="32" t="str">
        <f>CONCATENATE('Access-Fev'!C14,".",'Access-Fev'!D14)</f>
        <v>02.061</v>
      </c>
      <c r="D11" s="32" t="str">
        <f>CONCATENATE('Access-Fev'!E14,".",'Access-Fev'!G14)</f>
        <v>0569.4257</v>
      </c>
      <c r="E11" s="43" t="str">
        <f>+'Access-Fev'!F14</f>
        <v>PRESTACAO JURISDICIONAL NA JUSTICA FEDERAL</v>
      </c>
      <c r="F11" s="43" t="str">
        <f>+'Access-Fev'!H14</f>
        <v>JULGAMENTO DE CAUSAS NA JUSTICA FEDERAL</v>
      </c>
      <c r="G11" s="32" t="str">
        <f>IF('Access-Fev'!I14="1","F","S")</f>
        <v>F</v>
      </c>
      <c r="H11" s="32" t="str">
        <f>+'Access-Fev'!J14</f>
        <v>0100</v>
      </c>
      <c r="I11" s="43" t="str">
        <f>+'Access-Fev'!K14</f>
        <v>RECURSOS ORDINARIOS</v>
      </c>
      <c r="J11" s="32" t="str">
        <f>+'Access-Fev'!L14</f>
        <v>4</v>
      </c>
      <c r="K11" s="35"/>
      <c r="L11" s="35"/>
      <c r="M11" s="35"/>
      <c r="N11" s="33">
        <v>0</v>
      </c>
      <c r="O11" s="35"/>
      <c r="P11" s="35">
        <f>'Access-Fev'!M14</f>
        <v>3000000</v>
      </c>
      <c r="Q11" s="35"/>
      <c r="R11" s="35">
        <f t="shared" si="0"/>
        <v>3000000</v>
      </c>
      <c r="S11" s="35">
        <f>'Access-Fev'!N14</f>
        <v>62539.74</v>
      </c>
      <c r="T11" s="36">
        <f t="shared" si="1"/>
        <v>2.084658E-2</v>
      </c>
      <c r="U11" s="35">
        <f>'Access-Fev'!O14</f>
        <v>0</v>
      </c>
      <c r="V11" s="36">
        <f t="shared" si="2"/>
        <v>0</v>
      </c>
      <c r="W11" s="35">
        <f>'Access-Fev'!P14</f>
        <v>0</v>
      </c>
      <c r="X11" s="36">
        <f t="shared" si="3"/>
        <v>0</v>
      </c>
    </row>
    <row r="12" spans="1:24" ht="30.75" customHeight="1" x14ac:dyDescent="0.2">
      <c r="A12" s="32" t="str">
        <f>+'Access-Fev'!A15</f>
        <v>12101</v>
      </c>
      <c r="B12" s="43" t="str">
        <f>+'Access-Fev'!B15</f>
        <v>JUSTICA FEDERAL DE PRIMEIRO GRAU</v>
      </c>
      <c r="C12" s="32" t="str">
        <f>CONCATENATE('Access-Fev'!C15,".",'Access-Fev'!D15)</f>
        <v>02.061</v>
      </c>
      <c r="D12" s="32" t="str">
        <f>CONCATENATE('Access-Fev'!E15,".",'Access-Fev'!G15)</f>
        <v>0569.4257</v>
      </c>
      <c r="E12" s="43" t="str">
        <f>+'Access-Fev'!F15</f>
        <v>PRESTACAO JURISDICIONAL NA JUSTICA FEDERAL</v>
      </c>
      <c r="F12" s="43" t="str">
        <f>+'Access-Fev'!H15</f>
        <v>JULGAMENTO DE CAUSAS NA JUSTICA FEDERAL</v>
      </c>
      <c r="G12" s="32" t="str">
        <f>IF('Access-Fev'!I15="1","F","S")</f>
        <v>F</v>
      </c>
      <c r="H12" s="32" t="str">
        <f>+'Access-Fev'!J15</f>
        <v>0100</v>
      </c>
      <c r="I12" s="43" t="str">
        <f>+'Access-Fev'!K15</f>
        <v>RECURSOS ORDINARIOS</v>
      </c>
      <c r="J12" s="32" t="str">
        <f>+'Access-Fev'!L15</f>
        <v>3</v>
      </c>
      <c r="K12" s="33"/>
      <c r="L12" s="33"/>
      <c r="M12" s="33"/>
      <c r="N12" s="33">
        <v>0</v>
      </c>
      <c r="O12" s="33"/>
      <c r="P12" s="35">
        <f>'Access-Fev'!M15</f>
        <v>149044829</v>
      </c>
      <c r="Q12" s="35"/>
      <c r="R12" s="35">
        <f t="shared" si="0"/>
        <v>149044829</v>
      </c>
      <c r="S12" s="35">
        <f>'Access-Fev'!N15</f>
        <v>109631269.38</v>
      </c>
      <c r="T12" s="36">
        <f t="shared" si="1"/>
        <v>0.73555902687506181</v>
      </c>
      <c r="U12" s="35">
        <f>'Access-Fev'!O15</f>
        <v>8859652.2300000004</v>
      </c>
      <c r="V12" s="36">
        <f t="shared" si="2"/>
        <v>5.9442868896847141E-2</v>
      </c>
      <c r="W12" s="35">
        <f>'Access-Fev'!P15</f>
        <v>7464686.0700000003</v>
      </c>
      <c r="X12" s="36">
        <f t="shared" si="3"/>
        <v>5.0083495818563424E-2</v>
      </c>
    </row>
    <row r="13" spans="1:24" ht="30.75" customHeight="1" x14ac:dyDescent="0.2">
      <c r="A13" s="32" t="str">
        <f>+'Access-Fev'!A16</f>
        <v>12101</v>
      </c>
      <c r="B13" s="43" t="str">
        <f>+'Access-Fev'!B16</f>
        <v>JUSTICA FEDERAL DE PRIMEIRO GRAU</v>
      </c>
      <c r="C13" s="32" t="str">
        <f>CONCATENATE('Access-Fev'!C16,".",'Access-Fev'!D16)</f>
        <v>02.061</v>
      </c>
      <c r="D13" s="32" t="str">
        <f>CONCATENATE('Access-Fev'!E16,".",'Access-Fev'!G16)</f>
        <v>0569.4257</v>
      </c>
      <c r="E13" s="43" t="str">
        <f>+'Access-Fev'!F16</f>
        <v>PRESTACAO JURISDICIONAL NA JUSTICA FEDERAL</v>
      </c>
      <c r="F13" s="43" t="str">
        <f>+'Access-Fev'!H16</f>
        <v>JULGAMENTO DE CAUSAS NA JUSTICA FEDERAL</v>
      </c>
      <c r="G13" s="32" t="str">
        <f>IF('Access-Fev'!I16="1","F","S")</f>
        <v>F</v>
      </c>
      <c r="H13" s="32" t="str">
        <f>+'Access-Fev'!J16</f>
        <v>0127</v>
      </c>
      <c r="I13" s="43" t="str">
        <f>+'Access-Fev'!K16</f>
        <v>CUSTAS E EMOLUMENTOS - PODER JUDICIARIO</v>
      </c>
      <c r="J13" s="32" t="str">
        <f>+'Access-Fev'!L16</f>
        <v>3</v>
      </c>
      <c r="K13" s="35"/>
      <c r="L13" s="35"/>
      <c r="M13" s="35"/>
      <c r="N13" s="33">
        <v>0</v>
      </c>
      <c r="O13" s="35"/>
      <c r="P13" s="35">
        <f>'Access-Fev'!M16</f>
        <v>23202114</v>
      </c>
      <c r="Q13" s="35"/>
      <c r="R13" s="35">
        <f t="shared" si="0"/>
        <v>23202114</v>
      </c>
      <c r="S13" s="35">
        <f>'Access-Fev'!N16</f>
        <v>10229805.039999999</v>
      </c>
      <c r="T13" s="36">
        <f t="shared" si="1"/>
        <v>0.44089969732930367</v>
      </c>
      <c r="U13" s="35">
        <f>'Access-Fev'!O16</f>
        <v>196428.78</v>
      </c>
      <c r="V13" s="36">
        <f t="shared" si="2"/>
        <v>8.465986332107496E-3</v>
      </c>
      <c r="W13" s="35">
        <f>'Access-Fev'!P16</f>
        <v>196428.78</v>
      </c>
      <c r="X13" s="36">
        <f t="shared" si="3"/>
        <v>8.465986332107496E-3</v>
      </c>
    </row>
    <row r="14" spans="1:24" ht="30.75" customHeight="1" x14ac:dyDescent="0.2">
      <c r="A14" s="32" t="str">
        <f>+'Access-Fev'!A17</f>
        <v>12101</v>
      </c>
      <c r="B14" s="43" t="str">
        <f>+'Access-Fev'!B17</f>
        <v>JUSTICA FEDERAL DE PRIMEIRO GRAU</v>
      </c>
      <c r="C14" s="32" t="str">
        <f>CONCATENATE('Access-Fev'!C17,".",'Access-Fev'!D17)</f>
        <v>02.122</v>
      </c>
      <c r="D14" s="32" t="str">
        <f>CONCATENATE('Access-Fev'!E17,".",'Access-Fev'!G17)</f>
        <v>0569.11RQ</v>
      </c>
      <c r="E14" s="43" t="str">
        <f>+'Access-Fev'!F17</f>
        <v>PRESTACAO JURISDICIONAL NA JUSTICA FEDERAL</v>
      </c>
      <c r="F14" s="43" t="str">
        <f>+'Access-Fev'!H17</f>
        <v>REFORMA DO FORUM FEDERAL DE EXECUCOES FISCAIS DE SAO PAULO -</v>
      </c>
      <c r="G14" s="32" t="str">
        <f>IF('Access-Fev'!I17="1","F","S")</f>
        <v>F</v>
      </c>
      <c r="H14" s="32" t="str">
        <f>+'Access-Fev'!J17</f>
        <v>0100</v>
      </c>
      <c r="I14" s="43" t="str">
        <f>+'Access-Fev'!K17</f>
        <v>RECURSOS ORDINARIOS</v>
      </c>
      <c r="J14" s="32" t="str">
        <f>+'Access-Fev'!L17</f>
        <v>4</v>
      </c>
      <c r="K14" s="35"/>
      <c r="L14" s="35"/>
      <c r="M14" s="35"/>
      <c r="N14" s="33">
        <v>0</v>
      </c>
      <c r="O14" s="35"/>
      <c r="P14" s="35">
        <f>'Access-Fev'!M17</f>
        <v>1490000</v>
      </c>
      <c r="Q14" s="35"/>
      <c r="R14" s="35">
        <f t="shared" si="0"/>
        <v>1490000</v>
      </c>
      <c r="S14" s="35">
        <f>'Access-Fev'!N17</f>
        <v>0</v>
      </c>
      <c r="T14" s="36">
        <f t="shared" si="1"/>
        <v>0</v>
      </c>
      <c r="U14" s="35">
        <f>'Access-Fev'!O17</f>
        <v>0</v>
      </c>
      <c r="V14" s="36">
        <f t="shared" si="2"/>
        <v>0</v>
      </c>
      <c r="W14" s="35">
        <f>'Access-Fev'!P17</f>
        <v>0</v>
      </c>
      <c r="X14" s="36">
        <f t="shared" si="3"/>
        <v>0</v>
      </c>
    </row>
    <row r="15" spans="1:24" ht="30.75" customHeight="1" x14ac:dyDescent="0.2">
      <c r="A15" s="32" t="str">
        <f>+'Access-Fev'!A18</f>
        <v>12101</v>
      </c>
      <c r="B15" s="43" t="str">
        <f>+'Access-Fev'!B18</f>
        <v>JUSTICA FEDERAL DE PRIMEIRO GRAU</v>
      </c>
      <c r="C15" s="32" t="str">
        <f>CONCATENATE('Access-Fev'!C18,".",'Access-Fev'!D18)</f>
        <v>02.122</v>
      </c>
      <c r="D15" s="32" t="str">
        <f>CONCATENATE('Access-Fev'!E18,".",'Access-Fev'!G18)</f>
        <v>0569.12S9</v>
      </c>
      <c r="E15" s="43" t="str">
        <f>+'Access-Fev'!F18</f>
        <v>PRESTACAO JURISDICIONAL NA JUSTICA FEDERAL</v>
      </c>
      <c r="F15" s="43" t="str">
        <f>+'Access-Fev'!H18</f>
        <v>REFORMA DO FORUM FEDERAL CRIMINAL E PREVIDENCIARIO DE SAO PA</v>
      </c>
      <c r="G15" s="32" t="str">
        <f>IF('Access-Fev'!I18="1","F","S")</f>
        <v>F</v>
      </c>
      <c r="H15" s="32" t="str">
        <f>+'Access-Fev'!J18</f>
        <v>0100</v>
      </c>
      <c r="I15" s="43" t="str">
        <f>+'Access-Fev'!K18</f>
        <v>RECURSOS ORDINARIOS</v>
      </c>
      <c r="J15" s="32" t="str">
        <f>+'Access-Fev'!L18</f>
        <v>4</v>
      </c>
      <c r="K15" s="35"/>
      <c r="L15" s="35"/>
      <c r="M15" s="35"/>
      <c r="N15" s="33">
        <v>0</v>
      </c>
      <c r="O15" s="35"/>
      <c r="P15" s="35">
        <f>'Access-Fev'!M18</f>
        <v>3000000</v>
      </c>
      <c r="Q15" s="35"/>
      <c r="R15" s="35">
        <f t="shared" si="0"/>
        <v>3000000</v>
      </c>
      <c r="S15" s="35">
        <f>'Access-Fev'!N18</f>
        <v>0</v>
      </c>
      <c r="T15" s="36">
        <f t="shared" si="1"/>
        <v>0</v>
      </c>
      <c r="U15" s="35">
        <f>'Access-Fev'!O18</f>
        <v>0</v>
      </c>
      <c r="V15" s="36">
        <f t="shared" si="2"/>
        <v>0</v>
      </c>
      <c r="W15" s="35">
        <f>'Access-Fev'!P18</f>
        <v>0</v>
      </c>
      <c r="X15" s="36">
        <f t="shared" si="3"/>
        <v>0</v>
      </c>
    </row>
    <row r="16" spans="1:24" ht="30.75" customHeight="1" x14ac:dyDescent="0.2">
      <c r="A16" s="32" t="str">
        <f>+'Access-Fev'!A19</f>
        <v>12101</v>
      </c>
      <c r="B16" s="43" t="str">
        <f>+'Access-Fev'!B19</f>
        <v>JUSTICA FEDERAL DE PRIMEIRO GRAU</v>
      </c>
      <c r="C16" s="32" t="str">
        <f>CONCATENATE('Access-Fev'!C19,".",'Access-Fev'!D19)</f>
        <v>02.122</v>
      </c>
      <c r="D16" s="32" t="str">
        <f>CONCATENATE('Access-Fev'!E19,".",'Access-Fev'!G19)</f>
        <v>0569.13FR</v>
      </c>
      <c r="E16" s="43" t="str">
        <f>+'Access-Fev'!F19</f>
        <v>PRESTACAO JURISDICIONAL NA JUSTICA FEDERAL</v>
      </c>
      <c r="F16" s="43" t="str">
        <f>+'Access-Fev'!H19</f>
        <v>REFORMA DO FORUM FEDERAL DE RIBEIRAO PRETO - SP</v>
      </c>
      <c r="G16" s="32" t="str">
        <f>IF('Access-Fev'!I19="1","F","S")</f>
        <v>F</v>
      </c>
      <c r="H16" s="32" t="str">
        <f>+'Access-Fev'!J19</f>
        <v>0100</v>
      </c>
      <c r="I16" s="43" t="str">
        <f>+'Access-Fev'!K19</f>
        <v>RECURSOS ORDINARIOS</v>
      </c>
      <c r="J16" s="32" t="str">
        <f>+'Access-Fev'!L19</f>
        <v>4</v>
      </c>
      <c r="K16" s="35"/>
      <c r="L16" s="35"/>
      <c r="M16" s="35"/>
      <c r="N16" s="33">
        <v>0</v>
      </c>
      <c r="O16" s="35"/>
      <c r="P16" s="35">
        <f>'Access-Fev'!M19</f>
        <v>3453069</v>
      </c>
      <c r="Q16" s="35"/>
      <c r="R16" s="35">
        <f t="shared" si="0"/>
        <v>3453069</v>
      </c>
      <c r="S16" s="35">
        <f>'Access-Fev'!N19</f>
        <v>0</v>
      </c>
      <c r="T16" s="36">
        <f t="shared" si="1"/>
        <v>0</v>
      </c>
      <c r="U16" s="35">
        <f>'Access-Fev'!O19</f>
        <v>0</v>
      </c>
      <c r="V16" s="36">
        <f t="shared" si="2"/>
        <v>0</v>
      </c>
      <c r="W16" s="35">
        <f>'Access-Fev'!P19</f>
        <v>0</v>
      </c>
      <c r="X16" s="36">
        <f t="shared" si="3"/>
        <v>0</v>
      </c>
    </row>
    <row r="17" spans="1:24" ht="30.75" customHeight="1" x14ac:dyDescent="0.2">
      <c r="A17" s="32" t="str">
        <f>+'Access-Fev'!A20</f>
        <v>12101</v>
      </c>
      <c r="B17" s="43" t="str">
        <f>+'Access-Fev'!B20</f>
        <v>JUSTICA FEDERAL DE PRIMEIRO GRAU</v>
      </c>
      <c r="C17" s="32" t="str">
        <f>CONCATENATE('Access-Fev'!C20,".",'Access-Fev'!D20)</f>
        <v>02.122</v>
      </c>
      <c r="D17" s="32" t="str">
        <f>CONCATENATE('Access-Fev'!E20,".",'Access-Fev'!G20)</f>
        <v>0569.14YN</v>
      </c>
      <c r="E17" s="43" t="str">
        <f>+'Access-Fev'!F20</f>
        <v>PRESTACAO JURISDICIONAL NA JUSTICA FEDERAL</v>
      </c>
      <c r="F17" s="43" t="str">
        <f>+'Access-Fev'!H20</f>
        <v>REFORMA DO FORUM FEDERAL CIVEL DE SAO PAULO - SP</v>
      </c>
      <c r="G17" s="32" t="str">
        <f>IF('Access-Fev'!I20="1","F","S")</f>
        <v>F</v>
      </c>
      <c r="H17" s="32" t="str">
        <f>+'Access-Fev'!J20</f>
        <v>0100</v>
      </c>
      <c r="I17" s="43" t="str">
        <f>+'Access-Fev'!K20</f>
        <v>RECURSOS ORDINARIOS</v>
      </c>
      <c r="J17" s="32" t="str">
        <f>+'Access-Fev'!L20</f>
        <v>4</v>
      </c>
      <c r="K17" s="35"/>
      <c r="L17" s="35"/>
      <c r="M17" s="35"/>
      <c r="N17" s="33">
        <v>0</v>
      </c>
      <c r="O17" s="35"/>
      <c r="P17" s="35">
        <f>'Access-Fev'!M20</f>
        <v>700000</v>
      </c>
      <c r="Q17" s="35"/>
      <c r="R17" s="35">
        <f t="shared" si="0"/>
        <v>700000</v>
      </c>
      <c r="S17" s="35">
        <f>'Access-Fev'!N20</f>
        <v>0</v>
      </c>
      <c r="T17" s="36">
        <f t="shared" si="1"/>
        <v>0</v>
      </c>
      <c r="U17" s="35">
        <f>'Access-Fev'!O20</f>
        <v>0</v>
      </c>
      <c r="V17" s="36">
        <f t="shared" si="2"/>
        <v>0</v>
      </c>
      <c r="W17" s="35">
        <f>'Access-Fev'!P20</f>
        <v>0</v>
      </c>
      <c r="X17" s="36">
        <f t="shared" si="3"/>
        <v>0</v>
      </c>
    </row>
    <row r="18" spans="1:24" ht="30.75" customHeight="1" x14ac:dyDescent="0.2">
      <c r="A18" s="32" t="str">
        <f>+'Access-Fev'!A21</f>
        <v>12101</v>
      </c>
      <c r="B18" s="43" t="str">
        <f>+'Access-Fev'!B21</f>
        <v>JUSTICA FEDERAL DE PRIMEIRO GRAU</v>
      </c>
      <c r="C18" s="32" t="str">
        <f>CONCATENATE('Access-Fev'!C21,".",'Access-Fev'!D21)</f>
        <v>02.122</v>
      </c>
      <c r="D18" s="32" t="str">
        <f>CONCATENATE('Access-Fev'!E21,".",'Access-Fev'!G21)</f>
        <v>0569.14YO</v>
      </c>
      <c r="E18" s="43" t="str">
        <f>+'Access-Fev'!F21</f>
        <v>PRESTACAO JURISDICIONAL NA JUSTICA FEDERAL</v>
      </c>
      <c r="F18" s="43" t="str">
        <f>+'Access-Fev'!H21</f>
        <v>REFORMA DA SEDE ADMINISTRATIVA DA JUSTICA FEDERAL DE SAO PAU</v>
      </c>
      <c r="G18" s="32" t="str">
        <f>IF('Access-Fev'!I21="1","F","S")</f>
        <v>F</v>
      </c>
      <c r="H18" s="32" t="str">
        <f>+'Access-Fev'!J21</f>
        <v>0100</v>
      </c>
      <c r="I18" s="43" t="str">
        <f>+'Access-Fev'!K21</f>
        <v>RECURSOS ORDINARIOS</v>
      </c>
      <c r="J18" s="32" t="str">
        <f>+'Access-Fev'!L21</f>
        <v>4</v>
      </c>
      <c r="K18" s="35"/>
      <c r="L18" s="35"/>
      <c r="M18" s="35"/>
      <c r="N18" s="33">
        <v>0</v>
      </c>
      <c r="O18" s="35"/>
      <c r="P18" s="35">
        <f>'Access-Fev'!M21</f>
        <v>3655000</v>
      </c>
      <c r="Q18" s="35"/>
      <c r="R18" s="35">
        <f t="shared" si="0"/>
        <v>3655000</v>
      </c>
      <c r="S18" s="35">
        <f>'Access-Fev'!N21</f>
        <v>0</v>
      </c>
      <c r="T18" s="36">
        <f t="shared" si="1"/>
        <v>0</v>
      </c>
      <c r="U18" s="35">
        <f>'Access-Fev'!O21</f>
        <v>0</v>
      </c>
      <c r="V18" s="36">
        <f t="shared" si="2"/>
        <v>0</v>
      </c>
      <c r="W18" s="35">
        <f>'Access-Fev'!P21</f>
        <v>0</v>
      </c>
      <c r="X18" s="36">
        <f t="shared" si="3"/>
        <v>0</v>
      </c>
    </row>
    <row r="19" spans="1:24" ht="30.75" customHeight="1" x14ac:dyDescent="0.2">
      <c r="A19" s="32" t="str">
        <f>+'Access-Fev'!A22</f>
        <v>12101</v>
      </c>
      <c r="B19" s="43" t="str">
        <f>+'Access-Fev'!B22</f>
        <v>JUSTICA FEDERAL DE PRIMEIRO GRAU</v>
      </c>
      <c r="C19" s="32" t="str">
        <f>CONCATENATE('Access-Fev'!C22,".",'Access-Fev'!D22)</f>
        <v>02.122</v>
      </c>
      <c r="D19" s="32" t="str">
        <f>CONCATENATE('Access-Fev'!E22,".",'Access-Fev'!G22)</f>
        <v>0569.158T</v>
      </c>
      <c r="E19" s="43" t="str">
        <f>+'Access-Fev'!F22</f>
        <v>PRESTACAO JURISDICIONAL NA JUSTICA FEDERAL</v>
      </c>
      <c r="F19" s="43" t="str">
        <f>+'Access-Fev'!H22</f>
        <v>REFORMA DO JUIZADO ESPECIAL FEDERAL DE SAO PAULO - SP - 2. E</v>
      </c>
      <c r="G19" s="32" t="str">
        <f>IF('Access-Fev'!I22="1","F","S")</f>
        <v>F</v>
      </c>
      <c r="H19" s="32" t="str">
        <f>+'Access-Fev'!J22</f>
        <v>0100</v>
      </c>
      <c r="I19" s="43" t="str">
        <f>+'Access-Fev'!K22</f>
        <v>RECURSOS ORDINARIOS</v>
      </c>
      <c r="J19" s="32" t="str">
        <f>+'Access-Fev'!L22</f>
        <v>4</v>
      </c>
      <c r="K19" s="35"/>
      <c r="L19" s="35"/>
      <c r="M19" s="35"/>
      <c r="N19" s="33">
        <v>0</v>
      </c>
      <c r="O19" s="35"/>
      <c r="P19" s="35">
        <f>'Access-Fev'!M22</f>
        <v>2000000</v>
      </c>
      <c r="Q19" s="35"/>
      <c r="R19" s="35">
        <f t="shared" si="0"/>
        <v>2000000</v>
      </c>
      <c r="S19" s="35">
        <f>'Access-Fev'!N22</f>
        <v>0</v>
      </c>
      <c r="T19" s="36">
        <f t="shared" si="1"/>
        <v>0</v>
      </c>
      <c r="U19" s="35">
        <f>'Access-Fev'!O22</f>
        <v>0</v>
      </c>
      <c r="V19" s="36">
        <f t="shared" si="2"/>
        <v>0</v>
      </c>
      <c r="W19" s="35">
        <f>'Access-Fev'!P22</f>
        <v>0</v>
      </c>
      <c r="X19" s="36">
        <f t="shared" si="3"/>
        <v>0</v>
      </c>
    </row>
    <row r="20" spans="1:24" ht="30.75" customHeight="1" x14ac:dyDescent="0.2">
      <c r="A20" s="32" t="str">
        <f>+'Access-Fev'!A23</f>
        <v>12101</v>
      </c>
      <c r="B20" s="43" t="str">
        <f>+'Access-Fev'!B23</f>
        <v>JUSTICA FEDERAL DE PRIMEIRO GRAU</v>
      </c>
      <c r="C20" s="32" t="str">
        <f>CONCATENATE('Access-Fev'!C23,".",'Access-Fev'!D23)</f>
        <v>02.122</v>
      </c>
      <c r="D20" s="32" t="str">
        <f>CONCATENATE('Access-Fev'!E23,".",'Access-Fev'!G23)</f>
        <v>0569.15NX</v>
      </c>
      <c r="E20" s="43" t="str">
        <f>+'Access-Fev'!F23</f>
        <v>PRESTACAO JURISDICIONAL NA JUSTICA FEDERAL</v>
      </c>
      <c r="F20" s="43" t="str">
        <f>+'Access-Fev'!H23</f>
        <v>REFORMA DO FORUM FEDERAL DE SANTOS - SP</v>
      </c>
      <c r="G20" s="32" t="str">
        <f>IF('Access-Fev'!I23="1","F","S")</f>
        <v>F</v>
      </c>
      <c r="H20" s="32" t="str">
        <f>+'Access-Fev'!J23</f>
        <v>0100</v>
      </c>
      <c r="I20" s="43" t="str">
        <f>+'Access-Fev'!K23</f>
        <v>RECURSOS ORDINARIOS</v>
      </c>
      <c r="J20" s="32" t="str">
        <f>+'Access-Fev'!L23</f>
        <v>4</v>
      </c>
      <c r="K20" s="35"/>
      <c r="L20" s="35"/>
      <c r="M20" s="35"/>
      <c r="N20" s="33">
        <v>0</v>
      </c>
      <c r="O20" s="35"/>
      <c r="P20" s="35">
        <f>'Access-Fev'!M23</f>
        <v>1800000</v>
      </c>
      <c r="Q20" s="35"/>
      <c r="R20" s="35">
        <f t="shared" ref="R20:R26" si="4">N20-O20+P20+Q20</f>
        <v>1800000</v>
      </c>
      <c r="S20" s="35">
        <f>'Access-Fev'!N23</f>
        <v>0</v>
      </c>
      <c r="T20" s="36">
        <f t="shared" ref="T20:T26" si="5">IF(R20&gt;0,S20/R20,0)</f>
        <v>0</v>
      </c>
      <c r="U20" s="35">
        <f>'Access-Fev'!O23</f>
        <v>0</v>
      </c>
      <c r="V20" s="36">
        <f t="shared" ref="V20:V26" si="6">IF(R20&gt;0,U20/R20,0)</f>
        <v>0</v>
      </c>
      <c r="W20" s="35">
        <f>'Access-Fev'!P23</f>
        <v>0</v>
      </c>
      <c r="X20" s="36">
        <f t="shared" ref="X20:X26" si="7">IF(R20&gt;0,W20/R20,0)</f>
        <v>0</v>
      </c>
    </row>
    <row r="21" spans="1:24" ht="30.75" customHeight="1" x14ac:dyDescent="0.2">
      <c r="A21" s="32" t="str">
        <f>+'Access-Fev'!A24</f>
        <v>12101</v>
      </c>
      <c r="B21" s="43" t="str">
        <f>+'Access-Fev'!B24</f>
        <v>JUSTICA FEDERAL DE PRIMEIRO GRAU</v>
      </c>
      <c r="C21" s="32" t="str">
        <f>CONCATENATE('Access-Fev'!C24,".",'Access-Fev'!D24)</f>
        <v>02.122</v>
      </c>
      <c r="D21" s="32" t="str">
        <f>CONCATENATE('Access-Fev'!E24,".",'Access-Fev'!G24)</f>
        <v>0569.20TP</v>
      </c>
      <c r="E21" s="43" t="str">
        <f>+'Access-Fev'!F24</f>
        <v>PRESTACAO JURISDICIONAL NA JUSTICA FEDERAL</v>
      </c>
      <c r="F21" s="43" t="str">
        <f>+'Access-Fev'!H24</f>
        <v>ATIVOS CIVIS DA UNIAO</v>
      </c>
      <c r="G21" s="32" t="str">
        <f>IF('Access-Fev'!I24="1","F","S")</f>
        <v>F</v>
      </c>
      <c r="H21" s="32" t="str">
        <f>+'Access-Fev'!J24</f>
        <v>0100</v>
      </c>
      <c r="I21" s="43" t="str">
        <f>+'Access-Fev'!K24</f>
        <v>RECURSOS ORDINARIOS</v>
      </c>
      <c r="J21" s="32" t="str">
        <f>+'Access-Fev'!L24</f>
        <v>1</v>
      </c>
      <c r="K21" s="35"/>
      <c r="L21" s="35"/>
      <c r="M21" s="35"/>
      <c r="N21" s="33">
        <v>0</v>
      </c>
      <c r="O21" s="35"/>
      <c r="P21" s="35">
        <f>'Access-Fev'!M24</f>
        <v>189580500.44999999</v>
      </c>
      <c r="Q21" s="35"/>
      <c r="R21" s="35">
        <f t="shared" si="4"/>
        <v>189580500.44999999</v>
      </c>
      <c r="S21" s="35">
        <f>'Access-Fev'!N24</f>
        <v>189580500.44999999</v>
      </c>
      <c r="T21" s="36">
        <f t="shared" si="5"/>
        <v>1</v>
      </c>
      <c r="U21" s="35">
        <f>'Access-Fev'!O24</f>
        <v>189551983.28999999</v>
      </c>
      <c r="V21" s="36">
        <f t="shared" si="6"/>
        <v>0.99984957756767012</v>
      </c>
      <c r="W21" s="35">
        <f>'Access-Fev'!P24</f>
        <v>186793858.58000001</v>
      </c>
      <c r="X21" s="36">
        <f t="shared" si="7"/>
        <v>0.98530101005438098</v>
      </c>
    </row>
    <row r="22" spans="1:24" ht="30.75" customHeight="1" x14ac:dyDescent="0.2">
      <c r="A22" s="32" t="str">
        <f>+'Access-Fev'!A25</f>
        <v>12101</v>
      </c>
      <c r="B22" s="43" t="str">
        <f>+'Access-Fev'!B25</f>
        <v>JUSTICA FEDERAL DE PRIMEIRO GRAU</v>
      </c>
      <c r="C22" s="32" t="str">
        <f>CONCATENATE('Access-Fev'!C25,".",'Access-Fev'!D25)</f>
        <v>02.122</v>
      </c>
      <c r="D22" s="32" t="str">
        <f>CONCATENATE('Access-Fev'!E25,".",'Access-Fev'!G25)</f>
        <v>0569.216H</v>
      </c>
      <c r="E22" s="43" t="str">
        <f>+'Access-Fev'!F25</f>
        <v>PRESTACAO JURISDICIONAL NA JUSTICA FEDERAL</v>
      </c>
      <c r="F22" s="43" t="str">
        <f>+'Access-Fev'!H25</f>
        <v>AJUDA DE CUSTO PARA MORADIA OU AUXILIO-MORADIA A AGENTES PUB</v>
      </c>
      <c r="G22" s="32" t="str">
        <f>IF('Access-Fev'!I25="1","F","S")</f>
        <v>F</v>
      </c>
      <c r="H22" s="32" t="str">
        <f>+'Access-Fev'!J25</f>
        <v>0100</v>
      </c>
      <c r="I22" s="43" t="str">
        <f>+'Access-Fev'!K25</f>
        <v>RECURSOS ORDINARIOS</v>
      </c>
      <c r="J22" s="32" t="str">
        <f>+'Access-Fev'!L25</f>
        <v>3</v>
      </c>
      <c r="K22" s="35"/>
      <c r="L22" s="35"/>
      <c r="M22" s="35"/>
      <c r="N22" s="33">
        <v>0</v>
      </c>
      <c r="O22" s="35"/>
      <c r="P22" s="35">
        <f>'Access-Fev'!M25</f>
        <v>17799477</v>
      </c>
      <c r="Q22" s="35"/>
      <c r="R22" s="35">
        <f t="shared" si="4"/>
        <v>17799477</v>
      </c>
      <c r="S22" s="35">
        <f>'Access-Fev'!N25</f>
        <v>3040667.13</v>
      </c>
      <c r="T22" s="36">
        <f t="shared" si="5"/>
        <v>0.17082901536938416</v>
      </c>
      <c r="U22" s="35">
        <f>'Access-Fev'!O25</f>
        <v>2943817.17</v>
      </c>
      <c r="V22" s="36">
        <f t="shared" si="6"/>
        <v>0.16538784650807437</v>
      </c>
      <c r="W22" s="35">
        <f>'Access-Fev'!P25</f>
        <v>2943817.17</v>
      </c>
      <c r="X22" s="36">
        <f t="shared" si="7"/>
        <v>0.16538784650807437</v>
      </c>
    </row>
    <row r="23" spans="1:24" ht="30.75" customHeight="1" x14ac:dyDescent="0.2">
      <c r="A23" s="32" t="str">
        <f>+'Access-Fev'!A26</f>
        <v>12101</v>
      </c>
      <c r="B23" s="43" t="str">
        <f>+'Access-Fev'!B26</f>
        <v>JUSTICA FEDERAL DE PRIMEIRO GRAU</v>
      </c>
      <c r="C23" s="32" t="str">
        <f>CONCATENATE('Access-Fev'!C26,".",'Access-Fev'!D26)</f>
        <v>02.131</v>
      </c>
      <c r="D23" s="32" t="str">
        <f>CONCATENATE('Access-Fev'!E26,".",'Access-Fev'!G26)</f>
        <v>0569.2549</v>
      </c>
      <c r="E23" s="43" t="str">
        <f>+'Access-Fev'!F26</f>
        <v>PRESTACAO JURISDICIONAL NA JUSTICA FEDERAL</v>
      </c>
      <c r="F23" s="43" t="str">
        <f>+'Access-Fev'!H26</f>
        <v>COMUNICACAO E DIVULGACAO INSTITUCIONAL</v>
      </c>
      <c r="G23" s="32" t="str">
        <f>IF('Access-Fev'!I26="1","F","S")</f>
        <v>F</v>
      </c>
      <c r="H23" s="32" t="str">
        <f>+'Access-Fev'!J26</f>
        <v>0100</v>
      </c>
      <c r="I23" s="43" t="str">
        <f>+'Access-Fev'!K26</f>
        <v>RECURSOS ORDINARIOS</v>
      </c>
      <c r="J23" s="32" t="str">
        <f>+'Access-Fev'!L26</f>
        <v>4</v>
      </c>
      <c r="K23" s="35"/>
      <c r="L23" s="35"/>
      <c r="M23" s="35"/>
      <c r="N23" s="33">
        <v>0</v>
      </c>
      <c r="O23" s="35"/>
      <c r="P23" s="35">
        <f>'Access-Fev'!M26</f>
        <v>20000</v>
      </c>
      <c r="Q23" s="35"/>
      <c r="R23" s="35">
        <f t="shared" si="4"/>
        <v>20000</v>
      </c>
      <c r="S23" s="35">
        <f>'Access-Fev'!N26</f>
        <v>0</v>
      </c>
      <c r="T23" s="36">
        <f t="shared" si="5"/>
        <v>0</v>
      </c>
      <c r="U23" s="35">
        <f>'Access-Fev'!O26</f>
        <v>0</v>
      </c>
      <c r="V23" s="36">
        <f t="shared" si="6"/>
        <v>0</v>
      </c>
      <c r="W23" s="35">
        <f>'Access-Fev'!P26</f>
        <v>0</v>
      </c>
      <c r="X23" s="36">
        <f t="shared" si="7"/>
        <v>0</v>
      </c>
    </row>
    <row r="24" spans="1:24" ht="30.75" customHeight="1" x14ac:dyDescent="0.2">
      <c r="A24" s="32" t="str">
        <f>+'Access-Fev'!A27</f>
        <v>12101</v>
      </c>
      <c r="B24" s="43" t="str">
        <f>+'Access-Fev'!B27</f>
        <v>JUSTICA FEDERAL DE PRIMEIRO GRAU</v>
      </c>
      <c r="C24" s="32" t="str">
        <f>CONCATENATE('Access-Fev'!C27,".",'Access-Fev'!D27)</f>
        <v>02.131</v>
      </c>
      <c r="D24" s="32" t="str">
        <f>CONCATENATE('Access-Fev'!E27,".",'Access-Fev'!G27)</f>
        <v>0569.2549</v>
      </c>
      <c r="E24" s="43" t="str">
        <f>+'Access-Fev'!F27</f>
        <v>PRESTACAO JURISDICIONAL NA JUSTICA FEDERAL</v>
      </c>
      <c r="F24" s="43" t="str">
        <f>+'Access-Fev'!H27</f>
        <v>COMUNICACAO E DIVULGACAO INSTITUCIONAL</v>
      </c>
      <c r="G24" s="32" t="str">
        <f>IF('Access-Fev'!I27="1","F","S")</f>
        <v>F</v>
      </c>
      <c r="H24" s="32" t="str">
        <f>+'Access-Fev'!J27</f>
        <v>0100</v>
      </c>
      <c r="I24" s="43" t="str">
        <f>+'Access-Fev'!K27</f>
        <v>RECURSOS ORDINARIOS</v>
      </c>
      <c r="J24" s="32" t="str">
        <f>+'Access-Fev'!L27</f>
        <v>3</v>
      </c>
      <c r="K24" s="35"/>
      <c r="L24" s="35"/>
      <c r="M24" s="35"/>
      <c r="N24" s="33">
        <v>0</v>
      </c>
      <c r="O24" s="35"/>
      <c r="P24" s="35">
        <f>'Access-Fev'!M27</f>
        <v>20000</v>
      </c>
      <c r="Q24" s="35"/>
      <c r="R24" s="35">
        <f t="shared" si="4"/>
        <v>20000</v>
      </c>
      <c r="S24" s="35">
        <f>'Access-Fev'!N27</f>
        <v>0</v>
      </c>
      <c r="T24" s="36">
        <f t="shared" si="5"/>
        <v>0</v>
      </c>
      <c r="U24" s="35">
        <f>'Access-Fev'!O27</f>
        <v>0</v>
      </c>
      <c r="V24" s="36">
        <f t="shared" si="6"/>
        <v>0</v>
      </c>
      <c r="W24" s="35">
        <f>'Access-Fev'!P27</f>
        <v>0</v>
      </c>
      <c r="X24" s="36">
        <f t="shared" si="7"/>
        <v>0</v>
      </c>
    </row>
    <row r="25" spans="1:24" ht="30.75" customHeight="1" x14ac:dyDescent="0.2">
      <c r="A25" s="32" t="str">
        <f>+'Access-Fev'!A28</f>
        <v>12101</v>
      </c>
      <c r="B25" s="43" t="str">
        <f>+'Access-Fev'!B28</f>
        <v>JUSTICA FEDERAL DE PRIMEIRO GRAU</v>
      </c>
      <c r="C25" s="32" t="str">
        <f>CONCATENATE('Access-Fev'!C28,".",'Access-Fev'!D28)</f>
        <v>02.301</v>
      </c>
      <c r="D25" s="32" t="str">
        <f>CONCATENATE('Access-Fev'!E28,".",'Access-Fev'!G28)</f>
        <v>0569.2004</v>
      </c>
      <c r="E25" s="43" t="str">
        <f>+'Access-Fev'!F28</f>
        <v>PRESTACAO JURISDICIONAL NA JUSTICA FEDERAL</v>
      </c>
      <c r="F25" s="43" t="str">
        <f>+'Access-Fev'!H28</f>
        <v>ASSISTENCIA MEDICA E ODONTOLOGICA AOS SERVIDORES CIVIS, EMPR</v>
      </c>
      <c r="G25" s="32" t="str">
        <f>IF('Access-Fev'!I28="1","F","S")</f>
        <v>S</v>
      </c>
      <c r="H25" s="32" t="str">
        <f>+'Access-Fev'!J28</f>
        <v>0100</v>
      </c>
      <c r="I25" s="43" t="str">
        <f>+'Access-Fev'!K28</f>
        <v>RECURSOS ORDINARIOS</v>
      </c>
      <c r="J25" s="32" t="str">
        <f>+'Access-Fev'!L28</f>
        <v>3</v>
      </c>
      <c r="K25" s="35"/>
      <c r="L25" s="35"/>
      <c r="M25" s="35"/>
      <c r="N25" s="33">
        <v>0</v>
      </c>
      <c r="O25" s="35"/>
      <c r="P25" s="35">
        <f>'Access-Fev'!M28</f>
        <v>30384660</v>
      </c>
      <c r="Q25" s="35"/>
      <c r="R25" s="35">
        <f t="shared" si="4"/>
        <v>30384660</v>
      </c>
      <c r="S25" s="35">
        <f>'Access-Fev'!N28</f>
        <v>16624159.4</v>
      </c>
      <c r="T25" s="36">
        <f t="shared" si="5"/>
        <v>0.54712343004660902</v>
      </c>
      <c r="U25" s="35">
        <f>'Access-Fev'!O28</f>
        <v>2429870.7000000002</v>
      </c>
      <c r="V25" s="36">
        <f t="shared" si="6"/>
        <v>7.9970310676505854E-2</v>
      </c>
      <c r="W25" s="35">
        <f>'Access-Fev'!P28</f>
        <v>2426330.85</v>
      </c>
      <c r="X25" s="36">
        <f t="shared" si="7"/>
        <v>7.9853809455165861E-2</v>
      </c>
    </row>
    <row r="26" spans="1:24" ht="30.75" customHeight="1" x14ac:dyDescent="0.2">
      <c r="A26" s="32" t="str">
        <f>+'Access-Fev'!A29</f>
        <v>12101</v>
      </c>
      <c r="B26" s="43" t="str">
        <f>+'Access-Fev'!B29</f>
        <v>JUSTICA FEDERAL DE PRIMEIRO GRAU</v>
      </c>
      <c r="C26" s="32" t="str">
        <f>CONCATENATE('Access-Fev'!C29,".",'Access-Fev'!D29)</f>
        <v>02.331</v>
      </c>
      <c r="D26" s="32" t="str">
        <f>CONCATENATE('Access-Fev'!E29,".",'Access-Fev'!G29)</f>
        <v>0569.212B</v>
      </c>
      <c r="E26" s="43" t="str">
        <f>+'Access-Fev'!F29</f>
        <v>PRESTACAO JURISDICIONAL NA JUSTICA FEDERAL</v>
      </c>
      <c r="F26" s="43" t="str">
        <f>+'Access-Fev'!H29</f>
        <v>BENEFICIOS OBRIGATORIOS AOS SERVIDORES CIVIS, EMPREGADOS, MI</v>
      </c>
      <c r="G26" s="32" t="str">
        <f>IF('Access-Fev'!I29="1","F","S")</f>
        <v>F</v>
      </c>
      <c r="H26" s="32" t="str">
        <f>+'Access-Fev'!J29</f>
        <v>0100</v>
      </c>
      <c r="I26" s="43" t="str">
        <f>+'Access-Fev'!K29</f>
        <v>RECURSOS ORDINARIOS</v>
      </c>
      <c r="J26" s="32" t="str">
        <f>+'Access-Fev'!L29</f>
        <v>3</v>
      </c>
      <c r="K26" s="35"/>
      <c r="L26" s="35"/>
      <c r="M26" s="35"/>
      <c r="N26" s="33">
        <v>0</v>
      </c>
      <c r="O26" s="35"/>
      <c r="P26" s="35">
        <f>'Access-Fev'!M29</f>
        <v>57026119.780000001</v>
      </c>
      <c r="Q26" s="35"/>
      <c r="R26" s="35">
        <f t="shared" si="4"/>
        <v>57026119.780000001</v>
      </c>
      <c r="S26" s="35">
        <f>'Access-Fev'!N29</f>
        <v>57026119.700000003</v>
      </c>
      <c r="T26" s="36">
        <f t="shared" si="5"/>
        <v>0.99999999859713407</v>
      </c>
      <c r="U26" s="35">
        <f>'Access-Fev'!O29</f>
        <v>9491686.4900000002</v>
      </c>
      <c r="V26" s="36">
        <f t="shared" si="6"/>
        <v>0.166444543774288</v>
      </c>
      <c r="W26" s="35">
        <f>'Access-Fev'!P29</f>
        <v>9491686.4900000002</v>
      </c>
      <c r="X26" s="36">
        <f t="shared" si="7"/>
        <v>0.166444543774288</v>
      </c>
    </row>
    <row r="27" spans="1:24" s="78" customFormat="1" ht="30.75" customHeight="1" x14ac:dyDescent="0.2">
      <c r="A27" s="32" t="str">
        <f>+'Access-Fev'!A30</f>
        <v>12101</v>
      </c>
      <c r="B27" s="43" t="str">
        <f>+'Access-Fev'!B30</f>
        <v>JUSTICA FEDERAL DE PRIMEIRO GRAU</v>
      </c>
      <c r="C27" s="32" t="str">
        <f>CONCATENATE('Access-Fev'!C30,".",'Access-Fev'!D30)</f>
        <v>02.846</v>
      </c>
      <c r="D27" s="32" t="str">
        <f>CONCATENATE('Access-Fev'!E30,".",'Access-Fev'!G30)</f>
        <v>0569.09HB</v>
      </c>
      <c r="E27" s="43" t="str">
        <f>+'Access-Fev'!F30</f>
        <v>PRESTACAO JURISDICIONAL NA JUSTICA FEDERAL</v>
      </c>
      <c r="F27" s="43" t="str">
        <f>+'Access-Fev'!H30</f>
        <v>CONTRIBUICAO DA UNIAO, DE SUAS AUTARQUIAS E FUNDACOES PARA O</v>
      </c>
      <c r="G27" s="32" t="str">
        <f>IF('Access-Fev'!I30="1","F","S")</f>
        <v>F</v>
      </c>
      <c r="H27" s="32" t="str">
        <f>+'Access-Fev'!J30</f>
        <v>0100</v>
      </c>
      <c r="I27" s="43" t="str">
        <f>+'Access-Fev'!K30</f>
        <v>RECURSOS ORDINARIOS</v>
      </c>
      <c r="J27" s="32" t="str">
        <f>+'Access-Fev'!L30</f>
        <v>1</v>
      </c>
      <c r="K27" s="35"/>
      <c r="L27" s="35"/>
      <c r="M27" s="35"/>
      <c r="N27" s="33">
        <v>0</v>
      </c>
      <c r="O27" s="35"/>
      <c r="P27" s="35">
        <f>'Access-Fev'!M30</f>
        <v>28526842.920000002</v>
      </c>
      <c r="Q27" s="35"/>
      <c r="R27" s="35">
        <f t="shared" ref="R27:R28" si="8">N27-O27+P27+Q27</f>
        <v>28526842.920000002</v>
      </c>
      <c r="S27" s="35">
        <f>'Access-Fev'!N30</f>
        <v>28526842.920000002</v>
      </c>
      <c r="T27" s="36">
        <f t="shared" ref="T27:T29" si="9">IF(R27&gt;0,S27/R27,0)</f>
        <v>1</v>
      </c>
      <c r="U27" s="35">
        <f>'Access-Fev'!O30</f>
        <v>28526842.920000002</v>
      </c>
      <c r="V27" s="36">
        <f t="shared" ref="V27:V29" si="10">IF(R27&gt;0,U27/R27,0)</f>
        <v>1</v>
      </c>
      <c r="W27" s="35">
        <f>'Access-Fev'!P30</f>
        <v>28526842.920000002</v>
      </c>
      <c r="X27" s="36">
        <f t="shared" ref="X27:X29" si="11">IF(R27&gt;0,W27/R27,0)</f>
        <v>1</v>
      </c>
    </row>
    <row r="28" spans="1:24" s="78" customFormat="1" ht="30.75" customHeight="1" x14ac:dyDescent="0.2">
      <c r="A28" s="32" t="str">
        <f>+'Access-Fev'!A31</f>
        <v>12101</v>
      </c>
      <c r="B28" s="43" t="str">
        <f>+'Access-Fev'!B31</f>
        <v>JUSTICA FEDERAL DE PRIMEIRO GRAU</v>
      </c>
      <c r="C28" s="32" t="str">
        <f>CONCATENATE('Access-Fev'!C31,".",'Access-Fev'!D31)</f>
        <v>09.272</v>
      </c>
      <c r="D28" s="32" t="str">
        <f>CONCATENATE('Access-Fev'!E31,".",'Access-Fev'!G31)</f>
        <v>0089.0181</v>
      </c>
      <c r="E28" s="43" t="str">
        <f>+'Access-Fev'!F31</f>
        <v>PREVIDENCIA DE INATIVOS E PENSIONISTAS DA UNIAO</v>
      </c>
      <c r="F28" s="43" t="str">
        <f>+'Access-Fev'!H31</f>
        <v>APOSENTADORIAS E PENSOES CIVIS DA UNIAO</v>
      </c>
      <c r="G28" s="32" t="str">
        <f>IF('Access-Fev'!I31="1","F","S")</f>
        <v>S</v>
      </c>
      <c r="H28" s="32" t="str">
        <f>+'Access-Fev'!J31</f>
        <v>0169</v>
      </c>
      <c r="I28" s="43" t="str">
        <f>+'Access-Fev'!K31</f>
        <v>CONTRIB.PATRONAL P/PLANO DE SEGURID.SOC.SERV.</v>
      </c>
      <c r="J28" s="32" t="str">
        <f>+'Access-Fev'!L31</f>
        <v>1</v>
      </c>
      <c r="K28" s="35"/>
      <c r="L28" s="35"/>
      <c r="M28" s="35"/>
      <c r="N28" s="33">
        <v>0</v>
      </c>
      <c r="O28" s="35"/>
      <c r="P28" s="35">
        <f>'Access-Fev'!M31</f>
        <v>37499211.039999999</v>
      </c>
      <c r="Q28" s="35"/>
      <c r="R28" s="35">
        <f t="shared" si="8"/>
        <v>37499211.039999999</v>
      </c>
      <c r="S28" s="35">
        <f>'Access-Fev'!N31</f>
        <v>37499211.039999999</v>
      </c>
      <c r="T28" s="36">
        <f t="shared" si="9"/>
        <v>1</v>
      </c>
      <c r="U28" s="35">
        <f>'Access-Fev'!O31</f>
        <v>37478926.850000001</v>
      </c>
      <c r="V28" s="36">
        <f t="shared" si="10"/>
        <v>0.99945907688622138</v>
      </c>
      <c r="W28" s="35">
        <f>'Access-Fev'!P31</f>
        <v>36824141.770000003</v>
      </c>
      <c r="X28" s="36">
        <f t="shared" si="11"/>
        <v>0.98199777405236854</v>
      </c>
    </row>
    <row r="29" spans="1:24" s="78" customFormat="1" ht="30.75" customHeight="1" x14ac:dyDescent="0.2">
      <c r="A29" s="99" t="s">
        <v>175</v>
      </c>
      <c r="B29" s="43"/>
      <c r="C29" s="32" t="str">
        <f>CONCATENATE('Access-Fev'!C32,".",'Access-Fev'!D32)</f>
        <v>.</v>
      </c>
      <c r="D29" s="32" t="str">
        <f>CONCATENATE('Access-Fev'!E32,".",'Access-Fev'!G32)</f>
        <v>.</v>
      </c>
      <c r="E29" s="43"/>
      <c r="F29" s="43"/>
      <c r="G29" s="32"/>
      <c r="H29" s="32"/>
      <c r="I29" s="43"/>
      <c r="J29" s="32"/>
      <c r="K29" s="35"/>
      <c r="L29" s="35"/>
      <c r="M29" s="35"/>
      <c r="N29" s="33">
        <v>0</v>
      </c>
      <c r="O29" s="35"/>
      <c r="P29" s="35">
        <f>SUM(P10:P28)</f>
        <v>580660182.18999994</v>
      </c>
      <c r="Q29" s="35"/>
      <c r="R29" s="35">
        <f>SUM(R10:R28)</f>
        <v>580660182.18999994</v>
      </c>
      <c r="S29" s="35">
        <f>SUM(S10:S28)</f>
        <v>480679473.74999994</v>
      </c>
      <c r="T29" s="36">
        <f t="shared" si="9"/>
        <v>0.82781545642941134</v>
      </c>
      <c r="U29" s="35">
        <f>SUM(U10:U28)</f>
        <v>282598332.16000003</v>
      </c>
      <c r="V29" s="36">
        <f t="shared" si="10"/>
        <v>0.4866845374073368</v>
      </c>
      <c r="W29" s="35">
        <f>SUM(W10:W28)</f>
        <v>277282317.26999998</v>
      </c>
      <c r="X29" s="36">
        <f t="shared" si="11"/>
        <v>0.47752941526696491</v>
      </c>
    </row>
    <row r="30" spans="1:24" ht="12.75" x14ac:dyDescent="0.2">
      <c r="A30" s="3" t="s">
        <v>119</v>
      </c>
      <c r="B30" s="3"/>
      <c r="C30" s="3"/>
      <c r="D30" s="3"/>
      <c r="E30" s="3"/>
      <c r="F30" s="3"/>
      <c r="G30" s="3"/>
      <c r="H30" s="4"/>
      <c r="I30" s="4"/>
      <c r="J30" s="4"/>
      <c r="K30" s="3"/>
      <c r="L30" s="3"/>
      <c r="M30" s="3"/>
      <c r="N30" s="3"/>
      <c r="O30" s="3"/>
      <c r="P30" s="3"/>
      <c r="Q30" s="3"/>
      <c r="R30" s="3"/>
      <c r="S30" s="3"/>
      <c r="T30" s="3"/>
      <c r="U30" s="5"/>
      <c r="V30" s="3"/>
      <c r="W30" s="5"/>
      <c r="X30" s="3"/>
    </row>
    <row r="31" spans="1:24" ht="12.75" x14ac:dyDescent="0.2">
      <c r="A31" s="3" t="s">
        <v>120</v>
      </c>
      <c r="B31" s="40"/>
      <c r="C31" s="3"/>
      <c r="D31" s="3"/>
      <c r="E31" s="3"/>
      <c r="F31" s="3"/>
      <c r="G31" s="3"/>
      <c r="H31" s="4"/>
      <c r="I31" s="4"/>
      <c r="J31" s="4"/>
      <c r="K31" s="3"/>
      <c r="L31" s="3"/>
      <c r="M31" s="3"/>
      <c r="N31" s="3"/>
      <c r="O31" s="3"/>
      <c r="P31" s="3"/>
      <c r="Q31" s="3"/>
      <c r="R31" s="3"/>
      <c r="S31" s="3"/>
      <c r="T31" s="3"/>
      <c r="U31" s="5"/>
      <c r="V31" s="3"/>
      <c r="W31" s="5"/>
      <c r="X31" s="3"/>
    </row>
    <row r="32" spans="1:24" ht="12.75" x14ac:dyDescent="0.2"/>
    <row r="33" spans="14:27" ht="12.75" x14ac:dyDescent="0.2"/>
    <row r="34" spans="14:27" ht="12.75" x14ac:dyDescent="0.2">
      <c r="N34" s="74"/>
      <c r="O34" s="74"/>
      <c r="P34" s="42"/>
      <c r="Q34" s="42"/>
      <c r="R34" s="42"/>
      <c r="S34" s="42"/>
      <c r="T34" s="42"/>
      <c r="U34" s="42"/>
      <c r="V34" s="42"/>
      <c r="W34" s="42"/>
      <c r="X34" s="42"/>
    </row>
    <row r="35" spans="14:27" ht="12.75" x14ac:dyDescent="0.2">
      <c r="N35" s="55"/>
      <c r="O35" s="74"/>
      <c r="P35" s="42"/>
      <c r="Q35" s="42"/>
      <c r="R35" s="42"/>
      <c r="S35" s="42"/>
      <c r="T35" s="42"/>
      <c r="U35" s="42"/>
      <c r="V35" s="42"/>
      <c r="W35" s="42"/>
      <c r="X35" s="42"/>
    </row>
    <row r="36" spans="14:27" ht="12.75" x14ac:dyDescent="0.2">
      <c r="N36" s="74"/>
      <c r="O36" s="74"/>
      <c r="P36" s="42"/>
      <c r="Q36" s="42"/>
      <c r="R36" s="42"/>
      <c r="S36" s="42"/>
      <c r="T36" s="42"/>
      <c r="U36" s="42"/>
      <c r="V36" s="42"/>
      <c r="W36" s="42"/>
      <c r="X36" s="42"/>
    </row>
    <row r="37" spans="14:27" ht="12.75" x14ac:dyDescent="0.2">
      <c r="N37" s="74"/>
      <c r="O37" s="74"/>
      <c r="P37" s="74"/>
      <c r="Q37" s="74"/>
      <c r="R37" s="74"/>
      <c r="S37" s="74"/>
      <c r="T37" s="74"/>
      <c r="U37" s="74"/>
      <c r="V37" s="74"/>
      <c r="W37" s="74"/>
    </row>
    <row r="38" spans="14:27" ht="12.75" x14ac:dyDescent="0.2"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42"/>
      <c r="Y38" s="42"/>
      <c r="Z38" s="42"/>
      <c r="AA38" s="42"/>
    </row>
    <row r="39" spans="14:27" ht="12.75" x14ac:dyDescent="0.2"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42"/>
      <c r="Y39" s="42"/>
      <c r="Z39" s="42"/>
      <c r="AA39" s="42"/>
    </row>
    <row r="40" spans="14:27" ht="12.75" x14ac:dyDescent="0.2">
      <c r="N40" s="75"/>
      <c r="O40" s="75"/>
      <c r="P40" s="56"/>
      <c r="Q40" s="75"/>
      <c r="R40" s="56"/>
      <c r="S40" s="56"/>
      <c r="T40" s="75"/>
      <c r="U40" s="56"/>
      <c r="V40" s="75"/>
      <c r="W40" s="56"/>
      <c r="X40" s="42"/>
      <c r="Y40" s="42"/>
      <c r="Z40" s="42"/>
      <c r="AA40" s="42"/>
    </row>
    <row r="41" spans="14:27" ht="12.75" x14ac:dyDescent="0.2">
      <c r="N41" s="75"/>
      <c r="O41" s="75"/>
      <c r="P41" s="42"/>
      <c r="Q41" s="42"/>
      <c r="R41" s="42"/>
      <c r="S41" s="42"/>
      <c r="T41" s="42"/>
      <c r="U41" s="42"/>
      <c r="V41" s="42"/>
      <c r="W41" s="42"/>
      <c r="X41" s="74"/>
      <c r="Y41" s="74"/>
      <c r="Z41" s="74"/>
      <c r="AA41" s="74"/>
    </row>
    <row r="42" spans="14:27" ht="12.75" x14ac:dyDescent="0.2">
      <c r="R42" s="74"/>
      <c r="S42" s="56"/>
      <c r="T42" s="74"/>
      <c r="U42" s="74"/>
      <c r="V42" s="74"/>
      <c r="W42" s="74"/>
      <c r="X42" s="74"/>
      <c r="Y42" s="74"/>
      <c r="Z42" s="74"/>
      <c r="AA42" s="74"/>
    </row>
    <row r="43" spans="14:27" ht="25.5" customHeight="1" x14ac:dyDescent="0.2">
      <c r="R43" s="74"/>
      <c r="S43" s="74"/>
      <c r="T43" s="74"/>
      <c r="U43" s="74"/>
      <c r="V43" s="74"/>
      <c r="W43" s="74"/>
      <c r="X43" s="74"/>
      <c r="Y43" s="74"/>
      <c r="Z43" s="74"/>
      <c r="AA43" s="74"/>
    </row>
    <row r="44" spans="14:27" ht="25.5" customHeight="1" x14ac:dyDescent="0.2">
      <c r="R44" s="74"/>
      <c r="S44" s="74"/>
      <c r="T44" s="56"/>
      <c r="U44" s="74"/>
      <c r="V44" s="56"/>
      <c r="W44" s="56"/>
      <c r="X44" s="74"/>
      <c r="Y44" s="56"/>
      <c r="Z44" s="74"/>
      <c r="AA44" s="56"/>
    </row>
    <row r="45" spans="14:27" ht="25.5" customHeight="1" x14ac:dyDescent="0.2">
      <c r="R45" s="74"/>
      <c r="S45" s="74"/>
      <c r="T45" s="42"/>
      <c r="U45" s="42"/>
      <c r="V45" s="42"/>
      <c r="W45" s="42"/>
      <c r="X45" s="42"/>
      <c r="Y45" s="42"/>
      <c r="Z45" s="42"/>
      <c r="AA45" s="42"/>
    </row>
  </sheetData>
  <mergeCells count="16">
    <mergeCell ref="N7:N8"/>
    <mergeCell ref="O7:O8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  <mergeCell ref="J8:J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1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topLeftCell="A10" zoomScaleNormal="100" workbookViewId="0">
      <selection activeCell="P41" sqref="P41"/>
    </sheetView>
  </sheetViews>
  <sheetFormatPr defaultRowHeight="12.75" x14ac:dyDescent="0.2"/>
  <cols>
    <col min="13" max="13" width="15.5703125" customWidth="1"/>
    <col min="14" max="14" width="29.42578125" customWidth="1"/>
    <col min="15" max="15" width="25.5703125" customWidth="1"/>
    <col min="16" max="16" width="23.5703125" customWidth="1"/>
  </cols>
  <sheetData>
    <row r="1" spans="1:18" x14ac:dyDescent="0.2">
      <c r="A1" s="61" t="s">
        <v>145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</row>
    <row r="2" spans="1:18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</row>
    <row r="3" spans="1:18" ht="10.5" customHeight="1" x14ac:dyDescent="0.2">
      <c r="A3" s="61" t="s">
        <v>20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</row>
    <row r="4" spans="1:18" ht="10.5" customHeight="1" x14ac:dyDescent="0.2">
      <c r="A4" s="96" t="s">
        <v>156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61"/>
      <c r="R4" s="61"/>
    </row>
    <row r="5" spans="1:18" ht="10.5" customHeight="1" x14ac:dyDescent="0.2">
      <c r="A5" s="96" t="s">
        <v>21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61"/>
      <c r="R5" s="61"/>
    </row>
    <row r="6" spans="1:18" x14ac:dyDescent="0.2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</row>
    <row r="7" spans="1:18" x14ac:dyDescent="0.2">
      <c r="A7" s="61" t="s">
        <v>22</v>
      </c>
      <c r="B7" s="61"/>
      <c r="C7" s="61" t="s">
        <v>23</v>
      </c>
      <c r="D7" s="61" t="s">
        <v>24</v>
      </c>
      <c r="E7" s="61" t="s">
        <v>25</v>
      </c>
      <c r="F7" s="61"/>
      <c r="G7" s="61" t="s">
        <v>26</v>
      </c>
      <c r="H7" s="61"/>
      <c r="I7" s="61" t="s">
        <v>27</v>
      </c>
      <c r="J7" s="61" t="s">
        <v>28</v>
      </c>
      <c r="K7" s="61" t="s">
        <v>29</v>
      </c>
      <c r="L7" s="61" t="s">
        <v>30</v>
      </c>
      <c r="M7" s="61" t="s">
        <v>31</v>
      </c>
      <c r="N7" s="61" t="s">
        <v>130</v>
      </c>
      <c r="O7" s="61" t="s">
        <v>131</v>
      </c>
      <c r="P7" s="61" t="s">
        <v>132</v>
      </c>
      <c r="Q7" s="61"/>
      <c r="R7" s="61"/>
    </row>
    <row r="8" spans="1:18" x14ac:dyDescent="0.2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 t="s">
        <v>32</v>
      </c>
      <c r="N8" s="61" t="s">
        <v>133</v>
      </c>
      <c r="O8" s="61" t="s">
        <v>134</v>
      </c>
      <c r="P8" s="61" t="s">
        <v>135</v>
      </c>
      <c r="Q8" s="61"/>
      <c r="R8" s="61"/>
    </row>
    <row r="9" spans="1:18" x14ac:dyDescent="0.2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  <c r="L9" s="61" t="s">
        <v>33</v>
      </c>
      <c r="M9" s="61" t="s">
        <v>157</v>
      </c>
      <c r="N9" s="61" t="s">
        <v>157</v>
      </c>
      <c r="O9" s="61" t="s">
        <v>157</v>
      </c>
      <c r="P9" s="61" t="s">
        <v>157</v>
      </c>
      <c r="Q9" s="61"/>
      <c r="R9" s="61"/>
    </row>
    <row r="10" spans="1:18" x14ac:dyDescent="0.2">
      <c r="A10" s="61" t="s">
        <v>34</v>
      </c>
      <c r="B10" s="61" t="s">
        <v>35</v>
      </c>
      <c r="C10" s="61" t="s">
        <v>36</v>
      </c>
      <c r="D10" s="61" t="s">
        <v>37</v>
      </c>
      <c r="E10" s="61" t="s">
        <v>38</v>
      </c>
      <c r="F10" s="61" t="s">
        <v>39</v>
      </c>
      <c r="G10" s="61" t="s">
        <v>40</v>
      </c>
      <c r="H10" s="61" t="s">
        <v>41</v>
      </c>
      <c r="I10" s="61" t="s">
        <v>13</v>
      </c>
      <c r="J10" s="61" t="s">
        <v>18</v>
      </c>
      <c r="K10" s="61" t="s">
        <v>42</v>
      </c>
      <c r="L10" s="61" t="s">
        <v>12</v>
      </c>
      <c r="M10" s="1">
        <v>31967569</v>
      </c>
      <c r="N10" s="1">
        <v>31967567.539999999</v>
      </c>
      <c r="O10" s="1">
        <v>26830013.120000001</v>
      </c>
      <c r="P10" s="1">
        <v>26537285.920000002</v>
      </c>
      <c r="Q10" s="61"/>
      <c r="R10" s="61"/>
    </row>
    <row r="11" spans="1:18" x14ac:dyDescent="0.2">
      <c r="A11" s="61" t="s">
        <v>34</v>
      </c>
      <c r="B11" s="61" t="s">
        <v>35</v>
      </c>
      <c r="C11" s="61" t="s">
        <v>36</v>
      </c>
      <c r="D11" s="61" t="s">
        <v>37</v>
      </c>
      <c r="E11" s="61" t="s">
        <v>38</v>
      </c>
      <c r="F11" s="61" t="s">
        <v>39</v>
      </c>
      <c r="G11" s="61" t="s">
        <v>43</v>
      </c>
      <c r="H11" s="61" t="s">
        <v>44</v>
      </c>
      <c r="I11" s="61" t="s">
        <v>13</v>
      </c>
      <c r="J11" s="61" t="s">
        <v>18</v>
      </c>
      <c r="K11" s="61" t="s">
        <v>42</v>
      </c>
      <c r="L11" s="61" t="s">
        <v>14</v>
      </c>
      <c r="M11" s="1">
        <v>6550000</v>
      </c>
      <c r="N11" s="1">
        <v>967024.5</v>
      </c>
      <c r="O11" s="1">
        <v>677788.93</v>
      </c>
      <c r="P11" s="1">
        <v>641214.53</v>
      </c>
      <c r="Q11" s="61"/>
      <c r="R11" s="61"/>
    </row>
    <row r="12" spans="1:18" x14ac:dyDescent="0.2">
      <c r="A12" s="61" t="s">
        <v>34</v>
      </c>
      <c r="B12" s="61" t="s">
        <v>35</v>
      </c>
      <c r="C12" s="61" t="s">
        <v>36</v>
      </c>
      <c r="D12" s="61" t="s">
        <v>37</v>
      </c>
      <c r="E12" s="61" t="s">
        <v>38</v>
      </c>
      <c r="F12" s="61" t="s">
        <v>39</v>
      </c>
      <c r="G12" s="61" t="s">
        <v>43</v>
      </c>
      <c r="H12" s="61" t="s">
        <v>44</v>
      </c>
      <c r="I12" s="61" t="s">
        <v>13</v>
      </c>
      <c r="J12" s="61" t="s">
        <v>18</v>
      </c>
      <c r="K12" s="61" t="s">
        <v>42</v>
      </c>
      <c r="L12" s="61" t="s">
        <v>12</v>
      </c>
      <c r="M12" s="1">
        <v>154297692</v>
      </c>
      <c r="N12" s="1">
        <v>121143105.81</v>
      </c>
      <c r="O12" s="1">
        <v>67715796.200000003</v>
      </c>
      <c r="P12" s="1">
        <v>66711937.310000002</v>
      </c>
      <c r="Q12" s="61"/>
      <c r="R12" s="61"/>
    </row>
    <row r="13" spans="1:18" x14ac:dyDescent="0.2">
      <c r="A13" s="61" t="s">
        <v>34</v>
      </c>
      <c r="B13" s="61" t="s">
        <v>35</v>
      </c>
      <c r="C13" s="61" t="s">
        <v>36</v>
      </c>
      <c r="D13" s="61" t="s">
        <v>37</v>
      </c>
      <c r="E13" s="61" t="s">
        <v>38</v>
      </c>
      <c r="F13" s="61" t="s">
        <v>39</v>
      </c>
      <c r="G13" s="61" t="s">
        <v>43</v>
      </c>
      <c r="H13" s="61" t="s">
        <v>44</v>
      </c>
      <c r="I13" s="61" t="s">
        <v>13</v>
      </c>
      <c r="J13" s="61" t="s">
        <v>19</v>
      </c>
      <c r="K13" s="61" t="s">
        <v>45</v>
      </c>
      <c r="L13" s="61" t="s">
        <v>12</v>
      </c>
      <c r="M13" s="1">
        <v>25968993</v>
      </c>
      <c r="N13" s="1">
        <v>19833410.370000001</v>
      </c>
      <c r="O13" s="1">
        <v>11897224.130000001</v>
      </c>
      <c r="P13" s="1">
        <v>11897224.130000001</v>
      </c>
      <c r="Q13" s="61"/>
      <c r="R13" s="61"/>
    </row>
    <row r="14" spans="1:18" x14ac:dyDescent="0.2">
      <c r="A14" s="61" t="s">
        <v>34</v>
      </c>
      <c r="B14" s="61" t="s">
        <v>35</v>
      </c>
      <c r="C14" s="61" t="s">
        <v>36</v>
      </c>
      <c r="D14" s="61" t="s">
        <v>37</v>
      </c>
      <c r="E14" s="61" t="s">
        <v>38</v>
      </c>
      <c r="F14" s="61" t="s">
        <v>39</v>
      </c>
      <c r="G14" s="61" t="s">
        <v>43</v>
      </c>
      <c r="H14" s="61" t="s">
        <v>44</v>
      </c>
      <c r="I14" s="61" t="s">
        <v>13</v>
      </c>
      <c r="J14" s="61" t="s">
        <v>82</v>
      </c>
      <c r="K14" s="61" t="s">
        <v>137</v>
      </c>
      <c r="L14" s="61" t="s">
        <v>14</v>
      </c>
      <c r="M14" s="1">
        <v>8306380</v>
      </c>
      <c r="N14" s="61"/>
      <c r="O14" s="61"/>
      <c r="P14" s="61"/>
      <c r="Q14" s="61"/>
      <c r="R14" s="61"/>
    </row>
    <row r="15" spans="1:18" x14ac:dyDescent="0.2">
      <c r="A15" s="61" t="s">
        <v>34</v>
      </c>
      <c r="B15" s="61" t="s">
        <v>35</v>
      </c>
      <c r="C15" s="61" t="s">
        <v>36</v>
      </c>
      <c r="D15" s="61" t="s">
        <v>37</v>
      </c>
      <c r="E15" s="61" t="s">
        <v>38</v>
      </c>
      <c r="F15" s="61" t="s">
        <v>39</v>
      </c>
      <c r="G15" s="61" t="s">
        <v>43</v>
      </c>
      <c r="H15" s="61" t="s">
        <v>44</v>
      </c>
      <c r="I15" s="61" t="s">
        <v>13</v>
      </c>
      <c r="J15" s="61" t="s">
        <v>82</v>
      </c>
      <c r="K15" s="61" t="s">
        <v>137</v>
      </c>
      <c r="L15" s="61" t="s">
        <v>12</v>
      </c>
      <c r="M15" s="1">
        <v>382601</v>
      </c>
      <c r="N15" s="61"/>
      <c r="O15" s="61"/>
      <c r="P15" s="61"/>
      <c r="Q15" s="61"/>
      <c r="R15" s="61"/>
    </row>
    <row r="16" spans="1:18" x14ac:dyDescent="0.2">
      <c r="A16" s="61" t="s">
        <v>34</v>
      </c>
      <c r="B16" s="61" t="s">
        <v>35</v>
      </c>
      <c r="C16" s="61" t="s">
        <v>36</v>
      </c>
      <c r="D16" s="61" t="s">
        <v>46</v>
      </c>
      <c r="E16" s="61" t="s">
        <v>38</v>
      </c>
      <c r="F16" s="61" t="s">
        <v>39</v>
      </c>
      <c r="G16" s="61" t="s">
        <v>49</v>
      </c>
      <c r="H16" s="61" t="s">
        <v>50</v>
      </c>
      <c r="I16" s="61" t="s">
        <v>13</v>
      </c>
      <c r="J16" s="61" t="s">
        <v>18</v>
      </c>
      <c r="K16" s="61" t="s">
        <v>42</v>
      </c>
      <c r="L16" s="61" t="s">
        <v>14</v>
      </c>
      <c r="M16" s="1">
        <v>1670000</v>
      </c>
      <c r="N16" s="1">
        <v>1518.9</v>
      </c>
      <c r="O16" s="1">
        <v>1518.9</v>
      </c>
      <c r="P16" s="1">
        <v>1518.9</v>
      </c>
      <c r="Q16" s="61"/>
      <c r="R16" s="61"/>
    </row>
    <row r="17" spans="1:18" x14ac:dyDescent="0.2">
      <c r="A17" s="61" t="s">
        <v>34</v>
      </c>
      <c r="B17" s="61" t="s">
        <v>35</v>
      </c>
      <c r="C17" s="61" t="s">
        <v>36</v>
      </c>
      <c r="D17" s="61" t="s">
        <v>46</v>
      </c>
      <c r="E17" s="61" t="s">
        <v>38</v>
      </c>
      <c r="F17" s="61" t="s">
        <v>39</v>
      </c>
      <c r="G17" s="61" t="s">
        <v>51</v>
      </c>
      <c r="H17" s="61" t="s">
        <v>52</v>
      </c>
      <c r="I17" s="61" t="s">
        <v>13</v>
      </c>
      <c r="J17" s="61" t="s">
        <v>18</v>
      </c>
      <c r="K17" s="61" t="s">
        <v>42</v>
      </c>
      <c r="L17" s="61" t="s">
        <v>14</v>
      </c>
      <c r="M17" s="1">
        <v>1950800</v>
      </c>
      <c r="N17" s="1">
        <v>1384040.55</v>
      </c>
      <c r="O17" s="61"/>
      <c r="P17" s="61"/>
      <c r="Q17" s="61"/>
      <c r="R17" s="61"/>
    </row>
    <row r="18" spans="1:18" x14ac:dyDescent="0.2">
      <c r="A18" s="61" t="s">
        <v>34</v>
      </c>
      <c r="B18" s="61" t="s">
        <v>35</v>
      </c>
      <c r="C18" s="61" t="s">
        <v>36</v>
      </c>
      <c r="D18" s="61" t="s">
        <v>46</v>
      </c>
      <c r="E18" s="61" t="s">
        <v>38</v>
      </c>
      <c r="F18" s="61" t="s">
        <v>39</v>
      </c>
      <c r="G18" s="61" t="s">
        <v>53</v>
      </c>
      <c r="H18" s="61" t="s">
        <v>54</v>
      </c>
      <c r="I18" s="61" t="s">
        <v>13</v>
      </c>
      <c r="J18" s="61" t="s">
        <v>18</v>
      </c>
      <c r="K18" s="61" t="s">
        <v>42</v>
      </c>
      <c r="L18" s="61" t="s">
        <v>14</v>
      </c>
      <c r="M18" s="1">
        <v>2625300</v>
      </c>
      <c r="N18" s="1">
        <v>26366.11</v>
      </c>
      <c r="O18" s="61"/>
      <c r="P18" s="61"/>
      <c r="Q18" s="61"/>
      <c r="R18" s="61"/>
    </row>
    <row r="19" spans="1:18" x14ac:dyDescent="0.2">
      <c r="A19" s="61" t="s">
        <v>34</v>
      </c>
      <c r="B19" s="61" t="s">
        <v>35</v>
      </c>
      <c r="C19" s="61" t="s">
        <v>36</v>
      </c>
      <c r="D19" s="61" t="s">
        <v>46</v>
      </c>
      <c r="E19" s="61" t="s">
        <v>38</v>
      </c>
      <c r="F19" s="61" t="s">
        <v>39</v>
      </c>
      <c r="G19" s="61" t="s">
        <v>55</v>
      </c>
      <c r="H19" s="61" t="s">
        <v>56</v>
      </c>
      <c r="I19" s="61" t="s">
        <v>13</v>
      </c>
      <c r="J19" s="61" t="s">
        <v>18</v>
      </c>
      <c r="K19" s="61" t="s">
        <v>42</v>
      </c>
      <c r="L19" s="61" t="s">
        <v>14</v>
      </c>
      <c r="M19" s="1">
        <v>1180000</v>
      </c>
      <c r="N19" s="1">
        <v>5037.49</v>
      </c>
      <c r="O19" s="1">
        <v>5037.49</v>
      </c>
      <c r="P19" s="1">
        <v>5037.49</v>
      </c>
      <c r="Q19" s="61"/>
      <c r="R19" s="61"/>
    </row>
    <row r="20" spans="1:18" x14ac:dyDescent="0.2">
      <c r="A20" s="61" t="s">
        <v>34</v>
      </c>
      <c r="B20" s="61" t="s">
        <v>35</v>
      </c>
      <c r="C20" s="61" t="s">
        <v>36</v>
      </c>
      <c r="D20" s="61" t="s">
        <v>46</v>
      </c>
      <c r="E20" s="61" t="s">
        <v>38</v>
      </c>
      <c r="F20" s="61" t="s">
        <v>39</v>
      </c>
      <c r="G20" s="61" t="s">
        <v>57</v>
      </c>
      <c r="H20" s="61" t="s">
        <v>58</v>
      </c>
      <c r="I20" s="61" t="s">
        <v>13</v>
      </c>
      <c r="J20" s="61" t="s">
        <v>18</v>
      </c>
      <c r="K20" s="61" t="s">
        <v>42</v>
      </c>
      <c r="L20" s="61" t="s">
        <v>14</v>
      </c>
      <c r="M20" s="1">
        <v>1470000</v>
      </c>
      <c r="N20" s="61"/>
      <c r="O20" s="61"/>
      <c r="P20" s="61"/>
      <c r="Q20" s="61"/>
      <c r="R20" s="61"/>
    </row>
    <row r="21" spans="1:18" x14ac:dyDescent="0.2">
      <c r="A21" s="61" t="s">
        <v>34</v>
      </c>
      <c r="B21" s="61" t="s">
        <v>35</v>
      </c>
      <c r="C21" s="61" t="s">
        <v>36</v>
      </c>
      <c r="D21" s="61" t="s">
        <v>46</v>
      </c>
      <c r="E21" s="61" t="s">
        <v>38</v>
      </c>
      <c r="F21" s="61" t="s">
        <v>39</v>
      </c>
      <c r="G21" s="61" t="s">
        <v>59</v>
      </c>
      <c r="H21" s="61" t="s">
        <v>60</v>
      </c>
      <c r="I21" s="61" t="s">
        <v>13</v>
      </c>
      <c r="J21" s="61" t="s">
        <v>18</v>
      </c>
      <c r="K21" s="61" t="s">
        <v>42</v>
      </c>
      <c r="L21" s="61" t="s">
        <v>14</v>
      </c>
      <c r="M21" s="1">
        <v>2000000</v>
      </c>
      <c r="N21" s="61"/>
      <c r="O21" s="61"/>
      <c r="P21" s="61"/>
      <c r="Q21" s="61"/>
      <c r="R21" s="61"/>
    </row>
    <row r="22" spans="1:18" x14ac:dyDescent="0.2">
      <c r="A22" s="61" t="s">
        <v>34</v>
      </c>
      <c r="B22" s="61" t="s">
        <v>35</v>
      </c>
      <c r="C22" s="61" t="s">
        <v>36</v>
      </c>
      <c r="D22" s="61" t="s">
        <v>46</v>
      </c>
      <c r="E22" s="61" t="s">
        <v>38</v>
      </c>
      <c r="F22" s="61" t="s">
        <v>39</v>
      </c>
      <c r="G22" s="61" t="s">
        <v>140</v>
      </c>
      <c r="H22" s="61" t="s">
        <v>141</v>
      </c>
      <c r="I22" s="61" t="s">
        <v>13</v>
      </c>
      <c r="J22" s="61" t="s">
        <v>18</v>
      </c>
      <c r="K22" s="61" t="s">
        <v>42</v>
      </c>
      <c r="L22" s="61" t="s">
        <v>14</v>
      </c>
      <c r="M22" s="1">
        <v>1410000</v>
      </c>
      <c r="N22" s="61"/>
      <c r="O22" s="61"/>
      <c r="P22" s="61"/>
      <c r="Q22" s="61"/>
      <c r="R22" s="61"/>
    </row>
    <row r="23" spans="1:18" x14ac:dyDescent="0.2">
      <c r="A23" s="61" t="s">
        <v>34</v>
      </c>
      <c r="B23" s="61" t="s">
        <v>35</v>
      </c>
      <c r="C23" s="61" t="s">
        <v>36</v>
      </c>
      <c r="D23" s="61" t="s">
        <v>46</v>
      </c>
      <c r="E23" s="61" t="s">
        <v>38</v>
      </c>
      <c r="F23" s="61" t="s">
        <v>39</v>
      </c>
      <c r="G23" s="61" t="s">
        <v>61</v>
      </c>
      <c r="H23" s="61" t="s">
        <v>124</v>
      </c>
      <c r="I23" s="61" t="s">
        <v>13</v>
      </c>
      <c r="J23" s="61" t="s">
        <v>18</v>
      </c>
      <c r="K23" s="61" t="s">
        <v>42</v>
      </c>
      <c r="L23" s="61" t="s">
        <v>13</v>
      </c>
      <c r="M23" s="1">
        <v>617264308.25</v>
      </c>
      <c r="N23" s="1">
        <v>617264014.82000005</v>
      </c>
      <c r="O23" s="1">
        <v>617143853.69000006</v>
      </c>
      <c r="P23" s="1">
        <v>614289108.96000004</v>
      </c>
      <c r="Q23" s="61"/>
      <c r="R23" s="61"/>
    </row>
    <row r="24" spans="1:18" x14ac:dyDescent="0.2">
      <c r="A24" s="61" t="s">
        <v>34</v>
      </c>
      <c r="B24" s="61" t="s">
        <v>35</v>
      </c>
      <c r="C24" s="61" t="s">
        <v>36</v>
      </c>
      <c r="D24" s="61" t="s">
        <v>46</v>
      </c>
      <c r="E24" s="61" t="s">
        <v>38</v>
      </c>
      <c r="F24" s="61" t="s">
        <v>39</v>
      </c>
      <c r="G24" s="61" t="s">
        <v>125</v>
      </c>
      <c r="H24" s="61" t="s">
        <v>126</v>
      </c>
      <c r="I24" s="61" t="s">
        <v>13</v>
      </c>
      <c r="J24" s="61" t="s">
        <v>18</v>
      </c>
      <c r="K24" s="61" t="s">
        <v>42</v>
      </c>
      <c r="L24" s="61" t="s">
        <v>12</v>
      </c>
      <c r="M24" s="1">
        <v>17147858</v>
      </c>
      <c r="N24" s="1">
        <v>11503179.02</v>
      </c>
      <c r="O24" s="1">
        <v>11098754.939999999</v>
      </c>
      <c r="P24" s="1">
        <v>11098754.939999999</v>
      </c>
      <c r="Q24" s="61"/>
      <c r="R24" s="61"/>
    </row>
    <row r="25" spans="1:18" x14ac:dyDescent="0.2">
      <c r="A25" s="61" t="s">
        <v>34</v>
      </c>
      <c r="B25" s="61" t="s">
        <v>35</v>
      </c>
      <c r="C25" s="61" t="s">
        <v>36</v>
      </c>
      <c r="D25" s="61" t="s">
        <v>62</v>
      </c>
      <c r="E25" s="61" t="s">
        <v>38</v>
      </c>
      <c r="F25" s="61" t="s">
        <v>39</v>
      </c>
      <c r="G25" s="61" t="s">
        <v>63</v>
      </c>
      <c r="H25" s="61" t="s">
        <v>64</v>
      </c>
      <c r="I25" s="61" t="s">
        <v>13</v>
      </c>
      <c r="J25" s="61" t="s">
        <v>18</v>
      </c>
      <c r="K25" s="61" t="s">
        <v>42</v>
      </c>
      <c r="L25" s="61" t="s">
        <v>14</v>
      </c>
      <c r="M25" s="1">
        <v>60000</v>
      </c>
      <c r="N25" s="61"/>
      <c r="O25" s="61"/>
      <c r="P25" s="61"/>
      <c r="Q25" s="61"/>
      <c r="R25" s="61"/>
    </row>
    <row r="26" spans="1:18" x14ac:dyDescent="0.2">
      <c r="A26" s="61" t="s">
        <v>34</v>
      </c>
      <c r="B26" s="61" t="s">
        <v>35</v>
      </c>
      <c r="C26" s="61" t="s">
        <v>36</v>
      </c>
      <c r="D26" s="61" t="s">
        <v>62</v>
      </c>
      <c r="E26" s="61" t="s">
        <v>38</v>
      </c>
      <c r="F26" s="61" t="s">
        <v>39</v>
      </c>
      <c r="G26" s="61" t="s">
        <v>63</v>
      </c>
      <c r="H26" s="61" t="s">
        <v>64</v>
      </c>
      <c r="I26" s="61" t="s">
        <v>13</v>
      </c>
      <c r="J26" s="61" t="s">
        <v>18</v>
      </c>
      <c r="K26" s="61" t="s">
        <v>42</v>
      </c>
      <c r="L26" s="61" t="s">
        <v>12</v>
      </c>
      <c r="M26" s="1">
        <v>30000</v>
      </c>
      <c r="N26" s="61"/>
      <c r="O26" s="61"/>
      <c r="P26" s="61"/>
      <c r="Q26" s="61"/>
      <c r="R26" s="61"/>
    </row>
    <row r="27" spans="1:18" x14ac:dyDescent="0.2">
      <c r="A27" s="61" t="s">
        <v>34</v>
      </c>
      <c r="B27" s="61" t="s">
        <v>35</v>
      </c>
      <c r="C27" s="61" t="s">
        <v>36</v>
      </c>
      <c r="D27" s="61" t="s">
        <v>65</v>
      </c>
      <c r="E27" s="61" t="s">
        <v>38</v>
      </c>
      <c r="F27" s="61" t="s">
        <v>39</v>
      </c>
      <c r="G27" s="61" t="s">
        <v>66</v>
      </c>
      <c r="H27" s="61" t="s">
        <v>67</v>
      </c>
      <c r="I27" s="61" t="s">
        <v>68</v>
      </c>
      <c r="J27" s="61" t="s">
        <v>18</v>
      </c>
      <c r="K27" s="61" t="s">
        <v>42</v>
      </c>
      <c r="L27" s="61" t="s">
        <v>12</v>
      </c>
      <c r="M27" s="1">
        <v>30134400</v>
      </c>
      <c r="N27" s="1">
        <v>28560000</v>
      </c>
      <c r="O27" s="1">
        <v>14402391.49</v>
      </c>
      <c r="P27" s="1">
        <v>14402391.49</v>
      </c>
      <c r="Q27" s="61"/>
      <c r="R27" s="61"/>
    </row>
    <row r="28" spans="1:18" x14ac:dyDescent="0.2">
      <c r="A28" s="61" t="s">
        <v>34</v>
      </c>
      <c r="B28" s="61" t="s">
        <v>35</v>
      </c>
      <c r="C28" s="61" t="s">
        <v>36</v>
      </c>
      <c r="D28" s="61" t="s">
        <v>69</v>
      </c>
      <c r="E28" s="61" t="s">
        <v>38</v>
      </c>
      <c r="F28" s="61" t="s">
        <v>39</v>
      </c>
      <c r="G28" s="61" t="s">
        <v>70</v>
      </c>
      <c r="H28" s="61" t="s">
        <v>71</v>
      </c>
      <c r="I28" s="61" t="s">
        <v>13</v>
      </c>
      <c r="J28" s="61" t="s">
        <v>18</v>
      </c>
      <c r="K28" s="61" t="s">
        <v>42</v>
      </c>
      <c r="L28" s="61" t="s">
        <v>12</v>
      </c>
      <c r="M28" s="1">
        <v>232059.61</v>
      </c>
      <c r="N28" s="1">
        <v>232059.61</v>
      </c>
      <c r="O28" s="1">
        <v>231433.60000000001</v>
      </c>
      <c r="P28" s="1">
        <v>231433.60000000001</v>
      </c>
      <c r="Q28" s="61"/>
      <c r="R28" s="61"/>
    </row>
    <row r="29" spans="1:18" x14ac:dyDescent="0.2">
      <c r="A29" s="61" t="s">
        <v>34</v>
      </c>
      <c r="B29" s="61" t="s">
        <v>35</v>
      </c>
      <c r="C29" s="61" t="s">
        <v>36</v>
      </c>
      <c r="D29" s="61" t="s">
        <v>69</v>
      </c>
      <c r="E29" s="61" t="s">
        <v>38</v>
      </c>
      <c r="F29" s="61" t="s">
        <v>39</v>
      </c>
      <c r="G29" s="61" t="s">
        <v>72</v>
      </c>
      <c r="H29" s="61" t="s">
        <v>73</v>
      </c>
      <c r="I29" s="61" t="s">
        <v>13</v>
      </c>
      <c r="J29" s="61" t="s">
        <v>18</v>
      </c>
      <c r="K29" s="61" t="s">
        <v>42</v>
      </c>
      <c r="L29" s="61" t="s">
        <v>12</v>
      </c>
      <c r="M29" s="1">
        <v>6987204</v>
      </c>
      <c r="N29" s="1">
        <v>6987204</v>
      </c>
      <c r="O29" s="1">
        <v>4479192</v>
      </c>
      <c r="P29" s="1">
        <v>4479192</v>
      </c>
      <c r="Q29" s="61"/>
      <c r="R29" s="61"/>
    </row>
    <row r="30" spans="1:18" x14ac:dyDescent="0.2">
      <c r="A30" s="61" t="s">
        <v>34</v>
      </c>
      <c r="B30" s="61" t="s">
        <v>35</v>
      </c>
      <c r="C30" s="61" t="s">
        <v>36</v>
      </c>
      <c r="D30" s="61" t="s">
        <v>69</v>
      </c>
      <c r="E30" s="61" t="s">
        <v>38</v>
      </c>
      <c r="F30" s="61" t="s">
        <v>39</v>
      </c>
      <c r="G30" s="61" t="s">
        <v>74</v>
      </c>
      <c r="H30" s="61" t="s">
        <v>75</v>
      </c>
      <c r="I30" s="61" t="s">
        <v>13</v>
      </c>
      <c r="J30" s="61" t="s">
        <v>18</v>
      </c>
      <c r="K30" s="61" t="s">
        <v>42</v>
      </c>
      <c r="L30" s="61" t="s">
        <v>12</v>
      </c>
      <c r="M30" s="1">
        <v>2972750</v>
      </c>
      <c r="N30" s="1">
        <v>2972749.92</v>
      </c>
      <c r="O30" s="1">
        <v>959840.64</v>
      </c>
      <c r="P30" s="1">
        <v>959840.64</v>
      </c>
      <c r="Q30" s="61"/>
      <c r="R30" s="61"/>
    </row>
    <row r="31" spans="1:18" x14ac:dyDescent="0.2">
      <c r="A31" s="61" t="s">
        <v>34</v>
      </c>
      <c r="B31" s="61" t="s">
        <v>35</v>
      </c>
      <c r="C31" s="61" t="s">
        <v>36</v>
      </c>
      <c r="D31" s="61" t="s">
        <v>69</v>
      </c>
      <c r="E31" s="61" t="s">
        <v>38</v>
      </c>
      <c r="F31" s="61" t="s">
        <v>39</v>
      </c>
      <c r="G31" s="61" t="s">
        <v>76</v>
      </c>
      <c r="H31" s="61" t="s">
        <v>77</v>
      </c>
      <c r="I31" s="61" t="s">
        <v>13</v>
      </c>
      <c r="J31" s="61" t="s">
        <v>18</v>
      </c>
      <c r="K31" s="61" t="s">
        <v>42</v>
      </c>
      <c r="L31" s="61" t="s">
        <v>12</v>
      </c>
      <c r="M31" s="1">
        <v>48711936</v>
      </c>
      <c r="N31" s="1">
        <v>48711936</v>
      </c>
      <c r="O31" s="1">
        <v>32250810.23</v>
      </c>
      <c r="P31" s="1">
        <v>32250810.23</v>
      </c>
      <c r="Q31" s="61"/>
      <c r="R31" s="61"/>
    </row>
    <row r="32" spans="1:18" x14ac:dyDescent="0.2">
      <c r="A32" s="61" t="s">
        <v>34</v>
      </c>
      <c r="B32" s="61" t="s">
        <v>35</v>
      </c>
      <c r="C32" s="61" t="s">
        <v>36</v>
      </c>
      <c r="D32" s="61" t="s">
        <v>142</v>
      </c>
      <c r="E32" s="61" t="s">
        <v>38</v>
      </c>
      <c r="F32" s="61" t="s">
        <v>39</v>
      </c>
      <c r="G32" s="61" t="s">
        <v>47</v>
      </c>
      <c r="H32" s="61" t="s">
        <v>48</v>
      </c>
      <c r="I32" s="61" t="s">
        <v>13</v>
      </c>
      <c r="J32" s="61" t="s">
        <v>18</v>
      </c>
      <c r="K32" s="61" t="s">
        <v>42</v>
      </c>
      <c r="L32" s="61" t="s">
        <v>13</v>
      </c>
      <c r="M32" s="1">
        <v>107065425.5</v>
      </c>
      <c r="N32" s="1">
        <v>107065425.5</v>
      </c>
      <c r="O32" s="1">
        <v>107044957.18000001</v>
      </c>
      <c r="P32" s="1">
        <v>107044957.18000001</v>
      </c>
      <c r="Q32" s="61"/>
      <c r="R32" s="61"/>
    </row>
    <row r="33" spans="1:18" x14ac:dyDescent="0.2">
      <c r="A33" s="61" t="s">
        <v>34</v>
      </c>
      <c r="B33" s="61" t="s">
        <v>35</v>
      </c>
      <c r="C33" s="61" t="s">
        <v>78</v>
      </c>
      <c r="D33" s="61" t="s">
        <v>79</v>
      </c>
      <c r="E33" s="61" t="s">
        <v>80</v>
      </c>
      <c r="F33" s="61" t="s">
        <v>81</v>
      </c>
      <c r="G33" s="61" t="s">
        <v>82</v>
      </c>
      <c r="H33" s="61" t="s">
        <v>127</v>
      </c>
      <c r="I33" s="61" t="s">
        <v>68</v>
      </c>
      <c r="J33" s="61" t="s">
        <v>123</v>
      </c>
      <c r="K33" s="61" t="s">
        <v>128</v>
      </c>
      <c r="L33" s="61" t="s">
        <v>13</v>
      </c>
      <c r="M33" s="1">
        <v>62382271.630000003</v>
      </c>
      <c r="N33" s="1">
        <v>62382271.630000003</v>
      </c>
      <c r="O33" s="1">
        <v>62351269.030000001</v>
      </c>
      <c r="P33" s="1">
        <v>61730313.649999999</v>
      </c>
      <c r="Q33" s="61"/>
      <c r="R33" s="61"/>
    </row>
    <row r="34" spans="1:18" x14ac:dyDescent="0.2">
      <c r="A34" s="61" t="s">
        <v>34</v>
      </c>
      <c r="B34" s="61" t="s">
        <v>35</v>
      </c>
      <c r="C34" s="61" t="s">
        <v>78</v>
      </c>
      <c r="D34" s="61" t="s">
        <v>79</v>
      </c>
      <c r="E34" s="61" t="s">
        <v>80</v>
      </c>
      <c r="F34" s="61" t="s">
        <v>81</v>
      </c>
      <c r="G34" s="61" t="s">
        <v>82</v>
      </c>
      <c r="H34" s="61" t="s">
        <v>127</v>
      </c>
      <c r="I34" s="61" t="s">
        <v>68</v>
      </c>
      <c r="J34" s="61" t="s">
        <v>17</v>
      </c>
      <c r="K34" s="61" t="s">
        <v>83</v>
      </c>
      <c r="L34" s="61" t="s">
        <v>13</v>
      </c>
      <c r="M34" s="1">
        <v>54310549.289999999</v>
      </c>
      <c r="N34" s="1">
        <v>54310549.289999999</v>
      </c>
      <c r="O34" s="1">
        <v>54310549.289999999</v>
      </c>
      <c r="P34" s="1">
        <v>54310549.289999999</v>
      </c>
      <c r="Q34" s="61"/>
      <c r="R34" s="61"/>
    </row>
    <row r="35" spans="1:18" x14ac:dyDescent="0.2">
      <c r="A35" s="61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</row>
    <row r="36" spans="1:18" x14ac:dyDescent="0.2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54">
        <f>SUM(M10:M35)</f>
        <v>1187078097.28</v>
      </c>
      <c r="N36" s="54">
        <f t="shared" ref="N36:P36" si="0">SUM(N10:N35)</f>
        <v>1115317461.0600002</v>
      </c>
      <c r="O36" s="54">
        <f t="shared" si="0"/>
        <v>1011400430.8600001</v>
      </c>
      <c r="P36" s="54">
        <f t="shared" si="0"/>
        <v>1006591570.2600001</v>
      </c>
      <c r="Q36" s="61"/>
      <c r="R36" s="61"/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zoomScale="70" zoomScaleNormal="70" workbookViewId="0">
      <selection activeCell="P42" sqref="P42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6" x14ac:dyDescent="0.2">
      <c r="A1" s="62" t="s">
        <v>145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</row>
    <row r="2" spans="1:16" x14ac:dyDescent="0.2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16" ht="10.5" customHeight="1" x14ac:dyDescent="0.2">
      <c r="A3" s="62" t="s">
        <v>20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</row>
    <row r="4" spans="1:16" ht="10.5" customHeight="1" x14ac:dyDescent="0.2">
      <c r="A4" s="96" t="s">
        <v>158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</row>
    <row r="5" spans="1:16" ht="10.5" customHeight="1" x14ac:dyDescent="0.2">
      <c r="A5" s="96" t="s">
        <v>21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</row>
    <row r="6" spans="1:16" x14ac:dyDescent="0.2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spans="1:16" x14ac:dyDescent="0.2">
      <c r="A7" s="62" t="s">
        <v>22</v>
      </c>
      <c r="B7" s="62"/>
      <c r="C7" s="62" t="s">
        <v>23</v>
      </c>
      <c r="D7" s="62" t="s">
        <v>24</v>
      </c>
      <c r="E7" s="62" t="s">
        <v>25</v>
      </c>
      <c r="F7" s="62"/>
      <c r="G7" s="62" t="s">
        <v>26</v>
      </c>
      <c r="H7" s="62"/>
      <c r="I7" s="62" t="s">
        <v>27</v>
      </c>
      <c r="J7" s="62" t="s">
        <v>28</v>
      </c>
      <c r="K7" s="62" t="s">
        <v>29</v>
      </c>
      <c r="L7" s="62" t="s">
        <v>30</v>
      </c>
      <c r="M7" s="62" t="s">
        <v>31</v>
      </c>
      <c r="N7" s="62" t="s">
        <v>130</v>
      </c>
      <c r="O7" s="62" t="s">
        <v>131</v>
      </c>
      <c r="P7" s="62" t="s">
        <v>132</v>
      </c>
    </row>
    <row r="8" spans="1:16" x14ac:dyDescent="0.2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 t="s">
        <v>32</v>
      </c>
      <c r="N8" s="62" t="s">
        <v>133</v>
      </c>
      <c r="O8" s="62" t="s">
        <v>134</v>
      </c>
      <c r="P8" s="62" t="s">
        <v>135</v>
      </c>
    </row>
    <row r="9" spans="1:16" x14ac:dyDescent="0.2">
      <c r="A9" s="62"/>
      <c r="B9" s="62"/>
      <c r="C9" s="62"/>
      <c r="D9" s="62"/>
      <c r="E9" s="62"/>
      <c r="F9" s="62"/>
      <c r="G9" s="62"/>
      <c r="H9" s="62"/>
      <c r="I9" s="62"/>
      <c r="J9" s="62"/>
      <c r="K9" s="62"/>
      <c r="L9" s="62" t="s">
        <v>33</v>
      </c>
      <c r="M9" s="62" t="s">
        <v>157</v>
      </c>
      <c r="N9" s="62" t="s">
        <v>157</v>
      </c>
      <c r="O9" s="62" t="s">
        <v>157</v>
      </c>
      <c r="P9" s="62" t="s">
        <v>157</v>
      </c>
    </row>
    <row r="10" spans="1:16" x14ac:dyDescent="0.2">
      <c r="A10" s="62" t="s">
        <v>34</v>
      </c>
      <c r="B10" s="62" t="s">
        <v>35</v>
      </c>
      <c r="C10" s="62" t="s">
        <v>36</v>
      </c>
      <c r="D10" s="62" t="s">
        <v>37</v>
      </c>
      <c r="E10" s="62" t="s">
        <v>38</v>
      </c>
      <c r="F10" s="62" t="s">
        <v>39</v>
      </c>
      <c r="G10" s="62" t="s">
        <v>40</v>
      </c>
      <c r="H10" s="62" t="s">
        <v>41</v>
      </c>
      <c r="I10" s="62" t="s">
        <v>13</v>
      </c>
      <c r="J10" s="62" t="s">
        <v>18</v>
      </c>
      <c r="K10" s="62" t="s">
        <v>42</v>
      </c>
      <c r="L10" s="62" t="s">
        <v>12</v>
      </c>
      <c r="M10" s="1">
        <v>31967569</v>
      </c>
      <c r="N10" s="1">
        <v>31967567.539999999</v>
      </c>
      <c r="O10" s="1">
        <v>31191892.219999999</v>
      </c>
      <c r="P10" s="1">
        <v>30657512.420000002</v>
      </c>
    </row>
    <row r="11" spans="1:16" x14ac:dyDescent="0.2">
      <c r="A11" s="62" t="s">
        <v>34</v>
      </c>
      <c r="B11" s="62" t="s">
        <v>35</v>
      </c>
      <c r="C11" s="62" t="s">
        <v>36</v>
      </c>
      <c r="D11" s="62" t="s">
        <v>37</v>
      </c>
      <c r="E11" s="62" t="s">
        <v>38</v>
      </c>
      <c r="F11" s="62" t="s">
        <v>39</v>
      </c>
      <c r="G11" s="62" t="s">
        <v>43</v>
      </c>
      <c r="H11" s="62" t="s">
        <v>44</v>
      </c>
      <c r="I11" s="62" t="s">
        <v>13</v>
      </c>
      <c r="J11" s="62" t="s">
        <v>18</v>
      </c>
      <c r="K11" s="62" t="s">
        <v>42</v>
      </c>
      <c r="L11" s="62" t="s">
        <v>14</v>
      </c>
      <c r="M11" s="1">
        <v>6550000</v>
      </c>
      <c r="N11" s="1">
        <v>1546701.75</v>
      </c>
      <c r="O11" s="1">
        <v>808002.69</v>
      </c>
      <c r="P11" s="1">
        <v>731862.47</v>
      </c>
    </row>
    <row r="12" spans="1:16" x14ac:dyDescent="0.2">
      <c r="A12" s="62" t="s">
        <v>34</v>
      </c>
      <c r="B12" s="62" t="s">
        <v>35</v>
      </c>
      <c r="C12" s="62" t="s">
        <v>36</v>
      </c>
      <c r="D12" s="62" t="s">
        <v>37</v>
      </c>
      <c r="E12" s="62" t="s">
        <v>38</v>
      </c>
      <c r="F12" s="62" t="s">
        <v>39</v>
      </c>
      <c r="G12" s="62" t="s">
        <v>43</v>
      </c>
      <c r="H12" s="62" t="s">
        <v>44</v>
      </c>
      <c r="I12" s="62" t="s">
        <v>13</v>
      </c>
      <c r="J12" s="62" t="s">
        <v>18</v>
      </c>
      <c r="K12" s="62" t="s">
        <v>42</v>
      </c>
      <c r="L12" s="62" t="s">
        <v>12</v>
      </c>
      <c r="M12" s="1">
        <v>154297692</v>
      </c>
      <c r="N12" s="1">
        <v>121599384.84999999</v>
      </c>
      <c r="O12" s="1">
        <v>77386041.989999995</v>
      </c>
      <c r="P12" s="1">
        <v>76016869.5</v>
      </c>
    </row>
    <row r="13" spans="1:16" x14ac:dyDescent="0.2">
      <c r="A13" s="62" t="s">
        <v>34</v>
      </c>
      <c r="B13" s="62" t="s">
        <v>35</v>
      </c>
      <c r="C13" s="62" t="s">
        <v>36</v>
      </c>
      <c r="D13" s="62" t="s">
        <v>37</v>
      </c>
      <c r="E13" s="62" t="s">
        <v>38</v>
      </c>
      <c r="F13" s="62" t="s">
        <v>39</v>
      </c>
      <c r="G13" s="62" t="s">
        <v>43</v>
      </c>
      <c r="H13" s="62" t="s">
        <v>44</v>
      </c>
      <c r="I13" s="62" t="s">
        <v>13</v>
      </c>
      <c r="J13" s="62" t="s">
        <v>19</v>
      </c>
      <c r="K13" s="62" t="s">
        <v>45</v>
      </c>
      <c r="L13" s="62" t="s">
        <v>12</v>
      </c>
      <c r="M13" s="1">
        <v>25968993</v>
      </c>
      <c r="N13" s="1">
        <v>19833410.370000001</v>
      </c>
      <c r="O13" s="1">
        <v>13661668.26</v>
      </c>
      <c r="P13" s="1">
        <v>13661668.26</v>
      </c>
    </row>
    <row r="14" spans="1:16" x14ac:dyDescent="0.2">
      <c r="A14" s="62" t="s">
        <v>34</v>
      </c>
      <c r="B14" s="62" t="s">
        <v>35</v>
      </c>
      <c r="C14" s="62" t="s">
        <v>36</v>
      </c>
      <c r="D14" s="62" t="s">
        <v>37</v>
      </c>
      <c r="E14" s="62" t="s">
        <v>38</v>
      </c>
      <c r="F14" s="62" t="s">
        <v>39</v>
      </c>
      <c r="G14" s="62" t="s">
        <v>43</v>
      </c>
      <c r="H14" s="62" t="s">
        <v>44</v>
      </c>
      <c r="I14" s="62" t="s">
        <v>13</v>
      </c>
      <c r="J14" s="62" t="s">
        <v>82</v>
      </c>
      <c r="K14" s="62" t="s">
        <v>137</v>
      </c>
      <c r="L14" s="62" t="s">
        <v>14</v>
      </c>
      <c r="M14" s="1">
        <v>8306380</v>
      </c>
      <c r="N14" s="1">
        <v>3866316</v>
      </c>
      <c r="O14" s="62"/>
      <c r="P14" s="62"/>
    </row>
    <row r="15" spans="1:16" x14ac:dyDescent="0.2">
      <c r="A15" s="62" t="s">
        <v>34</v>
      </c>
      <c r="B15" s="62" t="s">
        <v>35</v>
      </c>
      <c r="C15" s="62" t="s">
        <v>36</v>
      </c>
      <c r="D15" s="62" t="s">
        <v>37</v>
      </c>
      <c r="E15" s="62" t="s">
        <v>38</v>
      </c>
      <c r="F15" s="62" t="s">
        <v>39</v>
      </c>
      <c r="G15" s="62" t="s">
        <v>43</v>
      </c>
      <c r="H15" s="62" t="s">
        <v>44</v>
      </c>
      <c r="I15" s="62" t="s">
        <v>13</v>
      </c>
      <c r="J15" s="62" t="s">
        <v>82</v>
      </c>
      <c r="K15" s="62" t="s">
        <v>137</v>
      </c>
      <c r="L15" s="62" t="s">
        <v>12</v>
      </c>
      <c r="M15" s="1">
        <v>382601</v>
      </c>
      <c r="N15" s="1">
        <v>360101</v>
      </c>
      <c r="O15" s="62"/>
      <c r="P15" s="62"/>
    </row>
    <row r="16" spans="1:16" x14ac:dyDescent="0.2">
      <c r="A16" s="62" t="s">
        <v>34</v>
      </c>
      <c r="B16" s="62" t="s">
        <v>35</v>
      </c>
      <c r="C16" s="62" t="s">
        <v>36</v>
      </c>
      <c r="D16" s="62" t="s">
        <v>46</v>
      </c>
      <c r="E16" s="62" t="s">
        <v>38</v>
      </c>
      <c r="F16" s="62" t="s">
        <v>39</v>
      </c>
      <c r="G16" s="62" t="s">
        <v>49</v>
      </c>
      <c r="H16" s="62" t="s">
        <v>50</v>
      </c>
      <c r="I16" s="62" t="s">
        <v>13</v>
      </c>
      <c r="J16" s="62" t="s">
        <v>18</v>
      </c>
      <c r="K16" s="62" t="s">
        <v>42</v>
      </c>
      <c r="L16" s="62" t="s">
        <v>14</v>
      </c>
      <c r="M16" s="1">
        <v>1670000</v>
      </c>
      <c r="N16" s="1">
        <v>1518.9</v>
      </c>
      <c r="O16" s="1">
        <v>1518.9</v>
      </c>
      <c r="P16" s="1">
        <v>1518.9</v>
      </c>
    </row>
    <row r="17" spans="1:16" x14ac:dyDescent="0.2">
      <c r="A17" s="62" t="s">
        <v>34</v>
      </c>
      <c r="B17" s="62" t="s">
        <v>35</v>
      </c>
      <c r="C17" s="62" t="s">
        <v>36</v>
      </c>
      <c r="D17" s="62" t="s">
        <v>46</v>
      </c>
      <c r="E17" s="62" t="s">
        <v>38</v>
      </c>
      <c r="F17" s="62" t="s">
        <v>39</v>
      </c>
      <c r="G17" s="62" t="s">
        <v>51</v>
      </c>
      <c r="H17" s="62" t="s">
        <v>52</v>
      </c>
      <c r="I17" s="62" t="s">
        <v>13</v>
      </c>
      <c r="J17" s="62" t="s">
        <v>18</v>
      </c>
      <c r="K17" s="62" t="s">
        <v>42</v>
      </c>
      <c r="L17" s="62" t="s">
        <v>14</v>
      </c>
      <c r="M17" s="1">
        <v>1950800</v>
      </c>
      <c r="N17" s="1">
        <v>1384040.55</v>
      </c>
      <c r="O17" s="62"/>
      <c r="P17" s="62"/>
    </row>
    <row r="18" spans="1:16" x14ac:dyDescent="0.2">
      <c r="A18" s="62" t="s">
        <v>34</v>
      </c>
      <c r="B18" s="62" t="s">
        <v>35</v>
      </c>
      <c r="C18" s="62" t="s">
        <v>36</v>
      </c>
      <c r="D18" s="62" t="s">
        <v>46</v>
      </c>
      <c r="E18" s="62" t="s">
        <v>38</v>
      </c>
      <c r="F18" s="62" t="s">
        <v>39</v>
      </c>
      <c r="G18" s="62" t="s">
        <v>53</v>
      </c>
      <c r="H18" s="62" t="s">
        <v>54</v>
      </c>
      <c r="I18" s="62" t="s">
        <v>13</v>
      </c>
      <c r="J18" s="62" t="s">
        <v>18</v>
      </c>
      <c r="K18" s="62" t="s">
        <v>42</v>
      </c>
      <c r="L18" s="62" t="s">
        <v>14</v>
      </c>
      <c r="M18" s="1">
        <v>2625300</v>
      </c>
      <c r="N18" s="1">
        <v>26366.11</v>
      </c>
      <c r="O18" s="62"/>
      <c r="P18" s="62"/>
    </row>
    <row r="19" spans="1:16" x14ac:dyDescent="0.2">
      <c r="A19" s="62" t="s">
        <v>34</v>
      </c>
      <c r="B19" s="62" t="s">
        <v>35</v>
      </c>
      <c r="C19" s="62" t="s">
        <v>36</v>
      </c>
      <c r="D19" s="62" t="s">
        <v>46</v>
      </c>
      <c r="E19" s="62" t="s">
        <v>38</v>
      </c>
      <c r="F19" s="62" t="s">
        <v>39</v>
      </c>
      <c r="G19" s="62" t="s">
        <v>55</v>
      </c>
      <c r="H19" s="62" t="s">
        <v>56</v>
      </c>
      <c r="I19" s="62" t="s">
        <v>13</v>
      </c>
      <c r="J19" s="62" t="s">
        <v>18</v>
      </c>
      <c r="K19" s="62" t="s">
        <v>42</v>
      </c>
      <c r="L19" s="62" t="s">
        <v>14</v>
      </c>
      <c r="M19" s="1">
        <v>1180000</v>
      </c>
      <c r="N19" s="1">
        <v>5037.49</v>
      </c>
      <c r="O19" s="1">
        <v>5037.49</v>
      </c>
      <c r="P19" s="1">
        <v>5037.49</v>
      </c>
    </row>
    <row r="20" spans="1:16" x14ac:dyDescent="0.2">
      <c r="A20" s="62" t="s">
        <v>34</v>
      </c>
      <c r="B20" s="62" t="s">
        <v>35</v>
      </c>
      <c r="C20" s="62" t="s">
        <v>36</v>
      </c>
      <c r="D20" s="62" t="s">
        <v>46</v>
      </c>
      <c r="E20" s="62" t="s">
        <v>38</v>
      </c>
      <c r="F20" s="62" t="s">
        <v>39</v>
      </c>
      <c r="G20" s="62" t="s">
        <v>57</v>
      </c>
      <c r="H20" s="62" t="s">
        <v>58</v>
      </c>
      <c r="I20" s="62" t="s">
        <v>13</v>
      </c>
      <c r="J20" s="62" t="s">
        <v>18</v>
      </c>
      <c r="K20" s="62" t="s">
        <v>42</v>
      </c>
      <c r="L20" s="62" t="s">
        <v>14</v>
      </c>
      <c r="M20" s="1">
        <v>1470000</v>
      </c>
      <c r="N20" s="62"/>
      <c r="O20" s="62"/>
      <c r="P20" s="62"/>
    </row>
    <row r="21" spans="1:16" x14ac:dyDescent="0.2">
      <c r="A21" s="62" t="s">
        <v>34</v>
      </c>
      <c r="B21" s="62" t="s">
        <v>35</v>
      </c>
      <c r="C21" s="62" t="s">
        <v>36</v>
      </c>
      <c r="D21" s="62" t="s">
        <v>46</v>
      </c>
      <c r="E21" s="62" t="s">
        <v>38</v>
      </c>
      <c r="F21" s="62" t="s">
        <v>39</v>
      </c>
      <c r="G21" s="62" t="s">
        <v>59</v>
      </c>
      <c r="H21" s="62" t="s">
        <v>60</v>
      </c>
      <c r="I21" s="62" t="s">
        <v>13</v>
      </c>
      <c r="J21" s="62" t="s">
        <v>18</v>
      </c>
      <c r="K21" s="62" t="s">
        <v>42</v>
      </c>
      <c r="L21" s="62" t="s">
        <v>14</v>
      </c>
      <c r="M21" s="1">
        <v>2000000</v>
      </c>
      <c r="N21" s="62"/>
      <c r="O21" s="62"/>
      <c r="P21" s="62"/>
    </row>
    <row r="22" spans="1:16" x14ac:dyDescent="0.2">
      <c r="A22" s="62" t="s">
        <v>34</v>
      </c>
      <c r="B22" s="62" t="s">
        <v>35</v>
      </c>
      <c r="C22" s="62" t="s">
        <v>36</v>
      </c>
      <c r="D22" s="62" t="s">
        <v>46</v>
      </c>
      <c r="E22" s="62" t="s">
        <v>38</v>
      </c>
      <c r="F22" s="62" t="s">
        <v>39</v>
      </c>
      <c r="G22" s="62" t="s">
        <v>140</v>
      </c>
      <c r="H22" s="62" t="s">
        <v>141</v>
      </c>
      <c r="I22" s="62" t="s">
        <v>13</v>
      </c>
      <c r="J22" s="62" t="s">
        <v>18</v>
      </c>
      <c r="K22" s="62" t="s">
        <v>42</v>
      </c>
      <c r="L22" s="62" t="s">
        <v>14</v>
      </c>
      <c r="M22" s="1">
        <v>1410000</v>
      </c>
      <c r="N22" s="62"/>
      <c r="O22" s="62"/>
      <c r="P22" s="62"/>
    </row>
    <row r="23" spans="1:16" x14ac:dyDescent="0.2">
      <c r="A23" s="62" t="s">
        <v>34</v>
      </c>
      <c r="B23" s="62" t="s">
        <v>35</v>
      </c>
      <c r="C23" s="62" t="s">
        <v>36</v>
      </c>
      <c r="D23" s="62" t="s">
        <v>46</v>
      </c>
      <c r="E23" s="62" t="s">
        <v>38</v>
      </c>
      <c r="F23" s="62" t="s">
        <v>39</v>
      </c>
      <c r="G23" s="62" t="s">
        <v>61</v>
      </c>
      <c r="H23" s="62" t="s">
        <v>124</v>
      </c>
      <c r="I23" s="62" t="s">
        <v>13</v>
      </c>
      <c r="J23" s="62" t="s">
        <v>18</v>
      </c>
      <c r="K23" s="62" t="s">
        <v>42</v>
      </c>
      <c r="L23" s="62" t="s">
        <v>13</v>
      </c>
      <c r="M23" s="1">
        <v>690027053.04999995</v>
      </c>
      <c r="N23" s="1">
        <v>690026759.62</v>
      </c>
      <c r="O23" s="1">
        <v>689937694.70000005</v>
      </c>
      <c r="P23" s="1">
        <v>687138558.20000005</v>
      </c>
    </row>
    <row r="24" spans="1:16" x14ac:dyDescent="0.2">
      <c r="A24" s="62" t="s">
        <v>34</v>
      </c>
      <c r="B24" s="62" t="s">
        <v>35</v>
      </c>
      <c r="C24" s="62" t="s">
        <v>36</v>
      </c>
      <c r="D24" s="62" t="s">
        <v>46</v>
      </c>
      <c r="E24" s="62" t="s">
        <v>38</v>
      </c>
      <c r="F24" s="62" t="s">
        <v>39</v>
      </c>
      <c r="G24" s="62" t="s">
        <v>125</v>
      </c>
      <c r="H24" s="62" t="s">
        <v>126</v>
      </c>
      <c r="I24" s="62" t="s">
        <v>13</v>
      </c>
      <c r="J24" s="62" t="s">
        <v>18</v>
      </c>
      <c r="K24" s="62" t="s">
        <v>42</v>
      </c>
      <c r="L24" s="62" t="s">
        <v>12</v>
      </c>
      <c r="M24" s="1">
        <v>17147858</v>
      </c>
      <c r="N24" s="1">
        <v>12809493.65</v>
      </c>
      <c r="O24" s="1">
        <v>12406869.57</v>
      </c>
      <c r="P24" s="1">
        <v>12406869.57</v>
      </c>
    </row>
    <row r="25" spans="1:16" x14ac:dyDescent="0.2">
      <c r="A25" s="62" t="s">
        <v>34</v>
      </c>
      <c r="B25" s="62" t="s">
        <v>35</v>
      </c>
      <c r="C25" s="62" t="s">
        <v>36</v>
      </c>
      <c r="D25" s="62" t="s">
        <v>62</v>
      </c>
      <c r="E25" s="62" t="s">
        <v>38</v>
      </c>
      <c r="F25" s="62" t="s">
        <v>39</v>
      </c>
      <c r="G25" s="62" t="s">
        <v>63</v>
      </c>
      <c r="H25" s="62" t="s">
        <v>64</v>
      </c>
      <c r="I25" s="62" t="s">
        <v>13</v>
      </c>
      <c r="J25" s="62" t="s">
        <v>18</v>
      </c>
      <c r="K25" s="62" t="s">
        <v>42</v>
      </c>
      <c r="L25" s="62" t="s">
        <v>14</v>
      </c>
      <c r="M25" s="1">
        <v>60000</v>
      </c>
      <c r="N25" s="62"/>
      <c r="O25" s="62"/>
      <c r="P25" s="62"/>
    </row>
    <row r="26" spans="1:16" x14ac:dyDescent="0.2">
      <c r="A26" s="62" t="s">
        <v>34</v>
      </c>
      <c r="B26" s="62" t="s">
        <v>35</v>
      </c>
      <c r="C26" s="62" t="s">
        <v>36</v>
      </c>
      <c r="D26" s="62" t="s">
        <v>62</v>
      </c>
      <c r="E26" s="62" t="s">
        <v>38</v>
      </c>
      <c r="F26" s="62" t="s">
        <v>39</v>
      </c>
      <c r="G26" s="62" t="s">
        <v>63</v>
      </c>
      <c r="H26" s="62" t="s">
        <v>64</v>
      </c>
      <c r="I26" s="62" t="s">
        <v>13</v>
      </c>
      <c r="J26" s="62" t="s">
        <v>18</v>
      </c>
      <c r="K26" s="62" t="s">
        <v>42</v>
      </c>
      <c r="L26" s="62" t="s">
        <v>12</v>
      </c>
      <c r="M26" s="1">
        <v>30000</v>
      </c>
      <c r="N26" s="62"/>
      <c r="O26" s="62"/>
      <c r="P26" s="62"/>
    </row>
    <row r="27" spans="1:16" x14ac:dyDescent="0.2">
      <c r="A27" s="62" t="s">
        <v>34</v>
      </c>
      <c r="B27" s="62" t="s">
        <v>35</v>
      </c>
      <c r="C27" s="62" t="s">
        <v>36</v>
      </c>
      <c r="D27" s="62" t="s">
        <v>65</v>
      </c>
      <c r="E27" s="62" t="s">
        <v>38</v>
      </c>
      <c r="F27" s="62" t="s">
        <v>39</v>
      </c>
      <c r="G27" s="62" t="s">
        <v>66</v>
      </c>
      <c r="H27" s="62" t="s">
        <v>67</v>
      </c>
      <c r="I27" s="62" t="s">
        <v>68</v>
      </c>
      <c r="J27" s="62" t="s">
        <v>18</v>
      </c>
      <c r="K27" s="62" t="s">
        <v>42</v>
      </c>
      <c r="L27" s="62" t="s">
        <v>12</v>
      </c>
      <c r="M27" s="1">
        <v>30134400</v>
      </c>
      <c r="N27" s="1">
        <v>28564429.300000001</v>
      </c>
      <c r="O27" s="1">
        <v>16597361.26</v>
      </c>
      <c r="P27" s="1">
        <v>16597361.26</v>
      </c>
    </row>
    <row r="28" spans="1:16" x14ac:dyDescent="0.2">
      <c r="A28" s="62" t="s">
        <v>34</v>
      </c>
      <c r="B28" s="62" t="s">
        <v>35</v>
      </c>
      <c r="C28" s="62" t="s">
        <v>36</v>
      </c>
      <c r="D28" s="62" t="s">
        <v>69</v>
      </c>
      <c r="E28" s="62" t="s">
        <v>38</v>
      </c>
      <c r="F28" s="62" t="s">
        <v>39</v>
      </c>
      <c r="G28" s="62" t="s">
        <v>70</v>
      </c>
      <c r="H28" s="62" t="s">
        <v>71</v>
      </c>
      <c r="I28" s="62" t="s">
        <v>13</v>
      </c>
      <c r="J28" s="62" t="s">
        <v>18</v>
      </c>
      <c r="K28" s="62" t="s">
        <v>42</v>
      </c>
      <c r="L28" s="62" t="s">
        <v>12</v>
      </c>
      <c r="M28" s="1">
        <v>251576.94</v>
      </c>
      <c r="N28" s="1">
        <v>251576.94</v>
      </c>
      <c r="O28" s="1">
        <v>250950.93</v>
      </c>
      <c r="P28" s="1">
        <v>250950.93</v>
      </c>
    </row>
    <row r="29" spans="1:16" x14ac:dyDescent="0.2">
      <c r="A29" s="62" t="s">
        <v>34</v>
      </c>
      <c r="B29" s="62" t="s">
        <v>35</v>
      </c>
      <c r="C29" s="62" t="s">
        <v>36</v>
      </c>
      <c r="D29" s="62" t="s">
        <v>69</v>
      </c>
      <c r="E29" s="62" t="s">
        <v>38</v>
      </c>
      <c r="F29" s="62" t="s">
        <v>39</v>
      </c>
      <c r="G29" s="62" t="s">
        <v>72</v>
      </c>
      <c r="H29" s="62" t="s">
        <v>73</v>
      </c>
      <c r="I29" s="62" t="s">
        <v>13</v>
      </c>
      <c r="J29" s="62" t="s">
        <v>18</v>
      </c>
      <c r="K29" s="62" t="s">
        <v>42</v>
      </c>
      <c r="L29" s="62" t="s">
        <v>12</v>
      </c>
      <c r="M29" s="1">
        <v>6987204</v>
      </c>
      <c r="N29" s="1">
        <v>6987204</v>
      </c>
      <c r="O29" s="1">
        <v>5069148</v>
      </c>
      <c r="P29" s="1">
        <v>5069148</v>
      </c>
    </row>
    <row r="30" spans="1:16" x14ac:dyDescent="0.2">
      <c r="A30" s="62" t="s">
        <v>34</v>
      </c>
      <c r="B30" s="62" t="s">
        <v>35</v>
      </c>
      <c r="C30" s="62" t="s">
        <v>36</v>
      </c>
      <c r="D30" s="62" t="s">
        <v>69</v>
      </c>
      <c r="E30" s="62" t="s">
        <v>38</v>
      </c>
      <c r="F30" s="62" t="s">
        <v>39</v>
      </c>
      <c r="G30" s="62" t="s">
        <v>74</v>
      </c>
      <c r="H30" s="62" t="s">
        <v>75</v>
      </c>
      <c r="I30" s="62" t="s">
        <v>13</v>
      </c>
      <c r="J30" s="62" t="s">
        <v>18</v>
      </c>
      <c r="K30" s="62" t="s">
        <v>42</v>
      </c>
      <c r="L30" s="62" t="s">
        <v>12</v>
      </c>
      <c r="M30" s="1">
        <v>2972750</v>
      </c>
      <c r="N30" s="1">
        <v>2972749.92</v>
      </c>
      <c r="O30" s="1">
        <v>1113351.6000000001</v>
      </c>
      <c r="P30" s="1">
        <v>1113351.6000000001</v>
      </c>
    </row>
    <row r="31" spans="1:16" x14ac:dyDescent="0.2">
      <c r="A31" s="62" t="s">
        <v>34</v>
      </c>
      <c r="B31" s="62" t="s">
        <v>35</v>
      </c>
      <c r="C31" s="62" t="s">
        <v>36</v>
      </c>
      <c r="D31" s="62" t="s">
        <v>69</v>
      </c>
      <c r="E31" s="62" t="s">
        <v>38</v>
      </c>
      <c r="F31" s="62" t="s">
        <v>39</v>
      </c>
      <c r="G31" s="62" t="s">
        <v>76</v>
      </c>
      <c r="H31" s="62" t="s">
        <v>77</v>
      </c>
      <c r="I31" s="62" t="s">
        <v>13</v>
      </c>
      <c r="J31" s="62" t="s">
        <v>18</v>
      </c>
      <c r="K31" s="62" t="s">
        <v>42</v>
      </c>
      <c r="L31" s="62" t="s">
        <v>12</v>
      </c>
      <c r="M31" s="1">
        <v>48711936</v>
      </c>
      <c r="N31" s="1">
        <v>48711936</v>
      </c>
      <c r="O31" s="1">
        <v>36278837.189999998</v>
      </c>
      <c r="P31" s="1">
        <v>36278837.189999998</v>
      </c>
    </row>
    <row r="32" spans="1:16" x14ac:dyDescent="0.2">
      <c r="A32" s="62" t="s">
        <v>34</v>
      </c>
      <c r="B32" s="62" t="s">
        <v>35</v>
      </c>
      <c r="C32" s="62" t="s">
        <v>36</v>
      </c>
      <c r="D32" s="62" t="s">
        <v>142</v>
      </c>
      <c r="E32" s="62" t="s">
        <v>38</v>
      </c>
      <c r="F32" s="62" t="s">
        <v>39</v>
      </c>
      <c r="G32" s="62" t="s">
        <v>47</v>
      </c>
      <c r="H32" s="62" t="s">
        <v>48</v>
      </c>
      <c r="I32" s="62" t="s">
        <v>13</v>
      </c>
      <c r="J32" s="62" t="s">
        <v>18</v>
      </c>
      <c r="K32" s="62" t="s">
        <v>42</v>
      </c>
      <c r="L32" s="62" t="s">
        <v>13</v>
      </c>
      <c r="M32" s="1">
        <v>120575072.68000001</v>
      </c>
      <c r="N32" s="1">
        <v>120575072.68000001</v>
      </c>
      <c r="O32" s="1">
        <v>120572334.54000001</v>
      </c>
      <c r="P32" s="1">
        <v>120572334.54000001</v>
      </c>
    </row>
    <row r="33" spans="1:16" x14ac:dyDescent="0.2">
      <c r="A33" s="62" t="s">
        <v>34</v>
      </c>
      <c r="B33" s="62" t="s">
        <v>35</v>
      </c>
      <c r="C33" s="62" t="s">
        <v>78</v>
      </c>
      <c r="D33" s="62" t="s">
        <v>79</v>
      </c>
      <c r="E33" s="62" t="s">
        <v>80</v>
      </c>
      <c r="F33" s="62" t="s">
        <v>81</v>
      </c>
      <c r="G33" s="62" t="s">
        <v>82</v>
      </c>
      <c r="H33" s="62" t="s">
        <v>127</v>
      </c>
      <c r="I33" s="62" t="s">
        <v>68</v>
      </c>
      <c r="J33" s="62" t="s">
        <v>123</v>
      </c>
      <c r="K33" s="62" t="s">
        <v>128</v>
      </c>
      <c r="L33" s="62" t="s">
        <v>13</v>
      </c>
      <c r="M33" s="1">
        <v>76545345.120000005</v>
      </c>
      <c r="N33" s="1">
        <v>76545345.120000005</v>
      </c>
      <c r="O33" s="1">
        <v>76545345.120000005</v>
      </c>
      <c r="P33" s="1">
        <v>75920209.319999993</v>
      </c>
    </row>
    <row r="34" spans="1:16" x14ac:dyDescent="0.2">
      <c r="A34" s="62" t="s">
        <v>34</v>
      </c>
      <c r="B34" s="62" t="s">
        <v>35</v>
      </c>
      <c r="C34" s="62" t="s">
        <v>78</v>
      </c>
      <c r="D34" s="62" t="s">
        <v>79</v>
      </c>
      <c r="E34" s="62" t="s">
        <v>80</v>
      </c>
      <c r="F34" s="62" t="s">
        <v>81</v>
      </c>
      <c r="G34" s="62" t="s">
        <v>82</v>
      </c>
      <c r="H34" s="62" t="s">
        <v>127</v>
      </c>
      <c r="I34" s="62" t="s">
        <v>68</v>
      </c>
      <c r="J34" s="62" t="s">
        <v>17</v>
      </c>
      <c r="K34" s="62" t="s">
        <v>83</v>
      </c>
      <c r="L34" s="62" t="s">
        <v>13</v>
      </c>
      <c r="M34" s="1">
        <v>54310549.289999999</v>
      </c>
      <c r="N34" s="1">
        <v>54310549.289999999</v>
      </c>
      <c r="O34" s="1">
        <v>54310549.289999999</v>
      </c>
      <c r="P34" s="1">
        <v>54310549.289999999</v>
      </c>
    </row>
    <row r="36" spans="1:16" x14ac:dyDescent="0.2">
      <c r="M36" s="54">
        <f>SUM(M10:M35)</f>
        <v>1287533080.0799999</v>
      </c>
      <c r="N36" s="54">
        <f t="shared" ref="N36:P36" si="0">SUM(N10:N35)</f>
        <v>1222345561.0799999</v>
      </c>
      <c r="O36" s="54">
        <f t="shared" si="0"/>
        <v>1136136603.75</v>
      </c>
      <c r="P36" s="54">
        <f t="shared" si="0"/>
        <v>1130732638.9399998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zoomScale="70" zoomScaleNormal="70" workbookViewId="0">
      <selection activeCell="O44" sqref="O44"/>
    </sheetView>
  </sheetViews>
  <sheetFormatPr defaultRowHeight="12.75" x14ac:dyDescent="0.2"/>
  <cols>
    <col min="13" max="13" width="23.28515625" customWidth="1"/>
    <col min="14" max="14" width="21.140625" customWidth="1"/>
    <col min="15" max="15" width="33.28515625" customWidth="1"/>
    <col min="16" max="16" width="28.7109375" customWidth="1"/>
    <col min="17" max="17" width="13.42578125" customWidth="1"/>
  </cols>
  <sheetData>
    <row r="1" spans="1:19" x14ac:dyDescent="0.2">
      <c r="A1" s="69" t="s">
        <v>145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6"/>
      <c r="R1" s="66"/>
      <c r="S1" s="66"/>
    </row>
    <row r="2" spans="1:19" x14ac:dyDescent="0.2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</row>
    <row r="3" spans="1:19" ht="10.5" customHeight="1" x14ac:dyDescent="0.2">
      <c r="A3" s="69" t="s">
        <v>20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6"/>
      <c r="R3" s="66"/>
      <c r="S3" s="66"/>
    </row>
    <row r="4" spans="1:19" ht="10.5" customHeight="1" x14ac:dyDescent="0.2">
      <c r="A4" s="98" t="s">
        <v>161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66"/>
      <c r="R4" s="66"/>
      <c r="S4" s="66"/>
    </row>
    <row r="5" spans="1:19" ht="10.5" customHeight="1" x14ac:dyDescent="0.2">
      <c r="A5" s="98" t="s">
        <v>21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66"/>
      <c r="R5" s="66"/>
      <c r="S5" s="66"/>
    </row>
    <row r="6" spans="1:19" x14ac:dyDescent="0.2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</row>
    <row r="7" spans="1:19" x14ac:dyDescent="0.2">
      <c r="A7" s="69" t="s">
        <v>22</v>
      </c>
      <c r="B7" s="69"/>
      <c r="C7" s="69" t="s">
        <v>23</v>
      </c>
      <c r="D7" s="69" t="s">
        <v>24</v>
      </c>
      <c r="E7" s="69" t="s">
        <v>25</v>
      </c>
      <c r="F7" s="69"/>
      <c r="G7" s="69" t="s">
        <v>26</v>
      </c>
      <c r="H7" s="69"/>
      <c r="I7" s="69" t="s">
        <v>27</v>
      </c>
      <c r="J7" s="69" t="s">
        <v>28</v>
      </c>
      <c r="K7" s="69" t="s">
        <v>29</v>
      </c>
      <c r="L7" s="69" t="s">
        <v>30</v>
      </c>
      <c r="M7" s="69" t="s">
        <v>31</v>
      </c>
      <c r="N7" s="69" t="s">
        <v>130</v>
      </c>
      <c r="O7" s="69" t="s">
        <v>131</v>
      </c>
      <c r="P7" s="69" t="s">
        <v>132</v>
      </c>
      <c r="Q7" s="66"/>
      <c r="R7" s="66"/>
      <c r="S7" s="66"/>
    </row>
    <row r="8" spans="1:19" x14ac:dyDescent="0.2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 t="s">
        <v>32</v>
      </c>
      <c r="N8" s="69" t="s">
        <v>133</v>
      </c>
      <c r="O8" s="69" t="s">
        <v>134</v>
      </c>
      <c r="P8" s="69" t="s">
        <v>135</v>
      </c>
      <c r="Q8" s="66"/>
      <c r="R8" s="66"/>
      <c r="S8" s="66"/>
    </row>
    <row r="9" spans="1:19" x14ac:dyDescent="0.2">
      <c r="A9" s="69"/>
      <c r="B9" s="69"/>
      <c r="C9" s="69"/>
      <c r="D9" s="69"/>
      <c r="E9" s="69"/>
      <c r="F9" s="69"/>
      <c r="G9" s="69"/>
      <c r="H9" s="69"/>
      <c r="I9" s="69"/>
      <c r="J9" s="69"/>
      <c r="K9" s="69"/>
      <c r="L9" s="69" t="s">
        <v>33</v>
      </c>
      <c r="M9" s="69" t="s">
        <v>157</v>
      </c>
      <c r="N9" s="69" t="s">
        <v>157</v>
      </c>
      <c r="O9" s="69" t="s">
        <v>157</v>
      </c>
      <c r="P9" s="69" t="s">
        <v>157</v>
      </c>
      <c r="Q9" s="66"/>
      <c r="R9" s="66"/>
      <c r="S9" s="66"/>
    </row>
    <row r="10" spans="1:19" x14ac:dyDescent="0.2">
      <c r="A10" s="69" t="s">
        <v>34</v>
      </c>
      <c r="B10" s="69" t="s">
        <v>35</v>
      </c>
      <c r="C10" s="69" t="s">
        <v>36</v>
      </c>
      <c r="D10" s="69" t="s">
        <v>37</v>
      </c>
      <c r="E10" s="69" t="s">
        <v>38</v>
      </c>
      <c r="F10" s="69" t="s">
        <v>39</v>
      </c>
      <c r="G10" s="69" t="s">
        <v>40</v>
      </c>
      <c r="H10" s="69" t="s">
        <v>41</v>
      </c>
      <c r="I10" s="69" t="s">
        <v>13</v>
      </c>
      <c r="J10" s="69" t="s">
        <v>18</v>
      </c>
      <c r="K10" s="69" t="s">
        <v>42</v>
      </c>
      <c r="L10" s="69" t="s">
        <v>12</v>
      </c>
      <c r="M10" s="70">
        <v>31967569</v>
      </c>
      <c r="N10" s="70">
        <v>31967567.539999999</v>
      </c>
      <c r="O10" s="70">
        <v>31957691.949999999</v>
      </c>
      <c r="P10" s="70">
        <v>31957513.949999999</v>
      </c>
      <c r="Q10" s="66"/>
      <c r="R10" s="66"/>
      <c r="S10" s="66"/>
    </row>
    <row r="11" spans="1:19" x14ac:dyDescent="0.2">
      <c r="A11" s="69" t="s">
        <v>34</v>
      </c>
      <c r="B11" s="69" t="s">
        <v>35</v>
      </c>
      <c r="C11" s="69" t="s">
        <v>36</v>
      </c>
      <c r="D11" s="69" t="s">
        <v>37</v>
      </c>
      <c r="E11" s="69" t="s">
        <v>38</v>
      </c>
      <c r="F11" s="69" t="s">
        <v>39</v>
      </c>
      <c r="G11" s="69" t="s">
        <v>43</v>
      </c>
      <c r="H11" s="69" t="s">
        <v>44</v>
      </c>
      <c r="I11" s="69" t="s">
        <v>13</v>
      </c>
      <c r="J11" s="69" t="s">
        <v>18</v>
      </c>
      <c r="K11" s="69" t="s">
        <v>42</v>
      </c>
      <c r="L11" s="69" t="s">
        <v>14</v>
      </c>
      <c r="M11" s="70">
        <v>10401000</v>
      </c>
      <c r="N11" s="70">
        <v>2242908.5499999998</v>
      </c>
      <c r="O11" s="70">
        <v>882865.61</v>
      </c>
      <c r="P11" s="70">
        <v>873226.83</v>
      </c>
      <c r="Q11" s="66"/>
      <c r="R11" s="66"/>
      <c r="S11" s="66"/>
    </row>
    <row r="12" spans="1:19" x14ac:dyDescent="0.2">
      <c r="A12" s="69" t="s">
        <v>34</v>
      </c>
      <c r="B12" s="69" t="s">
        <v>35</v>
      </c>
      <c r="C12" s="69" t="s">
        <v>36</v>
      </c>
      <c r="D12" s="69" t="s">
        <v>37</v>
      </c>
      <c r="E12" s="69" t="s">
        <v>38</v>
      </c>
      <c r="F12" s="69" t="s">
        <v>39</v>
      </c>
      <c r="G12" s="69" t="s">
        <v>43</v>
      </c>
      <c r="H12" s="69" t="s">
        <v>44</v>
      </c>
      <c r="I12" s="69" t="s">
        <v>13</v>
      </c>
      <c r="J12" s="69" t="s">
        <v>18</v>
      </c>
      <c r="K12" s="69" t="s">
        <v>42</v>
      </c>
      <c r="L12" s="69" t="s">
        <v>12</v>
      </c>
      <c r="M12" s="70">
        <v>145706789.08000001</v>
      </c>
      <c r="N12" s="70">
        <v>125858931.73999999</v>
      </c>
      <c r="O12" s="70">
        <v>87038254.209999993</v>
      </c>
      <c r="P12" s="70">
        <v>86084936.140000001</v>
      </c>
      <c r="Q12" s="66"/>
      <c r="R12" s="66"/>
      <c r="S12" s="66"/>
    </row>
    <row r="13" spans="1:19" x14ac:dyDescent="0.2">
      <c r="A13" s="69" t="s">
        <v>34</v>
      </c>
      <c r="B13" s="69" t="s">
        <v>35</v>
      </c>
      <c r="C13" s="69" t="s">
        <v>36</v>
      </c>
      <c r="D13" s="69" t="s">
        <v>37</v>
      </c>
      <c r="E13" s="69" t="s">
        <v>38</v>
      </c>
      <c r="F13" s="69" t="s">
        <v>39</v>
      </c>
      <c r="G13" s="69" t="s">
        <v>43</v>
      </c>
      <c r="H13" s="69" t="s">
        <v>44</v>
      </c>
      <c r="I13" s="69" t="s">
        <v>13</v>
      </c>
      <c r="J13" s="69" t="s">
        <v>19</v>
      </c>
      <c r="K13" s="69" t="s">
        <v>45</v>
      </c>
      <c r="L13" s="69" t="s">
        <v>12</v>
      </c>
      <c r="M13" s="70">
        <v>25968993</v>
      </c>
      <c r="N13" s="70">
        <v>21588351.870000001</v>
      </c>
      <c r="O13" s="70">
        <v>15233560.85</v>
      </c>
      <c r="P13" s="70">
        <v>15233560.85</v>
      </c>
      <c r="Q13" s="66"/>
      <c r="R13" s="66"/>
      <c r="S13" s="66"/>
    </row>
    <row r="14" spans="1:19" x14ac:dyDescent="0.2">
      <c r="A14" s="69" t="s">
        <v>34</v>
      </c>
      <c r="B14" s="69" t="s">
        <v>35</v>
      </c>
      <c r="C14" s="69" t="s">
        <v>36</v>
      </c>
      <c r="D14" s="69" t="s">
        <v>37</v>
      </c>
      <c r="E14" s="69" t="s">
        <v>38</v>
      </c>
      <c r="F14" s="69" t="s">
        <v>39</v>
      </c>
      <c r="G14" s="69" t="s">
        <v>43</v>
      </c>
      <c r="H14" s="69" t="s">
        <v>44</v>
      </c>
      <c r="I14" s="69" t="s">
        <v>13</v>
      </c>
      <c r="J14" s="69" t="s">
        <v>82</v>
      </c>
      <c r="K14" s="69" t="s">
        <v>137</v>
      </c>
      <c r="L14" s="69" t="s">
        <v>14</v>
      </c>
      <c r="M14" s="70">
        <v>8306380</v>
      </c>
      <c r="N14" s="70">
        <v>5570556</v>
      </c>
      <c r="O14" s="69"/>
      <c r="P14" s="69"/>
      <c r="Q14" s="66"/>
      <c r="R14" s="66"/>
      <c r="S14" s="66"/>
    </row>
    <row r="15" spans="1:19" x14ac:dyDescent="0.2">
      <c r="A15" s="69" t="s">
        <v>34</v>
      </c>
      <c r="B15" s="69" t="s">
        <v>35</v>
      </c>
      <c r="C15" s="69" t="s">
        <v>36</v>
      </c>
      <c r="D15" s="69" t="s">
        <v>37</v>
      </c>
      <c r="E15" s="69" t="s">
        <v>38</v>
      </c>
      <c r="F15" s="69" t="s">
        <v>39</v>
      </c>
      <c r="G15" s="69" t="s">
        <v>43</v>
      </c>
      <c r="H15" s="69" t="s">
        <v>44</v>
      </c>
      <c r="I15" s="69" t="s">
        <v>13</v>
      </c>
      <c r="J15" s="69" t="s">
        <v>82</v>
      </c>
      <c r="K15" s="69" t="s">
        <v>137</v>
      </c>
      <c r="L15" s="69" t="s">
        <v>12</v>
      </c>
      <c r="M15" s="70">
        <v>382601</v>
      </c>
      <c r="N15" s="70">
        <v>360101</v>
      </c>
      <c r="O15" s="69"/>
      <c r="P15" s="69"/>
      <c r="Q15" s="66"/>
      <c r="R15" s="66"/>
      <c r="S15" s="66"/>
    </row>
    <row r="16" spans="1:19" x14ac:dyDescent="0.2">
      <c r="A16" s="69" t="s">
        <v>34</v>
      </c>
      <c r="B16" s="69" t="s">
        <v>35</v>
      </c>
      <c r="C16" s="69" t="s">
        <v>36</v>
      </c>
      <c r="D16" s="69" t="s">
        <v>46</v>
      </c>
      <c r="E16" s="69" t="s">
        <v>38</v>
      </c>
      <c r="F16" s="69" t="s">
        <v>39</v>
      </c>
      <c r="G16" s="69" t="s">
        <v>49</v>
      </c>
      <c r="H16" s="69" t="s">
        <v>50</v>
      </c>
      <c r="I16" s="69" t="s">
        <v>13</v>
      </c>
      <c r="J16" s="69" t="s">
        <v>18</v>
      </c>
      <c r="K16" s="69" t="s">
        <v>42</v>
      </c>
      <c r="L16" s="69" t="s">
        <v>14</v>
      </c>
      <c r="M16" s="70">
        <v>1670000</v>
      </c>
      <c r="N16" s="70">
        <v>929027.03</v>
      </c>
      <c r="O16" s="70">
        <v>1518.9</v>
      </c>
      <c r="P16" s="70">
        <v>1518.9</v>
      </c>
      <c r="Q16" s="66"/>
      <c r="R16" s="66"/>
      <c r="S16" s="66"/>
    </row>
    <row r="17" spans="1:19" x14ac:dyDescent="0.2">
      <c r="A17" s="69" t="s">
        <v>34</v>
      </c>
      <c r="B17" s="69" t="s">
        <v>35</v>
      </c>
      <c r="C17" s="69" t="s">
        <v>36</v>
      </c>
      <c r="D17" s="69" t="s">
        <v>46</v>
      </c>
      <c r="E17" s="69" t="s">
        <v>38</v>
      </c>
      <c r="F17" s="69" t="s">
        <v>39</v>
      </c>
      <c r="G17" s="69" t="s">
        <v>51</v>
      </c>
      <c r="H17" s="69" t="s">
        <v>52</v>
      </c>
      <c r="I17" s="69" t="s">
        <v>13</v>
      </c>
      <c r="J17" s="69" t="s">
        <v>18</v>
      </c>
      <c r="K17" s="69" t="s">
        <v>42</v>
      </c>
      <c r="L17" s="69" t="s">
        <v>14</v>
      </c>
      <c r="M17" s="70">
        <v>1950800</v>
      </c>
      <c r="N17" s="70">
        <v>1384040.55</v>
      </c>
      <c r="O17" s="69"/>
      <c r="P17" s="69"/>
      <c r="Q17" s="66"/>
      <c r="R17" s="66"/>
      <c r="S17" s="66"/>
    </row>
    <row r="18" spans="1:19" x14ac:dyDescent="0.2">
      <c r="A18" s="69" t="s">
        <v>34</v>
      </c>
      <c r="B18" s="69" t="s">
        <v>35</v>
      </c>
      <c r="C18" s="69" t="s">
        <v>36</v>
      </c>
      <c r="D18" s="69" t="s">
        <v>46</v>
      </c>
      <c r="E18" s="69" t="s">
        <v>38</v>
      </c>
      <c r="F18" s="69" t="s">
        <v>39</v>
      </c>
      <c r="G18" s="69" t="s">
        <v>53</v>
      </c>
      <c r="H18" s="69" t="s">
        <v>54</v>
      </c>
      <c r="I18" s="69" t="s">
        <v>13</v>
      </c>
      <c r="J18" s="69" t="s">
        <v>18</v>
      </c>
      <c r="K18" s="69" t="s">
        <v>42</v>
      </c>
      <c r="L18" s="69" t="s">
        <v>14</v>
      </c>
      <c r="M18" s="70">
        <v>2625300</v>
      </c>
      <c r="N18" s="70">
        <v>26366.11</v>
      </c>
      <c r="O18" s="69"/>
      <c r="P18" s="69"/>
      <c r="Q18" s="66"/>
      <c r="R18" s="66"/>
      <c r="S18" s="66"/>
    </row>
    <row r="19" spans="1:19" x14ac:dyDescent="0.2">
      <c r="A19" s="69" t="s">
        <v>34</v>
      </c>
      <c r="B19" s="69" t="s">
        <v>35</v>
      </c>
      <c r="C19" s="69" t="s">
        <v>36</v>
      </c>
      <c r="D19" s="69" t="s">
        <v>46</v>
      </c>
      <c r="E19" s="69" t="s">
        <v>38</v>
      </c>
      <c r="F19" s="69" t="s">
        <v>39</v>
      </c>
      <c r="G19" s="69" t="s">
        <v>55</v>
      </c>
      <c r="H19" s="69" t="s">
        <v>56</v>
      </c>
      <c r="I19" s="69" t="s">
        <v>13</v>
      </c>
      <c r="J19" s="69" t="s">
        <v>18</v>
      </c>
      <c r="K19" s="69" t="s">
        <v>42</v>
      </c>
      <c r="L19" s="69" t="s">
        <v>14</v>
      </c>
      <c r="M19" s="70">
        <v>1180000</v>
      </c>
      <c r="N19" s="70">
        <v>5037.49</v>
      </c>
      <c r="O19" s="70">
        <v>5037.49</v>
      </c>
      <c r="P19" s="70">
        <v>5037.49</v>
      </c>
      <c r="Q19" s="66"/>
      <c r="R19" s="66"/>
      <c r="S19" s="66"/>
    </row>
    <row r="20" spans="1:19" x14ac:dyDescent="0.2">
      <c r="A20" s="69" t="s">
        <v>34</v>
      </c>
      <c r="B20" s="69" t="s">
        <v>35</v>
      </c>
      <c r="C20" s="69" t="s">
        <v>36</v>
      </c>
      <c r="D20" s="69" t="s">
        <v>46</v>
      </c>
      <c r="E20" s="69" t="s">
        <v>38</v>
      </c>
      <c r="F20" s="69" t="s">
        <v>39</v>
      </c>
      <c r="G20" s="69" t="s">
        <v>57</v>
      </c>
      <c r="H20" s="69" t="s">
        <v>58</v>
      </c>
      <c r="I20" s="69" t="s">
        <v>13</v>
      </c>
      <c r="J20" s="69" t="s">
        <v>18</v>
      </c>
      <c r="K20" s="69" t="s">
        <v>42</v>
      </c>
      <c r="L20" s="69" t="s">
        <v>14</v>
      </c>
      <c r="M20" s="70">
        <v>1470000</v>
      </c>
      <c r="N20" s="69"/>
      <c r="O20" s="69"/>
      <c r="P20" s="69"/>
      <c r="Q20" s="66"/>
      <c r="R20" s="66"/>
      <c r="S20" s="66"/>
    </row>
    <row r="21" spans="1:19" x14ac:dyDescent="0.2">
      <c r="A21" s="69" t="s">
        <v>34</v>
      </c>
      <c r="B21" s="69" t="s">
        <v>35</v>
      </c>
      <c r="C21" s="69" t="s">
        <v>36</v>
      </c>
      <c r="D21" s="69" t="s">
        <v>46</v>
      </c>
      <c r="E21" s="69" t="s">
        <v>38</v>
      </c>
      <c r="F21" s="69" t="s">
        <v>39</v>
      </c>
      <c r="G21" s="69" t="s">
        <v>59</v>
      </c>
      <c r="H21" s="69" t="s">
        <v>60</v>
      </c>
      <c r="I21" s="69" t="s">
        <v>13</v>
      </c>
      <c r="J21" s="69" t="s">
        <v>18</v>
      </c>
      <c r="K21" s="69" t="s">
        <v>42</v>
      </c>
      <c r="L21" s="69" t="s">
        <v>14</v>
      </c>
      <c r="M21" s="70">
        <v>2000000</v>
      </c>
      <c r="N21" s="69"/>
      <c r="O21" s="69"/>
      <c r="P21" s="69"/>
      <c r="Q21" s="66"/>
      <c r="R21" s="66"/>
      <c r="S21" s="66"/>
    </row>
    <row r="22" spans="1:19" x14ac:dyDescent="0.2">
      <c r="A22" s="69" t="s">
        <v>34</v>
      </c>
      <c r="B22" s="69" t="s">
        <v>35</v>
      </c>
      <c r="C22" s="69" t="s">
        <v>36</v>
      </c>
      <c r="D22" s="69" t="s">
        <v>46</v>
      </c>
      <c r="E22" s="69" t="s">
        <v>38</v>
      </c>
      <c r="F22" s="69" t="s">
        <v>39</v>
      </c>
      <c r="G22" s="69" t="s">
        <v>140</v>
      </c>
      <c r="H22" s="69" t="s">
        <v>141</v>
      </c>
      <c r="I22" s="69" t="s">
        <v>13</v>
      </c>
      <c r="J22" s="69" t="s">
        <v>18</v>
      </c>
      <c r="K22" s="69" t="s">
        <v>42</v>
      </c>
      <c r="L22" s="69" t="s">
        <v>14</v>
      </c>
      <c r="M22" s="70">
        <v>1410000</v>
      </c>
      <c r="N22" s="69"/>
      <c r="O22" s="69"/>
      <c r="P22" s="69"/>
      <c r="Q22" s="66"/>
      <c r="R22" s="66"/>
      <c r="S22" s="66"/>
    </row>
    <row r="23" spans="1:19" x14ac:dyDescent="0.2">
      <c r="A23" s="69" t="s">
        <v>34</v>
      </c>
      <c r="B23" s="69" t="s">
        <v>35</v>
      </c>
      <c r="C23" s="69" t="s">
        <v>36</v>
      </c>
      <c r="D23" s="69" t="s">
        <v>46</v>
      </c>
      <c r="E23" s="69" t="s">
        <v>38</v>
      </c>
      <c r="F23" s="69" t="s">
        <v>39</v>
      </c>
      <c r="G23" s="69" t="s">
        <v>61</v>
      </c>
      <c r="H23" s="69" t="s">
        <v>124</v>
      </c>
      <c r="I23" s="69" t="s">
        <v>13</v>
      </c>
      <c r="J23" s="69" t="s">
        <v>18</v>
      </c>
      <c r="K23" s="69" t="s">
        <v>42</v>
      </c>
      <c r="L23" s="69" t="s">
        <v>13</v>
      </c>
      <c r="M23" s="70">
        <v>763748985.00999999</v>
      </c>
      <c r="N23" s="70">
        <v>763748691.58000004</v>
      </c>
      <c r="O23" s="70">
        <v>763679659.35000002</v>
      </c>
      <c r="P23" s="70">
        <v>760900530.05999994</v>
      </c>
      <c r="Q23" s="66"/>
      <c r="R23" s="66"/>
      <c r="S23" s="66"/>
    </row>
    <row r="24" spans="1:19" x14ac:dyDescent="0.2">
      <c r="A24" s="69" t="s">
        <v>34</v>
      </c>
      <c r="B24" s="69" t="s">
        <v>35</v>
      </c>
      <c r="C24" s="69" t="s">
        <v>36</v>
      </c>
      <c r="D24" s="69" t="s">
        <v>46</v>
      </c>
      <c r="E24" s="69" t="s">
        <v>38</v>
      </c>
      <c r="F24" s="69" t="s">
        <v>39</v>
      </c>
      <c r="G24" s="69" t="s">
        <v>125</v>
      </c>
      <c r="H24" s="69" t="s">
        <v>126</v>
      </c>
      <c r="I24" s="69" t="s">
        <v>13</v>
      </c>
      <c r="J24" s="69" t="s">
        <v>18</v>
      </c>
      <c r="K24" s="69" t="s">
        <v>42</v>
      </c>
      <c r="L24" s="69" t="s">
        <v>12</v>
      </c>
      <c r="M24" s="70">
        <v>17147858</v>
      </c>
      <c r="N24" s="70">
        <v>14121207.49</v>
      </c>
      <c r="O24" s="70">
        <v>13717173.08</v>
      </c>
      <c r="P24" s="70">
        <v>13717173.08</v>
      </c>
      <c r="Q24" s="66"/>
      <c r="R24" s="66"/>
      <c r="S24" s="66"/>
    </row>
    <row r="25" spans="1:19" x14ac:dyDescent="0.2">
      <c r="A25" s="69" t="s">
        <v>34</v>
      </c>
      <c r="B25" s="69" t="s">
        <v>35</v>
      </c>
      <c r="C25" s="69" t="s">
        <v>36</v>
      </c>
      <c r="D25" s="69" t="s">
        <v>62</v>
      </c>
      <c r="E25" s="69" t="s">
        <v>38</v>
      </c>
      <c r="F25" s="69" t="s">
        <v>39</v>
      </c>
      <c r="G25" s="69" t="s">
        <v>63</v>
      </c>
      <c r="H25" s="69" t="s">
        <v>64</v>
      </c>
      <c r="I25" s="69" t="s">
        <v>13</v>
      </c>
      <c r="J25" s="69" t="s">
        <v>18</v>
      </c>
      <c r="K25" s="69" t="s">
        <v>42</v>
      </c>
      <c r="L25" s="69" t="s">
        <v>14</v>
      </c>
      <c r="M25" s="70">
        <v>60000</v>
      </c>
      <c r="N25" s="69"/>
      <c r="O25" s="69"/>
      <c r="P25" s="69"/>
      <c r="Q25" s="66"/>
      <c r="R25" s="66"/>
      <c r="S25" s="66"/>
    </row>
    <row r="26" spans="1:19" x14ac:dyDescent="0.2">
      <c r="A26" s="69" t="s">
        <v>34</v>
      </c>
      <c r="B26" s="69" t="s">
        <v>35</v>
      </c>
      <c r="C26" s="69" t="s">
        <v>36</v>
      </c>
      <c r="D26" s="69" t="s">
        <v>62</v>
      </c>
      <c r="E26" s="69" t="s">
        <v>38</v>
      </c>
      <c r="F26" s="69" t="s">
        <v>39</v>
      </c>
      <c r="G26" s="69" t="s">
        <v>63</v>
      </c>
      <c r="H26" s="69" t="s">
        <v>64</v>
      </c>
      <c r="I26" s="69" t="s">
        <v>13</v>
      </c>
      <c r="J26" s="69" t="s">
        <v>18</v>
      </c>
      <c r="K26" s="69" t="s">
        <v>42</v>
      </c>
      <c r="L26" s="69" t="s">
        <v>12</v>
      </c>
      <c r="M26" s="70">
        <v>30000</v>
      </c>
      <c r="N26" s="69"/>
      <c r="O26" s="69"/>
      <c r="P26" s="69"/>
      <c r="Q26" s="66"/>
      <c r="R26" s="66"/>
      <c r="S26" s="66"/>
    </row>
    <row r="27" spans="1:19" x14ac:dyDescent="0.2">
      <c r="A27" s="69" t="s">
        <v>34</v>
      </c>
      <c r="B27" s="69" t="s">
        <v>35</v>
      </c>
      <c r="C27" s="69" t="s">
        <v>36</v>
      </c>
      <c r="D27" s="69" t="s">
        <v>65</v>
      </c>
      <c r="E27" s="69" t="s">
        <v>38</v>
      </c>
      <c r="F27" s="69" t="s">
        <v>39</v>
      </c>
      <c r="G27" s="69" t="s">
        <v>66</v>
      </c>
      <c r="H27" s="69" t="s">
        <v>67</v>
      </c>
      <c r="I27" s="69" t="s">
        <v>68</v>
      </c>
      <c r="J27" s="69" t="s">
        <v>18</v>
      </c>
      <c r="K27" s="69" t="s">
        <v>42</v>
      </c>
      <c r="L27" s="69" t="s">
        <v>12</v>
      </c>
      <c r="M27" s="70">
        <v>30134400</v>
      </c>
      <c r="N27" s="70">
        <v>28564429.300000001</v>
      </c>
      <c r="O27" s="70">
        <v>18657552.300000001</v>
      </c>
      <c r="P27" s="70">
        <v>18657552.300000001</v>
      </c>
      <c r="Q27" s="66"/>
      <c r="R27" s="66"/>
      <c r="S27" s="66"/>
    </row>
    <row r="28" spans="1:19" x14ac:dyDescent="0.2">
      <c r="A28" s="69" t="s">
        <v>34</v>
      </c>
      <c r="B28" s="69" t="s">
        <v>35</v>
      </c>
      <c r="C28" s="69" t="s">
        <v>36</v>
      </c>
      <c r="D28" s="69" t="s">
        <v>69</v>
      </c>
      <c r="E28" s="69" t="s">
        <v>38</v>
      </c>
      <c r="F28" s="69" t="s">
        <v>39</v>
      </c>
      <c r="G28" s="69" t="s">
        <v>70</v>
      </c>
      <c r="H28" s="69" t="s">
        <v>71</v>
      </c>
      <c r="I28" s="69" t="s">
        <v>13</v>
      </c>
      <c r="J28" s="69" t="s">
        <v>18</v>
      </c>
      <c r="K28" s="69" t="s">
        <v>42</v>
      </c>
      <c r="L28" s="69" t="s">
        <v>12</v>
      </c>
      <c r="M28" s="70">
        <v>273157.07</v>
      </c>
      <c r="N28" s="70">
        <v>273157.07</v>
      </c>
      <c r="O28" s="70">
        <v>272531.06</v>
      </c>
      <c r="P28" s="70">
        <v>272531.06</v>
      </c>
      <c r="Q28" s="66"/>
      <c r="R28" s="66"/>
      <c r="S28" s="66"/>
    </row>
    <row r="29" spans="1:19" x14ac:dyDescent="0.2">
      <c r="A29" s="69" t="s">
        <v>34</v>
      </c>
      <c r="B29" s="69" t="s">
        <v>35</v>
      </c>
      <c r="C29" s="69" t="s">
        <v>36</v>
      </c>
      <c r="D29" s="69" t="s">
        <v>69</v>
      </c>
      <c r="E29" s="69" t="s">
        <v>38</v>
      </c>
      <c r="F29" s="69" t="s">
        <v>39</v>
      </c>
      <c r="G29" s="69" t="s">
        <v>72</v>
      </c>
      <c r="H29" s="69" t="s">
        <v>73</v>
      </c>
      <c r="I29" s="69" t="s">
        <v>13</v>
      </c>
      <c r="J29" s="69" t="s">
        <v>18</v>
      </c>
      <c r="K29" s="69" t="s">
        <v>42</v>
      </c>
      <c r="L29" s="69" t="s">
        <v>12</v>
      </c>
      <c r="M29" s="70">
        <v>6962204</v>
      </c>
      <c r="N29" s="70">
        <v>6887204</v>
      </c>
      <c r="O29" s="70">
        <v>5658405</v>
      </c>
      <c r="P29" s="70">
        <v>5658405</v>
      </c>
      <c r="Q29" s="66"/>
      <c r="R29" s="66"/>
      <c r="S29" s="66"/>
    </row>
    <row r="30" spans="1:19" x14ac:dyDescent="0.2">
      <c r="A30" s="69" t="s">
        <v>34</v>
      </c>
      <c r="B30" s="69" t="s">
        <v>35</v>
      </c>
      <c r="C30" s="69" t="s">
        <v>36</v>
      </c>
      <c r="D30" s="69" t="s">
        <v>69</v>
      </c>
      <c r="E30" s="69" t="s">
        <v>38</v>
      </c>
      <c r="F30" s="69" t="s">
        <v>39</v>
      </c>
      <c r="G30" s="69" t="s">
        <v>74</v>
      </c>
      <c r="H30" s="69" t="s">
        <v>75</v>
      </c>
      <c r="I30" s="69" t="s">
        <v>13</v>
      </c>
      <c r="J30" s="69" t="s">
        <v>18</v>
      </c>
      <c r="K30" s="69" t="s">
        <v>42</v>
      </c>
      <c r="L30" s="69" t="s">
        <v>12</v>
      </c>
      <c r="M30" s="70">
        <v>2972750</v>
      </c>
      <c r="N30" s="70">
        <v>1972749.92</v>
      </c>
      <c r="O30" s="70">
        <v>1352302.35</v>
      </c>
      <c r="P30" s="70">
        <v>1352302.35</v>
      </c>
      <c r="Q30" s="66"/>
      <c r="R30" s="66"/>
      <c r="S30" s="66"/>
    </row>
    <row r="31" spans="1:19" x14ac:dyDescent="0.2">
      <c r="A31" s="69" t="s">
        <v>34</v>
      </c>
      <c r="B31" s="69" t="s">
        <v>35</v>
      </c>
      <c r="C31" s="69" t="s">
        <v>36</v>
      </c>
      <c r="D31" s="69" t="s">
        <v>69</v>
      </c>
      <c r="E31" s="69" t="s">
        <v>38</v>
      </c>
      <c r="F31" s="69" t="s">
        <v>39</v>
      </c>
      <c r="G31" s="69" t="s">
        <v>76</v>
      </c>
      <c r="H31" s="69" t="s">
        <v>77</v>
      </c>
      <c r="I31" s="69" t="s">
        <v>13</v>
      </c>
      <c r="J31" s="69" t="s">
        <v>18</v>
      </c>
      <c r="K31" s="69" t="s">
        <v>42</v>
      </c>
      <c r="L31" s="69" t="s">
        <v>12</v>
      </c>
      <c r="M31" s="70">
        <v>48711936</v>
      </c>
      <c r="N31" s="70">
        <v>48591936</v>
      </c>
      <c r="O31" s="70">
        <v>40284844.25</v>
      </c>
      <c r="P31" s="70">
        <v>40284844.25</v>
      </c>
      <c r="Q31" s="66"/>
      <c r="R31" s="66"/>
      <c r="S31" s="66"/>
    </row>
    <row r="32" spans="1:19" x14ac:dyDescent="0.2">
      <c r="A32" s="69" t="s">
        <v>34</v>
      </c>
      <c r="B32" s="69" t="s">
        <v>35</v>
      </c>
      <c r="C32" s="69" t="s">
        <v>36</v>
      </c>
      <c r="D32" s="69" t="s">
        <v>142</v>
      </c>
      <c r="E32" s="69" t="s">
        <v>38</v>
      </c>
      <c r="F32" s="69" t="s">
        <v>39</v>
      </c>
      <c r="G32" s="69" t="s">
        <v>47</v>
      </c>
      <c r="H32" s="69" t="s">
        <v>48</v>
      </c>
      <c r="I32" s="69" t="s">
        <v>13</v>
      </c>
      <c r="J32" s="69" t="s">
        <v>18</v>
      </c>
      <c r="K32" s="69" t="s">
        <v>42</v>
      </c>
      <c r="L32" s="69" t="s">
        <v>13</v>
      </c>
      <c r="M32" s="70">
        <v>134138021.16</v>
      </c>
      <c r="N32" s="70">
        <v>134138021.16</v>
      </c>
      <c r="O32" s="70">
        <v>134132403.58</v>
      </c>
      <c r="P32" s="70">
        <v>134132403.58</v>
      </c>
      <c r="Q32" s="66"/>
      <c r="R32" s="66"/>
      <c r="S32" s="66"/>
    </row>
    <row r="33" spans="1:19" x14ac:dyDescent="0.2">
      <c r="A33" s="69" t="s">
        <v>34</v>
      </c>
      <c r="B33" s="69" t="s">
        <v>35</v>
      </c>
      <c r="C33" s="69" t="s">
        <v>78</v>
      </c>
      <c r="D33" s="69" t="s">
        <v>79</v>
      </c>
      <c r="E33" s="69" t="s">
        <v>80</v>
      </c>
      <c r="F33" s="69" t="s">
        <v>81</v>
      </c>
      <c r="G33" s="69" t="s">
        <v>82</v>
      </c>
      <c r="H33" s="69" t="s">
        <v>127</v>
      </c>
      <c r="I33" s="69" t="s">
        <v>68</v>
      </c>
      <c r="J33" s="69" t="s">
        <v>123</v>
      </c>
      <c r="K33" s="69" t="s">
        <v>128</v>
      </c>
      <c r="L33" s="69" t="s">
        <v>13</v>
      </c>
      <c r="M33" s="70">
        <v>90717779.870000005</v>
      </c>
      <c r="N33" s="70">
        <v>90717779.870000005</v>
      </c>
      <c r="O33" s="70">
        <v>90702297.909999996</v>
      </c>
      <c r="P33" s="70">
        <v>90077476.200000003</v>
      </c>
      <c r="Q33" s="66"/>
      <c r="R33" s="66"/>
      <c r="S33" s="66"/>
    </row>
    <row r="34" spans="1:19" x14ac:dyDescent="0.2">
      <c r="A34" s="69" t="s">
        <v>34</v>
      </c>
      <c r="B34" s="69" t="s">
        <v>35</v>
      </c>
      <c r="C34" s="69" t="s">
        <v>78</v>
      </c>
      <c r="D34" s="69" t="s">
        <v>79</v>
      </c>
      <c r="E34" s="69" t="s">
        <v>80</v>
      </c>
      <c r="F34" s="69" t="s">
        <v>81</v>
      </c>
      <c r="G34" s="69" t="s">
        <v>82</v>
      </c>
      <c r="H34" s="69" t="s">
        <v>127</v>
      </c>
      <c r="I34" s="69" t="s">
        <v>68</v>
      </c>
      <c r="J34" s="69" t="s">
        <v>17</v>
      </c>
      <c r="K34" s="69" t="s">
        <v>83</v>
      </c>
      <c r="L34" s="69" t="s">
        <v>13</v>
      </c>
      <c r="M34" s="70">
        <v>54310549.289999999</v>
      </c>
      <c r="N34" s="70">
        <v>54310549.289999999</v>
      </c>
      <c r="O34" s="70">
        <v>54310549.289999999</v>
      </c>
      <c r="P34" s="70">
        <v>54310549.289999999</v>
      </c>
      <c r="Q34" s="66"/>
      <c r="R34" s="66"/>
      <c r="S34" s="66"/>
    </row>
    <row r="35" spans="1:19" x14ac:dyDescent="0.2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1"/>
      <c r="N35" s="1"/>
      <c r="O35" s="1"/>
      <c r="P35" s="1"/>
      <c r="Q35" s="66"/>
      <c r="R35" s="66"/>
      <c r="S35" s="66"/>
    </row>
    <row r="36" spans="1:19" x14ac:dyDescent="0.2">
      <c r="M36" s="1">
        <f>SUM(M10:M35)</f>
        <v>1384247072.48</v>
      </c>
      <c r="N36" s="1">
        <f t="shared" ref="N36:P36" si="0">SUM(N10:N35)</f>
        <v>1333258613.5599999</v>
      </c>
      <c r="O36" s="1">
        <f t="shared" si="0"/>
        <v>1257886647.1800001</v>
      </c>
      <c r="P36" s="1">
        <f t="shared" si="0"/>
        <v>1253519561.3299999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zoomScale="70" zoomScaleNormal="70" workbookViewId="0">
      <selection activeCell="X42" sqref="X42"/>
    </sheetView>
  </sheetViews>
  <sheetFormatPr defaultRowHeight="12.75" x14ac:dyDescent="0.2"/>
  <cols>
    <col min="13" max="13" width="29.28515625" customWidth="1"/>
    <col min="14" max="16" width="14" customWidth="1"/>
  </cols>
  <sheetData>
    <row r="1" spans="1:18" x14ac:dyDescent="0.2">
      <c r="A1" s="68" t="s">
        <v>145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</row>
    <row r="2" spans="1:18" x14ac:dyDescent="0.2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</row>
    <row r="3" spans="1:18" ht="10.5" customHeight="1" x14ac:dyDescent="0.2">
      <c r="A3" s="68" t="s">
        <v>20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</row>
    <row r="4" spans="1:18" ht="10.5" customHeight="1" x14ac:dyDescent="0.2">
      <c r="A4" s="96" t="s">
        <v>162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68"/>
      <c r="R4" s="68"/>
    </row>
    <row r="5" spans="1:18" ht="10.5" customHeight="1" x14ac:dyDescent="0.2">
      <c r="A5" s="96" t="s">
        <v>21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68"/>
      <c r="R5" s="68"/>
    </row>
    <row r="6" spans="1:18" x14ac:dyDescent="0.2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</row>
    <row r="7" spans="1:18" x14ac:dyDescent="0.2">
      <c r="A7" s="68" t="s">
        <v>22</v>
      </c>
      <c r="B7" s="68"/>
      <c r="C7" s="68" t="s">
        <v>23</v>
      </c>
      <c r="D7" s="68" t="s">
        <v>24</v>
      </c>
      <c r="E7" s="68" t="s">
        <v>25</v>
      </c>
      <c r="F7" s="68"/>
      <c r="G7" s="68" t="s">
        <v>26</v>
      </c>
      <c r="H7" s="68"/>
      <c r="I7" s="68" t="s">
        <v>27</v>
      </c>
      <c r="J7" s="68" t="s">
        <v>28</v>
      </c>
      <c r="K7" s="68" t="s">
        <v>29</v>
      </c>
      <c r="L7" s="68" t="s">
        <v>30</v>
      </c>
      <c r="M7" s="68" t="s">
        <v>31</v>
      </c>
      <c r="N7" s="68" t="s">
        <v>130</v>
      </c>
      <c r="O7" s="68" t="s">
        <v>131</v>
      </c>
      <c r="P7" s="68" t="s">
        <v>132</v>
      </c>
      <c r="Q7" s="68"/>
      <c r="R7" s="68"/>
    </row>
    <row r="8" spans="1:18" x14ac:dyDescent="0.2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 t="s">
        <v>32</v>
      </c>
      <c r="N8" s="68" t="s">
        <v>133</v>
      </c>
      <c r="O8" s="68" t="s">
        <v>134</v>
      </c>
      <c r="P8" s="68" t="s">
        <v>135</v>
      </c>
      <c r="Q8" s="68"/>
      <c r="R8" s="68"/>
    </row>
    <row r="9" spans="1:18" x14ac:dyDescent="0.2">
      <c r="A9" s="68"/>
      <c r="B9" s="68"/>
      <c r="C9" s="68"/>
      <c r="D9" s="68"/>
      <c r="E9" s="68"/>
      <c r="F9" s="68"/>
      <c r="G9" s="68"/>
      <c r="H9" s="68"/>
      <c r="I9" s="68"/>
      <c r="J9" s="68"/>
      <c r="K9" s="68"/>
      <c r="L9" s="68" t="s">
        <v>33</v>
      </c>
      <c r="M9" s="68" t="s">
        <v>157</v>
      </c>
      <c r="N9" s="68" t="s">
        <v>157</v>
      </c>
      <c r="O9" s="68" t="s">
        <v>157</v>
      </c>
      <c r="P9" s="68" t="s">
        <v>157</v>
      </c>
      <c r="Q9" s="68"/>
      <c r="R9" s="68"/>
    </row>
    <row r="10" spans="1:18" x14ac:dyDescent="0.2">
      <c r="A10" s="68" t="s">
        <v>34</v>
      </c>
      <c r="B10" s="68" t="s">
        <v>35</v>
      </c>
      <c r="C10" s="68" t="s">
        <v>36</v>
      </c>
      <c r="D10" s="68" t="s">
        <v>37</v>
      </c>
      <c r="E10" s="68" t="s">
        <v>38</v>
      </c>
      <c r="F10" s="68" t="s">
        <v>39</v>
      </c>
      <c r="G10" s="68" t="s">
        <v>40</v>
      </c>
      <c r="H10" s="68" t="s">
        <v>41</v>
      </c>
      <c r="I10" s="68" t="s">
        <v>13</v>
      </c>
      <c r="J10" s="68" t="s">
        <v>18</v>
      </c>
      <c r="K10" s="68" t="s">
        <v>42</v>
      </c>
      <c r="L10" s="68" t="s">
        <v>12</v>
      </c>
      <c r="M10" s="1">
        <v>31967569</v>
      </c>
      <c r="N10" s="1">
        <v>31967567.539999999</v>
      </c>
      <c r="O10" s="1">
        <v>31957691.949999999</v>
      </c>
      <c r="P10" s="1">
        <v>31957513.949999999</v>
      </c>
      <c r="Q10" s="68"/>
      <c r="R10" s="68"/>
    </row>
    <row r="11" spans="1:18" x14ac:dyDescent="0.2">
      <c r="A11" s="68" t="s">
        <v>34</v>
      </c>
      <c r="B11" s="68" t="s">
        <v>35</v>
      </c>
      <c r="C11" s="68" t="s">
        <v>36</v>
      </c>
      <c r="D11" s="68" t="s">
        <v>37</v>
      </c>
      <c r="E11" s="68" t="s">
        <v>38</v>
      </c>
      <c r="F11" s="68" t="s">
        <v>39</v>
      </c>
      <c r="G11" s="68" t="s">
        <v>43</v>
      </c>
      <c r="H11" s="68" t="s">
        <v>44</v>
      </c>
      <c r="I11" s="68" t="s">
        <v>13</v>
      </c>
      <c r="J11" s="68" t="s">
        <v>18</v>
      </c>
      <c r="K11" s="68" t="s">
        <v>42</v>
      </c>
      <c r="L11" s="68" t="s">
        <v>14</v>
      </c>
      <c r="M11" s="1">
        <v>10401000</v>
      </c>
      <c r="N11" s="1">
        <v>2583692.23</v>
      </c>
      <c r="O11" s="1">
        <v>1582778.23</v>
      </c>
      <c r="P11" s="1">
        <v>1177652.53</v>
      </c>
      <c r="Q11" s="68"/>
      <c r="R11" s="68"/>
    </row>
    <row r="12" spans="1:18" x14ac:dyDescent="0.2">
      <c r="A12" s="68" t="s">
        <v>34</v>
      </c>
      <c r="B12" s="68" t="s">
        <v>35</v>
      </c>
      <c r="C12" s="68" t="s">
        <v>36</v>
      </c>
      <c r="D12" s="68" t="s">
        <v>37</v>
      </c>
      <c r="E12" s="68" t="s">
        <v>38</v>
      </c>
      <c r="F12" s="68" t="s">
        <v>39</v>
      </c>
      <c r="G12" s="68" t="s">
        <v>43</v>
      </c>
      <c r="H12" s="68" t="s">
        <v>44</v>
      </c>
      <c r="I12" s="68" t="s">
        <v>13</v>
      </c>
      <c r="J12" s="68" t="s">
        <v>18</v>
      </c>
      <c r="K12" s="68" t="s">
        <v>42</v>
      </c>
      <c r="L12" s="68" t="s">
        <v>12</v>
      </c>
      <c r="M12" s="1">
        <v>144675006</v>
      </c>
      <c r="N12" s="1">
        <v>128953215.59999999</v>
      </c>
      <c r="O12" s="1">
        <v>98505044.489999995</v>
      </c>
      <c r="P12" s="1">
        <v>95120051.920000002</v>
      </c>
      <c r="Q12" s="68"/>
      <c r="R12" s="68"/>
    </row>
    <row r="13" spans="1:18" x14ac:dyDescent="0.2">
      <c r="A13" s="68" t="s">
        <v>34</v>
      </c>
      <c r="B13" s="68" t="s">
        <v>35</v>
      </c>
      <c r="C13" s="68" t="s">
        <v>36</v>
      </c>
      <c r="D13" s="68" t="s">
        <v>37</v>
      </c>
      <c r="E13" s="68" t="s">
        <v>38</v>
      </c>
      <c r="F13" s="68" t="s">
        <v>39</v>
      </c>
      <c r="G13" s="68" t="s">
        <v>43</v>
      </c>
      <c r="H13" s="68" t="s">
        <v>44</v>
      </c>
      <c r="I13" s="68" t="s">
        <v>13</v>
      </c>
      <c r="J13" s="68" t="s">
        <v>19</v>
      </c>
      <c r="K13" s="68" t="s">
        <v>45</v>
      </c>
      <c r="L13" s="68" t="s">
        <v>12</v>
      </c>
      <c r="M13" s="1">
        <v>25968993</v>
      </c>
      <c r="N13" s="1">
        <v>21727733.75</v>
      </c>
      <c r="O13" s="1">
        <v>16805453.440000001</v>
      </c>
      <c r="P13" s="1">
        <v>16805453.440000001</v>
      </c>
      <c r="Q13" s="68"/>
      <c r="R13" s="68"/>
    </row>
    <row r="14" spans="1:18" x14ac:dyDescent="0.2">
      <c r="A14" s="68" t="s">
        <v>34</v>
      </c>
      <c r="B14" s="68" t="s">
        <v>35</v>
      </c>
      <c r="C14" s="68" t="s">
        <v>36</v>
      </c>
      <c r="D14" s="68" t="s">
        <v>37</v>
      </c>
      <c r="E14" s="68" t="s">
        <v>38</v>
      </c>
      <c r="F14" s="68" t="s">
        <v>39</v>
      </c>
      <c r="G14" s="68" t="s">
        <v>43</v>
      </c>
      <c r="H14" s="68" t="s">
        <v>44</v>
      </c>
      <c r="I14" s="68" t="s">
        <v>13</v>
      </c>
      <c r="J14" s="68" t="s">
        <v>82</v>
      </c>
      <c r="K14" s="68" t="s">
        <v>137</v>
      </c>
      <c r="L14" s="68" t="s">
        <v>14</v>
      </c>
      <c r="M14" s="1">
        <v>8306380</v>
      </c>
      <c r="N14" s="1">
        <v>8269320</v>
      </c>
      <c r="O14" s="68"/>
      <c r="P14" s="68"/>
      <c r="Q14" s="68"/>
      <c r="R14" s="68"/>
    </row>
    <row r="15" spans="1:18" x14ac:dyDescent="0.2">
      <c r="A15" s="68" t="s">
        <v>34</v>
      </c>
      <c r="B15" s="68" t="s">
        <v>35</v>
      </c>
      <c r="C15" s="68" t="s">
        <v>36</v>
      </c>
      <c r="D15" s="68" t="s">
        <v>37</v>
      </c>
      <c r="E15" s="68" t="s">
        <v>38</v>
      </c>
      <c r="F15" s="68" t="s">
        <v>39</v>
      </c>
      <c r="G15" s="68" t="s">
        <v>43</v>
      </c>
      <c r="H15" s="68" t="s">
        <v>44</v>
      </c>
      <c r="I15" s="68" t="s">
        <v>13</v>
      </c>
      <c r="J15" s="68" t="s">
        <v>82</v>
      </c>
      <c r="K15" s="68" t="s">
        <v>137</v>
      </c>
      <c r="L15" s="68" t="s">
        <v>12</v>
      </c>
      <c r="M15" s="1">
        <v>382601</v>
      </c>
      <c r="N15" s="1">
        <v>360101</v>
      </c>
      <c r="O15" s="68"/>
      <c r="P15" s="68"/>
      <c r="Q15" s="68"/>
      <c r="R15" s="68"/>
    </row>
    <row r="16" spans="1:18" x14ac:dyDescent="0.2">
      <c r="A16" s="68" t="s">
        <v>34</v>
      </c>
      <c r="B16" s="68" t="s">
        <v>35</v>
      </c>
      <c r="C16" s="68" t="s">
        <v>36</v>
      </c>
      <c r="D16" s="68" t="s">
        <v>46</v>
      </c>
      <c r="E16" s="68" t="s">
        <v>38</v>
      </c>
      <c r="F16" s="68" t="s">
        <v>39</v>
      </c>
      <c r="G16" s="68" t="s">
        <v>49</v>
      </c>
      <c r="H16" s="68" t="s">
        <v>50</v>
      </c>
      <c r="I16" s="68" t="s">
        <v>13</v>
      </c>
      <c r="J16" s="68" t="s">
        <v>18</v>
      </c>
      <c r="K16" s="68" t="s">
        <v>42</v>
      </c>
      <c r="L16" s="68" t="s">
        <v>14</v>
      </c>
      <c r="M16" s="1">
        <v>1670000</v>
      </c>
      <c r="N16" s="1">
        <v>929027.03</v>
      </c>
      <c r="O16" s="1">
        <v>1518.9</v>
      </c>
      <c r="P16" s="1">
        <v>1518.9</v>
      </c>
      <c r="Q16" s="68"/>
      <c r="R16" s="68"/>
    </row>
    <row r="17" spans="1:18" x14ac:dyDescent="0.2">
      <c r="A17" s="68" t="s">
        <v>34</v>
      </c>
      <c r="B17" s="68" t="s">
        <v>35</v>
      </c>
      <c r="C17" s="68" t="s">
        <v>36</v>
      </c>
      <c r="D17" s="68" t="s">
        <v>46</v>
      </c>
      <c r="E17" s="68" t="s">
        <v>38</v>
      </c>
      <c r="F17" s="68" t="s">
        <v>39</v>
      </c>
      <c r="G17" s="68" t="s">
        <v>51</v>
      </c>
      <c r="H17" s="68" t="s">
        <v>52</v>
      </c>
      <c r="I17" s="68" t="s">
        <v>13</v>
      </c>
      <c r="J17" s="68" t="s">
        <v>18</v>
      </c>
      <c r="K17" s="68" t="s">
        <v>42</v>
      </c>
      <c r="L17" s="68" t="s">
        <v>14</v>
      </c>
      <c r="M17" s="1">
        <v>1950800</v>
      </c>
      <c r="N17" s="1">
        <v>1384040.55</v>
      </c>
      <c r="O17" s="1">
        <v>26450.14</v>
      </c>
      <c r="P17" s="68"/>
      <c r="Q17" s="68"/>
      <c r="R17" s="68"/>
    </row>
    <row r="18" spans="1:18" x14ac:dyDescent="0.2">
      <c r="A18" s="68" t="s">
        <v>34</v>
      </c>
      <c r="B18" s="68" t="s">
        <v>35</v>
      </c>
      <c r="C18" s="68" t="s">
        <v>36</v>
      </c>
      <c r="D18" s="68" t="s">
        <v>46</v>
      </c>
      <c r="E18" s="68" t="s">
        <v>38</v>
      </c>
      <c r="F18" s="68" t="s">
        <v>39</v>
      </c>
      <c r="G18" s="68" t="s">
        <v>53</v>
      </c>
      <c r="H18" s="68" t="s">
        <v>54</v>
      </c>
      <c r="I18" s="68" t="s">
        <v>13</v>
      </c>
      <c r="J18" s="68" t="s">
        <v>18</v>
      </c>
      <c r="K18" s="68" t="s">
        <v>42</v>
      </c>
      <c r="L18" s="68" t="s">
        <v>14</v>
      </c>
      <c r="M18" s="1">
        <v>2625300</v>
      </c>
      <c r="N18" s="1">
        <v>776434.4</v>
      </c>
      <c r="O18" s="68"/>
      <c r="P18" s="68"/>
      <c r="Q18" s="68"/>
      <c r="R18" s="68"/>
    </row>
    <row r="19" spans="1:18" x14ac:dyDescent="0.2">
      <c r="A19" s="68" t="s">
        <v>34</v>
      </c>
      <c r="B19" s="68" t="s">
        <v>35</v>
      </c>
      <c r="C19" s="68" t="s">
        <v>36</v>
      </c>
      <c r="D19" s="68" t="s">
        <v>46</v>
      </c>
      <c r="E19" s="68" t="s">
        <v>38</v>
      </c>
      <c r="F19" s="68" t="s">
        <v>39</v>
      </c>
      <c r="G19" s="68" t="s">
        <v>55</v>
      </c>
      <c r="H19" s="68" t="s">
        <v>56</v>
      </c>
      <c r="I19" s="68" t="s">
        <v>13</v>
      </c>
      <c r="J19" s="68" t="s">
        <v>18</v>
      </c>
      <c r="K19" s="68" t="s">
        <v>42</v>
      </c>
      <c r="L19" s="68" t="s">
        <v>14</v>
      </c>
      <c r="M19" s="1">
        <v>1180000</v>
      </c>
      <c r="N19" s="1">
        <v>5037.49</v>
      </c>
      <c r="O19" s="1">
        <v>5037.49</v>
      </c>
      <c r="P19" s="1">
        <v>5037.49</v>
      </c>
      <c r="Q19" s="68"/>
      <c r="R19" s="68"/>
    </row>
    <row r="20" spans="1:18" x14ac:dyDescent="0.2">
      <c r="A20" s="68" t="s">
        <v>34</v>
      </c>
      <c r="B20" s="68" t="s">
        <v>35</v>
      </c>
      <c r="C20" s="68" t="s">
        <v>36</v>
      </c>
      <c r="D20" s="68" t="s">
        <v>46</v>
      </c>
      <c r="E20" s="68" t="s">
        <v>38</v>
      </c>
      <c r="F20" s="68" t="s">
        <v>39</v>
      </c>
      <c r="G20" s="68" t="s">
        <v>57</v>
      </c>
      <c r="H20" s="68" t="s">
        <v>58</v>
      </c>
      <c r="I20" s="68" t="s">
        <v>13</v>
      </c>
      <c r="J20" s="68" t="s">
        <v>18</v>
      </c>
      <c r="K20" s="68" t="s">
        <v>42</v>
      </c>
      <c r="L20" s="68" t="s">
        <v>14</v>
      </c>
      <c r="M20" s="1">
        <v>1470000</v>
      </c>
      <c r="N20" s="68"/>
      <c r="O20" s="68"/>
      <c r="P20" s="68"/>
      <c r="Q20" s="68"/>
      <c r="R20" s="68"/>
    </row>
    <row r="21" spans="1:18" x14ac:dyDescent="0.2">
      <c r="A21" s="68" t="s">
        <v>34</v>
      </c>
      <c r="B21" s="68" t="s">
        <v>35</v>
      </c>
      <c r="C21" s="68" t="s">
        <v>36</v>
      </c>
      <c r="D21" s="68" t="s">
        <v>46</v>
      </c>
      <c r="E21" s="68" t="s">
        <v>38</v>
      </c>
      <c r="F21" s="68" t="s">
        <v>39</v>
      </c>
      <c r="G21" s="68" t="s">
        <v>59</v>
      </c>
      <c r="H21" s="68" t="s">
        <v>60</v>
      </c>
      <c r="I21" s="68" t="s">
        <v>13</v>
      </c>
      <c r="J21" s="68" t="s">
        <v>18</v>
      </c>
      <c r="K21" s="68" t="s">
        <v>42</v>
      </c>
      <c r="L21" s="68" t="s">
        <v>14</v>
      </c>
      <c r="M21" s="1">
        <v>2000000</v>
      </c>
      <c r="N21" s="68"/>
      <c r="O21" s="68"/>
      <c r="P21" s="68"/>
      <c r="Q21" s="68"/>
      <c r="R21" s="68"/>
    </row>
    <row r="22" spans="1:18" x14ac:dyDescent="0.2">
      <c r="A22" s="68" t="s">
        <v>34</v>
      </c>
      <c r="B22" s="68" t="s">
        <v>35</v>
      </c>
      <c r="C22" s="68" t="s">
        <v>36</v>
      </c>
      <c r="D22" s="68" t="s">
        <v>46</v>
      </c>
      <c r="E22" s="68" t="s">
        <v>38</v>
      </c>
      <c r="F22" s="68" t="s">
        <v>39</v>
      </c>
      <c r="G22" s="68" t="s">
        <v>140</v>
      </c>
      <c r="H22" s="68" t="s">
        <v>141</v>
      </c>
      <c r="I22" s="68" t="s">
        <v>13</v>
      </c>
      <c r="J22" s="68" t="s">
        <v>18</v>
      </c>
      <c r="K22" s="68" t="s">
        <v>42</v>
      </c>
      <c r="L22" s="68" t="s">
        <v>14</v>
      </c>
      <c r="M22" s="1">
        <v>1410000</v>
      </c>
      <c r="N22" s="68"/>
      <c r="O22" s="68"/>
      <c r="P22" s="68"/>
      <c r="Q22" s="68"/>
      <c r="R22" s="68"/>
    </row>
    <row r="23" spans="1:18" x14ac:dyDescent="0.2">
      <c r="A23" s="68" t="s">
        <v>34</v>
      </c>
      <c r="B23" s="68" t="s">
        <v>35</v>
      </c>
      <c r="C23" s="68" t="s">
        <v>36</v>
      </c>
      <c r="D23" s="68" t="s">
        <v>46</v>
      </c>
      <c r="E23" s="68" t="s">
        <v>38</v>
      </c>
      <c r="F23" s="68" t="s">
        <v>39</v>
      </c>
      <c r="G23" s="68" t="s">
        <v>61</v>
      </c>
      <c r="H23" s="68" t="s">
        <v>124</v>
      </c>
      <c r="I23" s="68" t="s">
        <v>13</v>
      </c>
      <c r="J23" s="68" t="s">
        <v>18</v>
      </c>
      <c r="K23" s="68" t="s">
        <v>42</v>
      </c>
      <c r="L23" s="68" t="s">
        <v>13</v>
      </c>
      <c r="M23" s="1">
        <v>884407538.36000001</v>
      </c>
      <c r="N23" s="1">
        <v>884407244.92999995</v>
      </c>
      <c r="O23" s="1">
        <v>884274702.28999996</v>
      </c>
      <c r="P23" s="1">
        <v>881458746.01999998</v>
      </c>
      <c r="Q23" s="68"/>
      <c r="R23" s="68"/>
    </row>
    <row r="24" spans="1:18" x14ac:dyDescent="0.2">
      <c r="A24" s="68" t="s">
        <v>34</v>
      </c>
      <c r="B24" s="68" t="s">
        <v>35</v>
      </c>
      <c r="C24" s="68" t="s">
        <v>36</v>
      </c>
      <c r="D24" s="68" t="s">
        <v>46</v>
      </c>
      <c r="E24" s="68" t="s">
        <v>38</v>
      </c>
      <c r="F24" s="68" t="s">
        <v>39</v>
      </c>
      <c r="G24" s="68" t="s">
        <v>125</v>
      </c>
      <c r="H24" s="68" t="s">
        <v>126</v>
      </c>
      <c r="I24" s="68" t="s">
        <v>13</v>
      </c>
      <c r="J24" s="68" t="s">
        <v>18</v>
      </c>
      <c r="K24" s="68" t="s">
        <v>42</v>
      </c>
      <c r="L24" s="68" t="s">
        <v>12</v>
      </c>
      <c r="M24" s="1">
        <v>17147858</v>
      </c>
      <c r="N24" s="1">
        <v>15688580.73</v>
      </c>
      <c r="O24" s="1">
        <v>15282114.52</v>
      </c>
      <c r="P24" s="1">
        <v>15282114.52</v>
      </c>
      <c r="Q24" s="68"/>
      <c r="R24" s="68"/>
    </row>
    <row r="25" spans="1:18" x14ac:dyDescent="0.2">
      <c r="A25" s="68" t="s">
        <v>34</v>
      </c>
      <c r="B25" s="68" t="s">
        <v>35</v>
      </c>
      <c r="C25" s="68" t="s">
        <v>36</v>
      </c>
      <c r="D25" s="68" t="s">
        <v>62</v>
      </c>
      <c r="E25" s="68" t="s">
        <v>38</v>
      </c>
      <c r="F25" s="68" t="s">
        <v>39</v>
      </c>
      <c r="G25" s="68" t="s">
        <v>63</v>
      </c>
      <c r="H25" s="68" t="s">
        <v>64</v>
      </c>
      <c r="I25" s="68" t="s">
        <v>13</v>
      </c>
      <c r="J25" s="68" t="s">
        <v>18</v>
      </c>
      <c r="K25" s="68" t="s">
        <v>42</v>
      </c>
      <c r="L25" s="68" t="s">
        <v>14</v>
      </c>
      <c r="M25" s="1">
        <v>60000</v>
      </c>
      <c r="N25" s="68"/>
      <c r="O25" s="68"/>
      <c r="P25" s="68"/>
      <c r="Q25" s="68"/>
      <c r="R25" s="68"/>
    </row>
    <row r="26" spans="1:18" x14ac:dyDescent="0.2">
      <c r="A26" s="68" t="s">
        <v>34</v>
      </c>
      <c r="B26" s="68" t="s">
        <v>35</v>
      </c>
      <c r="C26" s="68" t="s">
        <v>36</v>
      </c>
      <c r="D26" s="68" t="s">
        <v>62</v>
      </c>
      <c r="E26" s="68" t="s">
        <v>38</v>
      </c>
      <c r="F26" s="68" t="s">
        <v>39</v>
      </c>
      <c r="G26" s="68" t="s">
        <v>63</v>
      </c>
      <c r="H26" s="68" t="s">
        <v>64</v>
      </c>
      <c r="I26" s="68" t="s">
        <v>13</v>
      </c>
      <c r="J26" s="68" t="s">
        <v>18</v>
      </c>
      <c r="K26" s="68" t="s">
        <v>42</v>
      </c>
      <c r="L26" s="68" t="s">
        <v>12</v>
      </c>
      <c r="M26" s="1">
        <v>30000</v>
      </c>
      <c r="N26" s="1">
        <v>28670</v>
      </c>
      <c r="O26" s="68"/>
      <c r="P26" s="68"/>
      <c r="Q26" s="68"/>
      <c r="R26" s="68"/>
    </row>
    <row r="27" spans="1:18" x14ac:dyDescent="0.2">
      <c r="A27" s="68" t="s">
        <v>34</v>
      </c>
      <c r="B27" s="68" t="s">
        <v>35</v>
      </c>
      <c r="C27" s="68" t="s">
        <v>36</v>
      </c>
      <c r="D27" s="68" t="s">
        <v>65</v>
      </c>
      <c r="E27" s="68" t="s">
        <v>38</v>
      </c>
      <c r="F27" s="68" t="s">
        <v>39</v>
      </c>
      <c r="G27" s="68" t="s">
        <v>66</v>
      </c>
      <c r="H27" s="68" t="s">
        <v>67</v>
      </c>
      <c r="I27" s="68" t="s">
        <v>68</v>
      </c>
      <c r="J27" s="68" t="s">
        <v>18</v>
      </c>
      <c r="K27" s="68" t="s">
        <v>42</v>
      </c>
      <c r="L27" s="68" t="s">
        <v>12</v>
      </c>
      <c r="M27" s="1">
        <v>30134400</v>
      </c>
      <c r="N27" s="1">
        <v>28214713.460000001</v>
      </c>
      <c r="O27" s="1">
        <v>20736367.23</v>
      </c>
      <c r="P27" s="1">
        <v>20736367.23</v>
      </c>
      <c r="Q27" s="68"/>
      <c r="R27" s="68"/>
    </row>
    <row r="28" spans="1:18" x14ac:dyDescent="0.2">
      <c r="A28" s="68" t="s">
        <v>34</v>
      </c>
      <c r="B28" s="68" t="s">
        <v>35</v>
      </c>
      <c r="C28" s="68" t="s">
        <v>36</v>
      </c>
      <c r="D28" s="68" t="s">
        <v>69</v>
      </c>
      <c r="E28" s="68" t="s">
        <v>38</v>
      </c>
      <c r="F28" s="68" t="s">
        <v>39</v>
      </c>
      <c r="G28" s="68" t="s">
        <v>70</v>
      </c>
      <c r="H28" s="68" t="s">
        <v>71</v>
      </c>
      <c r="I28" s="68" t="s">
        <v>13</v>
      </c>
      <c r="J28" s="68" t="s">
        <v>18</v>
      </c>
      <c r="K28" s="68" t="s">
        <v>42</v>
      </c>
      <c r="L28" s="68" t="s">
        <v>12</v>
      </c>
      <c r="M28" s="1">
        <v>299811.68</v>
      </c>
      <c r="N28" s="1">
        <v>299811.68</v>
      </c>
      <c r="O28" s="1">
        <v>299185.67</v>
      </c>
      <c r="P28" s="1">
        <v>299185.67</v>
      </c>
      <c r="Q28" s="68"/>
      <c r="R28" s="68"/>
    </row>
    <row r="29" spans="1:18" x14ac:dyDescent="0.2">
      <c r="A29" s="68" t="s">
        <v>34</v>
      </c>
      <c r="B29" s="68" t="s">
        <v>35</v>
      </c>
      <c r="C29" s="68" t="s">
        <v>36</v>
      </c>
      <c r="D29" s="68" t="s">
        <v>69</v>
      </c>
      <c r="E29" s="68" t="s">
        <v>38</v>
      </c>
      <c r="F29" s="68" t="s">
        <v>39</v>
      </c>
      <c r="G29" s="68" t="s">
        <v>72</v>
      </c>
      <c r="H29" s="68" t="s">
        <v>73</v>
      </c>
      <c r="I29" s="68" t="s">
        <v>13</v>
      </c>
      <c r="J29" s="68" t="s">
        <v>18</v>
      </c>
      <c r="K29" s="68" t="s">
        <v>42</v>
      </c>
      <c r="L29" s="68" t="s">
        <v>12</v>
      </c>
      <c r="M29" s="1">
        <v>6962204</v>
      </c>
      <c r="N29" s="1">
        <v>6887204</v>
      </c>
      <c r="O29" s="1">
        <v>6259545</v>
      </c>
      <c r="P29" s="1">
        <v>6259545</v>
      </c>
      <c r="Q29" s="68"/>
      <c r="R29" s="68"/>
    </row>
    <row r="30" spans="1:18" x14ac:dyDescent="0.2">
      <c r="A30" s="68" t="s">
        <v>34</v>
      </c>
      <c r="B30" s="68" t="s">
        <v>35</v>
      </c>
      <c r="C30" s="68" t="s">
        <v>36</v>
      </c>
      <c r="D30" s="68" t="s">
        <v>69</v>
      </c>
      <c r="E30" s="68" t="s">
        <v>38</v>
      </c>
      <c r="F30" s="68" t="s">
        <v>39</v>
      </c>
      <c r="G30" s="68" t="s">
        <v>74</v>
      </c>
      <c r="H30" s="68" t="s">
        <v>75</v>
      </c>
      <c r="I30" s="68" t="s">
        <v>13</v>
      </c>
      <c r="J30" s="68" t="s">
        <v>18</v>
      </c>
      <c r="K30" s="68" t="s">
        <v>42</v>
      </c>
      <c r="L30" s="68" t="s">
        <v>12</v>
      </c>
      <c r="M30" s="1">
        <v>2972750</v>
      </c>
      <c r="N30" s="1">
        <v>1972749.92</v>
      </c>
      <c r="O30" s="1">
        <v>1502773.14</v>
      </c>
      <c r="P30" s="1">
        <v>1502773.14</v>
      </c>
      <c r="Q30" s="68"/>
      <c r="R30" s="68"/>
    </row>
    <row r="31" spans="1:18" x14ac:dyDescent="0.2">
      <c r="A31" s="68" t="s">
        <v>34</v>
      </c>
      <c r="B31" s="68" t="s">
        <v>35</v>
      </c>
      <c r="C31" s="68" t="s">
        <v>36</v>
      </c>
      <c r="D31" s="68" t="s">
        <v>69</v>
      </c>
      <c r="E31" s="68" t="s">
        <v>38</v>
      </c>
      <c r="F31" s="68" t="s">
        <v>39</v>
      </c>
      <c r="G31" s="68" t="s">
        <v>76</v>
      </c>
      <c r="H31" s="68" t="s">
        <v>77</v>
      </c>
      <c r="I31" s="68" t="s">
        <v>13</v>
      </c>
      <c r="J31" s="68" t="s">
        <v>18</v>
      </c>
      <c r="K31" s="68" t="s">
        <v>42</v>
      </c>
      <c r="L31" s="68" t="s">
        <v>12</v>
      </c>
      <c r="M31" s="1">
        <v>48711936</v>
      </c>
      <c r="N31" s="1">
        <v>48591936</v>
      </c>
      <c r="O31" s="1">
        <v>44373183.369999997</v>
      </c>
      <c r="P31" s="1">
        <v>44373183.369999997</v>
      </c>
      <c r="Q31" s="68"/>
      <c r="R31" s="68"/>
    </row>
    <row r="32" spans="1:18" x14ac:dyDescent="0.2">
      <c r="A32" s="68" t="s">
        <v>34</v>
      </c>
      <c r="B32" s="68" t="s">
        <v>35</v>
      </c>
      <c r="C32" s="68" t="s">
        <v>36</v>
      </c>
      <c r="D32" s="68" t="s">
        <v>142</v>
      </c>
      <c r="E32" s="68" t="s">
        <v>38</v>
      </c>
      <c r="F32" s="68" t="s">
        <v>39</v>
      </c>
      <c r="G32" s="68" t="s">
        <v>47</v>
      </c>
      <c r="H32" s="68" t="s">
        <v>48</v>
      </c>
      <c r="I32" s="68" t="s">
        <v>13</v>
      </c>
      <c r="J32" s="68" t="s">
        <v>18</v>
      </c>
      <c r="K32" s="68" t="s">
        <v>42</v>
      </c>
      <c r="L32" s="68" t="s">
        <v>13</v>
      </c>
      <c r="M32" s="1">
        <v>162454561.16</v>
      </c>
      <c r="N32" s="1">
        <v>162454561.16</v>
      </c>
      <c r="O32" s="1">
        <v>162454561.16</v>
      </c>
      <c r="P32" s="1">
        <v>162454561.16</v>
      </c>
      <c r="Q32" s="68"/>
      <c r="R32" s="68"/>
    </row>
    <row r="33" spans="1:18" x14ac:dyDescent="0.2">
      <c r="A33" s="68" t="s">
        <v>34</v>
      </c>
      <c r="B33" s="68" t="s">
        <v>35</v>
      </c>
      <c r="C33" s="68" t="s">
        <v>78</v>
      </c>
      <c r="D33" s="68" t="s">
        <v>79</v>
      </c>
      <c r="E33" s="68" t="s">
        <v>80</v>
      </c>
      <c r="F33" s="68" t="s">
        <v>81</v>
      </c>
      <c r="G33" s="68" t="s">
        <v>82</v>
      </c>
      <c r="H33" s="68" t="s">
        <v>127</v>
      </c>
      <c r="I33" s="68" t="s">
        <v>68</v>
      </c>
      <c r="J33" s="68" t="s">
        <v>18</v>
      </c>
      <c r="K33" s="68" t="s">
        <v>42</v>
      </c>
      <c r="L33" s="68" t="s">
        <v>13</v>
      </c>
      <c r="M33" s="1">
        <v>14645031.02</v>
      </c>
      <c r="N33" s="1">
        <v>14645031.02</v>
      </c>
      <c r="O33" s="1">
        <v>14645031.02</v>
      </c>
      <c r="P33" s="1">
        <v>14007001.76</v>
      </c>
      <c r="Q33" s="68"/>
      <c r="R33" s="68"/>
    </row>
    <row r="34" spans="1:18" x14ac:dyDescent="0.2">
      <c r="A34" s="68" t="s">
        <v>34</v>
      </c>
      <c r="B34" s="68" t="s">
        <v>35</v>
      </c>
      <c r="C34" s="68" t="s">
        <v>78</v>
      </c>
      <c r="D34" s="68" t="s">
        <v>79</v>
      </c>
      <c r="E34" s="68" t="s">
        <v>80</v>
      </c>
      <c r="F34" s="68" t="s">
        <v>81</v>
      </c>
      <c r="G34" s="68" t="s">
        <v>82</v>
      </c>
      <c r="H34" s="68" t="s">
        <v>127</v>
      </c>
      <c r="I34" s="68" t="s">
        <v>68</v>
      </c>
      <c r="J34" s="68" t="s">
        <v>123</v>
      </c>
      <c r="K34" s="68" t="s">
        <v>128</v>
      </c>
      <c r="L34" s="68" t="s">
        <v>13</v>
      </c>
      <c r="M34" s="1">
        <v>98851963.819999993</v>
      </c>
      <c r="N34" s="1">
        <v>98851963.819999993</v>
      </c>
      <c r="O34" s="1">
        <v>98851963.819999993</v>
      </c>
      <c r="P34" s="1">
        <v>98851963.819999993</v>
      </c>
      <c r="Q34" s="68"/>
      <c r="R34" s="68"/>
    </row>
    <row r="35" spans="1:18" x14ac:dyDescent="0.2">
      <c r="A35" s="68" t="s">
        <v>34</v>
      </c>
      <c r="B35" s="68" t="s">
        <v>35</v>
      </c>
      <c r="C35" s="68" t="s">
        <v>78</v>
      </c>
      <c r="D35" s="68" t="s">
        <v>79</v>
      </c>
      <c r="E35" s="68" t="s">
        <v>80</v>
      </c>
      <c r="F35" s="68" t="s">
        <v>81</v>
      </c>
      <c r="G35" s="68" t="s">
        <v>82</v>
      </c>
      <c r="H35" s="68" t="s">
        <v>127</v>
      </c>
      <c r="I35" s="68" t="s">
        <v>68</v>
      </c>
      <c r="J35" s="68" t="s">
        <v>17</v>
      </c>
      <c r="K35" s="68" t="s">
        <v>83</v>
      </c>
      <c r="L35" s="68" t="s">
        <v>13</v>
      </c>
      <c r="M35" s="1">
        <v>54310549.289999999</v>
      </c>
      <c r="N35" s="1">
        <v>54310549.289999999</v>
      </c>
      <c r="O35" s="1">
        <v>54310549.289999999</v>
      </c>
      <c r="P35" s="1">
        <v>54310549.289999999</v>
      </c>
      <c r="Q35" s="68"/>
      <c r="R35" s="68"/>
    </row>
    <row r="36" spans="1:18" x14ac:dyDescent="0.2">
      <c r="M36" s="1"/>
      <c r="N36" s="1"/>
      <c r="O36" s="1"/>
      <c r="P36" s="1"/>
    </row>
    <row r="37" spans="1:18" x14ac:dyDescent="0.2">
      <c r="M37" s="1">
        <f>SUM(M10:M36)</f>
        <v>1554996252.3300002</v>
      </c>
      <c r="N37" s="1">
        <f t="shared" ref="N37:P37" si="0">SUM(N10:N36)</f>
        <v>1513309185.6000001</v>
      </c>
      <c r="O37" s="1">
        <f t="shared" si="0"/>
        <v>1451873951.1499999</v>
      </c>
      <c r="P37" s="1">
        <f t="shared" si="0"/>
        <v>1444603219.2099998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opLeftCell="F10" zoomScaleNormal="100" workbookViewId="0">
      <selection activeCell="P45" sqref="P45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7" x14ac:dyDescent="0.2">
      <c r="A1" s="71" t="s">
        <v>145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1:17" x14ac:dyDescent="0.2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</row>
    <row r="3" spans="1:17" ht="10.5" customHeight="1" x14ac:dyDescent="0.2">
      <c r="A3" s="71" t="s">
        <v>20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</row>
    <row r="4" spans="1:17" ht="10.5" customHeight="1" x14ac:dyDescent="0.2">
      <c r="A4" s="96" t="s">
        <v>164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71"/>
    </row>
    <row r="5" spans="1:17" ht="10.5" customHeight="1" x14ac:dyDescent="0.2">
      <c r="A5" s="96" t="s">
        <v>21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71"/>
    </row>
    <row r="6" spans="1:17" x14ac:dyDescent="0.2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</row>
    <row r="7" spans="1:17" x14ac:dyDescent="0.2">
      <c r="A7" s="71" t="s">
        <v>22</v>
      </c>
      <c r="B7" s="71"/>
      <c r="C7" s="71" t="s">
        <v>23</v>
      </c>
      <c r="D7" s="71" t="s">
        <v>24</v>
      </c>
      <c r="E7" s="71" t="s">
        <v>25</v>
      </c>
      <c r="F7" s="71"/>
      <c r="G7" s="71" t="s">
        <v>26</v>
      </c>
      <c r="H7" s="71"/>
      <c r="I7" s="71" t="s">
        <v>27</v>
      </c>
      <c r="J7" s="71" t="s">
        <v>28</v>
      </c>
      <c r="K7" s="71" t="s">
        <v>29</v>
      </c>
      <c r="L7" s="71" t="s">
        <v>30</v>
      </c>
      <c r="M7" s="71" t="s">
        <v>31</v>
      </c>
      <c r="N7" s="71" t="s">
        <v>130</v>
      </c>
      <c r="O7" s="71" t="s">
        <v>131</v>
      </c>
      <c r="P7" s="71" t="s">
        <v>132</v>
      </c>
      <c r="Q7" s="71"/>
    </row>
    <row r="8" spans="1:17" x14ac:dyDescent="0.2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 t="s">
        <v>32</v>
      </c>
      <c r="N8" s="71" t="s">
        <v>133</v>
      </c>
      <c r="O8" s="71" t="s">
        <v>134</v>
      </c>
      <c r="P8" s="71" t="s">
        <v>135</v>
      </c>
      <c r="Q8" s="71"/>
    </row>
    <row r="9" spans="1:17" x14ac:dyDescent="0.2">
      <c r="A9" s="71"/>
      <c r="B9" s="71"/>
      <c r="C9" s="71"/>
      <c r="D9" s="71"/>
      <c r="E9" s="71"/>
      <c r="F9" s="71"/>
      <c r="G9" s="71"/>
      <c r="H9" s="71"/>
      <c r="I9" s="71"/>
      <c r="J9" s="71"/>
      <c r="K9" s="71"/>
      <c r="L9" s="71" t="s">
        <v>33</v>
      </c>
      <c r="M9" s="71" t="s">
        <v>157</v>
      </c>
      <c r="N9" s="71" t="s">
        <v>157</v>
      </c>
      <c r="O9" s="71" t="s">
        <v>157</v>
      </c>
      <c r="P9" s="71" t="s">
        <v>157</v>
      </c>
      <c r="Q9" s="71"/>
    </row>
    <row r="10" spans="1:17" x14ac:dyDescent="0.2">
      <c r="A10" s="71" t="s">
        <v>34</v>
      </c>
      <c r="B10" s="71" t="s">
        <v>35</v>
      </c>
      <c r="C10" s="71" t="s">
        <v>36</v>
      </c>
      <c r="D10" s="71" t="s">
        <v>37</v>
      </c>
      <c r="E10" s="71" t="s">
        <v>38</v>
      </c>
      <c r="F10" s="71" t="s">
        <v>39</v>
      </c>
      <c r="G10" s="71" t="s">
        <v>40</v>
      </c>
      <c r="H10" s="71" t="s">
        <v>41</v>
      </c>
      <c r="I10" s="71" t="s">
        <v>13</v>
      </c>
      <c r="J10" s="71" t="s">
        <v>18</v>
      </c>
      <c r="K10" s="71" t="s">
        <v>42</v>
      </c>
      <c r="L10" s="71" t="s">
        <v>12</v>
      </c>
      <c r="M10" s="1">
        <v>45967569</v>
      </c>
      <c r="N10" s="1">
        <v>45957995.719999999</v>
      </c>
      <c r="O10" s="1">
        <v>39097087.5</v>
      </c>
      <c r="P10" s="1">
        <v>39096909.5</v>
      </c>
      <c r="Q10" s="71"/>
    </row>
    <row r="11" spans="1:17" x14ac:dyDescent="0.2">
      <c r="A11" s="71" t="s">
        <v>34</v>
      </c>
      <c r="B11" s="71" t="s">
        <v>35</v>
      </c>
      <c r="C11" s="71" t="s">
        <v>36</v>
      </c>
      <c r="D11" s="71" t="s">
        <v>37</v>
      </c>
      <c r="E11" s="71" t="s">
        <v>38</v>
      </c>
      <c r="F11" s="71" t="s">
        <v>39</v>
      </c>
      <c r="G11" s="71" t="s">
        <v>43</v>
      </c>
      <c r="H11" s="71" t="s">
        <v>44</v>
      </c>
      <c r="I11" s="71" t="s">
        <v>13</v>
      </c>
      <c r="J11" s="71" t="s">
        <v>18</v>
      </c>
      <c r="K11" s="71" t="s">
        <v>42</v>
      </c>
      <c r="L11" s="71" t="s">
        <v>14</v>
      </c>
      <c r="M11" s="1">
        <v>12913715</v>
      </c>
      <c r="N11" s="1">
        <v>9998668.1400000006</v>
      </c>
      <c r="O11" s="1">
        <v>1805697.39</v>
      </c>
      <c r="P11" s="1">
        <v>1786747.94</v>
      </c>
      <c r="Q11" s="71"/>
    </row>
    <row r="12" spans="1:17" x14ac:dyDescent="0.2">
      <c r="A12" s="71" t="s">
        <v>34</v>
      </c>
      <c r="B12" s="71" t="s">
        <v>35</v>
      </c>
      <c r="C12" s="71" t="s">
        <v>36</v>
      </c>
      <c r="D12" s="71" t="s">
        <v>37</v>
      </c>
      <c r="E12" s="71" t="s">
        <v>38</v>
      </c>
      <c r="F12" s="71" t="s">
        <v>39</v>
      </c>
      <c r="G12" s="71" t="s">
        <v>43</v>
      </c>
      <c r="H12" s="71" t="s">
        <v>44</v>
      </c>
      <c r="I12" s="71" t="s">
        <v>13</v>
      </c>
      <c r="J12" s="71" t="s">
        <v>18</v>
      </c>
      <c r="K12" s="71" t="s">
        <v>42</v>
      </c>
      <c r="L12" s="71" t="s">
        <v>12</v>
      </c>
      <c r="M12" s="1">
        <v>145925560</v>
      </c>
      <c r="N12" s="1">
        <v>130451770.58</v>
      </c>
      <c r="O12" s="1">
        <v>116019733.34999999</v>
      </c>
      <c r="P12" s="1">
        <v>115748547.68000001</v>
      </c>
      <c r="Q12" s="71"/>
    </row>
    <row r="13" spans="1:17" x14ac:dyDescent="0.2">
      <c r="A13" s="71" t="s">
        <v>34</v>
      </c>
      <c r="B13" s="71" t="s">
        <v>35</v>
      </c>
      <c r="C13" s="71" t="s">
        <v>36</v>
      </c>
      <c r="D13" s="71" t="s">
        <v>37</v>
      </c>
      <c r="E13" s="71" t="s">
        <v>38</v>
      </c>
      <c r="F13" s="71" t="s">
        <v>39</v>
      </c>
      <c r="G13" s="71" t="s">
        <v>43</v>
      </c>
      <c r="H13" s="71" t="s">
        <v>44</v>
      </c>
      <c r="I13" s="71" t="s">
        <v>13</v>
      </c>
      <c r="J13" s="71" t="s">
        <v>19</v>
      </c>
      <c r="K13" s="71" t="s">
        <v>45</v>
      </c>
      <c r="L13" s="71" t="s">
        <v>12</v>
      </c>
      <c r="M13" s="1">
        <v>25968993</v>
      </c>
      <c r="N13" s="1">
        <v>19971198.030000001</v>
      </c>
      <c r="O13" s="1">
        <v>19430285.960000001</v>
      </c>
      <c r="P13" s="1">
        <v>19430285.960000001</v>
      </c>
      <c r="Q13" s="71"/>
    </row>
    <row r="14" spans="1:17" x14ac:dyDescent="0.2">
      <c r="A14" s="71" t="s">
        <v>34</v>
      </c>
      <c r="B14" s="71" t="s">
        <v>35</v>
      </c>
      <c r="C14" s="71" t="s">
        <v>36</v>
      </c>
      <c r="D14" s="71" t="s">
        <v>37</v>
      </c>
      <c r="E14" s="71" t="s">
        <v>38</v>
      </c>
      <c r="F14" s="71" t="s">
        <v>39</v>
      </c>
      <c r="G14" s="71" t="s">
        <v>43</v>
      </c>
      <c r="H14" s="71" t="s">
        <v>44</v>
      </c>
      <c r="I14" s="71" t="s">
        <v>13</v>
      </c>
      <c r="J14" s="71" t="s">
        <v>82</v>
      </c>
      <c r="K14" s="71" t="s">
        <v>137</v>
      </c>
      <c r="L14" s="71" t="s">
        <v>14</v>
      </c>
      <c r="M14" s="1">
        <v>8306380</v>
      </c>
      <c r="N14" s="1">
        <v>8269320</v>
      </c>
      <c r="O14" s="1">
        <v>4189320</v>
      </c>
      <c r="P14" s="1">
        <v>4189320</v>
      </c>
      <c r="Q14" s="71"/>
    </row>
    <row r="15" spans="1:17" x14ac:dyDescent="0.2">
      <c r="A15" s="71" t="s">
        <v>34</v>
      </c>
      <c r="B15" s="71" t="s">
        <v>35</v>
      </c>
      <c r="C15" s="71" t="s">
        <v>36</v>
      </c>
      <c r="D15" s="71" t="s">
        <v>37</v>
      </c>
      <c r="E15" s="71" t="s">
        <v>38</v>
      </c>
      <c r="F15" s="71" t="s">
        <v>39</v>
      </c>
      <c r="G15" s="71" t="s">
        <v>43</v>
      </c>
      <c r="H15" s="71" t="s">
        <v>44</v>
      </c>
      <c r="I15" s="71" t="s">
        <v>13</v>
      </c>
      <c r="J15" s="71" t="s">
        <v>82</v>
      </c>
      <c r="K15" s="71" t="s">
        <v>137</v>
      </c>
      <c r="L15" s="71" t="s">
        <v>12</v>
      </c>
      <c r="M15" s="1">
        <v>382601</v>
      </c>
      <c r="N15" s="1">
        <v>360101</v>
      </c>
      <c r="O15" s="71"/>
      <c r="P15" s="71"/>
      <c r="Q15" s="71"/>
    </row>
    <row r="16" spans="1:17" x14ac:dyDescent="0.2">
      <c r="A16" s="71" t="s">
        <v>34</v>
      </c>
      <c r="B16" s="71" t="s">
        <v>35</v>
      </c>
      <c r="C16" s="71" t="s">
        <v>36</v>
      </c>
      <c r="D16" s="71" t="s">
        <v>46</v>
      </c>
      <c r="E16" s="71" t="s">
        <v>38</v>
      </c>
      <c r="F16" s="71" t="s">
        <v>39</v>
      </c>
      <c r="G16" s="71" t="s">
        <v>49</v>
      </c>
      <c r="H16" s="71" t="s">
        <v>50</v>
      </c>
      <c r="I16" s="71" t="s">
        <v>13</v>
      </c>
      <c r="J16" s="71" t="s">
        <v>18</v>
      </c>
      <c r="K16" s="71" t="s">
        <v>42</v>
      </c>
      <c r="L16" s="71" t="s">
        <v>14</v>
      </c>
      <c r="M16" s="1">
        <v>1670000</v>
      </c>
      <c r="N16" s="1">
        <v>929027.03</v>
      </c>
      <c r="O16" s="1">
        <v>1518.9</v>
      </c>
      <c r="P16" s="1">
        <v>1518.9</v>
      </c>
      <c r="Q16" s="71"/>
    </row>
    <row r="17" spans="1:17" x14ac:dyDescent="0.2">
      <c r="A17" s="71" t="s">
        <v>34</v>
      </c>
      <c r="B17" s="71" t="s">
        <v>35</v>
      </c>
      <c r="C17" s="71" t="s">
        <v>36</v>
      </c>
      <c r="D17" s="71" t="s">
        <v>46</v>
      </c>
      <c r="E17" s="71" t="s">
        <v>38</v>
      </c>
      <c r="F17" s="71" t="s">
        <v>39</v>
      </c>
      <c r="G17" s="71" t="s">
        <v>51</v>
      </c>
      <c r="H17" s="71" t="s">
        <v>52</v>
      </c>
      <c r="I17" s="71" t="s">
        <v>13</v>
      </c>
      <c r="J17" s="71" t="s">
        <v>18</v>
      </c>
      <c r="K17" s="71" t="s">
        <v>42</v>
      </c>
      <c r="L17" s="71" t="s">
        <v>14</v>
      </c>
      <c r="M17" s="1">
        <v>1950800</v>
      </c>
      <c r="N17" s="1">
        <v>1863230.55</v>
      </c>
      <c r="O17" s="1">
        <v>712011.15</v>
      </c>
      <c r="P17" s="1">
        <v>712011.15</v>
      </c>
      <c r="Q17" s="71"/>
    </row>
    <row r="18" spans="1:17" x14ac:dyDescent="0.2">
      <c r="A18" s="71" t="s">
        <v>34</v>
      </c>
      <c r="B18" s="71" t="s">
        <v>35</v>
      </c>
      <c r="C18" s="71" t="s">
        <v>36</v>
      </c>
      <c r="D18" s="71" t="s">
        <v>46</v>
      </c>
      <c r="E18" s="71" t="s">
        <v>38</v>
      </c>
      <c r="F18" s="71" t="s">
        <v>39</v>
      </c>
      <c r="G18" s="71" t="s">
        <v>53</v>
      </c>
      <c r="H18" s="71" t="s">
        <v>54</v>
      </c>
      <c r="I18" s="71" t="s">
        <v>13</v>
      </c>
      <c r="J18" s="71" t="s">
        <v>18</v>
      </c>
      <c r="K18" s="71" t="s">
        <v>42</v>
      </c>
      <c r="L18" s="71" t="s">
        <v>14</v>
      </c>
      <c r="M18" s="1">
        <v>2625300</v>
      </c>
      <c r="N18" s="1">
        <v>2236434.4</v>
      </c>
      <c r="O18" s="1">
        <v>217855.18</v>
      </c>
      <c r="P18" s="1">
        <v>217855.18</v>
      </c>
      <c r="Q18" s="71"/>
    </row>
    <row r="19" spans="1:17" x14ac:dyDescent="0.2">
      <c r="A19" s="71" t="s">
        <v>34</v>
      </c>
      <c r="B19" s="71" t="s">
        <v>35</v>
      </c>
      <c r="C19" s="71" t="s">
        <v>36</v>
      </c>
      <c r="D19" s="71" t="s">
        <v>46</v>
      </c>
      <c r="E19" s="71" t="s">
        <v>38</v>
      </c>
      <c r="F19" s="71" t="s">
        <v>39</v>
      </c>
      <c r="G19" s="71" t="s">
        <v>55</v>
      </c>
      <c r="H19" s="71" t="s">
        <v>56</v>
      </c>
      <c r="I19" s="71" t="s">
        <v>13</v>
      </c>
      <c r="J19" s="71" t="s">
        <v>18</v>
      </c>
      <c r="K19" s="71" t="s">
        <v>42</v>
      </c>
      <c r="L19" s="71" t="s">
        <v>14</v>
      </c>
      <c r="M19" s="1">
        <v>1180000</v>
      </c>
      <c r="N19" s="1">
        <v>224037.49</v>
      </c>
      <c r="O19" s="1">
        <v>5037.49</v>
      </c>
      <c r="P19" s="1">
        <v>5037.49</v>
      </c>
      <c r="Q19" s="71"/>
    </row>
    <row r="20" spans="1:17" x14ac:dyDescent="0.2">
      <c r="A20" s="71" t="s">
        <v>34</v>
      </c>
      <c r="B20" s="71" t="s">
        <v>35</v>
      </c>
      <c r="C20" s="71" t="s">
        <v>36</v>
      </c>
      <c r="D20" s="71" t="s">
        <v>46</v>
      </c>
      <c r="E20" s="71" t="s">
        <v>38</v>
      </c>
      <c r="F20" s="71" t="s">
        <v>39</v>
      </c>
      <c r="G20" s="71" t="s">
        <v>57</v>
      </c>
      <c r="H20" s="71" t="s">
        <v>58</v>
      </c>
      <c r="I20" s="71" t="s">
        <v>13</v>
      </c>
      <c r="J20" s="71" t="s">
        <v>18</v>
      </c>
      <c r="K20" s="71" t="s">
        <v>42</v>
      </c>
      <c r="L20" s="71" t="s">
        <v>14</v>
      </c>
      <c r="M20" s="1">
        <v>1470000</v>
      </c>
      <c r="N20" s="1">
        <v>264700</v>
      </c>
      <c r="O20" s="71"/>
      <c r="P20" s="71"/>
      <c r="Q20" s="71"/>
    </row>
    <row r="21" spans="1:17" x14ac:dyDescent="0.2">
      <c r="A21" s="71" t="s">
        <v>34</v>
      </c>
      <c r="B21" s="71" t="s">
        <v>35</v>
      </c>
      <c r="C21" s="71" t="s">
        <v>36</v>
      </c>
      <c r="D21" s="71" t="s">
        <v>46</v>
      </c>
      <c r="E21" s="71" t="s">
        <v>38</v>
      </c>
      <c r="F21" s="71" t="s">
        <v>39</v>
      </c>
      <c r="G21" s="71" t="s">
        <v>59</v>
      </c>
      <c r="H21" s="71" t="s">
        <v>60</v>
      </c>
      <c r="I21" s="71" t="s">
        <v>13</v>
      </c>
      <c r="J21" s="71" t="s">
        <v>18</v>
      </c>
      <c r="K21" s="71" t="s">
        <v>42</v>
      </c>
      <c r="L21" s="71" t="s">
        <v>14</v>
      </c>
      <c r="M21" s="1">
        <v>4000000</v>
      </c>
      <c r="N21" s="71"/>
      <c r="O21" s="71"/>
      <c r="P21" s="71"/>
      <c r="Q21" s="71"/>
    </row>
    <row r="22" spans="1:17" x14ac:dyDescent="0.2">
      <c r="A22" s="71" t="s">
        <v>34</v>
      </c>
      <c r="B22" s="71" t="s">
        <v>35</v>
      </c>
      <c r="C22" s="71" t="s">
        <v>36</v>
      </c>
      <c r="D22" s="71" t="s">
        <v>46</v>
      </c>
      <c r="E22" s="71" t="s">
        <v>38</v>
      </c>
      <c r="F22" s="71" t="s">
        <v>39</v>
      </c>
      <c r="G22" s="71" t="s">
        <v>140</v>
      </c>
      <c r="H22" s="71" t="s">
        <v>141</v>
      </c>
      <c r="I22" s="71" t="s">
        <v>13</v>
      </c>
      <c r="J22" s="71" t="s">
        <v>18</v>
      </c>
      <c r="K22" s="71" t="s">
        <v>42</v>
      </c>
      <c r="L22" s="71" t="s">
        <v>14</v>
      </c>
      <c r="M22" s="1">
        <v>1810000</v>
      </c>
      <c r="N22" s="71"/>
      <c r="O22" s="71"/>
      <c r="P22" s="71"/>
      <c r="Q22" s="71"/>
    </row>
    <row r="23" spans="1:17" x14ac:dyDescent="0.2">
      <c r="A23" s="71" t="s">
        <v>34</v>
      </c>
      <c r="B23" s="71" t="s">
        <v>35</v>
      </c>
      <c r="C23" s="71" t="s">
        <v>36</v>
      </c>
      <c r="D23" s="71" t="s">
        <v>46</v>
      </c>
      <c r="E23" s="71" t="s">
        <v>38</v>
      </c>
      <c r="F23" s="71" t="s">
        <v>39</v>
      </c>
      <c r="G23" s="71" t="s">
        <v>165</v>
      </c>
      <c r="H23" s="71" t="s">
        <v>166</v>
      </c>
      <c r="I23" s="71" t="s">
        <v>13</v>
      </c>
      <c r="J23" s="71" t="s">
        <v>18</v>
      </c>
      <c r="K23" s="71" t="s">
        <v>42</v>
      </c>
      <c r="L23" s="71" t="s">
        <v>167</v>
      </c>
      <c r="M23" s="1">
        <v>18100000</v>
      </c>
      <c r="N23" s="1">
        <v>15000000</v>
      </c>
      <c r="O23" s="1">
        <v>15000000</v>
      </c>
      <c r="P23" s="1">
        <v>15000000</v>
      </c>
      <c r="Q23" s="71"/>
    </row>
    <row r="24" spans="1:17" x14ac:dyDescent="0.2">
      <c r="A24" s="71" t="s">
        <v>34</v>
      </c>
      <c r="B24" s="71" t="s">
        <v>35</v>
      </c>
      <c r="C24" s="71" t="s">
        <v>36</v>
      </c>
      <c r="D24" s="71" t="s">
        <v>46</v>
      </c>
      <c r="E24" s="71" t="s">
        <v>38</v>
      </c>
      <c r="F24" s="71" t="s">
        <v>39</v>
      </c>
      <c r="G24" s="71" t="s">
        <v>165</v>
      </c>
      <c r="H24" s="71" t="s">
        <v>166</v>
      </c>
      <c r="I24" s="71" t="s">
        <v>13</v>
      </c>
      <c r="J24" s="71" t="s">
        <v>122</v>
      </c>
      <c r="K24" s="71" t="s">
        <v>139</v>
      </c>
      <c r="L24" s="71" t="s">
        <v>167</v>
      </c>
      <c r="M24" s="1">
        <v>10000000</v>
      </c>
      <c r="N24" s="1">
        <v>10000000</v>
      </c>
      <c r="O24" s="1">
        <v>10000000</v>
      </c>
      <c r="P24" s="1">
        <v>10000000</v>
      </c>
      <c r="Q24" s="71"/>
    </row>
    <row r="25" spans="1:17" x14ac:dyDescent="0.2">
      <c r="A25" s="71" t="s">
        <v>34</v>
      </c>
      <c r="B25" s="71" t="s">
        <v>35</v>
      </c>
      <c r="C25" s="71" t="s">
        <v>36</v>
      </c>
      <c r="D25" s="71" t="s">
        <v>46</v>
      </c>
      <c r="E25" s="71" t="s">
        <v>38</v>
      </c>
      <c r="F25" s="71" t="s">
        <v>39</v>
      </c>
      <c r="G25" s="71" t="s">
        <v>61</v>
      </c>
      <c r="H25" s="71" t="s">
        <v>168</v>
      </c>
      <c r="I25" s="71" t="s">
        <v>13</v>
      </c>
      <c r="J25" s="71" t="s">
        <v>18</v>
      </c>
      <c r="K25" s="71" t="s">
        <v>42</v>
      </c>
      <c r="L25" s="71" t="s">
        <v>13</v>
      </c>
      <c r="M25" s="1">
        <v>973101994.61000001</v>
      </c>
      <c r="N25" s="1">
        <v>973040801.74000001</v>
      </c>
      <c r="O25" s="1">
        <v>970773351.74000001</v>
      </c>
      <c r="P25" s="1">
        <v>965998738.80999994</v>
      </c>
      <c r="Q25" s="71"/>
    </row>
    <row r="26" spans="1:17" x14ac:dyDescent="0.2">
      <c r="A26" s="71" t="s">
        <v>34</v>
      </c>
      <c r="B26" s="71" t="s">
        <v>35</v>
      </c>
      <c r="C26" s="71" t="s">
        <v>36</v>
      </c>
      <c r="D26" s="71" t="s">
        <v>46</v>
      </c>
      <c r="E26" s="71" t="s">
        <v>38</v>
      </c>
      <c r="F26" s="71" t="s">
        <v>39</v>
      </c>
      <c r="G26" s="71" t="s">
        <v>125</v>
      </c>
      <c r="H26" s="71" t="s">
        <v>126</v>
      </c>
      <c r="I26" s="71" t="s">
        <v>13</v>
      </c>
      <c r="J26" s="71" t="s">
        <v>18</v>
      </c>
      <c r="K26" s="71" t="s">
        <v>42</v>
      </c>
      <c r="L26" s="71" t="s">
        <v>12</v>
      </c>
      <c r="M26" s="1">
        <v>17147858</v>
      </c>
      <c r="N26" s="1">
        <v>16732943.15</v>
      </c>
      <c r="O26" s="1">
        <v>16731103.23</v>
      </c>
      <c r="P26" s="1">
        <v>16731103.23</v>
      </c>
      <c r="Q26" s="71"/>
    </row>
    <row r="27" spans="1:17" x14ac:dyDescent="0.2">
      <c r="A27" s="71" t="s">
        <v>34</v>
      </c>
      <c r="B27" s="71" t="s">
        <v>35</v>
      </c>
      <c r="C27" s="71" t="s">
        <v>36</v>
      </c>
      <c r="D27" s="71" t="s">
        <v>62</v>
      </c>
      <c r="E27" s="71" t="s">
        <v>38</v>
      </c>
      <c r="F27" s="71" t="s">
        <v>39</v>
      </c>
      <c r="G27" s="71" t="s">
        <v>63</v>
      </c>
      <c r="H27" s="71" t="s">
        <v>64</v>
      </c>
      <c r="I27" s="71" t="s">
        <v>13</v>
      </c>
      <c r="J27" s="71" t="s">
        <v>18</v>
      </c>
      <c r="K27" s="71" t="s">
        <v>42</v>
      </c>
      <c r="L27" s="71" t="s">
        <v>14</v>
      </c>
      <c r="M27" s="1">
        <v>60000</v>
      </c>
      <c r="N27" s="1">
        <v>32554</v>
      </c>
      <c r="O27" s="71"/>
      <c r="P27" s="71"/>
      <c r="Q27" s="71"/>
    </row>
    <row r="28" spans="1:17" x14ac:dyDescent="0.2">
      <c r="A28" s="71" t="s">
        <v>34</v>
      </c>
      <c r="B28" s="71" t="s">
        <v>35</v>
      </c>
      <c r="C28" s="71" t="s">
        <v>36</v>
      </c>
      <c r="D28" s="71" t="s">
        <v>62</v>
      </c>
      <c r="E28" s="71" t="s">
        <v>38</v>
      </c>
      <c r="F28" s="71" t="s">
        <v>39</v>
      </c>
      <c r="G28" s="71" t="s">
        <v>63</v>
      </c>
      <c r="H28" s="71" t="s">
        <v>64</v>
      </c>
      <c r="I28" s="71" t="s">
        <v>13</v>
      </c>
      <c r="J28" s="71" t="s">
        <v>18</v>
      </c>
      <c r="K28" s="71" t="s">
        <v>42</v>
      </c>
      <c r="L28" s="71" t="s">
        <v>12</v>
      </c>
      <c r="M28" s="1">
        <v>30000</v>
      </c>
      <c r="N28" s="1">
        <v>28670</v>
      </c>
      <c r="O28" s="71"/>
      <c r="P28" s="71"/>
      <c r="Q28" s="71"/>
    </row>
    <row r="29" spans="1:17" x14ac:dyDescent="0.2">
      <c r="A29" s="71" t="s">
        <v>34</v>
      </c>
      <c r="B29" s="71" t="s">
        <v>35</v>
      </c>
      <c r="C29" s="71" t="s">
        <v>36</v>
      </c>
      <c r="D29" s="71" t="s">
        <v>65</v>
      </c>
      <c r="E29" s="71" t="s">
        <v>38</v>
      </c>
      <c r="F29" s="71" t="s">
        <v>39</v>
      </c>
      <c r="G29" s="71" t="s">
        <v>66</v>
      </c>
      <c r="H29" s="71" t="s">
        <v>67</v>
      </c>
      <c r="I29" s="71" t="s">
        <v>68</v>
      </c>
      <c r="J29" s="71" t="s">
        <v>18</v>
      </c>
      <c r="K29" s="71" t="s">
        <v>42</v>
      </c>
      <c r="L29" s="71" t="s">
        <v>12</v>
      </c>
      <c r="M29" s="1">
        <v>30134400</v>
      </c>
      <c r="N29" s="1">
        <v>30134399.460000001</v>
      </c>
      <c r="O29" s="1">
        <v>24712005.190000001</v>
      </c>
      <c r="P29" s="1">
        <v>24712005.190000001</v>
      </c>
      <c r="Q29" s="71"/>
    </row>
    <row r="30" spans="1:17" x14ac:dyDescent="0.2">
      <c r="A30" s="71" t="s">
        <v>34</v>
      </c>
      <c r="B30" s="71" t="s">
        <v>35</v>
      </c>
      <c r="C30" s="71" t="s">
        <v>36</v>
      </c>
      <c r="D30" s="71" t="s">
        <v>69</v>
      </c>
      <c r="E30" s="71" t="s">
        <v>38</v>
      </c>
      <c r="F30" s="71" t="s">
        <v>39</v>
      </c>
      <c r="G30" s="71" t="s">
        <v>70</v>
      </c>
      <c r="H30" s="71" t="s">
        <v>71</v>
      </c>
      <c r="I30" s="71" t="s">
        <v>13</v>
      </c>
      <c r="J30" s="71" t="s">
        <v>18</v>
      </c>
      <c r="K30" s="71" t="s">
        <v>42</v>
      </c>
      <c r="L30" s="71" t="s">
        <v>12</v>
      </c>
      <c r="M30" s="1">
        <v>329659.89</v>
      </c>
      <c r="N30" s="1">
        <v>329033.88</v>
      </c>
      <c r="O30" s="1">
        <v>329033.88</v>
      </c>
      <c r="P30" s="1">
        <v>329033.88</v>
      </c>
      <c r="Q30" s="71"/>
    </row>
    <row r="31" spans="1:17" x14ac:dyDescent="0.2">
      <c r="A31" s="71" t="s">
        <v>34</v>
      </c>
      <c r="B31" s="71" t="s">
        <v>35</v>
      </c>
      <c r="C31" s="71" t="s">
        <v>36</v>
      </c>
      <c r="D31" s="71" t="s">
        <v>69</v>
      </c>
      <c r="E31" s="71" t="s">
        <v>38</v>
      </c>
      <c r="F31" s="71" t="s">
        <v>39</v>
      </c>
      <c r="G31" s="71" t="s">
        <v>72</v>
      </c>
      <c r="H31" s="71" t="s">
        <v>73</v>
      </c>
      <c r="I31" s="71" t="s">
        <v>13</v>
      </c>
      <c r="J31" s="71" t="s">
        <v>18</v>
      </c>
      <c r="K31" s="71" t="s">
        <v>42</v>
      </c>
      <c r="L31" s="71" t="s">
        <v>12</v>
      </c>
      <c r="M31" s="1">
        <v>6956204</v>
      </c>
      <c r="N31" s="1">
        <v>6887204</v>
      </c>
      <c r="O31" s="1">
        <v>6869748.7000000002</v>
      </c>
      <c r="P31" s="1">
        <v>6869049.7000000002</v>
      </c>
      <c r="Q31" s="71"/>
    </row>
    <row r="32" spans="1:17" x14ac:dyDescent="0.2">
      <c r="A32" s="71" t="s">
        <v>34</v>
      </c>
      <c r="B32" s="71" t="s">
        <v>35</v>
      </c>
      <c r="C32" s="71" t="s">
        <v>36</v>
      </c>
      <c r="D32" s="71" t="s">
        <v>69</v>
      </c>
      <c r="E32" s="71" t="s">
        <v>38</v>
      </c>
      <c r="F32" s="71" t="s">
        <v>39</v>
      </c>
      <c r="G32" s="71" t="s">
        <v>74</v>
      </c>
      <c r="H32" s="71" t="s">
        <v>75</v>
      </c>
      <c r="I32" s="71" t="s">
        <v>13</v>
      </c>
      <c r="J32" s="71" t="s">
        <v>18</v>
      </c>
      <c r="K32" s="71" t="s">
        <v>42</v>
      </c>
      <c r="L32" s="71" t="s">
        <v>12</v>
      </c>
      <c r="M32" s="1">
        <v>2972750</v>
      </c>
      <c r="N32" s="1">
        <v>1972749.92</v>
      </c>
      <c r="O32" s="1">
        <v>1657747.94</v>
      </c>
      <c r="P32" s="1">
        <v>1657747.94</v>
      </c>
      <c r="Q32" s="71"/>
    </row>
    <row r="33" spans="1:17" x14ac:dyDescent="0.2">
      <c r="A33" s="71" t="s">
        <v>34</v>
      </c>
      <c r="B33" s="71" t="s">
        <v>35</v>
      </c>
      <c r="C33" s="71" t="s">
        <v>36</v>
      </c>
      <c r="D33" s="71" t="s">
        <v>69</v>
      </c>
      <c r="E33" s="71" t="s">
        <v>38</v>
      </c>
      <c r="F33" s="71" t="s">
        <v>39</v>
      </c>
      <c r="G33" s="71" t="s">
        <v>76</v>
      </c>
      <c r="H33" s="71" t="s">
        <v>77</v>
      </c>
      <c r="I33" s="71" t="s">
        <v>13</v>
      </c>
      <c r="J33" s="71" t="s">
        <v>18</v>
      </c>
      <c r="K33" s="71" t="s">
        <v>42</v>
      </c>
      <c r="L33" s="71" t="s">
        <v>12</v>
      </c>
      <c r="M33" s="1">
        <v>48711936</v>
      </c>
      <c r="N33" s="1">
        <v>48591936</v>
      </c>
      <c r="O33" s="1">
        <v>48425448.649999999</v>
      </c>
      <c r="P33" s="1">
        <v>48398446.57</v>
      </c>
      <c r="Q33" s="71"/>
    </row>
    <row r="34" spans="1:17" x14ac:dyDescent="0.2">
      <c r="A34" s="71" t="s">
        <v>34</v>
      </c>
      <c r="B34" s="71" t="s">
        <v>35</v>
      </c>
      <c r="C34" s="71" t="s">
        <v>36</v>
      </c>
      <c r="D34" s="71" t="s">
        <v>142</v>
      </c>
      <c r="E34" s="71" t="s">
        <v>38</v>
      </c>
      <c r="F34" s="71" t="s">
        <v>39</v>
      </c>
      <c r="G34" s="71" t="s">
        <v>47</v>
      </c>
      <c r="H34" s="71" t="s">
        <v>48</v>
      </c>
      <c r="I34" s="71" t="s">
        <v>13</v>
      </c>
      <c r="J34" s="71" t="s">
        <v>18</v>
      </c>
      <c r="K34" s="71" t="s">
        <v>42</v>
      </c>
      <c r="L34" s="71" t="s">
        <v>13</v>
      </c>
      <c r="M34" s="1">
        <v>176983861.16</v>
      </c>
      <c r="N34" s="1">
        <v>176983767.16</v>
      </c>
      <c r="O34" s="1">
        <v>176983767.16</v>
      </c>
      <c r="P34" s="1">
        <v>176558535.08000001</v>
      </c>
      <c r="Q34" s="71"/>
    </row>
    <row r="35" spans="1:17" x14ac:dyDescent="0.2">
      <c r="A35" s="71" t="s">
        <v>34</v>
      </c>
      <c r="B35" s="71" t="s">
        <v>35</v>
      </c>
      <c r="C35" s="71" t="s">
        <v>78</v>
      </c>
      <c r="D35" s="71" t="s">
        <v>79</v>
      </c>
      <c r="E35" s="71" t="s">
        <v>80</v>
      </c>
      <c r="F35" s="71" t="s">
        <v>81</v>
      </c>
      <c r="G35" s="71" t="s">
        <v>82</v>
      </c>
      <c r="H35" s="71" t="s">
        <v>169</v>
      </c>
      <c r="I35" s="71" t="s">
        <v>68</v>
      </c>
      <c r="J35" s="71" t="s">
        <v>18</v>
      </c>
      <c r="K35" s="71" t="s">
        <v>42</v>
      </c>
      <c r="L35" s="71" t="s">
        <v>13</v>
      </c>
      <c r="M35" s="1">
        <v>31060816.710000001</v>
      </c>
      <c r="N35" s="1">
        <v>31060816.710000001</v>
      </c>
      <c r="O35" s="1">
        <v>31060816.710000001</v>
      </c>
      <c r="P35" s="1">
        <v>30862921.629999999</v>
      </c>
      <c r="Q35" s="71"/>
    </row>
    <row r="36" spans="1:17" x14ac:dyDescent="0.2">
      <c r="A36" s="71" t="s">
        <v>34</v>
      </c>
      <c r="B36" s="71" t="s">
        <v>35</v>
      </c>
      <c r="C36" s="71" t="s">
        <v>78</v>
      </c>
      <c r="D36" s="71" t="s">
        <v>79</v>
      </c>
      <c r="E36" s="71" t="s">
        <v>80</v>
      </c>
      <c r="F36" s="71" t="s">
        <v>81</v>
      </c>
      <c r="G36" s="71" t="s">
        <v>82</v>
      </c>
      <c r="H36" s="71" t="s">
        <v>169</v>
      </c>
      <c r="I36" s="71" t="s">
        <v>68</v>
      </c>
      <c r="J36" s="71" t="s">
        <v>123</v>
      </c>
      <c r="K36" s="71" t="s">
        <v>128</v>
      </c>
      <c r="L36" s="71" t="s">
        <v>13</v>
      </c>
      <c r="M36" s="1">
        <v>98851963.819999993</v>
      </c>
      <c r="N36" s="1">
        <v>98851963.819999993</v>
      </c>
      <c r="O36" s="1">
        <v>98851963.819999993</v>
      </c>
      <c r="P36" s="1">
        <v>98851963.819999993</v>
      </c>
      <c r="Q36" s="71"/>
    </row>
    <row r="37" spans="1:17" x14ac:dyDescent="0.2">
      <c r="A37" s="71" t="s">
        <v>34</v>
      </c>
      <c r="B37" s="71" t="s">
        <v>35</v>
      </c>
      <c r="C37" s="71" t="s">
        <v>78</v>
      </c>
      <c r="D37" s="71" t="s">
        <v>79</v>
      </c>
      <c r="E37" s="71" t="s">
        <v>80</v>
      </c>
      <c r="F37" s="71" t="s">
        <v>81</v>
      </c>
      <c r="G37" s="71" t="s">
        <v>82</v>
      </c>
      <c r="H37" s="71" t="s">
        <v>169</v>
      </c>
      <c r="I37" s="71" t="s">
        <v>68</v>
      </c>
      <c r="J37" s="71" t="s">
        <v>17</v>
      </c>
      <c r="K37" s="71" t="s">
        <v>83</v>
      </c>
      <c r="L37" s="71" t="s">
        <v>13</v>
      </c>
      <c r="M37" s="1">
        <v>54310549.289999999</v>
      </c>
      <c r="N37" s="1">
        <v>54310549.289999999</v>
      </c>
      <c r="O37" s="1">
        <v>54310549.289999999</v>
      </c>
      <c r="P37" s="1">
        <v>54310549.289999999</v>
      </c>
      <c r="Q37" s="71"/>
    </row>
    <row r="38" spans="1:17" x14ac:dyDescent="0.2">
      <c r="M38" s="1"/>
      <c r="N38" s="1"/>
      <c r="O38" s="1"/>
      <c r="P38" s="1"/>
    </row>
    <row r="39" spans="1:17" x14ac:dyDescent="0.2">
      <c r="M39" s="1">
        <f>SUM(M10:M38)</f>
        <v>1722922911.4800003</v>
      </c>
      <c r="N39" s="1">
        <f>SUM(N10:N38)</f>
        <v>1684483872.0700004</v>
      </c>
      <c r="O39" s="1">
        <f>SUM(O10:O38)</f>
        <v>1637184083.2300005</v>
      </c>
      <c r="P39" s="1">
        <f>SUM(P10:P38)</f>
        <v>1631468328.9400001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showGridLines="0" view="pageBreakPreview" zoomScale="66" zoomScaleNormal="85" zoomScaleSheetLayoutView="66" workbookViewId="0">
      <selection activeCell="B16" sqref="B16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.28515625" customWidth="1"/>
    <col min="17" max="17" width="11.42578125" customWidth="1"/>
    <col min="18" max="19" width="14" customWidth="1"/>
    <col min="20" max="20" width="12" customWidth="1"/>
    <col min="21" max="21" width="15.28515625" customWidth="1"/>
    <col min="23" max="23" width="14.85546875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42795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88" t="s">
        <v>89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9" t="s">
        <v>90</v>
      </c>
      <c r="B7" s="90"/>
      <c r="C7" s="90"/>
      <c r="D7" s="90"/>
      <c r="E7" s="90"/>
      <c r="F7" s="90"/>
      <c r="G7" s="90"/>
      <c r="H7" s="90"/>
      <c r="I7" s="90"/>
      <c r="J7" s="91"/>
      <c r="K7" s="92" t="s">
        <v>3</v>
      </c>
      <c r="L7" s="79" t="s">
        <v>91</v>
      </c>
      <c r="M7" s="81"/>
      <c r="N7" s="92" t="s">
        <v>92</v>
      </c>
      <c r="O7" s="92" t="s">
        <v>93</v>
      </c>
      <c r="P7" s="89" t="s">
        <v>94</v>
      </c>
      <c r="Q7" s="91"/>
      <c r="R7" s="92" t="s">
        <v>6</v>
      </c>
      <c r="S7" s="89" t="s">
        <v>95</v>
      </c>
      <c r="T7" s="90"/>
      <c r="U7" s="90"/>
      <c r="V7" s="90"/>
      <c r="W7" s="90"/>
      <c r="X7" s="91"/>
    </row>
    <row r="8" spans="1:24" ht="20.25" customHeight="1" x14ac:dyDescent="0.2">
      <c r="A8" s="94" t="s">
        <v>22</v>
      </c>
      <c r="B8" s="95"/>
      <c r="C8" s="82" t="s">
        <v>96</v>
      </c>
      <c r="D8" s="82" t="s">
        <v>97</v>
      </c>
      <c r="E8" s="84" t="s">
        <v>98</v>
      </c>
      <c r="F8" s="85"/>
      <c r="G8" s="82" t="s">
        <v>0</v>
      </c>
      <c r="H8" s="86" t="s">
        <v>2</v>
      </c>
      <c r="I8" s="87"/>
      <c r="J8" s="82" t="s">
        <v>1</v>
      </c>
      <c r="K8" s="93"/>
      <c r="L8" s="10" t="s">
        <v>99</v>
      </c>
      <c r="M8" s="10" t="s">
        <v>100</v>
      </c>
      <c r="N8" s="93"/>
      <c r="O8" s="93"/>
      <c r="P8" s="12" t="s">
        <v>4</v>
      </c>
      <c r="Q8" s="12" t="s">
        <v>5</v>
      </c>
      <c r="R8" s="93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83"/>
      <c r="D9" s="83"/>
      <c r="E9" s="17" t="s">
        <v>103</v>
      </c>
      <c r="F9" s="17" t="s">
        <v>104</v>
      </c>
      <c r="G9" s="83"/>
      <c r="H9" s="17" t="s">
        <v>101</v>
      </c>
      <c r="I9" s="17" t="s">
        <v>102</v>
      </c>
      <c r="J9" s="83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+'Access-Mar'!A10</f>
        <v>12101</v>
      </c>
      <c r="B10" s="24" t="str">
        <f>+'Access-Mar'!B10</f>
        <v>JUSTICA FEDERAL DE PRIMEIRO GRAU</v>
      </c>
      <c r="C10" s="23" t="str">
        <f>CONCATENATE('Access-Mar'!C10,".",'Access-Mar'!D10)</f>
        <v>02.061</v>
      </c>
      <c r="D10" s="23" t="str">
        <f>CONCATENATE('Access-Mar'!E10,".",'Access-Mar'!G10)</f>
        <v>0569.4224</v>
      </c>
      <c r="E10" s="24" t="str">
        <f>+'Access-Mar'!F10</f>
        <v>PRESTACAO JURISDICIONAL NA JUSTICA FEDERAL</v>
      </c>
      <c r="F10" s="25" t="str">
        <f>+'Access-Mar'!H10</f>
        <v>ASSISTENCIA JURIDICA A PESSOAS CARENTES</v>
      </c>
      <c r="G10" s="22" t="str">
        <f>IF('Access-Mar'!I10="1","F","S")</f>
        <v>F</v>
      </c>
      <c r="H10" s="22" t="str">
        <f>+'Access-Mar'!J10</f>
        <v>0100</v>
      </c>
      <c r="I10" s="26" t="str">
        <f>+'Access-Mar'!K10</f>
        <v>RECURSOS ORDINARIOS</v>
      </c>
      <c r="J10" s="22" t="str">
        <f>+'Access-Mar'!L10</f>
        <v>3</v>
      </c>
      <c r="K10" s="27"/>
      <c r="L10" s="28"/>
      <c r="M10" s="28"/>
      <c r="N10" s="29">
        <f>K10+L10-M10</f>
        <v>0</v>
      </c>
      <c r="O10" s="27"/>
      <c r="P10" s="30">
        <f>'Access-Mar'!M10</f>
        <v>28458359</v>
      </c>
      <c r="Q10" s="30"/>
      <c r="R10" s="30">
        <f>N10-O10+P10+Q10</f>
        <v>28458359</v>
      </c>
      <c r="S10" s="30">
        <f>'Access-Mar'!N10</f>
        <v>28458357.420000002</v>
      </c>
      <c r="T10" s="31">
        <f>IF(R10&gt;0,S10/R10,0)</f>
        <v>0.9999999444802844</v>
      </c>
      <c r="U10" s="30">
        <f>'Access-Mar'!O10</f>
        <v>7590801.8300000001</v>
      </c>
      <c r="V10" s="31">
        <f>IF(R10&gt;0,U10/R10,0)</f>
        <v>0.26673364511284714</v>
      </c>
      <c r="W10" s="30">
        <f>'Access-Mar'!P10</f>
        <v>7489935.46</v>
      </c>
      <c r="X10" s="31">
        <f>IF(R10&gt;0,W10/R10,0)</f>
        <v>0.26318929563015209</v>
      </c>
    </row>
    <row r="11" spans="1:24" ht="30.75" customHeight="1" x14ac:dyDescent="0.2">
      <c r="A11" s="32" t="str">
        <f>+'Access-Mar'!A11</f>
        <v>12101</v>
      </c>
      <c r="B11" s="43" t="str">
        <f>+'Access-Mar'!B11</f>
        <v>JUSTICA FEDERAL DE PRIMEIRO GRAU</v>
      </c>
      <c r="C11" s="32" t="str">
        <f>CONCATENATE('Access-Mar'!C11,".",'Access-Mar'!D11)</f>
        <v>02.061</v>
      </c>
      <c r="D11" s="32" t="str">
        <f>CONCATENATE('Access-Mar'!E11,".",'Access-Mar'!G11)</f>
        <v>0569.4257</v>
      </c>
      <c r="E11" s="43" t="str">
        <f>+'Access-Mar'!F11</f>
        <v>PRESTACAO JURISDICIONAL NA JUSTICA FEDERAL</v>
      </c>
      <c r="F11" s="44" t="str">
        <f>+'Access-Mar'!H11</f>
        <v>JULGAMENTO DE CAUSAS NA JUSTICA FEDERAL</v>
      </c>
      <c r="G11" s="32" t="str">
        <f>IF('Access-Mar'!I11="1","F","S")</f>
        <v>F</v>
      </c>
      <c r="H11" s="32" t="str">
        <f>+'Access-Mar'!J11</f>
        <v>0100</v>
      </c>
      <c r="I11" s="43" t="str">
        <f>+'Access-Mar'!K11</f>
        <v>RECURSOS ORDINARIOS</v>
      </c>
      <c r="J11" s="32" t="str">
        <f>+'Access-Mar'!L11</f>
        <v>4</v>
      </c>
      <c r="K11" s="33"/>
      <c r="L11" s="33"/>
      <c r="M11" s="33"/>
      <c r="N11" s="34">
        <v>0</v>
      </c>
      <c r="O11" s="33"/>
      <c r="P11" s="35">
        <f>'Access-Mar'!M11</f>
        <v>6550000</v>
      </c>
      <c r="Q11" s="35"/>
      <c r="R11" s="35">
        <f t="shared" ref="R11:R31" si="0">N11-O11+P11+Q11</f>
        <v>6550000</v>
      </c>
      <c r="S11" s="35">
        <f>'Access-Mar'!N11</f>
        <v>0</v>
      </c>
      <c r="T11" s="36">
        <f t="shared" ref="T11:T32" si="1">IF(R11&gt;0,S11/R11,0)</f>
        <v>0</v>
      </c>
      <c r="U11" s="35">
        <f>'Access-Mar'!O11</f>
        <v>0</v>
      </c>
      <c r="V11" s="36">
        <f t="shared" ref="V11:V32" si="2">IF(R11&gt;0,U11/R11,0)</f>
        <v>0</v>
      </c>
      <c r="W11" s="35">
        <f>'Access-Mar'!P11</f>
        <v>0</v>
      </c>
      <c r="X11" s="36">
        <f t="shared" ref="X11:X32" si="3">IF(R11&gt;0,W11/R11,0)</f>
        <v>0</v>
      </c>
    </row>
    <row r="12" spans="1:24" ht="30.75" customHeight="1" x14ac:dyDescent="0.2">
      <c r="A12" s="32" t="str">
        <f>+'Access-Mar'!A12</f>
        <v>12101</v>
      </c>
      <c r="B12" s="43" t="str">
        <f>+'Access-Mar'!B12</f>
        <v>JUSTICA FEDERAL DE PRIMEIRO GRAU</v>
      </c>
      <c r="C12" s="32" t="str">
        <f>CONCATENATE('Access-Mar'!C12,".",'Access-Mar'!D12)</f>
        <v>02.061</v>
      </c>
      <c r="D12" s="32" t="str">
        <f>CONCATENATE('Access-Mar'!E12,".",'Access-Mar'!G12)</f>
        <v>0569.4257</v>
      </c>
      <c r="E12" s="43" t="str">
        <f>+'Access-Mar'!F12</f>
        <v>PRESTACAO JURISDICIONAL NA JUSTICA FEDERAL</v>
      </c>
      <c r="F12" s="43" t="str">
        <f>+'Access-Mar'!H12</f>
        <v>JULGAMENTO DE CAUSAS NA JUSTICA FEDERAL</v>
      </c>
      <c r="G12" s="32" t="str">
        <f>IF('Access-Mar'!I12="1","F","S")</f>
        <v>F</v>
      </c>
      <c r="H12" s="32" t="str">
        <f>+'Access-Mar'!J12</f>
        <v>0100</v>
      </c>
      <c r="I12" s="43" t="str">
        <f>+'Access-Mar'!K12</f>
        <v>RECURSOS ORDINARIOS</v>
      </c>
      <c r="J12" s="32" t="str">
        <f>+'Access-Mar'!L12</f>
        <v>3</v>
      </c>
      <c r="K12" s="35"/>
      <c r="L12" s="35"/>
      <c r="M12" s="35"/>
      <c r="N12" s="33">
        <v>0</v>
      </c>
      <c r="O12" s="35"/>
      <c r="P12" s="35">
        <f>'Access-Mar'!M12</f>
        <v>153215466</v>
      </c>
      <c r="Q12" s="35"/>
      <c r="R12" s="35">
        <f t="shared" si="0"/>
        <v>153215466</v>
      </c>
      <c r="S12" s="35">
        <f>'Access-Mar'!N12</f>
        <v>102074515.97</v>
      </c>
      <c r="T12" s="36">
        <f t="shared" si="1"/>
        <v>0.66621548486495485</v>
      </c>
      <c r="U12" s="35">
        <f>'Access-Mar'!O12</f>
        <v>18089527.02</v>
      </c>
      <c r="V12" s="36">
        <f t="shared" si="2"/>
        <v>0.11806593350047312</v>
      </c>
      <c r="W12" s="35">
        <f>'Access-Mar'!P12</f>
        <v>17014421.16</v>
      </c>
      <c r="X12" s="36">
        <f t="shared" si="3"/>
        <v>0.11104897961149693</v>
      </c>
    </row>
    <row r="13" spans="1:24" ht="30.75" customHeight="1" x14ac:dyDescent="0.2">
      <c r="A13" s="32" t="str">
        <f>+'Access-Mar'!A13</f>
        <v>12101</v>
      </c>
      <c r="B13" s="43" t="str">
        <f>+'Access-Mar'!B13</f>
        <v>JUSTICA FEDERAL DE PRIMEIRO GRAU</v>
      </c>
      <c r="C13" s="32" t="str">
        <f>CONCATENATE('Access-Mar'!C13,".",'Access-Mar'!D13)</f>
        <v>02.061</v>
      </c>
      <c r="D13" s="32" t="str">
        <f>CONCATENATE('Access-Mar'!E13,".",'Access-Mar'!G13)</f>
        <v>0569.4257</v>
      </c>
      <c r="E13" s="43" t="str">
        <f>+'Access-Mar'!F13</f>
        <v>PRESTACAO JURISDICIONAL NA JUSTICA FEDERAL</v>
      </c>
      <c r="F13" s="43" t="str">
        <f>+'Access-Mar'!H13</f>
        <v>JULGAMENTO DE CAUSAS NA JUSTICA FEDERAL</v>
      </c>
      <c r="G13" s="32" t="str">
        <f>IF('Access-Mar'!I13="1","F","S")</f>
        <v>F</v>
      </c>
      <c r="H13" s="32" t="str">
        <f>+'Access-Mar'!J13</f>
        <v>0127</v>
      </c>
      <c r="I13" s="43" t="str">
        <f>+'Access-Mar'!K13</f>
        <v>CUSTAS E EMOLUMENTOS - PODER JUDICIARIO</v>
      </c>
      <c r="J13" s="32" t="str">
        <f>+'Access-Mar'!L13</f>
        <v>3</v>
      </c>
      <c r="K13" s="35"/>
      <c r="L13" s="35"/>
      <c r="M13" s="35"/>
      <c r="N13" s="33">
        <v>0</v>
      </c>
      <c r="O13" s="35"/>
      <c r="P13" s="35">
        <f>'Access-Mar'!M13</f>
        <v>22562454</v>
      </c>
      <c r="Q13" s="35"/>
      <c r="R13" s="35">
        <f t="shared" si="0"/>
        <v>22562454</v>
      </c>
      <c r="S13" s="35">
        <f>'Access-Mar'!N13</f>
        <v>20385025.120000001</v>
      </c>
      <c r="T13" s="36">
        <f t="shared" si="1"/>
        <v>0.90349326008598185</v>
      </c>
      <c r="U13" s="35">
        <f>'Access-Mar'!O13</f>
        <v>3307255.72</v>
      </c>
      <c r="V13" s="36">
        <f t="shared" si="2"/>
        <v>0.14658226981869971</v>
      </c>
      <c r="W13" s="35">
        <f>'Access-Mar'!P13</f>
        <v>3307255.72</v>
      </c>
      <c r="X13" s="36">
        <f t="shared" si="3"/>
        <v>0.14658226981869971</v>
      </c>
    </row>
    <row r="14" spans="1:24" ht="30.75" customHeight="1" x14ac:dyDescent="0.2">
      <c r="A14" s="32" t="str">
        <f>+'Access-Mar'!A14</f>
        <v>12101</v>
      </c>
      <c r="B14" s="43" t="str">
        <f>+'Access-Mar'!B14</f>
        <v>JUSTICA FEDERAL DE PRIMEIRO GRAU</v>
      </c>
      <c r="C14" s="32" t="str">
        <f>CONCATENATE('Access-Mar'!C14,".",'Access-Mar'!D14)</f>
        <v>02.122</v>
      </c>
      <c r="D14" s="32" t="str">
        <f>CONCATENATE('Access-Mar'!E14,".",'Access-Mar'!G14)</f>
        <v>0569.11RQ</v>
      </c>
      <c r="E14" s="43" t="str">
        <f>+'Access-Mar'!F14</f>
        <v>PRESTACAO JURISDICIONAL NA JUSTICA FEDERAL</v>
      </c>
      <c r="F14" s="43" t="str">
        <f>+'Access-Mar'!H14</f>
        <v>REFORMA DO FORUM FEDERAL DE EXECUCOES FISCAIS DE SAO PAULO -</v>
      </c>
      <c r="G14" s="32" t="str">
        <f>IF('Access-Mar'!I14="1","F","S")</f>
        <v>F</v>
      </c>
      <c r="H14" s="32" t="str">
        <f>+'Access-Mar'!J14</f>
        <v>0100</v>
      </c>
      <c r="I14" s="43" t="str">
        <f>+'Access-Mar'!K14</f>
        <v>RECURSOS ORDINARIOS</v>
      </c>
      <c r="J14" s="32" t="str">
        <f>+'Access-Mar'!L14</f>
        <v>4</v>
      </c>
      <c r="K14" s="35"/>
      <c r="L14" s="35"/>
      <c r="M14" s="35"/>
      <c r="N14" s="33">
        <v>0</v>
      </c>
      <c r="O14" s="35"/>
      <c r="P14" s="35">
        <f>'Access-Mar'!M14</f>
        <v>1670000</v>
      </c>
      <c r="Q14" s="35"/>
      <c r="R14" s="35">
        <f t="shared" si="0"/>
        <v>1670000</v>
      </c>
      <c r="S14" s="35">
        <f>'Access-Mar'!N14</f>
        <v>0</v>
      </c>
      <c r="T14" s="36">
        <f t="shared" si="1"/>
        <v>0</v>
      </c>
      <c r="U14" s="35">
        <f>'Access-Mar'!O14</f>
        <v>0</v>
      </c>
      <c r="V14" s="36">
        <f t="shared" si="2"/>
        <v>0</v>
      </c>
      <c r="W14" s="35">
        <f>'Access-Mar'!P14</f>
        <v>0</v>
      </c>
      <c r="X14" s="36">
        <f t="shared" si="3"/>
        <v>0</v>
      </c>
    </row>
    <row r="15" spans="1:24" ht="30.75" customHeight="1" x14ac:dyDescent="0.2">
      <c r="A15" s="32" t="str">
        <f>+'Access-Mar'!A15</f>
        <v>12101</v>
      </c>
      <c r="B15" s="43" t="str">
        <f>+'Access-Mar'!B15</f>
        <v>JUSTICA FEDERAL DE PRIMEIRO GRAU</v>
      </c>
      <c r="C15" s="32" t="str">
        <f>CONCATENATE('Access-Mar'!C15,".",'Access-Mar'!D15)</f>
        <v>02.122</v>
      </c>
      <c r="D15" s="32" t="str">
        <f>CONCATENATE('Access-Mar'!E15,".",'Access-Mar'!G15)</f>
        <v>0569.12S9</v>
      </c>
      <c r="E15" s="43" t="str">
        <f>+'Access-Mar'!F15</f>
        <v>PRESTACAO JURISDICIONAL NA JUSTICA FEDERAL</v>
      </c>
      <c r="F15" s="43" t="str">
        <f>+'Access-Mar'!H15</f>
        <v>REFORMA DO FORUM FEDERAL CRIMINAL E PREVIDENCIARIO DE SAO PA</v>
      </c>
      <c r="G15" s="32" t="str">
        <f>IF('Access-Mar'!I15="1","F","S")</f>
        <v>F</v>
      </c>
      <c r="H15" s="32" t="str">
        <f>+'Access-Mar'!J15</f>
        <v>0100</v>
      </c>
      <c r="I15" s="43" t="str">
        <f>+'Access-Mar'!K15</f>
        <v>RECURSOS ORDINARIOS</v>
      </c>
      <c r="J15" s="32" t="str">
        <f>+'Access-Mar'!L15</f>
        <v>4</v>
      </c>
      <c r="K15" s="33"/>
      <c r="L15" s="33"/>
      <c r="M15" s="33"/>
      <c r="N15" s="33">
        <v>0</v>
      </c>
      <c r="O15" s="33"/>
      <c r="P15" s="35">
        <f>'Access-Mar'!M15</f>
        <v>1950800</v>
      </c>
      <c r="Q15" s="35"/>
      <c r="R15" s="35">
        <f t="shared" si="0"/>
        <v>1950800</v>
      </c>
      <c r="S15" s="35">
        <f>'Access-Mar'!N15</f>
        <v>0</v>
      </c>
      <c r="T15" s="36">
        <f t="shared" si="1"/>
        <v>0</v>
      </c>
      <c r="U15" s="35">
        <f>'Access-Mar'!O15</f>
        <v>0</v>
      </c>
      <c r="V15" s="36">
        <f t="shared" si="2"/>
        <v>0</v>
      </c>
      <c r="W15" s="35">
        <f>'Access-Mar'!P15</f>
        <v>0</v>
      </c>
      <c r="X15" s="36">
        <f t="shared" si="3"/>
        <v>0</v>
      </c>
    </row>
    <row r="16" spans="1:24" ht="30.75" customHeight="1" x14ac:dyDescent="0.2">
      <c r="A16" s="32" t="str">
        <f>+'Access-Mar'!A16</f>
        <v>12101</v>
      </c>
      <c r="B16" s="43" t="str">
        <f>+'Access-Mar'!B16</f>
        <v>JUSTICA FEDERAL DE PRIMEIRO GRAU</v>
      </c>
      <c r="C16" s="32" t="str">
        <f>CONCATENATE('Access-Mar'!C16,".",'Access-Mar'!D16)</f>
        <v>02.122</v>
      </c>
      <c r="D16" s="32" t="str">
        <f>CONCATENATE('Access-Mar'!E16,".",'Access-Mar'!G16)</f>
        <v>0569.13FR</v>
      </c>
      <c r="E16" s="43" t="str">
        <f>+'Access-Mar'!F16</f>
        <v>PRESTACAO JURISDICIONAL NA JUSTICA FEDERAL</v>
      </c>
      <c r="F16" s="43" t="str">
        <f>+'Access-Mar'!H16</f>
        <v>REFORMA DO FORUM FEDERAL DE RIBEIRAO PRETO - SP</v>
      </c>
      <c r="G16" s="32" t="str">
        <f>IF('Access-Mar'!I16="1","F","S")</f>
        <v>F</v>
      </c>
      <c r="H16" s="32" t="str">
        <f>+'Access-Mar'!J16</f>
        <v>0100</v>
      </c>
      <c r="I16" s="43" t="str">
        <f>+'Access-Mar'!K16</f>
        <v>RECURSOS ORDINARIOS</v>
      </c>
      <c r="J16" s="32" t="str">
        <f>+'Access-Mar'!L16</f>
        <v>4</v>
      </c>
      <c r="K16" s="35"/>
      <c r="L16" s="35"/>
      <c r="M16" s="35"/>
      <c r="N16" s="33">
        <v>0</v>
      </c>
      <c r="O16" s="35"/>
      <c r="P16" s="35">
        <f>'Access-Mar'!M16</f>
        <v>2625300</v>
      </c>
      <c r="Q16" s="35"/>
      <c r="R16" s="35">
        <f t="shared" si="0"/>
        <v>2625300</v>
      </c>
      <c r="S16" s="35">
        <f>'Access-Mar'!N16</f>
        <v>0</v>
      </c>
      <c r="T16" s="36">
        <f t="shared" si="1"/>
        <v>0</v>
      </c>
      <c r="U16" s="35">
        <f>'Access-Mar'!O16</f>
        <v>0</v>
      </c>
      <c r="V16" s="36">
        <f t="shared" si="2"/>
        <v>0</v>
      </c>
      <c r="W16" s="35">
        <f>'Access-Mar'!P16</f>
        <v>0</v>
      </c>
      <c r="X16" s="36">
        <f t="shared" si="3"/>
        <v>0</v>
      </c>
    </row>
    <row r="17" spans="1:24" ht="30.75" customHeight="1" x14ac:dyDescent="0.2">
      <c r="A17" s="32" t="str">
        <f>+'Access-Mar'!A17</f>
        <v>12101</v>
      </c>
      <c r="B17" s="43" t="str">
        <f>+'Access-Mar'!B17</f>
        <v>JUSTICA FEDERAL DE PRIMEIRO GRAU</v>
      </c>
      <c r="C17" s="32" t="str">
        <f>CONCATENATE('Access-Mar'!C17,".",'Access-Mar'!D17)</f>
        <v>02.122</v>
      </c>
      <c r="D17" s="32" t="str">
        <f>CONCATENATE('Access-Mar'!E17,".",'Access-Mar'!G17)</f>
        <v>0569.14YN</v>
      </c>
      <c r="E17" s="43" t="str">
        <f>+'Access-Mar'!F17</f>
        <v>PRESTACAO JURISDICIONAL NA JUSTICA FEDERAL</v>
      </c>
      <c r="F17" s="43" t="str">
        <f>+'Access-Mar'!H17</f>
        <v>REFORMA DO FORUM FEDERAL CIVEL DE SAO PAULO - SP</v>
      </c>
      <c r="G17" s="32" t="str">
        <f>IF('Access-Mar'!I17="1","F","S")</f>
        <v>F</v>
      </c>
      <c r="H17" s="32" t="str">
        <f>+'Access-Mar'!J17</f>
        <v>0100</v>
      </c>
      <c r="I17" s="43" t="str">
        <f>+'Access-Mar'!K17</f>
        <v>RECURSOS ORDINARIOS</v>
      </c>
      <c r="J17" s="32" t="str">
        <f>+'Access-Mar'!L17</f>
        <v>4</v>
      </c>
      <c r="K17" s="35"/>
      <c r="L17" s="35"/>
      <c r="M17" s="35"/>
      <c r="N17" s="33">
        <v>0</v>
      </c>
      <c r="O17" s="35"/>
      <c r="P17" s="35">
        <f>'Access-Mar'!M17</f>
        <v>1180000</v>
      </c>
      <c r="Q17" s="35"/>
      <c r="R17" s="35">
        <f t="shared" si="0"/>
        <v>1180000</v>
      </c>
      <c r="S17" s="35">
        <f>'Access-Mar'!N17</f>
        <v>0</v>
      </c>
      <c r="T17" s="36">
        <f t="shared" si="1"/>
        <v>0</v>
      </c>
      <c r="U17" s="35">
        <f>'Access-Mar'!O17</f>
        <v>0</v>
      </c>
      <c r="V17" s="36">
        <f t="shared" si="2"/>
        <v>0</v>
      </c>
      <c r="W17" s="35">
        <f>'Access-Mar'!P17</f>
        <v>0</v>
      </c>
      <c r="X17" s="36">
        <f t="shared" si="3"/>
        <v>0</v>
      </c>
    </row>
    <row r="18" spans="1:24" ht="30.75" customHeight="1" x14ac:dyDescent="0.2">
      <c r="A18" s="32" t="str">
        <f>+'Access-Mar'!A18</f>
        <v>12101</v>
      </c>
      <c r="B18" s="43" t="str">
        <f>+'Access-Mar'!B18</f>
        <v>JUSTICA FEDERAL DE PRIMEIRO GRAU</v>
      </c>
      <c r="C18" s="32" t="str">
        <f>CONCATENATE('Access-Mar'!C18,".",'Access-Mar'!D18)</f>
        <v>02.122</v>
      </c>
      <c r="D18" s="32" t="str">
        <f>CONCATENATE('Access-Mar'!E18,".",'Access-Mar'!G18)</f>
        <v>0569.14YO</v>
      </c>
      <c r="E18" s="43" t="str">
        <f>+'Access-Mar'!F18</f>
        <v>PRESTACAO JURISDICIONAL NA JUSTICA FEDERAL</v>
      </c>
      <c r="F18" s="43" t="str">
        <f>+'Access-Mar'!H18</f>
        <v>REFORMA DA SEDE ADMINISTRATIVA DA JUSTICA FEDERAL DE SAO PAU</v>
      </c>
      <c r="G18" s="32" t="str">
        <f>IF('Access-Mar'!I18="1","F","S")</f>
        <v>F</v>
      </c>
      <c r="H18" s="32" t="str">
        <f>+'Access-Mar'!J18</f>
        <v>0100</v>
      </c>
      <c r="I18" s="43" t="str">
        <f>+'Access-Mar'!K18</f>
        <v>RECURSOS ORDINARIOS</v>
      </c>
      <c r="J18" s="32" t="str">
        <f>+'Access-Mar'!L18</f>
        <v>4</v>
      </c>
      <c r="K18" s="35"/>
      <c r="L18" s="35"/>
      <c r="M18" s="35"/>
      <c r="N18" s="33">
        <v>0</v>
      </c>
      <c r="O18" s="35"/>
      <c r="P18" s="35">
        <f>'Access-Mar'!M18</f>
        <v>1470000</v>
      </c>
      <c r="Q18" s="35"/>
      <c r="R18" s="35">
        <f t="shared" si="0"/>
        <v>1470000</v>
      </c>
      <c r="S18" s="35">
        <f>'Access-Mar'!N18</f>
        <v>0</v>
      </c>
      <c r="T18" s="36">
        <f t="shared" si="1"/>
        <v>0</v>
      </c>
      <c r="U18" s="35">
        <f>'Access-Mar'!O18</f>
        <v>0</v>
      </c>
      <c r="V18" s="36">
        <f t="shared" si="2"/>
        <v>0</v>
      </c>
      <c r="W18" s="35">
        <f>'Access-Mar'!P18</f>
        <v>0</v>
      </c>
      <c r="X18" s="36">
        <f t="shared" si="3"/>
        <v>0</v>
      </c>
    </row>
    <row r="19" spans="1:24" ht="30.75" customHeight="1" x14ac:dyDescent="0.2">
      <c r="A19" s="32" t="str">
        <f>+'Access-Mar'!A19</f>
        <v>12101</v>
      </c>
      <c r="B19" s="43" t="str">
        <f>+'Access-Mar'!B19</f>
        <v>JUSTICA FEDERAL DE PRIMEIRO GRAU</v>
      </c>
      <c r="C19" s="32" t="str">
        <f>CONCATENATE('Access-Mar'!C19,".",'Access-Mar'!D19)</f>
        <v>02.122</v>
      </c>
      <c r="D19" s="32" t="str">
        <f>CONCATENATE('Access-Mar'!E19,".",'Access-Mar'!G19)</f>
        <v>0569.158T</v>
      </c>
      <c r="E19" s="43" t="str">
        <f>+'Access-Mar'!F19</f>
        <v>PRESTACAO JURISDICIONAL NA JUSTICA FEDERAL</v>
      </c>
      <c r="F19" s="43" t="str">
        <f>+'Access-Mar'!H19</f>
        <v>REFORMA DO JUIZADO ESPECIAL FEDERAL DE SAO PAULO - SP - 2. E</v>
      </c>
      <c r="G19" s="32" t="str">
        <f>IF('Access-Mar'!I19="1","F","S")</f>
        <v>F</v>
      </c>
      <c r="H19" s="32" t="str">
        <f>+'Access-Mar'!J19</f>
        <v>0100</v>
      </c>
      <c r="I19" s="43" t="str">
        <f>+'Access-Mar'!K19</f>
        <v>RECURSOS ORDINARIOS</v>
      </c>
      <c r="J19" s="32" t="str">
        <f>+'Access-Mar'!L19</f>
        <v>4</v>
      </c>
      <c r="K19" s="35"/>
      <c r="L19" s="35"/>
      <c r="M19" s="35"/>
      <c r="N19" s="33">
        <v>0</v>
      </c>
      <c r="O19" s="35"/>
      <c r="P19" s="35">
        <f>'Access-Mar'!M19</f>
        <v>2000000</v>
      </c>
      <c r="Q19" s="35"/>
      <c r="R19" s="35">
        <f t="shared" si="0"/>
        <v>2000000</v>
      </c>
      <c r="S19" s="35">
        <f>'Access-Mar'!N19</f>
        <v>0</v>
      </c>
      <c r="T19" s="36">
        <f t="shared" si="1"/>
        <v>0</v>
      </c>
      <c r="U19" s="35">
        <f>'Access-Mar'!O19</f>
        <v>0</v>
      </c>
      <c r="V19" s="36">
        <f t="shared" si="2"/>
        <v>0</v>
      </c>
      <c r="W19" s="35">
        <f>'Access-Mar'!P19</f>
        <v>0</v>
      </c>
      <c r="X19" s="36">
        <f t="shared" si="3"/>
        <v>0</v>
      </c>
    </row>
    <row r="20" spans="1:24" ht="30.75" customHeight="1" x14ac:dyDescent="0.2">
      <c r="A20" s="32" t="str">
        <f>+'Access-Mar'!A20</f>
        <v>12101</v>
      </c>
      <c r="B20" s="43" t="str">
        <f>+'Access-Mar'!B20</f>
        <v>JUSTICA FEDERAL DE PRIMEIRO GRAU</v>
      </c>
      <c r="C20" s="32" t="str">
        <f>CONCATENATE('Access-Mar'!C20,".",'Access-Mar'!D20)</f>
        <v>02.122</v>
      </c>
      <c r="D20" s="32" t="str">
        <f>CONCATENATE('Access-Mar'!E20,".",'Access-Mar'!G20)</f>
        <v>0569.15NX</v>
      </c>
      <c r="E20" s="43" t="str">
        <f>+'Access-Mar'!F20</f>
        <v>PRESTACAO JURISDICIONAL NA JUSTICA FEDERAL</v>
      </c>
      <c r="F20" s="43" t="str">
        <f>+'Access-Mar'!H20</f>
        <v>REFORMA DO FORUM FEDERAL DE SANTOS - SP</v>
      </c>
      <c r="G20" s="32" t="str">
        <f>IF('Access-Mar'!I20="1","F","S")</f>
        <v>F</v>
      </c>
      <c r="H20" s="32" t="str">
        <f>+'Access-Mar'!J20</f>
        <v>0100</v>
      </c>
      <c r="I20" s="43" t="str">
        <f>+'Access-Mar'!K20</f>
        <v>RECURSOS ORDINARIOS</v>
      </c>
      <c r="J20" s="32" t="str">
        <f>+'Access-Mar'!L20</f>
        <v>4</v>
      </c>
      <c r="K20" s="35"/>
      <c r="L20" s="35"/>
      <c r="M20" s="35"/>
      <c r="N20" s="33">
        <v>0</v>
      </c>
      <c r="O20" s="35"/>
      <c r="P20" s="35">
        <f>'Access-Mar'!M20</f>
        <v>1410000</v>
      </c>
      <c r="Q20" s="35"/>
      <c r="R20" s="35">
        <f t="shared" si="0"/>
        <v>1410000</v>
      </c>
      <c r="S20" s="35">
        <f>'Access-Mar'!N20</f>
        <v>0</v>
      </c>
      <c r="T20" s="36">
        <f t="shared" si="1"/>
        <v>0</v>
      </c>
      <c r="U20" s="35">
        <f>'Access-Mar'!O20</f>
        <v>0</v>
      </c>
      <c r="V20" s="36">
        <f t="shared" si="2"/>
        <v>0</v>
      </c>
      <c r="W20" s="35">
        <f>'Access-Mar'!P20</f>
        <v>0</v>
      </c>
      <c r="X20" s="36">
        <f t="shared" si="3"/>
        <v>0</v>
      </c>
    </row>
    <row r="21" spans="1:24" ht="30.75" customHeight="1" x14ac:dyDescent="0.2">
      <c r="A21" s="32" t="str">
        <f>+'Access-Mar'!A21</f>
        <v>12101</v>
      </c>
      <c r="B21" s="43" t="str">
        <f>+'Access-Mar'!B21</f>
        <v>JUSTICA FEDERAL DE PRIMEIRO GRAU</v>
      </c>
      <c r="C21" s="32" t="str">
        <f>CONCATENATE('Access-Mar'!C21,".",'Access-Mar'!D21)</f>
        <v>02.122</v>
      </c>
      <c r="D21" s="32" t="str">
        <f>CONCATENATE('Access-Mar'!E21,".",'Access-Mar'!G21)</f>
        <v>0569.20TP</v>
      </c>
      <c r="E21" s="43" t="str">
        <f>+'Access-Mar'!F21</f>
        <v>PRESTACAO JURISDICIONAL NA JUSTICA FEDERAL</v>
      </c>
      <c r="F21" s="43" t="str">
        <f>+'Access-Mar'!H21</f>
        <v>PESSOAL ATIVO DA UNIAO</v>
      </c>
      <c r="G21" s="32" t="str">
        <f>IF('Access-Mar'!I21="1","F","S")</f>
        <v>F</v>
      </c>
      <c r="H21" s="32" t="str">
        <f>+'Access-Mar'!J21</f>
        <v>0100</v>
      </c>
      <c r="I21" s="43" t="str">
        <f>+'Access-Mar'!K21</f>
        <v>RECURSOS ORDINARIOS</v>
      </c>
      <c r="J21" s="32" t="str">
        <f>+'Access-Mar'!L21</f>
        <v>1</v>
      </c>
      <c r="K21" s="35"/>
      <c r="L21" s="35"/>
      <c r="M21" s="35"/>
      <c r="N21" s="33">
        <v>0</v>
      </c>
      <c r="O21" s="35"/>
      <c r="P21" s="35">
        <f>'Access-Mar'!M21</f>
        <v>250765411.59999999</v>
      </c>
      <c r="Q21" s="35"/>
      <c r="R21" s="35">
        <f t="shared" si="0"/>
        <v>250765411.59999999</v>
      </c>
      <c r="S21" s="35">
        <f>'Access-Mar'!N21</f>
        <v>250765411.59999999</v>
      </c>
      <c r="T21" s="36">
        <f t="shared" si="1"/>
        <v>1</v>
      </c>
      <c r="U21" s="35">
        <f>'Access-Mar'!O21</f>
        <v>250668195.78</v>
      </c>
      <c r="V21" s="36">
        <f t="shared" si="2"/>
        <v>0.99961232364790775</v>
      </c>
      <c r="W21" s="35">
        <f>'Access-Mar'!P21</f>
        <v>248513889.31</v>
      </c>
      <c r="X21" s="36">
        <f t="shared" si="3"/>
        <v>0.99102140013794471</v>
      </c>
    </row>
    <row r="22" spans="1:24" ht="30.75" customHeight="1" x14ac:dyDescent="0.2">
      <c r="A22" s="32" t="str">
        <f>+'Access-Mar'!A22</f>
        <v>12101</v>
      </c>
      <c r="B22" s="43" t="str">
        <f>+'Access-Mar'!B22</f>
        <v>JUSTICA FEDERAL DE PRIMEIRO GRAU</v>
      </c>
      <c r="C22" s="32" t="str">
        <f>CONCATENATE('Access-Mar'!C22,".",'Access-Mar'!D22)</f>
        <v>02.122</v>
      </c>
      <c r="D22" s="32" t="str">
        <f>CONCATENATE('Access-Mar'!E22,".",'Access-Mar'!G22)</f>
        <v>0569.216H</v>
      </c>
      <c r="E22" s="43" t="str">
        <f>+'Access-Mar'!F22</f>
        <v>PRESTACAO JURISDICIONAL NA JUSTICA FEDERAL</v>
      </c>
      <c r="F22" s="43" t="str">
        <f>+'Access-Mar'!H22</f>
        <v>AJUDA DE CUSTO PARA MORADIA OU AUXILIO-MORADIA A AGENTES PUB</v>
      </c>
      <c r="G22" s="32" t="str">
        <f>IF('Access-Mar'!I22="1","F","S")</f>
        <v>F</v>
      </c>
      <c r="H22" s="32" t="str">
        <f>+'Access-Mar'!J22</f>
        <v>0100</v>
      </c>
      <c r="I22" s="43" t="str">
        <f>+'Access-Mar'!K22</f>
        <v>RECURSOS ORDINARIOS</v>
      </c>
      <c r="J22" s="32" t="str">
        <f>+'Access-Mar'!L22</f>
        <v>3</v>
      </c>
      <c r="K22" s="35"/>
      <c r="L22" s="35"/>
      <c r="M22" s="35"/>
      <c r="N22" s="33">
        <v>0</v>
      </c>
      <c r="O22" s="35"/>
      <c r="P22" s="35">
        <f>'Access-Mar'!M22</f>
        <v>17147858</v>
      </c>
      <c r="Q22" s="35"/>
      <c r="R22" s="35">
        <f t="shared" si="0"/>
        <v>17147858</v>
      </c>
      <c r="S22" s="35">
        <f>'Access-Mar'!N22</f>
        <v>4917905.7</v>
      </c>
      <c r="T22" s="36">
        <f t="shared" si="1"/>
        <v>0.28679416986074879</v>
      </c>
      <c r="U22" s="35">
        <f>'Access-Mar'!O22</f>
        <v>4120710.68</v>
      </c>
      <c r="V22" s="36">
        <f t="shared" si="2"/>
        <v>0.24030468878387026</v>
      </c>
      <c r="W22" s="35">
        <f>'Access-Mar'!P22</f>
        <v>4120710.68</v>
      </c>
      <c r="X22" s="36">
        <f t="shared" si="3"/>
        <v>0.24030468878387026</v>
      </c>
    </row>
    <row r="23" spans="1:24" ht="30.75" customHeight="1" x14ac:dyDescent="0.2">
      <c r="A23" s="32" t="str">
        <f>+'Access-Mar'!A23</f>
        <v>12101</v>
      </c>
      <c r="B23" s="43" t="str">
        <f>+'Access-Mar'!B23</f>
        <v>JUSTICA FEDERAL DE PRIMEIRO GRAU</v>
      </c>
      <c r="C23" s="32" t="str">
        <f>CONCATENATE('Access-Mar'!C23,".",'Access-Mar'!D23)</f>
        <v>02.131</v>
      </c>
      <c r="D23" s="32" t="str">
        <f>CONCATENATE('Access-Mar'!E23,".",'Access-Mar'!G23)</f>
        <v>0569.2549</v>
      </c>
      <c r="E23" s="43" t="str">
        <f>+'Access-Mar'!F23</f>
        <v>PRESTACAO JURISDICIONAL NA JUSTICA FEDERAL</v>
      </c>
      <c r="F23" s="43" t="str">
        <f>+'Access-Mar'!H23</f>
        <v>COMUNICACAO E DIVULGACAO INSTITUCIONAL</v>
      </c>
      <c r="G23" s="32" t="str">
        <f>IF('Access-Mar'!I23="1","F","S")</f>
        <v>F</v>
      </c>
      <c r="H23" s="32" t="str">
        <f>+'Access-Mar'!J23</f>
        <v>0100</v>
      </c>
      <c r="I23" s="43" t="str">
        <f>+'Access-Mar'!K23</f>
        <v>RECURSOS ORDINARIOS</v>
      </c>
      <c r="J23" s="32" t="str">
        <f>+'Access-Mar'!L23</f>
        <v>4</v>
      </c>
      <c r="K23" s="35"/>
      <c r="L23" s="35"/>
      <c r="M23" s="35"/>
      <c r="N23" s="33">
        <v>0</v>
      </c>
      <c r="O23" s="35"/>
      <c r="P23" s="35">
        <f>'Access-Mar'!M23</f>
        <v>60000</v>
      </c>
      <c r="Q23" s="35"/>
      <c r="R23" s="35">
        <f t="shared" si="0"/>
        <v>60000</v>
      </c>
      <c r="S23" s="35">
        <f>'Access-Mar'!N23</f>
        <v>0</v>
      </c>
      <c r="T23" s="36">
        <f t="shared" si="1"/>
        <v>0</v>
      </c>
      <c r="U23" s="35">
        <f>'Access-Mar'!O23</f>
        <v>0</v>
      </c>
      <c r="V23" s="36">
        <f t="shared" si="2"/>
        <v>0</v>
      </c>
      <c r="W23" s="35">
        <f>'Access-Mar'!P23</f>
        <v>0</v>
      </c>
      <c r="X23" s="36">
        <f t="shared" si="3"/>
        <v>0</v>
      </c>
    </row>
    <row r="24" spans="1:24" ht="30.75" customHeight="1" x14ac:dyDescent="0.2">
      <c r="A24" s="32" t="str">
        <f>+'Access-Mar'!A24</f>
        <v>12101</v>
      </c>
      <c r="B24" s="43" t="str">
        <f>+'Access-Mar'!B24</f>
        <v>JUSTICA FEDERAL DE PRIMEIRO GRAU</v>
      </c>
      <c r="C24" s="32" t="str">
        <f>CONCATENATE('Access-Mar'!C24,".",'Access-Mar'!D24)</f>
        <v>02.131</v>
      </c>
      <c r="D24" s="32" t="str">
        <f>CONCATENATE('Access-Mar'!E24,".",'Access-Mar'!G24)</f>
        <v>0569.2549</v>
      </c>
      <c r="E24" s="43" t="str">
        <f>+'Access-Mar'!F24</f>
        <v>PRESTACAO JURISDICIONAL NA JUSTICA FEDERAL</v>
      </c>
      <c r="F24" s="43" t="str">
        <f>+'Access-Mar'!H24</f>
        <v>COMUNICACAO E DIVULGACAO INSTITUCIONAL</v>
      </c>
      <c r="G24" s="32" t="str">
        <f>IF('Access-Mar'!I24="1","F","S")</f>
        <v>F</v>
      </c>
      <c r="H24" s="32" t="str">
        <f>+'Access-Mar'!J24</f>
        <v>0100</v>
      </c>
      <c r="I24" s="43" t="str">
        <f>+'Access-Mar'!K24</f>
        <v>RECURSOS ORDINARIOS</v>
      </c>
      <c r="J24" s="32" t="str">
        <f>+'Access-Mar'!L24</f>
        <v>3</v>
      </c>
      <c r="K24" s="35"/>
      <c r="L24" s="35"/>
      <c r="M24" s="35"/>
      <c r="N24" s="33">
        <v>0</v>
      </c>
      <c r="O24" s="35"/>
      <c r="P24" s="35">
        <f>'Access-Mar'!M24</f>
        <v>30000</v>
      </c>
      <c r="Q24" s="35"/>
      <c r="R24" s="35">
        <f t="shared" si="0"/>
        <v>30000</v>
      </c>
      <c r="S24" s="35">
        <f>'Access-Mar'!N24</f>
        <v>0</v>
      </c>
      <c r="T24" s="36">
        <f t="shared" si="1"/>
        <v>0</v>
      </c>
      <c r="U24" s="35">
        <f>'Access-Mar'!O24</f>
        <v>0</v>
      </c>
      <c r="V24" s="36">
        <f t="shared" si="2"/>
        <v>0</v>
      </c>
      <c r="W24" s="35">
        <f>'Access-Mar'!P24</f>
        <v>0</v>
      </c>
      <c r="X24" s="36">
        <f t="shared" si="3"/>
        <v>0</v>
      </c>
    </row>
    <row r="25" spans="1:24" ht="30.75" customHeight="1" x14ac:dyDescent="0.2">
      <c r="A25" s="32" t="str">
        <f>+'Access-Mar'!A25</f>
        <v>12101</v>
      </c>
      <c r="B25" s="43" t="str">
        <f>+'Access-Mar'!B25</f>
        <v>JUSTICA FEDERAL DE PRIMEIRO GRAU</v>
      </c>
      <c r="C25" s="32" t="str">
        <f>CONCATENATE('Access-Mar'!C25,".",'Access-Mar'!D25)</f>
        <v>02.301</v>
      </c>
      <c r="D25" s="32" t="str">
        <f>CONCATENATE('Access-Mar'!E25,".",'Access-Mar'!G25)</f>
        <v>0569.2004</v>
      </c>
      <c r="E25" s="43" t="str">
        <f>+'Access-Mar'!F25</f>
        <v>PRESTACAO JURISDICIONAL NA JUSTICA FEDERAL</v>
      </c>
      <c r="F25" s="43" t="str">
        <f>+'Access-Mar'!H25</f>
        <v>ASSISTENCIA MEDICA E ODONTOLOGICA AOS SERVIDORES CIVIS, EMPR</v>
      </c>
      <c r="G25" s="32" t="str">
        <f>IF('Access-Mar'!I25="1","F","S")</f>
        <v>S</v>
      </c>
      <c r="H25" s="32" t="str">
        <f>+'Access-Mar'!J25</f>
        <v>0100</v>
      </c>
      <c r="I25" s="43" t="str">
        <f>+'Access-Mar'!K25</f>
        <v>RECURSOS ORDINARIOS</v>
      </c>
      <c r="J25" s="32" t="str">
        <f>+'Access-Mar'!L25</f>
        <v>3</v>
      </c>
      <c r="K25" s="35"/>
      <c r="L25" s="35"/>
      <c r="M25" s="35"/>
      <c r="N25" s="33">
        <v>0</v>
      </c>
      <c r="O25" s="35"/>
      <c r="P25" s="35">
        <f>'Access-Mar'!M25</f>
        <v>30134400</v>
      </c>
      <c r="Q25" s="35"/>
      <c r="R25" s="35">
        <f t="shared" si="0"/>
        <v>30134400</v>
      </c>
      <c r="S25" s="35">
        <f>'Access-Mar'!N25</f>
        <v>28560000</v>
      </c>
      <c r="T25" s="36">
        <f t="shared" si="1"/>
        <v>0.94775406180312205</v>
      </c>
      <c r="U25" s="35">
        <f>'Access-Mar'!O25</f>
        <v>4775700.4400000004</v>
      </c>
      <c r="V25" s="36">
        <f t="shared" si="2"/>
        <v>0.15848002415843687</v>
      </c>
      <c r="W25" s="35">
        <f>'Access-Mar'!P25</f>
        <v>4775700.4400000004</v>
      </c>
      <c r="X25" s="36">
        <f t="shared" si="3"/>
        <v>0.15848002415843687</v>
      </c>
    </row>
    <row r="26" spans="1:24" ht="30.75" customHeight="1" x14ac:dyDescent="0.2">
      <c r="A26" s="32" t="str">
        <f>+'Access-Mar'!A26</f>
        <v>12101</v>
      </c>
      <c r="B26" s="43" t="str">
        <f>+'Access-Mar'!B26</f>
        <v>JUSTICA FEDERAL DE PRIMEIRO GRAU</v>
      </c>
      <c r="C26" s="32" t="str">
        <f>CONCATENATE('Access-Mar'!C26,".",'Access-Mar'!D26)</f>
        <v>02.331</v>
      </c>
      <c r="D26" s="32" t="str">
        <f>CONCATENATE('Access-Mar'!E26,".",'Access-Mar'!G26)</f>
        <v>0569.00M1</v>
      </c>
      <c r="E26" s="43" t="str">
        <f>+'Access-Mar'!F26</f>
        <v>PRESTACAO JURISDICIONAL NA JUSTICA FEDERAL</v>
      </c>
      <c r="F26" s="43" t="str">
        <f>+'Access-Mar'!H26</f>
        <v>BENEFICIOS ASSISTENCIAIS DECORRENTES DO AUXILIO-FUNERAL E NA</v>
      </c>
      <c r="G26" s="32" t="str">
        <f>IF('Access-Mar'!I26="1","F","S")</f>
        <v>F</v>
      </c>
      <c r="H26" s="32" t="str">
        <f>+'Access-Mar'!J26</f>
        <v>0100</v>
      </c>
      <c r="I26" s="43" t="str">
        <f>+'Access-Mar'!K26</f>
        <v>RECURSOS ORDINARIOS</v>
      </c>
      <c r="J26" s="32" t="str">
        <f>+'Access-Mar'!L26</f>
        <v>3</v>
      </c>
      <c r="K26" s="35"/>
      <c r="L26" s="35"/>
      <c r="M26" s="35"/>
      <c r="N26" s="33">
        <v>0</v>
      </c>
      <c r="O26" s="35"/>
      <c r="P26" s="35">
        <f>'Access-Mar'!M26</f>
        <v>102009.85</v>
      </c>
      <c r="Q26" s="35"/>
      <c r="R26" s="35">
        <f t="shared" si="0"/>
        <v>102009.85</v>
      </c>
      <c r="S26" s="35">
        <f>'Access-Mar'!N26</f>
        <v>102009.85</v>
      </c>
      <c r="T26" s="36">
        <f t="shared" si="1"/>
        <v>1</v>
      </c>
      <c r="U26" s="35">
        <f>'Access-Mar'!O26</f>
        <v>102009.85</v>
      </c>
      <c r="V26" s="36">
        <f t="shared" si="2"/>
        <v>1</v>
      </c>
      <c r="W26" s="35">
        <f>'Access-Mar'!P26</f>
        <v>102009.85</v>
      </c>
      <c r="X26" s="36">
        <f t="shared" si="3"/>
        <v>1</v>
      </c>
    </row>
    <row r="27" spans="1:24" ht="30.75" customHeight="1" x14ac:dyDescent="0.2">
      <c r="A27" s="32" t="str">
        <f>+'Access-Mar'!A27</f>
        <v>12101</v>
      </c>
      <c r="B27" s="43" t="str">
        <f>+'Access-Mar'!B27</f>
        <v>JUSTICA FEDERAL DE PRIMEIRO GRAU</v>
      </c>
      <c r="C27" s="32" t="str">
        <f>CONCATENATE('Access-Mar'!C27,".",'Access-Mar'!D27)</f>
        <v>02.331</v>
      </c>
      <c r="D27" s="32" t="str">
        <f>CONCATENATE('Access-Mar'!E27,".",'Access-Mar'!G27)</f>
        <v>0569.2010</v>
      </c>
      <c r="E27" s="43" t="str">
        <f>+'Access-Mar'!F27</f>
        <v>PRESTACAO JURISDICIONAL NA JUSTICA FEDERAL</v>
      </c>
      <c r="F27" s="43" t="str">
        <f>+'Access-Mar'!H27</f>
        <v>ASSISTENCIA PRE-ESCOLAR AOS DEPENDENTES DOS SERVIDORES CIVIS</v>
      </c>
      <c r="G27" s="32" t="str">
        <f>IF('Access-Mar'!I27="1","F","S")</f>
        <v>F</v>
      </c>
      <c r="H27" s="32" t="str">
        <f>+'Access-Mar'!J27</f>
        <v>0100</v>
      </c>
      <c r="I27" s="43" t="str">
        <f>+'Access-Mar'!K27</f>
        <v>RECURSOS ORDINARIOS</v>
      </c>
      <c r="J27" s="32" t="str">
        <f>+'Access-Mar'!L27</f>
        <v>3</v>
      </c>
      <c r="K27" s="35"/>
      <c r="L27" s="35"/>
      <c r="M27" s="35"/>
      <c r="N27" s="33">
        <v>0</v>
      </c>
      <c r="O27" s="35"/>
      <c r="P27" s="35">
        <f>'Access-Mar'!M27</f>
        <v>6987204</v>
      </c>
      <c r="Q27" s="35"/>
      <c r="R27" s="35">
        <f t="shared" si="0"/>
        <v>6987204</v>
      </c>
      <c r="S27" s="35">
        <f>'Access-Mar'!N27</f>
        <v>6987204</v>
      </c>
      <c r="T27" s="36">
        <f t="shared" si="1"/>
        <v>1</v>
      </c>
      <c r="U27" s="35">
        <f>'Access-Mar'!O27</f>
        <v>1625175</v>
      </c>
      <c r="V27" s="36">
        <f t="shared" si="2"/>
        <v>0.23259303721488594</v>
      </c>
      <c r="W27" s="35">
        <f>'Access-Mar'!P27</f>
        <v>1625175</v>
      </c>
      <c r="X27" s="36">
        <f t="shared" si="3"/>
        <v>0.23259303721488594</v>
      </c>
    </row>
    <row r="28" spans="1:24" ht="30.75" customHeight="1" x14ac:dyDescent="0.2">
      <c r="A28" s="32" t="str">
        <f>+'Access-Mar'!A28</f>
        <v>12101</v>
      </c>
      <c r="B28" s="43" t="str">
        <f>+'Access-Mar'!B28</f>
        <v>JUSTICA FEDERAL DE PRIMEIRO GRAU</v>
      </c>
      <c r="C28" s="32" t="str">
        <f>CONCATENATE('Access-Mar'!C28,".",'Access-Mar'!D28)</f>
        <v>02.331</v>
      </c>
      <c r="D28" s="32" t="str">
        <f>CONCATENATE('Access-Mar'!E28,".",'Access-Mar'!G28)</f>
        <v>0569.2011</v>
      </c>
      <c r="E28" s="43" t="str">
        <f>+'Access-Mar'!F28</f>
        <v>PRESTACAO JURISDICIONAL NA JUSTICA FEDERAL</v>
      </c>
      <c r="F28" s="43" t="str">
        <f>+'Access-Mar'!H28</f>
        <v>AUXILIO-TRANSPORTE AOS SERVIDORES CIVIS, EMPREGADOS E MILITA</v>
      </c>
      <c r="G28" s="32" t="str">
        <f>IF('Access-Mar'!I28="1","F","S")</f>
        <v>F</v>
      </c>
      <c r="H28" s="32" t="str">
        <f>+'Access-Mar'!J28</f>
        <v>0100</v>
      </c>
      <c r="I28" s="43" t="str">
        <f>+'Access-Mar'!K28</f>
        <v>RECURSOS ORDINARIOS</v>
      </c>
      <c r="J28" s="32" t="str">
        <f>+'Access-Mar'!L28</f>
        <v>3</v>
      </c>
      <c r="K28" s="35"/>
      <c r="L28" s="35"/>
      <c r="M28" s="35"/>
      <c r="N28" s="33">
        <v>0</v>
      </c>
      <c r="O28" s="35"/>
      <c r="P28" s="35">
        <f>'Access-Mar'!M28</f>
        <v>2972750</v>
      </c>
      <c r="Q28" s="35"/>
      <c r="R28" s="35">
        <f t="shared" si="0"/>
        <v>2972750</v>
      </c>
      <c r="S28" s="35">
        <f>'Access-Mar'!N28</f>
        <v>2972749.92</v>
      </c>
      <c r="T28" s="36">
        <f t="shared" si="1"/>
        <v>0.99999997308889077</v>
      </c>
      <c r="U28" s="35">
        <f>'Access-Mar'!O28</f>
        <v>284919.94</v>
      </c>
      <c r="V28" s="36">
        <f t="shared" si="2"/>
        <v>9.5843895383062816E-2</v>
      </c>
      <c r="W28" s="35">
        <f>'Access-Mar'!P28</f>
        <v>284919.94</v>
      </c>
      <c r="X28" s="36">
        <f t="shared" si="3"/>
        <v>9.5843895383062816E-2</v>
      </c>
    </row>
    <row r="29" spans="1:24" ht="30.75" customHeight="1" x14ac:dyDescent="0.2">
      <c r="A29" s="32" t="str">
        <f>+'Access-Mar'!A29</f>
        <v>12101</v>
      </c>
      <c r="B29" s="43" t="str">
        <f>+'Access-Mar'!B29</f>
        <v>JUSTICA FEDERAL DE PRIMEIRO GRAU</v>
      </c>
      <c r="C29" s="32" t="str">
        <f>CONCATENATE('Access-Mar'!C29,".",'Access-Mar'!D29)</f>
        <v>02.331</v>
      </c>
      <c r="D29" s="32" t="str">
        <f>CONCATENATE('Access-Mar'!E29,".",'Access-Mar'!G29)</f>
        <v>0569.2012</v>
      </c>
      <c r="E29" s="43" t="str">
        <f>+'Access-Mar'!F29</f>
        <v>PRESTACAO JURISDICIONAL NA JUSTICA FEDERAL</v>
      </c>
      <c r="F29" s="43" t="str">
        <f>+'Access-Mar'!H29</f>
        <v>AUXILIO-ALIMENTACAO AOS SERVIDORES CIVIS, EMPREGADOS E MILIT</v>
      </c>
      <c r="G29" s="32" t="str">
        <f>IF('Access-Mar'!I29="1","F","S")</f>
        <v>F</v>
      </c>
      <c r="H29" s="32" t="str">
        <f>+'Access-Mar'!J29</f>
        <v>0100</v>
      </c>
      <c r="I29" s="43" t="str">
        <f>+'Access-Mar'!K29</f>
        <v>RECURSOS ORDINARIOS</v>
      </c>
      <c r="J29" s="32" t="str">
        <f>+'Access-Mar'!L29</f>
        <v>3</v>
      </c>
      <c r="K29" s="35"/>
      <c r="L29" s="35"/>
      <c r="M29" s="35"/>
      <c r="N29" s="33">
        <v>0</v>
      </c>
      <c r="O29" s="35"/>
      <c r="P29" s="35">
        <f>'Access-Mar'!M29</f>
        <v>48711936</v>
      </c>
      <c r="Q29" s="35"/>
      <c r="R29" s="35">
        <f t="shared" si="0"/>
        <v>48711936</v>
      </c>
      <c r="S29" s="35">
        <f>'Access-Mar'!N29</f>
        <v>48711936</v>
      </c>
      <c r="T29" s="36">
        <f t="shared" si="1"/>
        <v>1</v>
      </c>
      <c r="U29" s="35">
        <f>'Access-Mar'!O29</f>
        <v>12149067.619999999</v>
      </c>
      <c r="V29" s="36">
        <f t="shared" si="2"/>
        <v>0.24940637998867463</v>
      </c>
      <c r="W29" s="35">
        <f>'Access-Mar'!P29</f>
        <v>12149067.619999999</v>
      </c>
      <c r="X29" s="36">
        <f t="shared" si="3"/>
        <v>0.24940637998867463</v>
      </c>
    </row>
    <row r="30" spans="1:24" ht="30.75" customHeight="1" x14ac:dyDescent="0.2">
      <c r="A30" s="32" t="str">
        <f>+'Access-Mar'!A30</f>
        <v>12101</v>
      </c>
      <c r="B30" s="43" t="str">
        <f>+'Access-Mar'!B30</f>
        <v>JUSTICA FEDERAL DE PRIMEIRO GRAU</v>
      </c>
      <c r="C30" s="32" t="str">
        <f>CONCATENATE('Access-Mar'!C30,".",'Access-Mar'!D30)</f>
        <v>02.846</v>
      </c>
      <c r="D30" s="32" t="str">
        <f>CONCATENATE('Access-Mar'!E30,".",'Access-Mar'!G30)</f>
        <v>0569.09HB</v>
      </c>
      <c r="E30" s="43" t="str">
        <f>+'Access-Mar'!F30</f>
        <v>PRESTACAO JURISDICIONAL NA JUSTICA FEDERAL</v>
      </c>
      <c r="F30" s="43" t="str">
        <f>+'Access-Mar'!H30</f>
        <v>CONTRIBUICAO DA UNIAO, DE SUAS AUTARQUIAS E FUNDACOES PARA O</v>
      </c>
      <c r="G30" s="32" t="str">
        <f>IF('Access-Mar'!I30="1","F","S")</f>
        <v>F</v>
      </c>
      <c r="H30" s="32" t="str">
        <f>+'Access-Mar'!J30</f>
        <v>0100</v>
      </c>
      <c r="I30" s="43" t="str">
        <f>+'Access-Mar'!K30</f>
        <v>RECURSOS ORDINARIOS</v>
      </c>
      <c r="J30" s="32" t="str">
        <f>+'Access-Mar'!L30</f>
        <v>1</v>
      </c>
      <c r="K30" s="35"/>
      <c r="L30" s="35"/>
      <c r="M30" s="35"/>
      <c r="N30" s="33">
        <v>0</v>
      </c>
      <c r="O30" s="35"/>
      <c r="P30" s="35">
        <f>'Access-Mar'!M30</f>
        <v>40000968.840000004</v>
      </c>
      <c r="Q30" s="35"/>
      <c r="R30" s="35">
        <f t="shared" si="0"/>
        <v>40000968.840000004</v>
      </c>
      <c r="S30" s="35">
        <f>'Access-Mar'!N30</f>
        <v>40000968.840000004</v>
      </c>
      <c r="T30" s="36">
        <f t="shared" si="1"/>
        <v>1</v>
      </c>
      <c r="U30" s="35">
        <f>'Access-Mar'!O30</f>
        <v>39997721.200000003</v>
      </c>
      <c r="V30" s="36">
        <f t="shared" si="2"/>
        <v>0.99991881096647961</v>
      </c>
      <c r="W30" s="35">
        <f>'Access-Mar'!P30</f>
        <v>39997721.200000003</v>
      </c>
      <c r="X30" s="36">
        <f t="shared" si="3"/>
        <v>0.99991881096647961</v>
      </c>
    </row>
    <row r="31" spans="1:24" ht="30.75" customHeight="1" thickBot="1" x14ac:dyDescent="0.25">
      <c r="A31" s="32" t="str">
        <f>+'Access-Mar'!A31</f>
        <v>12101</v>
      </c>
      <c r="B31" s="43" t="str">
        <f>+'Access-Mar'!B31</f>
        <v>JUSTICA FEDERAL DE PRIMEIRO GRAU</v>
      </c>
      <c r="C31" s="32" t="str">
        <f>CONCATENATE('Access-Mar'!C31,".",'Access-Mar'!D31)</f>
        <v>09.272</v>
      </c>
      <c r="D31" s="32" t="str">
        <f>CONCATENATE('Access-Mar'!E31,".",'Access-Mar'!G31)</f>
        <v>0089.0181</v>
      </c>
      <c r="E31" s="43" t="str">
        <f>+'Access-Mar'!F31</f>
        <v>PREVIDENCIA DE INATIVOS E PENSIONISTAS DA UNIAO</v>
      </c>
      <c r="F31" s="43" t="str">
        <f>+'Access-Mar'!H31</f>
        <v>APOSENTADORIAS E PENSOES - SERVIDORES CIVIS</v>
      </c>
      <c r="G31" s="32" t="str">
        <f>IF('Access-Mar'!I31="1","F","S")</f>
        <v>S</v>
      </c>
      <c r="H31" s="32" t="str">
        <f>+'Access-Mar'!J31</f>
        <v>0169</v>
      </c>
      <c r="I31" s="43" t="str">
        <f>+'Access-Mar'!K31</f>
        <v>CONTRIB.PATRONAL P/PLANO DE SEGURID.SOC.SERV.</v>
      </c>
      <c r="J31" s="32" t="str">
        <f>+'Access-Mar'!L31</f>
        <v>1</v>
      </c>
      <c r="K31" s="35"/>
      <c r="L31" s="35"/>
      <c r="M31" s="35"/>
      <c r="N31" s="33">
        <v>0</v>
      </c>
      <c r="O31" s="35"/>
      <c r="P31" s="35">
        <f>'Access-Mar'!M31</f>
        <v>47130738.939999998</v>
      </c>
      <c r="Q31" s="35"/>
      <c r="R31" s="35">
        <f t="shared" si="0"/>
        <v>47130738.939999998</v>
      </c>
      <c r="S31" s="35">
        <f>'Access-Mar'!N31</f>
        <v>47130738.939999998</v>
      </c>
      <c r="T31" s="36">
        <f t="shared" si="1"/>
        <v>1</v>
      </c>
      <c r="U31" s="35">
        <f>'Access-Mar'!O31</f>
        <v>47118793.490000002</v>
      </c>
      <c r="V31" s="36">
        <f t="shared" si="2"/>
        <v>0.99974654651574202</v>
      </c>
      <c r="W31" s="35">
        <f>'Access-Mar'!P31</f>
        <v>46686877.200000003</v>
      </c>
      <c r="X31" s="36">
        <f t="shared" si="3"/>
        <v>0.99058233013140207</v>
      </c>
    </row>
    <row r="32" spans="1:24" ht="30.75" customHeight="1" thickBot="1" x14ac:dyDescent="0.25">
      <c r="A32" s="79" t="s">
        <v>118</v>
      </c>
      <c r="B32" s="80"/>
      <c r="C32" s="80"/>
      <c r="D32" s="80"/>
      <c r="E32" s="80"/>
      <c r="F32" s="80"/>
      <c r="G32" s="80"/>
      <c r="H32" s="80"/>
      <c r="I32" s="80"/>
      <c r="J32" s="81"/>
      <c r="K32" s="37">
        <v>0</v>
      </c>
      <c r="L32" s="37">
        <v>0</v>
      </c>
      <c r="M32" s="37">
        <v>0</v>
      </c>
      <c r="N32" s="37">
        <v>0</v>
      </c>
      <c r="O32" s="37">
        <v>0</v>
      </c>
      <c r="P32" s="38">
        <f>SUM(P10:P31)</f>
        <v>667135656.23000002</v>
      </c>
      <c r="Q32" s="38">
        <f>SUM(Q10:Q31)</f>
        <v>0</v>
      </c>
      <c r="R32" s="38">
        <f>SUM(R10:R31)</f>
        <v>667135656.23000002</v>
      </c>
      <c r="S32" s="38">
        <f>SUM(S10:S31)</f>
        <v>581066823.36000013</v>
      </c>
      <c r="T32" s="39">
        <f t="shared" si="1"/>
        <v>0.87098750896275434</v>
      </c>
      <c r="U32" s="38">
        <f>SUM(U10:U31)</f>
        <v>389829878.57000005</v>
      </c>
      <c r="V32" s="39">
        <f t="shared" si="2"/>
        <v>0.58433374821087858</v>
      </c>
      <c r="W32" s="38">
        <f>SUM(W10:W31)</f>
        <v>386067683.57999998</v>
      </c>
      <c r="X32" s="39">
        <f t="shared" si="3"/>
        <v>0.57869442290294892</v>
      </c>
    </row>
    <row r="33" spans="1:24" ht="12.75" x14ac:dyDescent="0.2">
      <c r="A33" s="3" t="s">
        <v>119</v>
      </c>
      <c r="B33" s="3"/>
      <c r="C33" s="3"/>
      <c r="D33" s="3"/>
      <c r="E33" s="3"/>
      <c r="F33" s="3"/>
      <c r="G33" s="3"/>
      <c r="H33" s="4"/>
      <c r="I33" s="4"/>
      <c r="J33" s="4"/>
      <c r="K33" s="3"/>
      <c r="L33" s="3"/>
      <c r="M33" s="3"/>
      <c r="N33" s="3"/>
      <c r="O33" s="3"/>
      <c r="P33" s="3"/>
      <c r="Q33" s="3"/>
      <c r="R33" s="3"/>
      <c r="S33" s="3"/>
      <c r="T33" s="3"/>
      <c r="U33" s="5"/>
      <c r="V33" s="3"/>
      <c r="W33" s="5"/>
      <c r="X33" s="3"/>
    </row>
    <row r="34" spans="1:24" ht="12.75" x14ac:dyDescent="0.2">
      <c r="A34" s="3" t="s">
        <v>120</v>
      </c>
      <c r="B34" s="40"/>
      <c r="C34" s="3"/>
      <c r="D34" s="3"/>
      <c r="E34" s="3"/>
      <c r="F34" s="3"/>
      <c r="G34" s="3"/>
      <c r="H34" s="4"/>
      <c r="I34" s="4"/>
      <c r="J34" s="4"/>
      <c r="K34" s="3"/>
      <c r="L34" s="3"/>
      <c r="M34" s="3"/>
      <c r="N34" s="3"/>
      <c r="O34" s="3"/>
      <c r="P34" s="3"/>
      <c r="Q34" s="3"/>
      <c r="R34" s="3"/>
      <c r="S34" s="3"/>
      <c r="T34" s="3"/>
      <c r="U34" s="5"/>
      <c r="V34" s="3"/>
      <c r="W34" s="5"/>
      <c r="X34" s="3"/>
    </row>
    <row r="35" spans="1:24" ht="12.75" x14ac:dyDescent="0.2"/>
    <row r="36" spans="1:24" ht="12.75" x14ac:dyDescent="0.2"/>
    <row r="37" spans="1:24" ht="12.75" x14ac:dyDescent="0.2">
      <c r="N37" t="s">
        <v>15</v>
      </c>
      <c r="P37" s="42">
        <f>SUM(P10:P31)</f>
        <v>667135656.23000002</v>
      </c>
      <c r="Q37" s="42"/>
      <c r="R37" s="42">
        <f>SUM(R10:R31)</f>
        <v>667135656.23000002</v>
      </c>
      <c r="S37" s="42">
        <f>SUM(S10:S31)</f>
        <v>581066823.36000013</v>
      </c>
      <c r="T37" s="42"/>
      <c r="U37" s="42">
        <f>SUM(U10:U31)</f>
        <v>389829878.57000005</v>
      </c>
      <c r="V37" s="42"/>
      <c r="W37" s="42">
        <f>SUM(W10:W31)</f>
        <v>386067683.57999998</v>
      </c>
      <c r="X37" s="42"/>
    </row>
    <row r="38" spans="1:24" ht="12.75" x14ac:dyDescent="0.2">
      <c r="N38" s="55" t="s">
        <v>147</v>
      </c>
      <c r="P38" s="42">
        <f>'Access-Mar'!M32</f>
        <v>667135656.23000002</v>
      </c>
      <c r="Q38" s="42"/>
      <c r="R38" s="42">
        <f>'Access-Mar'!M32</f>
        <v>667135656.23000002</v>
      </c>
      <c r="S38" s="42">
        <f>'Access-Mar'!N32</f>
        <v>581066823.36000013</v>
      </c>
      <c r="T38" s="42"/>
      <c r="U38" s="42">
        <f>'Access-Mar'!O32</f>
        <v>389829878.57000005</v>
      </c>
      <c r="V38" s="42"/>
      <c r="W38" s="42">
        <f>'Access-Mar'!P32</f>
        <v>386067683.57999998</v>
      </c>
      <c r="X38" s="42"/>
    </row>
    <row r="39" spans="1:24" ht="12.75" x14ac:dyDescent="0.2">
      <c r="N39" t="s">
        <v>16</v>
      </c>
      <c r="P39" s="42">
        <f>+P37-P38</f>
        <v>0</v>
      </c>
      <c r="Q39" s="42"/>
      <c r="R39" s="42">
        <f>+R37-R38</f>
        <v>0</v>
      </c>
      <c r="S39" s="42">
        <f>+S37-S38</f>
        <v>0</v>
      </c>
      <c r="T39" s="42"/>
      <c r="U39" s="42">
        <f>+U37-U38</f>
        <v>0</v>
      </c>
      <c r="V39" s="42"/>
      <c r="W39" s="42">
        <f>+W37-W38</f>
        <v>0</v>
      </c>
      <c r="X39" s="42"/>
    </row>
    <row r="40" spans="1:24" ht="12.75" x14ac:dyDescent="0.2"/>
    <row r="41" spans="1:24" ht="12.75" x14ac:dyDescent="0.2">
      <c r="N41" s="55" t="s">
        <v>144</v>
      </c>
      <c r="P41" s="42">
        <v>667135656.23000002</v>
      </c>
      <c r="Q41" s="56"/>
      <c r="R41" s="56"/>
      <c r="S41" s="42">
        <v>581066823.36000001</v>
      </c>
      <c r="T41" s="56"/>
      <c r="U41" s="42">
        <v>389829878.56999999</v>
      </c>
      <c r="V41" s="56"/>
      <c r="W41" s="42">
        <v>386067683.57999998</v>
      </c>
    </row>
    <row r="42" spans="1:24" ht="12.75" x14ac:dyDescent="0.2">
      <c r="N42" s="55" t="s">
        <v>16</v>
      </c>
      <c r="P42" s="57">
        <f>+P32-P41</f>
        <v>0</v>
      </c>
      <c r="Q42" s="57"/>
      <c r="R42" s="42"/>
      <c r="S42" s="57">
        <f>+S32-S41</f>
        <v>0</v>
      </c>
      <c r="T42" s="42"/>
      <c r="U42" s="57">
        <f>+U32-U41</f>
        <v>0</v>
      </c>
      <c r="V42" s="42"/>
      <c r="W42" s="57">
        <f>+W32-W41</f>
        <v>0</v>
      </c>
    </row>
    <row r="43" spans="1:24" ht="12.75" x14ac:dyDescent="0.2">
      <c r="P43" s="57"/>
      <c r="Q43" s="57"/>
      <c r="R43" s="57"/>
      <c r="S43" s="57"/>
      <c r="T43" s="57"/>
      <c r="U43" s="57"/>
      <c r="V43" s="57"/>
      <c r="W43" s="57"/>
    </row>
    <row r="44" spans="1:24" ht="12.75" x14ac:dyDescent="0.2"/>
    <row r="45" spans="1:24" ht="12.75" x14ac:dyDescent="0.2"/>
  </sheetData>
  <mergeCells count="17"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  <mergeCell ref="J8:J9"/>
    <mergeCell ref="A32:J32"/>
    <mergeCell ref="N7:N8"/>
    <mergeCell ref="O7:O8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6"/>
  <sheetViews>
    <sheetView showGridLines="0" view="pageBreakPreview" zoomScale="70" zoomScaleNormal="85" zoomScaleSheetLayoutView="70" workbookViewId="0">
      <selection activeCell="B15" sqref="B15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42826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88" t="s">
        <v>89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9" t="s">
        <v>90</v>
      </c>
      <c r="B7" s="90"/>
      <c r="C7" s="90"/>
      <c r="D7" s="90"/>
      <c r="E7" s="90"/>
      <c r="F7" s="90"/>
      <c r="G7" s="90"/>
      <c r="H7" s="90"/>
      <c r="I7" s="90"/>
      <c r="J7" s="91"/>
      <c r="K7" s="92" t="s">
        <v>3</v>
      </c>
      <c r="L7" s="79" t="s">
        <v>91</v>
      </c>
      <c r="M7" s="81"/>
      <c r="N7" s="92" t="s">
        <v>92</v>
      </c>
      <c r="O7" s="92" t="s">
        <v>93</v>
      </c>
      <c r="P7" s="89" t="s">
        <v>94</v>
      </c>
      <c r="Q7" s="91"/>
      <c r="R7" s="92" t="s">
        <v>6</v>
      </c>
      <c r="S7" s="89" t="s">
        <v>95</v>
      </c>
      <c r="T7" s="90"/>
      <c r="U7" s="90"/>
      <c r="V7" s="90"/>
      <c r="W7" s="90"/>
      <c r="X7" s="91"/>
    </row>
    <row r="8" spans="1:24" ht="20.25" customHeight="1" x14ac:dyDescent="0.2">
      <c r="A8" s="94" t="s">
        <v>22</v>
      </c>
      <c r="B8" s="95"/>
      <c r="C8" s="82" t="s">
        <v>96</v>
      </c>
      <c r="D8" s="82" t="s">
        <v>97</v>
      </c>
      <c r="E8" s="84" t="s">
        <v>98</v>
      </c>
      <c r="F8" s="85"/>
      <c r="G8" s="82" t="s">
        <v>0</v>
      </c>
      <c r="H8" s="86" t="s">
        <v>2</v>
      </c>
      <c r="I8" s="87"/>
      <c r="J8" s="82" t="s">
        <v>1</v>
      </c>
      <c r="K8" s="93"/>
      <c r="L8" s="10" t="s">
        <v>99</v>
      </c>
      <c r="M8" s="10" t="s">
        <v>100</v>
      </c>
      <c r="N8" s="93"/>
      <c r="O8" s="93"/>
      <c r="P8" s="12" t="s">
        <v>4</v>
      </c>
      <c r="Q8" s="12" t="s">
        <v>5</v>
      </c>
      <c r="R8" s="93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83"/>
      <c r="D9" s="83"/>
      <c r="E9" s="17" t="s">
        <v>103</v>
      </c>
      <c r="F9" s="17" t="s">
        <v>104</v>
      </c>
      <c r="G9" s="83"/>
      <c r="H9" s="17" t="s">
        <v>101</v>
      </c>
      <c r="I9" s="17" t="s">
        <v>102</v>
      </c>
      <c r="J9" s="83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+'Access-Abr'!A10</f>
        <v>12101</v>
      </c>
      <c r="B10" s="24" t="str">
        <f>+'Access-Abr'!B10</f>
        <v>JUSTICA FEDERAL DE PRIMEIRO GRAU</v>
      </c>
      <c r="C10" s="23" t="str">
        <f>CONCATENATE('Access-Abr'!C10,".",'Access-Abr'!D10)</f>
        <v>02.061</v>
      </c>
      <c r="D10" s="23" t="str">
        <f>CONCATENATE('Access-Abr'!E10,".",'Access-Abr'!G10)</f>
        <v>0569.4224</v>
      </c>
      <c r="E10" s="24" t="str">
        <f>+'Access-Abr'!F10</f>
        <v>PRESTACAO JURISDICIONAL NA JUSTICA FEDERAL</v>
      </c>
      <c r="F10" s="25" t="str">
        <f>+'Access-Abr'!H10</f>
        <v>ASSISTENCIA JURIDICA A PESSOAS CARENTES</v>
      </c>
      <c r="G10" s="22" t="str">
        <f>IF('Access-Abr'!I10="1","F","S")</f>
        <v>F</v>
      </c>
      <c r="H10" s="22" t="str">
        <f>+'Access-Abr'!J10</f>
        <v>0100</v>
      </c>
      <c r="I10" s="26" t="str">
        <f>+'Access-Abr'!K10</f>
        <v>RECURSOS ORDINARIOS</v>
      </c>
      <c r="J10" s="22" t="str">
        <f>+'Access-Abr'!L10</f>
        <v>3</v>
      </c>
      <c r="K10" s="27"/>
      <c r="L10" s="28"/>
      <c r="M10" s="28"/>
      <c r="N10" s="29">
        <f>K10+L10-M10</f>
        <v>0</v>
      </c>
      <c r="O10" s="27"/>
      <c r="P10" s="30">
        <f>'Access-Abr'!M10</f>
        <v>28458359</v>
      </c>
      <c r="Q10" s="30"/>
      <c r="R10" s="30">
        <f>N10-O10+P10+Q10</f>
        <v>28458359</v>
      </c>
      <c r="S10" s="30">
        <f>'Access-Abr'!N10</f>
        <v>28458357.420000002</v>
      </c>
      <c r="T10" s="31">
        <f>IF(R10&gt;0,S10/R10,0)</f>
        <v>0.9999999444802844</v>
      </c>
      <c r="U10" s="30">
        <f>'Access-Abr'!O10</f>
        <v>11785108.699999999</v>
      </c>
      <c r="V10" s="31">
        <f>IF(R10&gt;0,U10/R10,0)</f>
        <v>0.4141176481750054</v>
      </c>
      <c r="W10" s="30">
        <f>'Access-Abr'!P10</f>
        <v>11280177.109999999</v>
      </c>
      <c r="X10" s="31">
        <f>IF(R10&gt;0,W10/R10,0)</f>
        <v>0.39637482646135708</v>
      </c>
    </row>
    <row r="11" spans="1:24" ht="30.75" customHeight="1" x14ac:dyDescent="0.2">
      <c r="A11" s="32" t="str">
        <f>+'Access-Abr'!A11</f>
        <v>12101</v>
      </c>
      <c r="B11" s="43" t="str">
        <f>+'Access-Abr'!B11</f>
        <v>JUSTICA FEDERAL DE PRIMEIRO GRAU</v>
      </c>
      <c r="C11" s="32" t="str">
        <f>CONCATENATE('Access-Abr'!C11,".",'Access-Abr'!D11)</f>
        <v>02.061</v>
      </c>
      <c r="D11" s="32" t="str">
        <f>CONCATENATE('Access-Abr'!E11,".",'Access-Abr'!G11)</f>
        <v>0569.4257</v>
      </c>
      <c r="E11" s="43" t="str">
        <f>+'Access-Abr'!F11</f>
        <v>PRESTACAO JURISDICIONAL NA JUSTICA FEDERAL</v>
      </c>
      <c r="F11" s="44" t="str">
        <f>+'Access-Abr'!H11</f>
        <v>JULGAMENTO DE CAUSAS NA JUSTICA FEDERAL</v>
      </c>
      <c r="G11" s="32" t="str">
        <f>IF('Access-Abr'!I11="1","F","S")</f>
        <v>F</v>
      </c>
      <c r="H11" s="32" t="str">
        <f>+'Access-Abr'!J11</f>
        <v>0100</v>
      </c>
      <c r="I11" s="43" t="str">
        <f>+'Access-Abr'!K11</f>
        <v>RECURSOS ORDINARIOS</v>
      </c>
      <c r="J11" s="32" t="str">
        <f>+'Access-Abr'!L11</f>
        <v>4</v>
      </c>
      <c r="K11" s="33"/>
      <c r="L11" s="33"/>
      <c r="M11" s="33"/>
      <c r="N11" s="34">
        <v>0</v>
      </c>
      <c r="O11" s="33"/>
      <c r="P11" s="35">
        <f>'Access-Abr'!M11</f>
        <v>6550000</v>
      </c>
      <c r="Q11" s="35"/>
      <c r="R11" s="35">
        <f t="shared" ref="R11:R32" si="0">N11-O11+P11+Q11</f>
        <v>6550000</v>
      </c>
      <c r="S11" s="35">
        <f>'Access-Abr'!N11</f>
        <v>0</v>
      </c>
      <c r="T11" s="36">
        <f t="shared" ref="T11:T33" si="1">IF(R11&gt;0,S11/R11,0)</f>
        <v>0</v>
      </c>
      <c r="U11" s="35">
        <f>'Access-Abr'!O11</f>
        <v>0</v>
      </c>
      <c r="V11" s="36">
        <f t="shared" ref="V11:V33" si="2">IF(R11&gt;0,U11/R11,0)</f>
        <v>0</v>
      </c>
      <c r="W11" s="35">
        <f>'Access-Abr'!P11</f>
        <v>0</v>
      </c>
      <c r="X11" s="36">
        <f t="shared" ref="X11:X33" si="3">IF(R11&gt;0,W11/R11,0)</f>
        <v>0</v>
      </c>
    </row>
    <row r="12" spans="1:24" ht="30.75" customHeight="1" x14ac:dyDescent="0.2">
      <c r="A12" s="32" t="str">
        <f>+'Access-Abr'!A12</f>
        <v>12101</v>
      </c>
      <c r="B12" s="43" t="str">
        <f>+'Access-Abr'!B12</f>
        <v>JUSTICA FEDERAL DE PRIMEIRO GRAU</v>
      </c>
      <c r="C12" s="32" t="str">
        <f>CONCATENATE('Access-Abr'!C12,".",'Access-Abr'!D12)</f>
        <v>02.061</v>
      </c>
      <c r="D12" s="32" t="str">
        <f>CONCATENATE('Access-Abr'!E12,".",'Access-Abr'!G12)</f>
        <v>0569.4257</v>
      </c>
      <c r="E12" s="43" t="str">
        <f>+'Access-Abr'!F12</f>
        <v>PRESTACAO JURISDICIONAL NA JUSTICA FEDERAL</v>
      </c>
      <c r="F12" s="43" t="str">
        <f>+'Access-Abr'!H12</f>
        <v>JULGAMENTO DE CAUSAS NA JUSTICA FEDERAL</v>
      </c>
      <c r="G12" s="32" t="str">
        <f>IF('Access-Abr'!I12="1","F","S")</f>
        <v>F</v>
      </c>
      <c r="H12" s="32" t="str">
        <f>+'Access-Abr'!J12</f>
        <v>0100</v>
      </c>
      <c r="I12" s="43" t="str">
        <f>+'Access-Abr'!K12</f>
        <v>RECURSOS ORDINARIOS</v>
      </c>
      <c r="J12" s="32" t="str">
        <f>+'Access-Abr'!L12</f>
        <v>3</v>
      </c>
      <c r="K12" s="35"/>
      <c r="L12" s="35"/>
      <c r="M12" s="35"/>
      <c r="N12" s="33">
        <v>0</v>
      </c>
      <c r="O12" s="35"/>
      <c r="P12" s="35">
        <f>'Access-Abr'!M12</f>
        <v>153215466</v>
      </c>
      <c r="Q12" s="35"/>
      <c r="R12" s="35">
        <f t="shared" si="0"/>
        <v>153215466</v>
      </c>
      <c r="S12" s="35">
        <f>'Access-Abr'!N12</f>
        <v>104787804.06</v>
      </c>
      <c r="T12" s="36">
        <f t="shared" si="1"/>
        <v>0.68392445485888487</v>
      </c>
      <c r="U12" s="35">
        <f>'Access-Abr'!O12</f>
        <v>26263445.300000001</v>
      </c>
      <c r="V12" s="36">
        <f t="shared" si="2"/>
        <v>0.17141510570479876</v>
      </c>
      <c r="W12" s="35">
        <f>'Access-Abr'!P12</f>
        <v>25509489.719999999</v>
      </c>
      <c r="X12" s="36">
        <f t="shared" si="3"/>
        <v>0.16649422141234749</v>
      </c>
    </row>
    <row r="13" spans="1:24" ht="30.75" customHeight="1" x14ac:dyDescent="0.2">
      <c r="A13" s="32" t="str">
        <f>+'Access-Abr'!A13</f>
        <v>12101</v>
      </c>
      <c r="B13" s="43" t="str">
        <f>+'Access-Abr'!B13</f>
        <v>JUSTICA FEDERAL DE PRIMEIRO GRAU</v>
      </c>
      <c r="C13" s="32" t="str">
        <f>CONCATENATE('Access-Abr'!C13,".",'Access-Abr'!D13)</f>
        <v>02.061</v>
      </c>
      <c r="D13" s="32" t="str">
        <f>CONCATENATE('Access-Abr'!E13,".",'Access-Abr'!G13)</f>
        <v>0569.4257</v>
      </c>
      <c r="E13" s="43" t="str">
        <f>+'Access-Abr'!F13</f>
        <v>PRESTACAO JURISDICIONAL NA JUSTICA FEDERAL</v>
      </c>
      <c r="F13" s="43" t="str">
        <f>+'Access-Abr'!H13</f>
        <v>JULGAMENTO DE CAUSAS NA JUSTICA FEDERAL</v>
      </c>
      <c r="G13" s="32" t="str">
        <f>IF('Access-Abr'!I13="1","F","S")</f>
        <v>F</v>
      </c>
      <c r="H13" s="32" t="str">
        <f>+'Access-Abr'!J13</f>
        <v>0127</v>
      </c>
      <c r="I13" s="43" t="str">
        <f>+'Access-Abr'!K13</f>
        <v>CUSTAS E EMOLUMENTOS - PODER JUDICIARIO</v>
      </c>
      <c r="J13" s="32" t="str">
        <f>+'Access-Abr'!L13</f>
        <v>3</v>
      </c>
      <c r="K13" s="35"/>
      <c r="L13" s="35"/>
      <c r="M13" s="35"/>
      <c r="N13" s="33">
        <v>0</v>
      </c>
      <c r="O13" s="35"/>
      <c r="P13" s="35">
        <f>'Access-Abr'!M13</f>
        <v>22562454</v>
      </c>
      <c r="Q13" s="35"/>
      <c r="R13" s="35">
        <f t="shared" si="0"/>
        <v>22562454</v>
      </c>
      <c r="S13" s="35">
        <f>'Access-Abr'!N13</f>
        <v>20358053.32</v>
      </c>
      <c r="T13" s="36">
        <f t="shared" si="1"/>
        <v>0.90229783160998356</v>
      </c>
      <c r="U13" s="35">
        <f>'Access-Abr'!O13</f>
        <v>5016234.28</v>
      </c>
      <c r="V13" s="36">
        <f t="shared" si="2"/>
        <v>0.22232662635013017</v>
      </c>
      <c r="W13" s="35">
        <f>'Access-Abr'!P13</f>
        <v>5014155.28</v>
      </c>
      <c r="X13" s="36">
        <f t="shared" si="3"/>
        <v>0.22223448211794694</v>
      </c>
    </row>
    <row r="14" spans="1:24" ht="30.75" customHeight="1" x14ac:dyDescent="0.2">
      <c r="A14" s="32" t="str">
        <f>+'Access-Abr'!A14</f>
        <v>12101</v>
      </c>
      <c r="B14" s="43" t="str">
        <f>+'Access-Abr'!B14</f>
        <v>JUSTICA FEDERAL DE PRIMEIRO GRAU</v>
      </c>
      <c r="C14" s="32" t="str">
        <f>CONCATENATE('Access-Abr'!C14,".",'Access-Abr'!D14)</f>
        <v>02.122</v>
      </c>
      <c r="D14" s="32" t="str">
        <f>CONCATENATE('Access-Abr'!E14,".",'Access-Abr'!G14)</f>
        <v>0569.11RQ</v>
      </c>
      <c r="E14" s="43" t="str">
        <f>+'Access-Abr'!F14</f>
        <v>PRESTACAO JURISDICIONAL NA JUSTICA FEDERAL</v>
      </c>
      <c r="F14" s="43" t="str">
        <f>+'Access-Abr'!H14</f>
        <v>REFORMA DO FORUM FEDERAL DE EXECUCOES FISCAIS DE SAO PAULO -</v>
      </c>
      <c r="G14" s="32" t="str">
        <f>IF('Access-Abr'!I14="1","F","S")</f>
        <v>F</v>
      </c>
      <c r="H14" s="32" t="str">
        <f>+'Access-Abr'!J14</f>
        <v>0100</v>
      </c>
      <c r="I14" s="43" t="str">
        <f>+'Access-Abr'!K14</f>
        <v>RECURSOS ORDINARIOS</v>
      </c>
      <c r="J14" s="32" t="str">
        <f>+'Access-Abr'!L14</f>
        <v>4</v>
      </c>
      <c r="K14" s="35"/>
      <c r="L14" s="35"/>
      <c r="M14" s="35"/>
      <c r="N14" s="33">
        <v>0</v>
      </c>
      <c r="O14" s="35"/>
      <c r="P14" s="35">
        <f>'Access-Abr'!M14</f>
        <v>1670000</v>
      </c>
      <c r="Q14" s="35"/>
      <c r="R14" s="35">
        <f t="shared" si="0"/>
        <v>1670000</v>
      </c>
      <c r="S14" s="35">
        <f>'Access-Abr'!N14</f>
        <v>0</v>
      </c>
      <c r="T14" s="36">
        <f t="shared" si="1"/>
        <v>0</v>
      </c>
      <c r="U14" s="35">
        <f>'Access-Abr'!O14</f>
        <v>0</v>
      </c>
      <c r="V14" s="36">
        <f t="shared" si="2"/>
        <v>0</v>
      </c>
      <c r="W14" s="35">
        <f>'Access-Abr'!P14</f>
        <v>0</v>
      </c>
      <c r="X14" s="36">
        <f t="shared" si="3"/>
        <v>0</v>
      </c>
    </row>
    <row r="15" spans="1:24" ht="30.75" customHeight="1" x14ac:dyDescent="0.2">
      <c r="A15" s="32" t="str">
        <f>+'Access-Abr'!A15</f>
        <v>12101</v>
      </c>
      <c r="B15" s="43" t="str">
        <f>+'Access-Abr'!B15</f>
        <v>JUSTICA FEDERAL DE PRIMEIRO GRAU</v>
      </c>
      <c r="C15" s="32" t="str">
        <f>CONCATENATE('Access-Abr'!C15,".",'Access-Abr'!D15)</f>
        <v>02.122</v>
      </c>
      <c r="D15" s="32" t="str">
        <f>CONCATENATE('Access-Abr'!E15,".",'Access-Abr'!G15)</f>
        <v>0569.12S9</v>
      </c>
      <c r="E15" s="43" t="str">
        <f>+'Access-Abr'!F15</f>
        <v>PRESTACAO JURISDICIONAL NA JUSTICA FEDERAL</v>
      </c>
      <c r="F15" s="43" t="str">
        <f>+'Access-Abr'!H15</f>
        <v>REFORMA DO FORUM FEDERAL CRIMINAL E PREVIDENCIARIO DE SAO PA</v>
      </c>
      <c r="G15" s="32" t="str">
        <f>IF('Access-Abr'!I15="1","F","S")</f>
        <v>F</v>
      </c>
      <c r="H15" s="32" t="str">
        <f>+'Access-Abr'!J15</f>
        <v>0100</v>
      </c>
      <c r="I15" s="43" t="str">
        <f>+'Access-Abr'!K15</f>
        <v>RECURSOS ORDINARIOS</v>
      </c>
      <c r="J15" s="32" t="str">
        <f>+'Access-Abr'!L15</f>
        <v>4</v>
      </c>
      <c r="K15" s="33"/>
      <c r="L15" s="33"/>
      <c r="M15" s="33"/>
      <c r="N15" s="33">
        <v>0</v>
      </c>
      <c r="O15" s="33"/>
      <c r="P15" s="35">
        <f>'Access-Abr'!M15</f>
        <v>1950800</v>
      </c>
      <c r="Q15" s="35"/>
      <c r="R15" s="35">
        <f t="shared" si="0"/>
        <v>1950800</v>
      </c>
      <c r="S15" s="35">
        <f>'Access-Abr'!N15</f>
        <v>0</v>
      </c>
      <c r="T15" s="36">
        <f t="shared" si="1"/>
        <v>0</v>
      </c>
      <c r="U15" s="35">
        <f>'Access-Abr'!O15</f>
        <v>0</v>
      </c>
      <c r="V15" s="36">
        <f t="shared" si="2"/>
        <v>0</v>
      </c>
      <c r="W15" s="35">
        <f>'Access-Abr'!P15</f>
        <v>0</v>
      </c>
      <c r="X15" s="36">
        <f t="shared" si="3"/>
        <v>0</v>
      </c>
    </row>
    <row r="16" spans="1:24" ht="30.75" customHeight="1" x14ac:dyDescent="0.2">
      <c r="A16" s="32" t="str">
        <f>+'Access-Abr'!A16</f>
        <v>12101</v>
      </c>
      <c r="B16" s="43" t="str">
        <f>+'Access-Abr'!B16</f>
        <v>JUSTICA FEDERAL DE PRIMEIRO GRAU</v>
      </c>
      <c r="C16" s="32" t="str">
        <f>CONCATENATE('Access-Abr'!C16,".",'Access-Abr'!D16)</f>
        <v>02.122</v>
      </c>
      <c r="D16" s="32" t="str">
        <f>CONCATENATE('Access-Abr'!E16,".",'Access-Abr'!G16)</f>
        <v>0569.13FR</v>
      </c>
      <c r="E16" s="43" t="str">
        <f>+'Access-Abr'!F16</f>
        <v>PRESTACAO JURISDICIONAL NA JUSTICA FEDERAL</v>
      </c>
      <c r="F16" s="43" t="str">
        <f>+'Access-Abr'!H16</f>
        <v>REFORMA DO FORUM FEDERAL DE RIBEIRAO PRETO - SP</v>
      </c>
      <c r="G16" s="32" t="str">
        <f>IF('Access-Abr'!I16="1","F","S")</f>
        <v>F</v>
      </c>
      <c r="H16" s="32" t="str">
        <f>+'Access-Abr'!J16</f>
        <v>0100</v>
      </c>
      <c r="I16" s="43" t="str">
        <f>+'Access-Abr'!K16</f>
        <v>RECURSOS ORDINARIOS</v>
      </c>
      <c r="J16" s="32" t="str">
        <f>+'Access-Abr'!L16</f>
        <v>4</v>
      </c>
      <c r="K16" s="35"/>
      <c r="L16" s="35"/>
      <c r="M16" s="35"/>
      <c r="N16" s="33">
        <v>0</v>
      </c>
      <c r="O16" s="35"/>
      <c r="P16" s="35">
        <f>'Access-Abr'!M16</f>
        <v>2625300</v>
      </c>
      <c r="Q16" s="35"/>
      <c r="R16" s="35">
        <f t="shared" si="0"/>
        <v>2625300</v>
      </c>
      <c r="S16" s="35">
        <f>'Access-Abr'!N16</f>
        <v>0</v>
      </c>
      <c r="T16" s="36">
        <f t="shared" si="1"/>
        <v>0</v>
      </c>
      <c r="U16" s="35">
        <f>'Access-Abr'!O16</f>
        <v>0</v>
      </c>
      <c r="V16" s="36">
        <f t="shared" si="2"/>
        <v>0</v>
      </c>
      <c r="W16" s="35">
        <f>'Access-Abr'!P16</f>
        <v>0</v>
      </c>
      <c r="X16" s="36">
        <f t="shared" si="3"/>
        <v>0</v>
      </c>
    </row>
    <row r="17" spans="1:24" ht="30.75" customHeight="1" x14ac:dyDescent="0.2">
      <c r="A17" s="32" t="str">
        <f>+'Access-Abr'!A17</f>
        <v>12101</v>
      </c>
      <c r="B17" s="43" t="str">
        <f>+'Access-Abr'!B17</f>
        <v>JUSTICA FEDERAL DE PRIMEIRO GRAU</v>
      </c>
      <c r="C17" s="32" t="str">
        <f>CONCATENATE('Access-Abr'!C17,".",'Access-Abr'!D17)</f>
        <v>02.122</v>
      </c>
      <c r="D17" s="32" t="str">
        <f>CONCATENATE('Access-Abr'!E17,".",'Access-Abr'!G17)</f>
        <v>0569.14YN</v>
      </c>
      <c r="E17" s="43" t="str">
        <f>+'Access-Abr'!F17</f>
        <v>PRESTACAO JURISDICIONAL NA JUSTICA FEDERAL</v>
      </c>
      <c r="F17" s="43" t="str">
        <f>+'Access-Abr'!H17</f>
        <v>REFORMA DO FORUM FEDERAL CIVEL DE SAO PAULO - SP</v>
      </c>
      <c r="G17" s="32" t="str">
        <f>IF('Access-Abr'!I17="1","F","S")</f>
        <v>F</v>
      </c>
      <c r="H17" s="32" t="str">
        <f>+'Access-Abr'!J17</f>
        <v>0100</v>
      </c>
      <c r="I17" s="43" t="str">
        <f>+'Access-Abr'!K17</f>
        <v>RECURSOS ORDINARIOS</v>
      </c>
      <c r="J17" s="32" t="str">
        <f>+'Access-Abr'!L17</f>
        <v>4</v>
      </c>
      <c r="K17" s="35"/>
      <c r="L17" s="35"/>
      <c r="M17" s="35"/>
      <c r="N17" s="33">
        <v>0</v>
      </c>
      <c r="O17" s="35"/>
      <c r="P17" s="35">
        <f>'Access-Abr'!M17</f>
        <v>1180000</v>
      </c>
      <c r="Q17" s="35"/>
      <c r="R17" s="35">
        <f t="shared" si="0"/>
        <v>1180000</v>
      </c>
      <c r="S17" s="35">
        <f>'Access-Abr'!N17</f>
        <v>0</v>
      </c>
      <c r="T17" s="36">
        <f t="shared" si="1"/>
        <v>0</v>
      </c>
      <c r="U17" s="35">
        <f>'Access-Abr'!O17</f>
        <v>0</v>
      </c>
      <c r="V17" s="36">
        <f t="shared" si="2"/>
        <v>0</v>
      </c>
      <c r="W17" s="35">
        <f>'Access-Abr'!P17</f>
        <v>0</v>
      </c>
      <c r="X17" s="36">
        <f t="shared" si="3"/>
        <v>0</v>
      </c>
    </row>
    <row r="18" spans="1:24" ht="30.75" customHeight="1" x14ac:dyDescent="0.2">
      <c r="A18" s="32" t="str">
        <f>+'Access-Abr'!A18</f>
        <v>12101</v>
      </c>
      <c r="B18" s="43" t="str">
        <f>+'Access-Abr'!B18</f>
        <v>JUSTICA FEDERAL DE PRIMEIRO GRAU</v>
      </c>
      <c r="C18" s="32" t="str">
        <f>CONCATENATE('Access-Abr'!C18,".",'Access-Abr'!D18)</f>
        <v>02.122</v>
      </c>
      <c r="D18" s="32" t="str">
        <f>CONCATENATE('Access-Abr'!E18,".",'Access-Abr'!G18)</f>
        <v>0569.14YO</v>
      </c>
      <c r="E18" s="43" t="str">
        <f>+'Access-Abr'!F18</f>
        <v>PRESTACAO JURISDICIONAL NA JUSTICA FEDERAL</v>
      </c>
      <c r="F18" s="43" t="str">
        <f>+'Access-Abr'!H18</f>
        <v>REFORMA DA SEDE ADMINISTRATIVA DA JUSTICA FEDERAL DE SAO PAU</v>
      </c>
      <c r="G18" s="32" t="str">
        <f>IF('Access-Abr'!I18="1","F","S")</f>
        <v>F</v>
      </c>
      <c r="H18" s="32" t="str">
        <f>+'Access-Abr'!J18</f>
        <v>0100</v>
      </c>
      <c r="I18" s="43" t="str">
        <f>+'Access-Abr'!K18</f>
        <v>RECURSOS ORDINARIOS</v>
      </c>
      <c r="J18" s="32" t="str">
        <f>+'Access-Abr'!L18</f>
        <v>4</v>
      </c>
      <c r="K18" s="35"/>
      <c r="L18" s="35"/>
      <c r="M18" s="35"/>
      <c r="N18" s="33">
        <v>0</v>
      </c>
      <c r="O18" s="35"/>
      <c r="P18" s="35">
        <f>'Access-Abr'!M18</f>
        <v>1470000</v>
      </c>
      <c r="Q18" s="35"/>
      <c r="R18" s="35">
        <f t="shared" si="0"/>
        <v>1470000</v>
      </c>
      <c r="S18" s="35">
        <f>'Access-Abr'!N18</f>
        <v>0</v>
      </c>
      <c r="T18" s="36">
        <f t="shared" si="1"/>
        <v>0</v>
      </c>
      <c r="U18" s="35">
        <f>'Access-Abr'!O18</f>
        <v>0</v>
      </c>
      <c r="V18" s="36">
        <f t="shared" si="2"/>
        <v>0</v>
      </c>
      <c r="W18" s="35">
        <f>'Access-Abr'!P18</f>
        <v>0</v>
      </c>
      <c r="X18" s="36">
        <f t="shared" si="3"/>
        <v>0</v>
      </c>
    </row>
    <row r="19" spans="1:24" ht="30.75" customHeight="1" x14ac:dyDescent="0.2">
      <c r="A19" s="32" t="str">
        <f>+'Access-Abr'!A19</f>
        <v>12101</v>
      </c>
      <c r="B19" s="43" t="str">
        <f>+'Access-Abr'!B19</f>
        <v>JUSTICA FEDERAL DE PRIMEIRO GRAU</v>
      </c>
      <c r="C19" s="32" t="str">
        <f>CONCATENATE('Access-Abr'!C19,".",'Access-Abr'!D19)</f>
        <v>02.122</v>
      </c>
      <c r="D19" s="32" t="str">
        <f>CONCATENATE('Access-Abr'!E19,".",'Access-Abr'!G19)</f>
        <v>0569.158T</v>
      </c>
      <c r="E19" s="43" t="str">
        <f>+'Access-Abr'!F19</f>
        <v>PRESTACAO JURISDICIONAL NA JUSTICA FEDERAL</v>
      </c>
      <c r="F19" s="43" t="str">
        <f>+'Access-Abr'!H19</f>
        <v>REFORMA DO JUIZADO ESPECIAL FEDERAL DE SAO PAULO - SP - 2. E</v>
      </c>
      <c r="G19" s="32" t="str">
        <f>IF('Access-Abr'!I19="1","F","S")</f>
        <v>F</v>
      </c>
      <c r="H19" s="32" t="str">
        <f>+'Access-Abr'!J19</f>
        <v>0100</v>
      </c>
      <c r="I19" s="43" t="str">
        <f>+'Access-Abr'!K19</f>
        <v>RECURSOS ORDINARIOS</v>
      </c>
      <c r="J19" s="32" t="str">
        <f>+'Access-Abr'!L19</f>
        <v>4</v>
      </c>
      <c r="K19" s="35"/>
      <c r="L19" s="35"/>
      <c r="M19" s="35"/>
      <c r="N19" s="33">
        <v>0</v>
      </c>
      <c r="O19" s="35"/>
      <c r="P19" s="35">
        <f>'Access-Abr'!M19</f>
        <v>2000000</v>
      </c>
      <c r="Q19" s="35"/>
      <c r="R19" s="35">
        <f t="shared" si="0"/>
        <v>2000000</v>
      </c>
      <c r="S19" s="35">
        <f>'Access-Abr'!N19</f>
        <v>0</v>
      </c>
      <c r="T19" s="36">
        <f t="shared" si="1"/>
        <v>0</v>
      </c>
      <c r="U19" s="35">
        <f>'Access-Abr'!O19</f>
        <v>0</v>
      </c>
      <c r="V19" s="36">
        <f t="shared" si="2"/>
        <v>0</v>
      </c>
      <c r="W19" s="35">
        <f>'Access-Abr'!P19</f>
        <v>0</v>
      </c>
      <c r="X19" s="36">
        <f t="shared" si="3"/>
        <v>0</v>
      </c>
    </row>
    <row r="20" spans="1:24" ht="30.75" customHeight="1" x14ac:dyDescent="0.2">
      <c r="A20" s="32" t="str">
        <f>+'Access-Abr'!A20</f>
        <v>12101</v>
      </c>
      <c r="B20" s="43" t="str">
        <f>+'Access-Abr'!B20</f>
        <v>JUSTICA FEDERAL DE PRIMEIRO GRAU</v>
      </c>
      <c r="C20" s="32" t="str">
        <f>CONCATENATE('Access-Abr'!C20,".",'Access-Abr'!D20)</f>
        <v>02.122</v>
      </c>
      <c r="D20" s="32" t="str">
        <f>CONCATENATE('Access-Abr'!E20,".",'Access-Abr'!G20)</f>
        <v>0569.15NX</v>
      </c>
      <c r="E20" s="43" t="str">
        <f>+'Access-Abr'!F20</f>
        <v>PRESTACAO JURISDICIONAL NA JUSTICA FEDERAL</v>
      </c>
      <c r="F20" s="43" t="str">
        <f>+'Access-Abr'!H20</f>
        <v>REFORMA DO FORUM FEDERAL DE SANTOS - SP</v>
      </c>
      <c r="G20" s="32" t="str">
        <f>IF('Access-Abr'!I20="1","F","S")</f>
        <v>F</v>
      </c>
      <c r="H20" s="32" t="str">
        <f>+'Access-Abr'!J20</f>
        <v>0100</v>
      </c>
      <c r="I20" s="43" t="str">
        <f>+'Access-Abr'!K20</f>
        <v>RECURSOS ORDINARIOS</v>
      </c>
      <c r="J20" s="32" t="str">
        <f>+'Access-Abr'!L20</f>
        <v>4</v>
      </c>
      <c r="K20" s="35"/>
      <c r="L20" s="35"/>
      <c r="M20" s="35"/>
      <c r="N20" s="33">
        <v>0</v>
      </c>
      <c r="O20" s="35"/>
      <c r="P20" s="35">
        <f>'Access-Abr'!M20</f>
        <v>1410000</v>
      </c>
      <c r="Q20" s="35"/>
      <c r="R20" s="35">
        <f t="shared" si="0"/>
        <v>1410000</v>
      </c>
      <c r="S20" s="35">
        <f>'Access-Abr'!N20</f>
        <v>0</v>
      </c>
      <c r="T20" s="36">
        <f t="shared" si="1"/>
        <v>0</v>
      </c>
      <c r="U20" s="35">
        <f>'Access-Abr'!O20</f>
        <v>0</v>
      </c>
      <c r="V20" s="36">
        <f t="shared" si="2"/>
        <v>0</v>
      </c>
      <c r="W20" s="35">
        <f>'Access-Abr'!P20</f>
        <v>0</v>
      </c>
      <c r="X20" s="36">
        <f t="shared" si="3"/>
        <v>0</v>
      </c>
    </row>
    <row r="21" spans="1:24" ht="30.75" customHeight="1" x14ac:dyDescent="0.2">
      <c r="A21" s="32" t="str">
        <f>+'Access-Abr'!A21</f>
        <v>12101</v>
      </c>
      <c r="B21" s="43" t="str">
        <f>+'Access-Abr'!B21</f>
        <v>JUSTICA FEDERAL DE PRIMEIRO GRAU</v>
      </c>
      <c r="C21" s="32" t="str">
        <f>CONCATENATE('Access-Abr'!C21,".",'Access-Abr'!D21)</f>
        <v>02.122</v>
      </c>
      <c r="D21" s="32" t="str">
        <f>CONCATENATE('Access-Abr'!E21,".",'Access-Abr'!G21)</f>
        <v>0569.20TP</v>
      </c>
      <c r="E21" s="43" t="str">
        <f>+'Access-Abr'!F21</f>
        <v>PRESTACAO JURISDICIONAL NA JUSTICA FEDERAL</v>
      </c>
      <c r="F21" s="43" t="str">
        <f>+'Access-Abr'!H21</f>
        <v>PESSOAL ATIVO DA UNIAO</v>
      </c>
      <c r="G21" s="32" t="str">
        <f>IF('Access-Abr'!I21="1","F","S")</f>
        <v>F</v>
      </c>
      <c r="H21" s="32" t="str">
        <f>+'Access-Abr'!J21</f>
        <v>0100</v>
      </c>
      <c r="I21" s="43" t="str">
        <f>+'Access-Abr'!K21</f>
        <v>RECURSOS ORDINARIOS</v>
      </c>
      <c r="J21" s="32" t="str">
        <f>+'Access-Abr'!L21</f>
        <v>1</v>
      </c>
      <c r="K21" s="35"/>
      <c r="L21" s="35"/>
      <c r="M21" s="35"/>
      <c r="N21" s="33">
        <v>0</v>
      </c>
      <c r="O21" s="35"/>
      <c r="P21" s="35">
        <f>'Access-Abr'!M21</f>
        <v>322909980.19</v>
      </c>
      <c r="Q21" s="35"/>
      <c r="R21" s="35">
        <f t="shared" si="0"/>
        <v>322909980.19</v>
      </c>
      <c r="S21" s="35">
        <f>'Access-Abr'!N21</f>
        <v>322909686.75999999</v>
      </c>
      <c r="T21" s="36">
        <f t="shared" si="1"/>
        <v>0.9999990912947323</v>
      </c>
      <c r="U21" s="35">
        <f>'Access-Abr'!O21</f>
        <v>322878886.50999999</v>
      </c>
      <c r="V21" s="36">
        <f t="shared" si="2"/>
        <v>0.99990370790032035</v>
      </c>
      <c r="W21" s="35">
        <f>'Access-Abr'!P21</f>
        <v>320731493.42000002</v>
      </c>
      <c r="X21" s="36">
        <f t="shared" si="3"/>
        <v>0.99325357869484809</v>
      </c>
    </row>
    <row r="22" spans="1:24" ht="30.75" customHeight="1" x14ac:dyDescent="0.2">
      <c r="A22" s="32" t="str">
        <f>+'Access-Abr'!A22</f>
        <v>12101</v>
      </c>
      <c r="B22" s="43" t="str">
        <f>+'Access-Abr'!B22</f>
        <v>JUSTICA FEDERAL DE PRIMEIRO GRAU</v>
      </c>
      <c r="C22" s="32" t="str">
        <f>CONCATENATE('Access-Abr'!C22,".",'Access-Abr'!D22)</f>
        <v>02.122</v>
      </c>
      <c r="D22" s="32" t="str">
        <f>CONCATENATE('Access-Abr'!E22,".",'Access-Abr'!G22)</f>
        <v>0569.216H</v>
      </c>
      <c r="E22" s="43" t="str">
        <f>+'Access-Abr'!F22</f>
        <v>PRESTACAO JURISDICIONAL NA JUSTICA FEDERAL</v>
      </c>
      <c r="F22" s="43" t="str">
        <f>+'Access-Abr'!H22</f>
        <v>AJUDA DE CUSTO PARA MORADIA OU AUXILIO-MORADIA A AGENTES PUB</v>
      </c>
      <c r="G22" s="32" t="str">
        <f>IF('Access-Abr'!I22="1","F","S")</f>
        <v>F</v>
      </c>
      <c r="H22" s="32" t="str">
        <f>+'Access-Abr'!J22</f>
        <v>0100</v>
      </c>
      <c r="I22" s="43" t="str">
        <f>+'Access-Abr'!K22</f>
        <v>RECURSOS ORDINARIOS</v>
      </c>
      <c r="J22" s="32" t="str">
        <f>+'Access-Abr'!L22</f>
        <v>3</v>
      </c>
      <c r="K22" s="35"/>
      <c r="L22" s="35"/>
      <c r="M22" s="35"/>
      <c r="N22" s="33">
        <v>0</v>
      </c>
      <c r="O22" s="35"/>
      <c r="P22" s="35">
        <f>'Access-Abr'!M22</f>
        <v>17147858</v>
      </c>
      <c r="Q22" s="35"/>
      <c r="R22" s="35">
        <f t="shared" si="0"/>
        <v>17147858</v>
      </c>
      <c r="S22" s="35">
        <f>'Access-Abr'!N22</f>
        <v>6241147.5599999996</v>
      </c>
      <c r="T22" s="36">
        <f t="shared" si="1"/>
        <v>0.36396076757808465</v>
      </c>
      <c r="U22" s="35">
        <f>'Access-Abr'!O22</f>
        <v>5536275.4800000004</v>
      </c>
      <c r="V22" s="36">
        <f t="shared" si="2"/>
        <v>0.32285522075118656</v>
      </c>
      <c r="W22" s="35">
        <f>'Access-Abr'!P22</f>
        <v>5536275.4800000004</v>
      </c>
      <c r="X22" s="36">
        <f t="shared" si="3"/>
        <v>0.32285522075118656</v>
      </c>
    </row>
    <row r="23" spans="1:24" ht="30.75" customHeight="1" x14ac:dyDescent="0.2">
      <c r="A23" s="32" t="str">
        <f>+'Access-Abr'!A23</f>
        <v>12101</v>
      </c>
      <c r="B23" s="43" t="str">
        <f>+'Access-Abr'!B23</f>
        <v>JUSTICA FEDERAL DE PRIMEIRO GRAU</v>
      </c>
      <c r="C23" s="32" t="str">
        <f>CONCATENATE('Access-Abr'!C23,".",'Access-Abr'!D23)</f>
        <v>02.131</v>
      </c>
      <c r="D23" s="32" t="str">
        <f>CONCATENATE('Access-Abr'!E23,".",'Access-Abr'!G23)</f>
        <v>0569.2549</v>
      </c>
      <c r="E23" s="43" t="str">
        <f>+'Access-Abr'!F23</f>
        <v>PRESTACAO JURISDICIONAL NA JUSTICA FEDERAL</v>
      </c>
      <c r="F23" s="43" t="str">
        <f>+'Access-Abr'!H23</f>
        <v>COMUNICACAO E DIVULGACAO INSTITUCIONAL</v>
      </c>
      <c r="G23" s="32" t="str">
        <f>IF('Access-Abr'!I23="1","F","S")</f>
        <v>F</v>
      </c>
      <c r="H23" s="32" t="str">
        <f>+'Access-Abr'!J23</f>
        <v>0100</v>
      </c>
      <c r="I23" s="43" t="str">
        <f>+'Access-Abr'!K23</f>
        <v>RECURSOS ORDINARIOS</v>
      </c>
      <c r="J23" s="32" t="str">
        <f>+'Access-Abr'!L23</f>
        <v>4</v>
      </c>
      <c r="K23" s="35"/>
      <c r="L23" s="35"/>
      <c r="M23" s="35"/>
      <c r="N23" s="33">
        <v>0</v>
      </c>
      <c r="O23" s="35"/>
      <c r="P23" s="35">
        <f>'Access-Abr'!M23</f>
        <v>60000</v>
      </c>
      <c r="Q23" s="35"/>
      <c r="R23" s="35">
        <f t="shared" si="0"/>
        <v>60000</v>
      </c>
      <c r="S23" s="35">
        <f>'Access-Abr'!N23</f>
        <v>0</v>
      </c>
      <c r="T23" s="36">
        <f t="shared" si="1"/>
        <v>0</v>
      </c>
      <c r="U23" s="35">
        <f>'Access-Abr'!O23</f>
        <v>0</v>
      </c>
      <c r="V23" s="36">
        <f t="shared" si="2"/>
        <v>0</v>
      </c>
      <c r="W23" s="35">
        <f>'Access-Abr'!P23</f>
        <v>0</v>
      </c>
      <c r="X23" s="36">
        <f t="shared" si="3"/>
        <v>0</v>
      </c>
    </row>
    <row r="24" spans="1:24" ht="30.75" customHeight="1" x14ac:dyDescent="0.2">
      <c r="A24" s="32" t="str">
        <f>+'Access-Abr'!A24</f>
        <v>12101</v>
      </c>
      <c r="B24" s="43" t="str">
        <f>+'Access-Abr'!B24</f>
        <v>JUSTICA FEDERAL DE PRIMEIRO GRAU</v>
      </c>
      <c r="C24" s="32" t="str">
        <f>CONCATENATE('Access-Abr'!C24,".",'Access-Abr'!D24)</f>
        <v>02.131</v>
      </c>
      <c r="D24" s="32" t="str">
        <f>CONCATENATE('Access-Abr'!E24,".",'Access-Abr'!G24)</f>
        <v>0569.2549</v>
      </c>
      <c r="E24" s="43" t="str">
        <f>+'Access-Abr'!F24</f>
        <v>PRESTACAO JURISDICIONAL NA JUSTICA FEDERAL</v>
      </c>
      <c r="F24" s="43" t="str">
        <f>+'Access-Abr'!H24</f>
        <v>COMUNICACAO E DIVULGACAO INSTITUCIONAL</v>
      </c>
      <c r="G24" s="32" t="str">
        <f>IF('Access-Abr'!I24="1","F","S")</f>
        <v>F</v>
      </c>
      <c r="H24" s="32" t="str">
        <f>+'Access-Abr'!J24</f>
        <v>0100</v>
      </c>
      <c r="I24" s="43" t="str">
        <f>+'Access-Abr'!K24</f>
        <v>RECURSOS ORDINARIOS</v>
      </c>
      <c r="J24" s="32" t="str">
        <f>+'Access-Abr'!L24</f>
        <v>3</v>
      </c>
      <c r="K24" s="35"/>
      <c r="L24" s="35"/>
      <c r="M24" s="35"/>
      <c r="N24" s="33">
        <v>0</v>
      </c>
      <c r="O24" s="35"/>
      <c r="P24" s="35">
        <f>'Access-Abr'!M24</f>
        <v>30000</v>
      </c>
      <c r="Q24" s="35"/>
      <c r="R24" s="35">
        <f t="shared" si="0"/>
        <v>30000</v>
      </c>
      <c r="S24" s="35">
        <f>'Access-Abr'!N24</f>
        <v>0</v>
      </c>
      <c r="T24" s="36">
        <f t="shared" si="1"/>
        <v>0</v>
      </c>
      <c r="U24" s="35">
        <f>'Access-Abr'!O24</f>
        <v>0</v>
      </c>
      <c r="V24" s="36">
        <f t="shared" si="2"/>
        <v>0</v>
      </c>
      <c r="W24" s="35">
        <f>'Access-Abr'!P24</f>
        <v>0</v>
      </c>
      <c r="X24" s="36">
        <f t="shared" si="3"/>
        <v>0</v>
      </c>
    </row>
    <row r="25" spans="1:24" ht="30.75" customHeight="1" x14ac:dyDescent="0.2">
      <c r="A25" s="32" t="str">
        <f>+'Access-Abr'!A25</f>
        <v>12101</v>
      </c>
      <c r="B25" s="43" t="str">
        <f>+'Access-Abr'!B25</f>
        <v>JUSTICA FEDERAL DE PRIMEIRO GRAU</v>
      </c>
      <c r="C25" s="32" t="str">
        <f>CONCATENATE('Access-Abr'!C25,".",'Access-Abr'!D25)</f>
        <v>02.301</v>
      </c>
      <c r="D25" s="32" t="str">
        <f>CONCATENATE('Access-Abr'!E25,".",'Access-Abr'!G25)</f>
        <v>0569.2004</v>
      </c>
      <c r="E25" s="43" t="str">
        <f>+'Access-Abr'!F25</f>
        <v>PRESTACAO JURISDICIONAL NA JUSTICA FEDERAL</v>
      </c>
      <c r="F25" s="43" t="str">
        <f>+'Access-Abr'!H25</f>
        <v>ASSISTENCIA MEDICA E ODONTOLOGICA AOS SERVIDORES CIVIS, EMPR</v>
      </c>
      <c r="G25" s="32" t="str">
        <f>IF('Access-Abr'!I25="1","F","S")</f>
        <v>S</v>
      </c>
      <c r="H25" s="32" t="str">
        <f>+'Access-Abr'!J25</f>
        <v>0100</v>
      </c>
      <c r="I25" s="43" t="str">
        <f>+'Access-Abr'!K25</f>
        <v>RECURSOS ORDINARIOS</v>
      </c>
      <c r="J25" s="32" t="str">
        <f>+'Access-Abr'!L25</f>
        <v>3</v>
      </c>
      <c r="K25" s="35"/>
      <c r="L25" s="35"/>
      <c r="M25" s="35"/>
      <c r="N25" s="33">
        <v>0</v>
      </c>
      <c r="O25" s="35"/>
      <c r="P25" s="35">
        <f>'Access-Abr'!M25</f>
        <v>30134400</v>
      </c>
      <c r="Q25" s="35"/>
      <c r="R25" s="35">
        <f t="shared" si="0"/>
        <v>30134400</v>
      </c>
      <c r="S25" s="35">
        <f>'Access-Abr'!N25</f>
        <v>28560000</v>
      </c>
      <c r="T25" s="36">
        <f t="shared" si="1"/>
        <v>0.94775406180312205</v>
      </c>
      <c r="U25" s="35">
        <f>'Access-Abr'!O25</f>
        <v>6716461.7999999998</v>
      </c>
      <c r="V25" s="36">
        <f t="shared" si="2"/>
        <v>0.22288354173303598</v>
      </c>
      <c r="W25" s="35">
        <f>'Access-Abr'!P25</f>
        <v>6716461.7999999998</v>
      </c>
      <c r="X25" s="36">
        <f t="shared" si="3"/>
        <v>0.22288354173303598</v>
      </c>
    </row>
    <row r="26" spans="1:24" ht="30.75" customHeight="1" x14ac:dyDescent="0.2">
      <c r="A26" s="32" t="str">
        <f>+'Access-Abr'!A26</f>
        <v>12101</v>
      </c>
      <c r="B26" s="43" t="str">
        <f>+'Access-Abr'!B26</f>
        <v>JUSTICA FEDERAL DE PRIMEIRO GRAU</v>
      </c>
      <c r="C26" s="32" t="str">
        <f>CONCATENATE('Access-Abr'!C26,".",'Access-Abr'!D26)</f>
        <v>02.331</v>
      </c>
      <c r="D26" s="32" t="str">
        <f>CONCATENATE('Access-Abr'!E26,".",'Access-Abr'!G26)</f>
        <v>0569.00M1</v>
      </c>
      <c r="E26" s="43" t="str">
        <f>+'Access-Abr'!F26</f>
        <v>PRESTACAO JURISDICIONAL NA JUSTICA FEDERAL</v>
      </c>
      <c r="F26" s="43" t="str">
        <f>+'Access-Abr'!H26</f>
        <v>BENEFICIOS ASSISTENCIAIS DECORRENTES DO AUXILIO-FUNERAL E NA</v>
      </c>
      <c r="G26" s="32" t="str">
        <f>IF('Access-Abr'!I26="1","F","S")</f>
        <v>F</v>
      </c>
      <c r="H26" s="32" t="str">
        <f>+'Access-Abr'!J26</f>
        <v>0100</v>
      </c>
      <c r="I26" s="43" t="str">
        <f>+'Access-Abr'!K26</f>
        <v>RECURSOS ORDINARIOS</v>
      </c>
      <c r="J26" s="32" t="str">
        <f>+'Access-Abr'!L26</f>
        <v>3</v>
      </c>
      <c r="K26" s="35"/>
      <c r="L26" s="35"/>
      <c r="M26" s="35"/>
      <c r="N26" s="33">
        <v>0</v>
      </c>
      <c r="O26" s="35"/>
      <c r="P26" s="35">
        <f>'Access-Abr'!M26</f>
        <v>114544.89</v>
      </c>
      <c r="Q26" s="35"/>
      <c r="R26" s="35">
        <f t="shared" si="0"/>
        <v>114544.89</v>
      </c>
      <c r="S26" s="35">
        <f>'Access-Abr'!N26</f>
        <v>114544.89</v>
      </c>
      <c r="T26" s="36">
        <f t="shared" si="1"/>
        <v>1</v>
      </c>
      <c r="U26" s="35">
        <f>'Access-Abr'!O26</f>
        <v>114544.89</v>
      </c>
      <c r="V26" s="36">
        <f t="shared" si="2"/>
        <v>1</v>
      </c>
      <c r="W26" s="35">
        <f>'Access-Abr'!P26</f>
        <v>114544.89</v>
      </c>
      <c r="X26" s="36">
        <f t="shared" si="3"/>
        <v>1</v>
      </c>
    </row>
    <row r="27" spans="1:24" ht="30.75" customHeight="1" x14ac:dyDescent="0.2">
      <c r="A27" s="32" t="str">
        <f>+'Access-Abr'!A27</f>
        <v>12101</v>
      </c>
      <c r="B27" s="43" t="str">
        <f>+'Access-Abr'!B27</f>
        <v>JUSTICA FEDERAL DE PRIMEIRO GRAU</v>
      </c>
      <c r="C27" s="32" t="str">
        <f>CONCATENATE('Access-Abr'!C27,".",'Access-Abr'!D27)</f>
        <v>02.331</v>
      </c>
      <c r="D27" s="32" t="str">
        <f>CONCATENATE('Access-Abr'!E27,".",'Access-Abr'!G27)</f>
        <v>0569.2010</v>
      </c>
      <c r="E27" s="43" t="str">
        <f>+'Access-Abr'!F27</f>
        <v>PRESTACAO JURISDICIONAL NA JUSTICA FEDERAL</v>
      </c>
      <c r="F27" s="43" t="str">
        <f>+'Access-Abr'!H27</f>
        <v>ASSISTENCIA PRE-ESCOLAR AOS DEPENDENTES DOS SERVIDORES CIVIS</v>
      </c>
      <c r="G27" s="32" t="str">
        <f>IF('Access-Abr'!I27="1","F","S")</f>
        <v>F</v>
      </c>
      <c r="H27" s="32" t="str">
        <f>+'Access-Abr'!J27</f>
        <v>0100</v>
      </c>
      <c r="I27" s="43" t="str">
        <f>+'Access-Abr'!K27</f>
        <v>RECURSOS ORDINARIOS</v>
      </c>
      <c r="J27" s="32" t="str">
        <f>+'Access-Abr'!L27</f>
        <v>3</v>
      </c>
      <c r="K27" s="35"/>
      <c r="L27" s="35"/>
      <c r="M27" s="35"/>
      <c r="N27" s="33">
        <v>0</v>
      </c>
      <c r="O27" s="35"/>
      <c r="P27" s="35">
        <f>'Access-Abr'!M27</f>
        <v>6987204</v>
      </c>
      <c r="Q27" s="35"/>
      <c r="R27" s="35">
        <f t="shared" si="0"/>
        <v>6987204</v>
      </c>
      <c r="S27" s="35">
        <f>'Access-Abr'!N27</f>
        <v>6987204</v>
      </c>
      <c r="T27" s="36">
        <f t="shared" si="1"/>
        <v>1</v>
      </c>
      <c r="U27" s="35">
        <f>'Access-Abr'!O27</f>
        <v>2180880</v>
      </c>
      <c r="V27" s="36">
        <f t="shared" si="2"/>
        <v>0.31212484993997597</v>
      </c>
      <c r="W27" s="35">
        <f>'Access-Abr'!P27</f>
        <v>2180880</v>
      </c>
      <c r="X27" s="36">
        <f t="shared" si="3"/>
        <v>0.31212484993997597</v>
      </c>
    </row>
    <row r="28" spans="1:24" ht="30.75" customHeight="1" x14ac:dyDescent="0.2">
      <c r="A28" s="32" t="str">
        <f>+'Access-Abr'!A28</f>
        <v>12101</v>
      </c>
      <c r="B28" s="43" t="str">
        <f>+'Access-Abr'!B28</f>
        <v>JUSTICA FEDERAL DE PRIMEIRO GRAU</v>
      </c>
      <c r="C28" s="32" t="str">
        <f>CONCATENATE('Access-Abr'!C28,".",'Access-Abr'!D28)</f>
        <v>02.331</v>
      </c>
      <c r="D28" s="32" t="str">
        <f>CONCATENATE('Access-Abr'!E28,".",'Access-Abr'!G28)</f>
        <v>0569.2011</v>
      </c>
      <c r="E28" s="43" t="str">
        <f>+'Access-Abr'!F28</f>
        <v>PRESTACAO JURISDICIONAL NA JUSTICA FEDERAL</v>
      </c>
      <c r="F28" s="43" t="str">
        <f>+'Access-Abr'!H28</f>
        <v>AUXILIO-TRANSPORTE AOS SERVIDORES CIVIS, EMPREGADOS E MILITA</v>
      </c>
      <c r="G28" s="32" t="str">
        <f>IF('Access-Abr'!I28="1","F","S")</f>
        <v>F</v>
      </c>
      <c r="H28" s="32" t="str">
        <f>+'Access-Abr'!J28</f>
        <v>0100</v>
      </c>
      <c r="I28" s="43" t="str">
        <f>+'Access-Abr'!K28</f>
        <v>RECURSOS ORDINARIOS</v>
      </c>
      <c r="J28" s="32" t="str">
        <f>+'Access-Abr'!L28</f>
        <v>3</v>
      </c>
      <c r="K28" s="35"/>
      <c r="L28" s="35"/>
      <c r="M28" s="35"/>
      <c r="N28" s="33">
        <v>0</v>
      </c>
      <c r="O28" s="35"/>
      <c r="P28" s="35">
        <f>'Access-Abr'!M28</f>
        <v>2972750</v>
      </c>
      <c r="Q28" s="35"/>
      <c r="R28" s="35">
        <f t="shared" si="0"/>
        <v>2972750</v>
      </c>
      <c r="S28" s="35">
        <f>'Access-Abr'!N28</f>
        <v>2972749.92</v>
      </c>
      <c r="T28" s="36">
        <f t="shared" si="1"/>
        <v>0.99999997308889077</v>
      </c>
      <c r="U28" s="35">
        <f>'Access-Abr'!O28</f>
        <v>406043.07</v>
      </c>
      <c r="V28" s="36">
        <f t="shared" si="2"/>
        <v>0.13658836767303004</v>
      </c>
      <c r="W28" s="35">
        <f>'Access-Abr'!P28</f>
        <v>406043.07</v>
      </c>
      <c r="X28" s="36">
        <f t="shared" si="3"/>
        <v>0.13658836767303004</v>
      </c>
    </row>
    <row r="29" spans="1:24" ht="30.75" customHeight="1" x14ac:dyDescent="0.2">
      <c r="A29" s="32" t="str">
        <f>+'Access-Abr'!A29</f>
        <v>12101</v>
      </c>
      <c r="B29" s="43" t="str">
        <f>+'Access-Abr'!B29</f>
        <v>JUSTICA FEDERAL DE PRIMEIRO GRAU</v>
      </c>
      <c r="C29" s="32" t="str">
        <f>CONCATENATE('Access-Abr'!C29,".",'Access-Abr'!D29)</f>
        <v>02.331</v>
      </c>
      <c r="D29" s="32" t="str">
        <f>CONCATENATE('Access-Abr'!E29,".",'Access-Abr'!G29)</f>
        <v>0569.2012</v>
      </c>
      <c r="E29" s="43" t="str">
        <f>+'Access-Abr'!F29</f>
        <v>PRESTACAO JURISDICIONAL NA JUSTICA FEDERAL</v>
      </c>
      <c r="F29" s="43" t="str">
        <f>+'Access-Abr'!H29</f>
        <v>AUXILIO-ALIMENTACAO AOS SERVIDORES CIVIS, EMPREGADOS E MILIT</v>
      </c>
      <c r="G29" s="32" t="str">
        <f>IF('Access-Abr'!I29="1","F","S")</f>
        <v>F</v>
      </c>
      <c r="H29" s="32" t="str">
        <f>+'Access-Abr'!J29</f>
        <v>0100</v>
      </c>
      <c r="I29" s="43" t="str">
        <f>+'Access-Abr'!K29</f>
        <v>RECURSOS ORDINARIOS</v>
      </c>
      <c r="J29" s="32" t="str">
        <f>+'Access-Abr'!L29</f>
        <v>3</v>
      </c>
      <c r="K29" s="35"/>
      <c r="L29" s="35"/>
      <c r="M29" s="35"/>
      <c r="N29" s="33">
        <v>0</v>
      </c>
      <c r="O29" s="35"/>
      <c r="P29" s="35">
        <f>'Access-Abr'!M29</f>
        <v>48711936</v>
      </c>
      <c r="Q29" s="35"/>
      <c r="R29" s="35">
        <f t="shared" si="0"/>
        <v>48711936</v>
      </c>
      <c r="S29" s="35">
        <f>'Access-Abr'!N29</f>
        <v>48711936</v>
      </c>
      <c r="T29" s="36">
        <f t="shared" si="1"/>
        <v>1</v>
      </c>
      <c r="U29" s="35">
        <f>'Access-Abr'!O29</f>
        <v>16176373.640000001</v>
      </c>
      <c r="V29" s="36">
        <f t="shared" si="2"/>
        <v>0.33208233891586653</v>
      </c>
      <c r="W29" s="35">
        <f>'Access-Abr'!P29</f>
        <v>16176373.640000001</v>
      </c>
      <c r="X29" s="36">
        <f t="shared" si="3"/>
        <v>0.33208233891586653</v>
      </c>
    </row>
    <row r="30" spans="1:24" ht="30.75" customHeight="1" x14ac:dyDescent="0.2">
      <c r="A30" s="32" t="str">
        <f>+'Access-Abr'!A30</f>
        <v>12101</v>
      </c>
      <c r="B30" s="43" t="str">
        <f>+'Access-Abr'!B30</f>
        <v>JUSTICA FEDERAL DE PRIMEIRO GRAU</v>
      </c>
      <c r="C30" s="32" t="str">
        <f>CONCATENATE('Access-Abr'!C30,".",'Access-Abr'!D30)</f>
        <v>02.846</v>
      </c>
      <c r="D30" s="32" t="str">
        <f>CONCATENATE('Access-Abr'!E30,".",'Access-Abr'!G30)</f>
        <v>0569.09HB</v>
      </c>
      <c r="E30" s="43" t="str">
        <f>+'Access-Abr'!F30</f>
        <v>PRESTACAO JURISDICIONAL NA JUSTICA FEDERAL</v>
      </c>
      <c r="F30" s="43" t="str">
        <f>+'Access-Abr'!H30</f>
        <v>CONTRIBUICAO DA UNIAO, DE SUAS AUTARQUIAS E FUNDACOES PARA O</v>
      </c>
      <c r="G30" s="32" t="str">
        <f>IF('Access-Abr'!I30="1","F","S")</f>
        <v>F</v>
      </c>
      <c r="H30" s="32" t="str">
        <f>+'Access-Abr'!J30</f>
        <v>0100</v>
      </c>
      <c r="I30" s="43" t="str">
        <f>+'Access-Abr'!K30</f>
        <v>RECURSOS ORDINARIOS</v>
      </c>
      <c r="J30" s="32" t="str">
        <f>+'Access-Abr'!L30</f>
        <v>1</v>
      </c>
      <c r="K30" s="35"/>
      <c r="L30" s="35"/>
      <c r="M30" s="35"/>
      <c r="N30" s="33">
        <v>0</v>
      </c>
      <c r="O30" s="35"/>
      <c r="P30" s="35">
        <f>'Access-Abr'!M30</f>
        <v>53290836.420000002</v>
      </c>
      <c r="Q30" s="35"/>
      <c r="R30" s="35">
        <f t="shared" si="0"/>
        <v>53290836.420000002</v>
      </c>
      <c r="S30" s="35">
        <f>'Access-Abr'!N30</f>
        <v>53290836.420000002</v>
      </c>
      <c r="T30" s="36">
        <f t="shared" si="1"/>
        <v>1</v>
      </c>
      <c r="U30" s="35">
        <f>'Access-Abr'!O30</f>
        <v>53289212.600000001</v>
      </c>
      <c r="V30" s="36">
        <f t="shared" si="2"/>
        <v>0.99996952909526127</v>
      </c>
      <c r="W30" s="35">
        <f>'Access-Abr'!P30</f>
        <v>53289212.600000001</v>
      </c>
      <c r="X30" s="36">
        <f t="shared" si="3"/>
        <v>0.99996952909526127</v>
      </c>
    </row>
    <row r="31" spans="1:24" ht="30.75" customHeight="1" x14ac:dyDescent="0.2">
      <c r="A31" s="32" t="str">
        <f>+'Access-Abr'!A31</f>
        <v>12101</v>
      </c>
      <c r="B31" s="43" t="str">
        <f>+'Access-Abr'!B31</f>
        <v>JUSTICA FEDERAL DE PRIMEIRO GRAU</v>
      </c>
      <c r="C31" s="32" t="str">
        <f>CONCATENATE('Access-Abr'!C31,".",'Access-Abr'!D31)</f>
        <v>09.272</v>
      </c>
      <c r="D31" s="32" t="str">
        <f>CONCATENATE('Access-Abr'!E31,".",'Access-Abr'!G31)</f>
        <v>0089.0181</v>
      </c>
      <c r="E31" s="43" t="str">
        <f>+'Access-Abr'!F31</f>
        <v>PREVIDENCIA DE INATIVOS E PENSIONISTAS DA UNIAO</v>
      </c>
      <c r="F31" s="43" t="str">
        <f>+'Access-Abr'!H31</f>
        <v>APOSENTADORIAS E PENSOES - SERVIDORES CIVIS</v>
      </c>
      <c r="G31" s="32" t="str">
        <f>IF('Access-Abr'!I31="1","F","S")</f>
        <v>S</v>
      </c>
      <c r="H31" s="32" t="str">
        <f>+'Access-Abr'!J31</f>
        <v>0156</v>
      </c>
      <c r="I31" s="43" t="str">
        <f>+'Access-Abr'!K31</f>
        <v>CONTRIBUICAO PLANO SEGURIDADE SOCIAL SERVIDOR</v>
      </c>
      <c r="J31" s="32" t="str">
        <f>+'Access-Abr'!L31</f>
        <v>1</v>
      </c>
      <c r="K31" s="35"/>
      <c r="L31" s="35"/>
      <c r="M31" s="35"/>
      <c r="N31" s="33">
        <v>0</v>
      </c>
      <c r="O31" s="35"/>
      <c r="P31" s="35">
        <f>'Access-Abr'!M31</f>
        <v>6319450.3499999996</v>
      </c>
      <c r="Q31" s="35"/>
      <c r="R31" s="35">
        <f t="shared" si="0"/>
        <v>6319450.3499999996</v>
      </c>
      <c r="S31" s="35">
        <f>'Access-Abr'!N31</f>
        <v>6319450.3499999996</v>
      </c>
      <c r="T31" s="36">
        <f t="shared" si="1"/>
        <v>1</v>
      </c>
      <c r="U31" s="35">
        <f>'Access-Abr'!O31</f>
        <v>6319450.3499999996</v>
      </c>
      <c r="V31" s="36">
        <f t="shared" si="2"/>
        <v>1</v>
      </c>
      <c r="W31" s="35">
        <f>'Access-Abr'!P31</f>
        <v>6319450.3499999996</v>
      </c>
      <c r="X31" s="36">
        <f t="shared" si="3"/>
        <v>1</v>
      </c>
    </row>
    <row r="32" spans="1:24" ht="30.75" customHeight="1" thickBot="1" x14ac:dyDescent="0.25">
      <c r="A32" s="32" t="str">
        <f>+'Access-Abr'!A32</f>
        <v>12101</v>
      </c>
      <c r="B32" s="43" t="str">
        <f>+'Access-Abr'!B32</f>
        <v>JUSTICA FEDERAL DE PRIMEIRO GRAU</v>
      </c>
      <c r="C32" s="32" t="str">
        <f>CONCATENATE('Access-Abr'!C32,".",'Access-Abr'!D32)</f>
        <v>09.272</v>
      </c>
      <c r="D32" s="32" t="str">
        <f>CONCATENATE('Access-Abr'!E32,".",'Access-Abr'!G32)</f>
        <v>0089.0181</v>
      </c>
      <c r="E32" s="43" t="str">
        <f>+'Access-Abr'!F32</f>
        <v>PREVIDENCIA DE INATIVOS E PENSIONISTAS DA UNIAO</v>
      </c>
      <c r="F32" s="43" t="str">
        <f>+'Access-Abr'!H32</f>
        <v>APOSENTADORIAS E PENSOES - SERVIDORES CIVIS</v>
      </c>
      <c r="G32" s="32" t="str">
        <f>IF('Access-Abr'!I32="1","F","S")</f>
        <v>S</v>
      </c>
      <c r="H32" s="32" t="str">
        <f>+'Access-Abr'!J32</f>
        <v>0169</v>
      </c>
      <c r="I32" s="43" t="str">
        <f>+'Access-Abr'!K32</f>
        <v>CONTRIB.PATRONAL P/PLANO DE SEGURID.SOC.SERV.</v>
      </c>
      <c r="J32" s="32" t="str">
        <f>+'Access-Abr'!L32</f>
        <v>1</v>
      </c>
      <c r="K32" s="35"/>
      <c r="L32" s="35"/>
      <c r="M32" s="35"/>
      <c r="N32" s="33">
        <v>0</v>
      </c>
      <c r="O32" s="35"/>
      <c r="P32" s="35">
        <f>'Access-Abr'!M32</f>
        <v>54308484.469999999</v>
      </c>
      <c r="Q32" s="35"/>
      <c r="R32" s="35">
        <f t="shared" si="0"/>
        <v>54308484.469999999</v>
      </c>
      <c r="S32" s="35">
        <f>'Access-Abr'!N32</f>
        <v>54308484.469999999</v>
      </c>
      <c r="T32" s="36">
        <f t="shared" si="1"/>
        <v>1</v>
      </c>
      <c r="U32" s="35">
        <f>'Access-Abr'!O32</f>
        <v>54308484.469999999</v>
      </c>
      <c r="V32" s="36">
        <f t="shared" si="2"/>
        <v>1</v>
      </c>
      <c r="W32" s="35">
        <f>'Access-Abr'!P32</f>
        <v>53875629</v>
      </c>
      <c r="X32" s="36">
        <f t="shared" si="3"/>
        <v>0.99202968975797678</v>
      </c>
    </row>
    <row r="33" spans="1:24" ht="30.75" customHeight="1" thickBot="1" x14ac:dyDescent="0.25">
      <c r="A33" s="79" t="s">
        <v>118</v>
      </c>
      <c r="B33" s="80"/>
      <c r="C33" s="80"/>
      <c r="D33" s="80"/>
      <c r="E33" s="80"/>
      <c r="F33" s="80"/>
      <c r="G33" s="80"/>
      <c r="H33" s="80"/>
      <c r="I33" s="80"/>
      <c r="J33" s="81"/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8">
        <f>SUM(P10:P32)</f>
        <v>766079823.32000005</v>
      </c>
      <c r="Q33" s="38">
        <f>SUM(Q10:Q32)</f>
        <v>0</v>
      </c>
      <c r="R33" s="38">
        <f>SUM(R10:R32)</f>
        <v>766079823.32000005</v>
      </c>
      <c r="S33" s="38">
        <f>SUM(S10:S32)</f>
        <v>684020255.17000008</v>
      </c>
      <c r="T33" s="39">
        <f t="shared" si="1"/>
        <v>0.89288378880104924</v>
      </c>
      <c r="U33" s="38">
        <f>SUM(U10:U32)</f>
        <v>510991401.09000003</v>
      </c>
      <c r="V33" s="39">
        <f t="shared" si="2"/>
        <v>0.66702109301807477</v>
      </c>
      <c r="W33" s="38">
        <f>SUM(W10:W32)</f>
        <v>507150186.36000007</v>
      </c>
      <c r="X33" s="39">
        <f t="shared" si="3"/>
        <v>0.66200697488955773</v>
      </c>
    </row>
    <row r="34" spans="1:24" ht="12.75" x14ac:dyDescent="0.2">
      <c r="A34" s="3" t="s">
        <v>119</v>
      </c>
      <c r="B34" s="3"/>
      <c r="C34" s="3"/>
      <c r="D34" s="3"/>
      <c r="E34" s="3"/>
      <c r="F34" s="3"/>
      <c r="G34" s="3"/>
      <c r="H34" s="4"/>
      <c r="I34" s="4"/>
      <c r="J34" s="4"/>
      <c r="K34" s="3"/>
      <c r="L34" s="3"/>
      <c r="M34" s="3"/>
      <c r="N34" s="3"/>
      <c r="O34" s="3"/>
      <c r="P34" s="3"/>
      <c r="Q34" s="3"/>
      <c r="R34" s="3"/>
      <c r="S34" s="3"/>
      <c r="T34" s="3"/>
      <c r="U34" s="5"/>
      <c r="V34" s="3"/>
      <c r="W34" s="5"/>
      <c r="X34" s="3"/>
    </row>
    <row r="35" spans="1:24" ht="12.75" x14ac:dyDescent="0.2">
      <c r="A35" s="3" t="s">
        <v>120</v>
      </c>
      <c r="B35" s="40"/>
      <c r="C35" s="3"/>
      <c r="D35" s="3"/>
      <c r="E35" s="3"/>
      <c r="F35" s="3"/>
      <c r="G35" s="3"/>
      <c r="H35" s="4"/>
      <c r="I35" s="4"/>
      <c r="J35" s="4"/>
      <c r="K35" s="3"/>
      <c r="L35" s="3"/>
      <c r="M35" s="3"/>
      <c r="N35" s="3"/>
      <c r="O35" s="3"/>
      <c r="P35" s="3"/>
      <c r="Q35" s="3"/>
      <c r="R35" s="3"/>
      <c r="S35" s="3"/>
      <c r="T35" s="3"/>
      <c r="U35" s="5"/>
      <c r="V35" s="3"/>
      <c r="W35" s="5"/>
      <c r="X35" s="3"/>
    </row>
    <row r="36" spans="1:24" ht="12.75" x14ac:dyDescent="0.2"/>
    <row r="37" spans="1:24" ht="12.75" x14ac:dyDescent="0.2"/>
    <row r="38" spans="1:24" ht="12.75" x14ac:dyDescent="0.2">
      <c r="N38" t="s">
        <v>15</v>
      </c>
      <c r="P38" s="42">
        <f>SUM(P10:P32)</f>
        <v>766079823.32000005</v>
      </c>
      <c r="Q38" s="42"/>
      <c r="R38" s="42">
        <f>SUM(R10:R32)</f>
        <v>766079823.32000005</v>
      </c>
      <c r="S38" s="42">
        <f>SUM(S10:S32)</f>
        <v>684020255.17000008</v>
      </c>
      <c r="T38" s="42"/>
      <c r="U38" s="42">
        <f>SUM(U10:U32)</f>
        <v>510991401.09000003</v>
      </c>
      <c r="V38" s="42"/>
      <c r="W38" s="42">
        <f>SUM(W10:W32)</f>
        <v>507150186.36000007</v>
      </c>
      <c r="X38" s="42"/>
    </row>
    <row r="39" spans="1:24" ht="12.75" x14ac:dyDescent="0.2">
      <c r="N39" s="55" t="s">
        <v>149</v>
      </c>
      <c r="P39" s="42">
        <f>'Access-Abr'!M33</f>
        <v>766079823.32000005</v>
      </c>
      <c r="Q39" s="42"/>
      <c r="R39" s="42">
        <f>'Access-Abr'!M33</f>
        <v>766079823.32000005</v>
      </c>
      <c r="S39" s="42">
        <f>'Access-Abr'!N33</f>
        <v>684020255.17000008</v>
      </c>
      <c r="T39" s="42"/>
      <c r="U39" s="42">
        <f>'Access-Abr'!O33</f>
        <v>510991401.09000003</v>
      </c>
      <c r="V39" s="42"/>
      <c r="W39" s="42">
        <f>'Access-Abr'!P33</f>
        <v>507150186.36000007</v>
      </c>
      <c r="X39" s="42"/>
    </row>
    <row r="40" spans="1:24" ht="12.75" x14ac:dyDescent="0.2">
      <c r="N40" t="s">
        <v>16</v>
      </c>
      <c r="P40" s="42">
        <f>+P38-P39</f>
        <v>0</v>
      </c>
      <c r="Q40" s="42"/>
      <c r="R40" s="42">
        <f>+R38-R39</f>
        <v>0</v>
      </c>
      <c r="S40" s="42">
        <f>+S38-S39</f>
        <v>0</v>
      </c>
      <c r="T40" s="42"/>
      <c r="U40" s="42">
        <f>+U38-U39</f>
        <v>0</v>
      </c>
      <c r="V40" s="42"/>
      <c r="W40" s="42">
        <f>+W38-W39</f>
        <v>0</v>
      </c>
      <c r="X40" s="42"/>
    </row>
    <row r="41" spans="1:24" ht="12.75" x14ac:dyDescent="0.2"/>
    <row r="42" spans="1:24" ht="12.75" x14ac:dyDescent="0.2">
      <c r="N42" s="55" t="s">
        <v>144</v>
      </c>
      <c r="P42" s="42">
        <v>766079823.32000005</v>
      </c>
      <c r="Q42" s="56"/>
      <c r="R42" s="56"/>
      <c r="S42" s="42">
        <v>684020255.16999996</v>
      </c>
      <c r="T42" s="56"/>
      <c r="U42" s="42">
        <v>510991401.08999997</v>
      </c>
      <c r="V42" s="56"/>
      <c r="W42" s="42">
        <v>507150186.36000001</v>
      </c>
    </row>
    <row r="43" spans="1:24" ht="12.75" x14ac:dyDescent="0.2">
      <c r="N43" s="55" t="s">
        <v>16</v>
      </c>
      <c r="P43" s="57">
        <f>+P33-P42</f>
        <v>0</v>
      </c>
      <c r="Q43" s="57"/>
      <c r="R43" s="42"/>
      <c r="S43" s="57">
        <f>+S33-S42</f>
        <v>0</v>
      </c>
      <c r="T43" s="42"/>
      <c r="U43" s="57">
        <f>+U33-U42</f>
        <v>0</v>
      </c>
      <c r="V43" s="42"/>
      <c r="W43" s="57">
        <f>+W33-W42</f>
        <v>0</v>
      </c>
    </row>
    <row r="44" spans="1:24" ht="12.75" x14ac:dyDescent="0.2">
      <c r="P44" s="57"/>
      <c r="Q44" s="57"/>
      <c r="R44" s="57"/>
      <c r="S44" s="57"/>
      <c r="T44" s="57"/>
      <c r="U44" s="57"/>
      <c r="V44" s="57"/>
      <c r="W44" s="57"/>
    </row>
    <row r="45" spans="1:24" ht="12.75" x14ac:dyDescent="0.2"/>
    <row r="46" spans="1:24" ht="12.75" x14ac:dyDescent="0.2"/>
  </sheetData>
  <mergeCells count="17"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  <mergeCell ref="J8:J9"/>
    <mergeCell ref="A33:J33"/>
    <mergeCell ref="N7:N8"/>
    <mergeCell ref="O7:O8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6"/>
  <sheetViews>
    <sheetView showGridLines="0" view="pageBreakPreview" zoomScale="63" zoomScaleNormal="85" zoomScaleSheetLayoutView="63" workbookViewId="0">
      <selection activeCell="B11" sqref="B11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.85546875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5.140625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42856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88" t="s">
        <v>89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9" t="s">
        <v>90</v>
      </c>
      <c r="B7" s="90"/>
      <c r="C7" s="90"/>
      <c r="D7" s="90"/>
      <c r="E7" s="90"/>
      <c r="F7" s="90"/>
      <c r="G7" s="90"/>
      <c r="H7" s="90"/>
      <c r="I7" s="90"/>
      <c r="J7" s="91"/>
      <c r="K7" s="92" t="s">
        <v>3</v>
      </c>
      <c r="L7" s="79" t="s">
        <v>91</v>
      </c>
      <c r="M7" s="81"/>
      <c r="N7" s="92" t="s">
        <v>92</v>
      </c>
      <c r="O7" s="92" t="s">
        <v>93</v>
      </c>
      <c r="P7" s="89" t="s">
        <v>94</v>
      </c>
      <c r="Q7" s="91"/>
      <c r="R7" s="92" t="s">
        <v>6</v>
      </c>
      <c r="S7" s="89" t="s">
        <v>95</v>
      </c>
      <c r="T7" s="90"/>
      <c r="U7" s="90"/>
      <c r="V7" s="90"/>
      <c r="W7" s="90"/>
      <c r="X7" s="91"/>
    </row>
    <row r="8" spans="1:24" ht="20.25" customHeight="1" x14ac:dyDescent="0.2">
      <c r="A8" s="94" t="s">
        <v>22</v>
      </c>
      <c r="B8" s="95"/>
      <c r="C8" s="82" t="s">
        <v>96</v>
      </c>
      <c r="D8" s="82" t="s">
        <v>97</v>
      </c>
      <c r="E8" s="84" t="s">
        <v>98</v>
      </c>
      <c r="F8" s="85"/>
      <c r="G8" s="82" t="s">
        <v>0</v>
      </c>
      <c r="H8" s="86" t="s">
        <v>2</v>
      </c>
      <c r="I8" s="87"/>
      <c r="J8" s="82" t="s">
        <v>1</v>
      </c>
      <c r="K8" s="93"/>
      <c r="L8" s="10" t="s">
        <v>99</v>
      </c>
      <c r="M8" s="10" t="s">
        <v>100</v>
      </c>
      <c r="N8" s="93"/>
      <c r="O8" s="93"/>
      <c r="P8" s="12" t="s">
        <v>4</v>
      </c>
      <c r="Q8" s="12" t="s">
        <v>5</v>
      </c>
      <c r="R8" s="93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83"/>
      <c r="D9" s="83"/>
      <c r="E9" s="17" t="s">
        <v>103</v>
      </c>
      <c r="F9" s="17" t="s">
        <v>104</v>
      </c>
      <c r="G9" s="83"/>
      <c r="H9" s="17" t="s">
        <v>101</v>
      </c>
      <c r="I9" s="17" t="s">
        <v>102</v>
      </c>
      <c r="J9" s="83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+'Access-Mai'!A10</f>
        <v>12101</v>
      </c>
      <c r="B10" s="24" t="str">
        <f>+'Access-Mai'!B10</f>
        <v>JUSTICA FEDERAL DE PRIMEIRO GRAU</v>
      </c>
      <c r="C10" s="23" t="str">
        <f>CONCATENATE('Access-Mai'!C10,".",'Access-Mai'!D10)</f>
        <v>02.061</v>
      </c>
      <c r="D10" s="23" t="str">
        <f>CONCATENATE('Access-Mai'!E10,".",'Access-Mai'!G10)</f>
        <v>0569.4224</v>
      </c>
      <c r="E10" s="24" t="str">
        <f>+'Access-Mai'!F10</f>
        <v>PRESTACAO JURISDICIONAL NA JUSTICA FEDERAL</v>
      </c>
      <c r="F10" s="25" t="str">
        <f>+'Access-Mai'!H10</f>
        <v>ASSISTENCIA JURIDICA A PESSOAS CARENTES</v>
      </c>
      <c r="G10" s="22" t="str">
        <f>IF('Access-Mai'!I10="1","F","S")</f>
        <v>F</v>
      </c>
      <c r="H10" s="22" t="str">
        <f>+'Access-Mai'!J10</f>
        <v>0100</v>
      </c>
      <c r="I10" s="26" t="str">
        <f>+'Access-Mai'!K10</f>
        <v>RECURSOS ORDINARIOS</v>
      </c>
      <c r="J10" s="22" t="str">
        <f>+'Access-Mai'!L10</f>
        <v>3</v>
      </c>
      <c r="K10" s="27"/>
      <c r="L10" s="28"/>
      <c r="M10" s="28"/>
      <c r="N10" s="29">
        <f>K10+L10-M10</f>
        <v>0</v>
      </c>
      <c r="O10" s="27"/>
      <c r="P10" s="30">
        <f>'Access-Mai'!M10</f>
        <v>28458359</v>
      </c>
      <c r="Q10" s="30"/>
      <c r="R10" s="30">
        <f>N10-O10+P10+Q10</f>
        <v>28458359</v>
      </c>
      <c r="S10" s="30">
        <f>'Access-Mai'!N10</f>
        <v>28458357.420000002</v>
      </c>
      <c r="T10" s="31">
        <f>IF(R10&gt;0,S10/R10,0)</f>
        <v>0.9999999444802844</v>
      </c>
      <c r="U10" s="30">
        <f>'Access-Mai'!O10</f>
        <v>14391070.32</v>
      </c>
      <c r="V10" s="31">
        <f>IF(R10&gt;0,U10/R10,0)</f>
        <v>0.50568869132615835</v>
      </c>
      <c r="W10" s="30">
        <f>'Access-Mai'!P10</f>
        <v>14256134.57</v>
      </c>
      <c r="X10" s="31">
        <f>IF(R10&gt;0,W10/R10,0)</f>
        <v>0.5009471758368077</v>
      </c>
    </row>
    <row r="11" spans="1:24" ht="30.75" customHeight="1" x14ac:dyDescent="0.2">
      <c r="A11" s="32" t="str">
        <f>+'Access-Mai'!A11</f>
        <v>12101</v>
      </c>
      <c r="B11" s="43" t="str">
        <f>+'Access-Mai'!B11</f>
        <v>JUSTICA FEDERAL DE PRIMEIRO GRAU</v>
      </c>
      <c r="C11" s="32" t="str">
        <f>CONCATENATE('Access-Mai'!C11,".",'Access-Mai'!D11)</f>
        <v>02.061</v>
      </c>
      <c r="D11" s="32" t="str">
        <f>CONCATENATE('Access-Mai'!E11,".",'Access-Mai'!G11)</f>
        <v>0569.4257</v>
      </c>
      <c r="E11" s="43" t="str">
        <f>+'Access-Mai'!F11</f>
        <v>PRESTACAO JURISDICIONAL NA JUSTICA FEDERAL</v>
      </c>
      <c r="F11" s="44" t="str">
        <f>+'Access-Mai'!H11</f>
        <v>JULGAMENTO DE CAUSAS NA JUSTICA FEDERAL</v>
      </c>
      <c r="G11" s="32" t="str">
        <f>IF('Access-Mai'!I11="1","F","S")</f>
        <v>F</v>
      </c>
      <c r="H11" s="32" t="str">
        <f>+'Access-Mai'!J11</f>
        <v>0100</v>
      </c>
      <c r="I11" s="43" t="str">
        <f>+'Access-Mai'!K11</f>
        <v>RECURSOS ORDINARIOS</v>
      </c>
      <c r="J11" s="32" t="str">
        <f>+'Access-Mai'!L11</f>
        <v>4</v>
      </c>
      <c r="K11" s="33"/>
      <c r="L11" s="33"/>
      <c r="M11" s="33"/>
      <c r="N11" s="34">
        <v>0</v>
      </c>
      <c r="O11" s="33"/>
      <c r="P11" s="35">
        <f>'Access-Mai'!M11</f>
        <v>6550000</v>
      </c>
      <c r="Q11" s="35"/>
      <c r="R11" s="35">
        <f t="shared" ref="R11:R32" si="0">N11-O11+P11+Q11</f>
        <v>6550000</v>
      </c>
      <c r="S11" s="35">
        <f>'Access-Mai'!N11</f>
        <v>500939.16</v>
      </c>
      <c r="T11" s="36">
        <f t="shared" ref="T11:T33" si="1">IF(R11&gt;0,S11/R11,0)</f>
        <v>7.6479261068702287E-2</v>
      </c>
      <c r="U11" s="35">
        <f>'Access-Mai'!O11</f>
        <v>0</v>
      </c>
      <c r="V11" s="36">
        <f t="shared" ref="V11:V33" si="2">IF(R11&gt;0,U11/R11,0)</f>
        <v>0</v>
      </c>
      <c r="W11" s="35">
        <f>'Access-Mai'!P11</f>
        <v>0</v>
      </c>
      <c r="X11" s="36">
        <f t="shared" ref="X11:X33" si="3">IF(R11&gt;0,W11/R11,0)</f>
        <v>0</v>
      </c>
    </row>
    <row r="12" spans="1:24" ht="30.75" customHeight="1" x14ac:dyDescent="0.2">
      <c r="A12" s="32" t="str">
        <f>+'Access-Mai'!A12</f>
        <v>12101</v>
      </c>
      <c r="B12" s="43" t="str">
        <f>+'Access-Mai'!B12</f>
        <v>JUSTICA FEDERAL DE PRIMEIRO GRAU</v>
      </c>
      <c r="C12" s="32" t="str">
        <f>CONCATENATE('Access-Mai'!C12,".",'Access-Mai'!D12)</f>
        <v>02.061</v>
      </c>
      <c r="D12" s="32" t="str">
        <f>CONCATENATE('Access-Mai'!E12,".",'Access-Mai'!G12)</f>
        <v>0569.4257</v>
      </c>
      <c r="E12" s="43" t="str">
        <f>+'Access-Mai'!F12</f>
        <v>PRESTACAO JURISDICIONAL NA JUSTICA FEDERAL</v>
      </c>
      <c r="F12" s="43" t="str">
        <f>+'Access-Mai'!H12</f>
        <v>JULGAMENTO DE CAUSAS NA JUSTICA FEDERAL</v>
      </c>
      <c r="G12" s="32" t="str">
        <f>IF('Access-Mai'!I12="1","F","S")</f>
        <v>F</v>
      </c>
      <c r="H12" s="32" t="str">
        <f>+'Access-Mai'!J12</f>
        <v>0100</v>
      </c>
      <c r="I12" s="43" t="str">
        <f>+'Access-Mai'!K12</f>
        <v>RECURSOS ORDINARIOS</v>
      </c>
      <c r="J12" s="32" t="str">
        <f>+'Access-Mai'!L12</f>
        <v>3</v>
      </c>
      <c r="K12" s="35"/>
      <c r="L12" s="35"/>
      <c r="M12" s="35"/>
      <c r="N12" s="33">
        <v>0</v>
      </c>
      <c r="O12" s="35"/>
      <c r="P12" s="35">
        <f>'Access-Mai'!M12</f>
        <v>152185595.09</v>
      </c>
      <c r="Q12" s="35"/>
      <c r="R12" s="35">
        <f t="shared" si="0"/>
        <v>152185595.09</v>
      </c>
      <c r="S12" s="35">
        <f>'Access-Mai'!N12</f>
        <v>106874423.43000001</v>
      </c>
      <c r="T12" s="36">
        <f t="shared" si="1"/>
        <v>0.70226372848755014</v>
      </c>
      <c r="U12" s="35">
        <f>'Access-Mai'!O12</f>
        <v>36531656.850000001</v>
      </c>
      <c r="V12" s="36">
        <f t="shared" si="2"/>
        <v>0.24004674574092111</v>
      </c>
      <c r="W12" s="35">
        <f>'Access-Mai'!P12</f>
        <v>35421381.619999997</v>
      </c>
      <c r="X12" s="36">
        <f t="shared" si="3"/>
        <v>0.2327512114339888</v>
      </c>
    </row>
    <row r="13" spans="1:24" ht="30.75" customHeight="1" x14ac:dyDescent="0.2">
      <c r="A13" s="32" t="str">
        <f>+'Access-Mai'!A13</f>
        <v>12101</v>
      </c>
      <c r="B13" s="43" t="str">
        <f>+'Access-Mai'!B13</f>
        <v>JUSTICA FEDERAL DE PRIMEIRO GRAU</v>
      </c>
      <c r="C13" s="32" t="str">
        <f>CONCATENATE('Access-Mai'!C13,".",'Access-Mai'!D13)</f>
        <v>02.061</v>
      </c>
      <c r="D13" s="32" t="str">
        <f>CONCATENATE('Access-Mai'!E13,".",'Access-Mai'!G13)</f>
        <v>0569.4257</v>
      </c>
      <c r="E13" s="43" t="str">
        <f>+'Access-Mai'!F13</f>
        <v>PRESTACAO JURISDICIONAL NA JUSTICA FEDERAL</v>
      </c>
      <c r="F13" s="43" t="str">
        <f>+'Access-Mai'!H13</f>
        <v>JULGAMENTO DE CAUSAS NA JUSTICA FEDERAL</v>
      </c>
      <c r="G13" s="32" t="str">
        <f>IF('Access-Mai'!I13="1","F","S")</f>
        <v>F</v>
      </c>
      <c r="H13" s="32" t="str">
        <f>+'Access-Mai'!J13</f>
        <v>0127</v>
      </c>
      <c r="I13" s="43" t="str">
        <f>+'Access-Mai'!K13</f>
        <v>CUSTAS E EMOLUMENTOS - PODER JUDICIARIO</v>
      </c>
      <c r="J13" s="32" t="str">
        <f>+'Access-Mai'!L13</f>
        <v>3</v>
      </c>
      <c r="K13" s="35"/>
      <c r="L13" s="35"/>
      <c r="M13" s="35"/>
      <c r="N13" s="33">
        <v>0</v>
      </c>
      <c r="O13" s="35"/>
      <c r="P13" s="35">
        <f>'Access-Mai'!M13</f>
        <v>22562454</v>
      </c>
      <c r="Q13" s="35"/>
      <c r="R13" s="35">
        <f t="shared" si="0"/>
        <v>22562454</v>
      </c>
      <c r="S13" s="35">
        <f>'Access-Mai'!N13</f>
        <v>20393034.09</v>
      </c>
      <c r="T13" s="36">
        <f t="shared" si="1"/>
        <v>0.90384822900913175</v>
      </c>
      <c r="U13" s="35">
        <f>'Access-Mai'!O13</f>
        <v>6725570</v>
      </c>
      <c r="V13" s="36">
        <f t="shared" si="2"/>
        <v>0.29808681271992843</v>
      </c>
      <c r="W13" s="35">
        <f>'Access-Mai'!P13</f>
        <v>6725391.4199999999</v>
      </c>
      <c r="X13" s="36">
        <f t="shared" si="3"/>
        <v>0.29807889780074454</v>
      </c>
    </row>
    <row r="14" spans="1:24" ht="30.75" customHeight="1" x14ac:dyDescent="0.2">
      <c r="A14" s="32" t="str">
        <f>+'Access-Mai'!A14</f>
        <v>12101</v>
      </c>
      <c r="B14" s="43" t="str">
        <f>+'Access-Mai'!B14</f>
        <v>JUSTICA FEDERAL DE PRIMEIRO GRAU</v>
      </c>
      <c r="C14" s="32" t="str">
        <f>CONCATENATE('Access-Mai'!C14,".",'Access-Mai'!D14)</f>
        <v>02.122</v>
      </c>
      <c r="D14" s="32" t="str">
        <f>CONCATENATE('Access-Mai'!E14,".",'Access-Mai'!G14)</f>
        <v>0569.11RQ</v>
      </c>
      <c r="E14" s="43" t="str">
        <f>+'Access-Mai'!F14</f>
        <v>PRESTACAO JURISDICIONAL NA JUSTICA FEDERAL</v>
      </c>
      <c r="F14" s="43" t="str">
        <f>+'Access-Mai'!H14</f>
        <v>REFORMA DO FORUM FEDERAL DE EXECUCOES FISCAIS DE SAO PAULO -</v>
      </c>
      <c r="G14" s="32" t="str">
        <f>IF('Access-Mai'!I14="1","F","S")</f>
        <v>F</v>
      </c>
      <c r="H14" s="32" t="str">
        <f>+'Access-Mai'!J14</f>
        <v>0100</v>
      </c>
      <c r="I14" s="43" t="str">
        <f>+'Access-Mai'!K14</f>
        <v>RECURSOS ORDINARIOS</v>
      </c>
      <c r="J14" s="32" t="str">
        <f>+'Access-Mai'!L14</f>
        <v>4</v>
      </c>
      <c r="K14" s="35"/>
      <c r="L14" s="35"/>
      <c r="M14" s="35"/>
      <c r="N14" s="33">
        <v>0</v>
      </c>
      <c r="O14" s="35"/>
      <c r="P14" s="35">
        <f>'Access-Mai'!M14</f>
        <v>1670000</v>
      </c>
      <c r="Q14" s="35"/>
      <c r="R14" s="35">
        <f t="shared" si="0"/>
        <v>1670000</v>
      </c>
      <c r="S14" s="35">
        <f>'Access-Mai'!N14</f>
        <v>0</v>
      </c>
      <c r="T14" s="36">
        <f t="shared" si="1"/>
        <v>0</v>
      </c>
      <c r="U14" s="35">
        <f>'Access-Mai'!O14</f>
        <v>0</v>
      </c>
      <c r="V14" s="36">
        <f t="shared" si="2"/>
        <v>0</v>
      </c>
      <c r="W14" s="35">
        <f>'Access-Mai'!P14</f>
        <v>0</v>
      </c>
      <c r="X14" s="36">
        <f t="shared" si="3"/>
        <v>0</v>
      </c>
    </row>
    <row r="15" spans="1:24" ht="30.75" customHeight="1" x14ac:dyDescent="0.2">
      <c r="A15" s="32" t="str">
        <f>+'Access-Mai'!A15</f>
        <v>12101</v>
      </c>
      <c r="B15" s="43" t="str">
        <f>+'Access-Mai'!B15</f>
        <v>JUSTICA FEDERAL DE PRIMEIRO GRAU</v>
      </c>
      <c r="C15" s="32" t="str">
        <f>CONCATENATE('Access-Mai'!C15,".",'Access-Mai'!D15)</f>
        <v>02.122</v>
      </c>
      <c r="D15" s="32" t="str">
        <f>CONCATENATE('Access-Mai'!E15,".",'Access-Mai'!G15)</f>
        <v>0569.12S9</v>
      </c>
      <c r="E15" s="43" t="str">
        <f>+'Access-Mai'!F15</f>
        <v>PRESTACAO JURISDICIONAL NA JUSTICA FEDERAL</v>
      </c>
      <c r="F15" s="43" t="str">
        <f>+'Access-Mai'!H15</f>
        <v>REFORMA DO FORUM FEDERAL CRIMINAL E PREVIDENCIARIO DE SAO PA</v>
      </c>
      <c r="G15" s="32" t="str">
        <f>IF('Access-Mai'!I15="1","F","S")</f>
        <v>F</v>
      </c>
      <c r="H15" s="32" t="str">
        <f>+'Access-Mai'!J15</f>
        <v>0100</v>
      </c>
      <c r="I15" s="43" t="str">
        <f>+'Access-Mai'!K15</f>
        <v>RECURSOS ORDINARIOS</v>
      </c>
      <c r="J15" s="32" t="str">
        <f>+'Access-Mai'!L15</f>
        <v>4</v>
      </c>
      <c r="K15" s="33"/>
      <c r="L15" s="33"/>
      <c r="M15" s="33"/>
      <c r="N15" s="33">
        <v>0</v>
      </c>
      <c r="O15" s="33"/>
      <c r="P15" s="35">
        <f>'Access-Mai'!M15</f>
        <v>1950800</v>
      </c>
      <c r="Q15" s="35"/>
      <c r="R15" s="35">
        <f t="shared" si="0"/>
        <v>1950800</v>
      </c>
      <c r="S15" s="35">
        <f>'Access-Mai'!N15</f>
        <v>0</v>
      </c>
      <c r="T15" s="36">
        <f t="shared" si="1"/>
        <v>0</v>
      </c>
      <c r="U15" s="35">
        <f>'Access-Mai'!O15</f>
        <v>0</v>
      </c>
      <c r="V15" s="36">
        <f t="shared" si="2"/>
        <v>0</v>
      </c>
      <c r="W15" s="35">
        <f>'Access-Mai'!P15</f>
        <v>0</v>
      </c>
      <c r="X15" s="36">
        <f t="shared" si="3"/>
        <v>0</v>
      </c>
    </row>
    <row r="16" spans="1:24" ht="30.75" customHeight="1" x14ac:dyDescent="0.2">
      <c r="A16" s="32" t="str">
        <f>+'Access-Mai'!A16</f>
        <v>12101</v>
      </c>
      <c r="B16" s="43" t="str">
        <f>+'Access-Mai'!B16</f>
        <v>JUSTICA FEDERAL DE PRIMEIRO GRAU</v>
      </c>
      <c r="C16" s="32" t="str">
        <f>CONCATENATE('Access-Mai'!C16,".",'Access-Mai'!D16)</f>
        <v>02.122</v>
      </c>
      <c r="D16" s="32" t="str">
        <f>CONCATENATE('Access-Mai'!E16,".",'Access-Mai'!G16)</f>
        <v>0569.13FR</v>
      </c>
      <c r="E16" s="43" t="str">
        <f>+'Access-Mai'!F16</f>
        <v>PRESTACAO JURISDICIONAL NA JUSTICA FEDERAL</v>
      </c>
      <c r="F16" s="43" t="str">
        <f>+'Access-Mai'!H16</f>
        <v>REFORMA DO FORUM FEDERAL DE RIBEIRAO PRETO - SP</v>
      </c>
      <c r="G16" s="32" t="str">
        <f>IF('Access-Mai'!I16="1","F","S")</f>
        <v>F</v>
      </c>
      <c r="H16" s="32" t="str">
        <f>+'Access-Mai'!J16</f>
        <v>0100</v>
      </c>
      <c r="I16" s="43" t="str">
        <f>+'Access-Mai'!K16</f>
        <v>RECURSOS ORDINARIOS</v>
      </c>
      <c r="J16" s="32" t="str">
        <f>+'Access-Mai'!L16</f>
        <v>4</v>
      </c>
      <c r="K16" s="35"/>
      <c r="L16" s="35"/>
      <c r="M16" s="35"/>
      <c r="N16" s="33">
        <v>0</v>
      </c>
      <c r="O16" s="35"/>
      <c r="P16" s="35">
        <f>'Access-Mai'!M16</f>
        <v>2625300</v>
      </c>
      <c r="Q16" s="35"/>
      <c r="R16" s="35">
        <f t="shared" si="0"/>
        <v>2625300</v>
      </c>
      <c r="S16" s="35">
        <f>'Access-Mai'!N16</f>
        <v>0</v>
      </c>
      <c r="T16" s="36">
        <f t="shared" si="1"/>
        <v>0</v>
      </c>
      <c r="U16" s="35">
        <f>'Access-Mai'!O16</f>
        <v>0</v>
      </c>
      <c r="V16" s="36">
        <f t="shared" si="2"/>
        <v>0</v>
      </c>
      <c r="W16" s="35">
        <f>'Access-Mai'!P16</f>
        <v>0</v>
      </c>
      <c r="X16" s="36">
        <f t="shared" si="3"/>
        <v>0</v>
      </c>
    </row>
    <row r="17" spans="1:24" ht="30.75" customHeight="1" x14ac:dyDescent="0.2">
      <c r="A17" s="32" t="str">
        <f>+'Access-Mai'!A17</f>
        <v>12101</v>
      </c>
      <c r="B17" s="43" t="str">
        <f>+'Access-Mai'!B17</f>
        <v>JUSTICA FEDERAL DE PRIMEIRO GRAU</v>
      </c>
      <c r="C17" s="32" t="str">
        <f>CONCATENATE('Access-Mai'!C17,".",'Access-Mai'!D17)</f>
        <v>02.122</v>
      </c>
      <c r="D17" s="32" t="str">
        <f>CONCATENATE('Access-Mai'!E17,".",'Access-Mai'!G17)</f>
        <v>0569.14YN</v>
      </c>
      <c r="E17" s="43" t="str">
        <f>+'Access-Mai'!F17</f>
        <v>PRESTACAO JURISDICIONAL NA JUSTICA FEDERAL</v>
      </c>
      <c r="F17" s="43" t="str">
        <f>+'Access-Mai'!H17</f>
        <v>REFORMA DO FORUM FEDERAL CIVEL DE SAO PAULO - SP</v>
      </c>
      <c r="G17" s="32" t="str">
        <f>IF('Access-Mai'!I17="1","F","S")</f>
        <v>F</v>
      </c>
      <c r="H17" s="32" t="str">
        <f>+'Access-Mai'!J17</f>
        <v>0100</v>
      </c>
      <c r="I17" s="43" t="str">
        <f>+'Access-Mai'!K17</f>
        <v>RECURSOS ORDINARIOS</v>
      </c>
      <c r="J17" s="32" t="str">
        <f>+'Access-Mai'!L17</f>
        <v>4</v>
      </c>
      <c r="K17" s="35"/>
      <c r="L17" s="35"/>
      <c r="M17" s="35"/>
      <c r="N17" s="33">
        <v>0</v>
      </c>
      <c r="O17" s="35"/>
      <c r="P17" s="35">
        <f>'Access-Mai'!M17</f>
        <v>1180000</v>
      </c>
      <c r="Q17" s="35"/>
      <c r="R17" s="35">
        <f t="shared" si="0"/>
        <v>1180000</v>
      </c>
      <c r="S17" s="35">
        <f>'Access-Mai'!N17</f>
        <v>0</v>
      </c>
      <c r="T17" s="36">
        <f t="shared" si="1"/>
        <v>0</v>
      </c>
      <c r="U17" s="35">
        <f>'Access-Mai'!O17</f>
        <v>0</v>
      </c>
      <c r="V17" s="36">
        <f t="shared" si="2"/>
        <v>0</v>
      </c>
      <c r="W17" s="35">
        <f>'Access-Mai'!P17</f>
        <v>0</v>
      </c>
      <c r="X17" s="36">
        <f t="shared" si="3"/>
        <v>0</v>
      </c>
    </row>
    <row r="18" spans="1:24" ht="30.75" customHeight="1" x14ac:dyDescent="0.2">
      <c r="A18" s="32" t="str">
        <f>+'Access-Mai'!A18</f>
        <v>12101</v>
      </c>
      <c r="B18" s="43" t="str">
        <f>+'Access-Mai'!B18</f>
        <v>JUSTICA FEDERAL DE PRIMEIRO GRAU</v>
      </c>
      <c r="C18" s="32" t="str">
        <f>CONCATENATE('Access-Mai'!C18,".",'Access-Mai'!D18)</f>
        <v>02.122</v>
      </c>
      <c r="D18" s="32" t="str">
        <f>CONCATENATE('Access-Mai'!E18,".",'Access-Mai'!G18)</f>
        <v>0569.14YO</v>
      </c>
      <c r="E18" s="43" t="str">
        <f>+'Access-Mai'!F18</f>
        <v>PRESTACAO JURISDICIONAL NA JUSTICA FEDERAL</v>
      </c>
      <c r="F18" s="43" t="str">
        <f>+'Access-Mai'!H18</f>
        <v>REFORMA DA SEDE ADMINISTRATIVA DA JUSTICA FEDERAL DE SAO PAU</v>
      </c>
      <c r="G18" s="32" t="str">
        <f>IF('Access-Mai'!I18="1","F","S")</f>
        <v>F</v>
      </c>
      <c r="H18" s="32" t="str">
        <f>+'Access-Mai'!J18</f>
        <v>0100</v>
      </c>
      <c r="I18" s="43" t="str">
        <f>+'Access-Mai'!K18</f>
        <v>RECURSOS ORDINARIOS</v>
      </c>
      <c r="J18" s="32" t="str">
        <f>+'Access-Mai'!L18</f>
        <v>4</v>
      </c>
      <c r="K18" s="35"/>
      <c r="L18" s="35"/>
      <c r="M18" s="35"/>
      <c r="N18" s="33">
        <v>0</v>
      </c>
      <c r="O18" s="35"/>
      <c r="P18" s="35">
        <f>'Access-Mai'!M18</f>
        <v>1470000</v>
      </c>
      <c r="Q18" s="35"/>
      <c r="R18" s="35">
        <f t="shared" si="0"/>
        <v>1470000</v>
      </c>
      <c r="S18" s="35">
        <f>'Access-Mai'!N18</f>
        <v>0</v>
      </c>
      <c r="T18" s="36">
        <f t="shared" si="1"/>
        <v>0</v>
      </c>
      <c r="U18" s="35">
        <f>'Access-Mai'!O18</f>
        <v>0</v>
      </c>
      <c r="V18" s="36">
        <f t="shared" si="2"/>
        <v>0</v>
      </c>
      <c r="W18" s="35">
        <f>'Access-Mai'!P18</f>
        <v>0</v>
      </c>
      <c r="X18" s="36">
        <f t="shared" si="3"/>
        <v>0</v>
      </c>
    </row>
    <row r="19" spans="1:24" ht="30.75" customHeight="1" x14ac:dyDescent="0.2">
      <c r="A19" s="32" t="str">
        <f>+'Access-Mai'!A19</f>
        <v>12101</v>
      </c>
      <c r="B19" s="43" t="str">
        <f>+'Access-Mai'!B19</f>
        <v>JUSTICA FEDERAL DE PRIMEIRO GRAU</v>
      </c>
      <c r="C19" s="32" t="str">
        <f>CONCATENATE('Access-Mai'!C19,".",'Access-Mai'!D19)</f>
        <v>02.122</v>
      </c>
      <c r="D19" s="32" t="str">
        <f>CONCATENATE('Access-Mai'!E19,".",'Access-Mai'!G19)</f>
        <v>0569.158T</v>
      </c>
      <c r="E19" s="43" t="str">
        <f>+'Access-Mai'!F19</f>
        <v>PRESTACAO JURISDICIONAL NA JUSTICA FEDERAL</v>
      </c>
      <c r="F19" s="43" t="str">
        <f>+'Access-Mai'!H19</f>
        <v>REFORMA DO JUIZADO ESPECIAL FEDERAL DE SAO PAULO - SP - 2. E</v>
      </c>
      <c r="G19" s="32" t="str">
        <f>IF('Access-Mai'!I19="1","F","S")</f>
        <v>F</v>
      </c>
      <c r="H19" s="32" t="str">
        <f>+'Access-Mai'!J19</f>
        <v>0100</v>
      </c>
      <c r="I19" s="43" t="str">
        <f>+'Access-Mai'!K19</f>
        <v>RECURSOS ORDINARIOS</v>
      </c>
      <c r="J19" s="32" t="str">
        <f>+'Access-Mai'!L19</f>
        <v>4</v>
      </c>
      <c r="K19" s="35"/>
      <c r="L19" s="35"/>
      <c r="M19" s="35"/>
      <c r="N19" s="33">
        <v>0</v>
      </c>
      <c r="O19" s="35"/>
      <c r="P19" s="35">
        <f>'Access-Mai'!M19</f>
        <v>2000000</v>
      </c>
      <c r="Q19" s="35"/>
      <c r="R19" s="35">
        <f t="shared" si="0"/>
        <v>2000000</v>
      </c>
      <c r="S19" s="35">
        <f>'Access-Mai'!N19</f>
        <v>0</v>
      </c>
      <c r="T19" s="36">
        <f t="shared" si="1"/>
        <v>0</v>
      </c>
      <c r="U19" s="35">
        <f>'Access-Mai'!O19</f>
        <v>0</v>
      </c>
      <c r="V19" s="36">
        <f t="shared" si="2"/>
        <v>0</v>
      </c>
      <c r="W19" s="35">
        <f>'Access-Mai'!P19</f>
        <v>0</v>
      </c>
      <c r="X19" s="36">
        <f t="shared" si="3"/>
        <v>0</v>
      </c>
    </row>
    <row r="20" spans="1:24" ht="30.75" customHeight="1" x14ac:dyDescent="0.2">
      <c r="A20" s="32" t="str">
        <f>+'Access-Mai'!A20</f>
        <v>12101</v>
      </c>
      <c r="B20" s="43" t="str">
        <f>+'Access-Mai'!B20</f>
        <v>JUSTICA FEDERAL DE PRIMEIRO GRAU</v>
      </c>
      <c r="C20" s="32" t="str">
        <f>CONCATENATE('Access-Mai'!C20,".",'Access-Mai'!D20)</f>
        <v>02.122</v>
      </c>
      <c r="D20" s="32" t="str">
        <f>CONCATENATE('Access-Mai'!E20,".",'Access-Mai'!G20)</f>
        <v>0569.15NX</v>
      </c>
      <c r="E20" s="43" t="str">
        <f>+'Access-Mai'!F20</f>
        <v>PRESTACAO JURISDICIONAL NA JUSTICA FEDERAL</v>
      </c>
      <c r="F20" s="43" t="str">
        <f>+'Access-Mai'!H20</f>
        <v>REFORMA DO FORUM FEDERAL DE SANTOS - SP</v>
      </c>
      <c r="G20" s="32" t="str">
        <f>IF('Access-Mai'!I20="1","F","S")</f>
        <v>F</v>
      </c>
      <c r="H20" s="32" t="str">
        <f>+'Access-Mai'!J20</f>
        <v>0100</v>
      </c>
      <c r="I20" s="43" t="str">
        <f>+'Access-Mai'!K20</f>
        <v>RECURSOS ORDINARIOS</v>
      </c>
      <c r="J20" s="32" t="str">
        <f>+'Access-Mai'!L20</f>
        <v>4</v>
      </c>
      <c r="K20" s="35"/>
      <c r="L20" s="35"/>
      <c r="M20" s="35"/>
      <c r="N20" s="33">
        <v>0</v>
      </c>
      <c r="O20" s="35"/>
      <c r="P20" s="35">
        <f>'Access-Mai'!M20</f>
        <v>1410000</v>
      </c>
      <c r="Q20" s="35"/>
      <c r="R20" s="35">
        <f t="shared" si="0"/>
        <v>1410000</v>
      </c>
      <c r="S20" s="35">
        <f>'Access-Mai'!N20</f>
        <v>0</v>
      </c>
      <c r="T20" s="36">
        <f t="shared" si="1"/>
        <v>0</v>
      </c>
      <c r="U20" s="35">
        <f>'Access-Mai'!O20</f>
        <v>0</v>
      </c>
      <c r="V20" s="36">
        <f t="shared" si="2"/>
        <v>0</v>
      </c>
      <c r="W20" s="35">
        <f>'Access-Mai'!P20</f>
        <v>0</v>
      </c>
      <c r="X20" s="36">
        <f t="shared" si="3"/>
        <v>0</v>
      </c>
    </row>
    <row r="21" spans="1:24" ht="30.75" customHeight="1" x14ac:dyDescent="0.2">
      <c r="A21" s="32" t="str">
        <f>+'Access-Mai'!A21</f>
        <v>12101</v>
      </c>
      <c r="B21" s="43" t="str">
        <f>+'Access-Mai'!B21</f>
        <v>JUSTICA FEDERAL DE PRIMEIRO GRAU</v>
      </c>
      <c r="C21" s="32" t="str">
        <f>CONCATENATE('Access-Mai'!C21,".",'Access-Mai'!D21)</f>
        <v>02.122</v>
      </c>
      <c r="D21" s="32" t="str">
        <f>CONCATENATE('Access-Mai'!E21,".",'Access-Mai'!G21)</f>
        <v>0569.20TP</v>
      </c>
      <c r="E21" s="43" t="str">
        <f>+'Access-Mai'!F21</f>
        <v>PRESTACAO JURISDICIONAL NA JUSTICA FEDERAL</v>
      </c>
      <c r="F21" s="43" t="str">
        <f>+'Access-Mai'!H21</f>
        <v>PESSOAL ATIVO DA UNIAO</v>
      </c>
      <c r="G21" s="32" t="str">
        <f>IF('Access-Mai'!I21="1","F","S")</f>
        <v>F</v>
      </c>
      <c r="H21" s="32" t="str">
        <f>+'Access-Mai'!J21</f>
        <v>0100</v>
      </c>
      <c r="I21" s="43" t="str">
        <f>+'Access-Mai'!K21</f>
        <v>RECURSOS ORDINARIOS</v>
      </c>
      <c r="J21" s="32" t="str">
        <f>+'Access-Mai'!L21</f>
        <v>1</v>
      </c>
      <c r="K21" s="35"/>
      <c r="L21" s="35"/>
      <c r="M21" s="35"/>
      <c r="N21" s="33">
        <v>0</v>
      </c>
      <c r="O21" s="35"/>
      <c r="P21" s="35">
        <f>'Access-Mai'!M21</f>
        <v>395012857.55000001</v>
      </c>
      <c r="Q21" s="35"/>
      <c r="R21" s="35">
        <f t="shared" si="0"/>
        <v>395012857.55000001</v>
      </c>
      <c r="S21" s="35">
        <f>'Access-Mai'!N21</f>
        <v>395012564.12</v>
      </c>
      <c r="T21" s="36">
        <f t="shared" si="1"/>
        <v>0.99999925716342042</v>
      </c>
      <c r="U21" s="35">
        <f>'Access-Mai'!O21</f>
        <v>394839870.86000001</v>
      </c>
      <c r="V21" s="36">
        <f t="shared" si="2"/>
        <v>0.99956207326750601</v>
      </c>
      <c r="W21" s="35">
        <f>'Access-Mai'!P21</f>
        <v>392698247.35000002</v>
      </c>
      <c r="X21" s="36">
        <f t="shared" si="3"/>
        <v>0.99414041807561415</v>
      </c>
    </row>
    <row r="22" spans="1:24" ht="30.75" customHeight="1" x14ac:dyDescent="0.2">
      <c r="A22" s="32" t="str">
        <f>+'Access-Mai'!A22</f>
        <v>12101</v>
      </c>
      <c r="B22" s="43" t="str">
        <f>+'Access-Mai'!B22</f>
        <v>JUSTICA FEDERAL DE PRIMEIRO GRAU</v>
      </c>
      <c r="C22" s="32" t="str">
        <f>CONCATENATE('Access-Mai'!C22,".",'Access-Mai'!D22)</f>
        <v>02.122</v>
      </c>
      <c r="D22" s="32" t="str">
        <f>CONCATENATE('Access-Mai'!E22,".",'Access-Mai'!G22)</f>
        <v>0569.216H</v>
      </c>
      <c r="E22" s="43" t="str">
        <f>+'Access-Mai'!F22</f>
        <v>PRESTACAO JURISDICIONAL NA JUSTICA FEDERAL</v>
      </c>
      <c r="F22" s="43" t="str">
        <f>+'Access-Mai'!H22</f>
        <v>AJUDA DE CUSTO PARA MORADIA OU AUXILIO-MORADIA A AGENTES PUB</v>
      </c>
      <c r="G22" s="32" t="str">
        <f>IF('Access-Mai'!I22="1","F","S")</f>
        <v>F</v>
      </c>
      <c r="H22" s="32" t="str">
        <f>+'Access-Mai'!J22</f>
        <v>0100</v>
      </c>
      <c r="I22" s="43" t="str">
        <f>+'Access-Mai'!K22</f>
        <v>RECURSOS ORDINARIOS</v>
      </c>
      <c r="J22" s="32" t="str">
        <f>+'Access-Mai'!L22</f>
        <v>3</v>
      </c>
      <c r="K22" s="35"/>
      <c r="L22" s="35"/>
      <c r="M22" s="35"/>
      <c r="N22" s="33">
        <v>0</v>
      </c>
      <c r="O22" s="35"/>
      <c r="P22" s="35">
        <f>'Access-Mai'!M22</f>
        <v>17147858</v>
      </c>
      <c r="Q22" s="35"/>
      <c r="R22" s="35">
        <f t="shared" si="0"/>
        <v>17147858</v>
      </c>
      <c r="S22" s="35">
        <f>'Access-Mai'!N22</f>
        <v>7563222.0199999996</v>
      </c>
      <c r="T22" s="36">
        <f t="shared" si="1"/>
        <v>0.44105928682171264</v>
      </c>
      <c r="U22" s="35">
        <f>'Access-Mai'!O22</f>
        <v>6939118.7999999998</v>
      </c>
      <c r="V22" s="36">
        <f t="shared" si="2"/>
        <v>0.40466388280098892</v>
      </c>
      <c r="W22" s="35">
        <f>'Access-Mai'!P22</f>
        <v>6939118.7999999998</v>
      </c>
      <c r="X22" s="36">
        <f t="shared" si="3"/>
        <v>0.40466388280098892</v>
      </c>
    </row>
    <row r="23" spans="1:24" ht="30.75" customHeight="1" x14ac:dyDescent="0.2">
      <c r="A23" s="32" t="str">
        <f>+'Access-Mai'!A23</f>
        <v>12101</v>
      </c>
      <c r="B23" s="43" t="str">
        <f>+'Access-Mai'!B23</f>
        <v>JUSTICA FEDERAL DE PRIMEIRO GRAU</v>
      </c>
      <c r="C23" s="32" t="str">
        <f>CONCATENATE('Access-Mai'!C23,".",'Access-Mai'!D23)</f>
        <v>02.131</v>
      </c>
      <c r="D23" s="32" t="str">
        <f>CONCATENATE('Access-Mai'!E23,".",'Access-Mai'!G23)</f>
        <v>0569.2549</v>
      </c>
      <c r="E23" s="43" t="str">
        <f>+'Access-Mai'!F23</f>
        <v>PRESTACAO JURISDICIONAL NA JUSTICA FEDERAL</v>
      </c>
      <c r="F23" s="43" t="str">
        <f>+'Access-Mai'!H23</f>
        <v>COMUNICACAO E DIVULGACAO INSTITUCIONAL</v>
      </c>
      <c r="G23" s="32" t="str">
        <f>IF('Access-Mai'!I23="1","F","S")</f>
        <v>F</v>
      </c>
      <c r="H23" s="32" t="str">
        <f>+'Access-Mai'!J23</f>
        <v>0100</v>
      </c>
      <c r="I23" s="43" t="str">
        <f>+'Access-Mai'!K23</f>
        <v>RECURSOS ORDINARIOS</v>
      </c>
      <c r="J23" s="32" t="str">
        <f>+'Access-Mai'!L23</f>
        <v>4</v>
      </c>
      <c r="K23" s="35"/>
      <c r="L23" s="35"/>
      <c r="M23" s="35"/>
      <c r="N23" s="33">
        <v>0</v>
      </c>
      <c r="O23" s="35"/>
      <c r="P23" s="35">
        <f>'Access-Mai'!M23</f>
        <v>60000</v>
      </c>
      <c r="Q23" s="35"/>
      <c r="R23" s="35">
        <f t="shared" si="0"/>
        <v>60000</v>
      </c>
      <c r="S23" s="35">
        <f>'Access-Mai'!N23</f>
        <v>0</v>
      </c>
      <c r="T23" s="36">
        <f t="shared" si="1"/>
        <v>0</v>
      </c>
      <c r="U23" s="35">
        <f>'Access-Mai'!O23</f>
        <v>0</v>
      </c>
      <c r="V23" s="36">
        <f t="shared" si="2"/>
        <v>0</v>
      </c>
      <c r="W23" s="35">
        <f>'Access-Mai'!P23</f>
        <v>0</v>
      </c>
      <c r="X23" s="36">
        <f t="shared" si="3"/>
        <v>0</v>
      </c>
    </row>
    <row r="24" spans="1:24" ht="30.75" customHeight="1" x14ac:dyDescent="0.2">
      <c r="A24" s="32" t="str">
        <f>+'Access-Mai'!A24</f>
        <v>12101</v>
      </c>
      <c r="B24" s="43" t="str">
        <f>+'Access-Mai'!B24</f>
        <v>JUSTICA FEDERAL DE PRIMEIRO GRAU</v>
      </c>
      <c r="C24" s="32" t="str">
        <f>CONCATENATE('Access-Mai'!C24,".",'Access-Mai'!D24)</f>
        <v>02.131</v>
      </c>
      <c r="D24" s="32" t="str">
        <f>CONCATENATE('Access-Mai'!E24,".",'Access-Mai'!G24)</f>
        <v>0569.2549</v>
      </c>
      <c r="E24" s="43" t="str">
        <f>+'Access-Mai'!F24</f>
        <v>PRESTACAO JURISDICIONAL NA JUSTICA FEDERAL</v>
      </c>
      <c r="F24" s="43" t="str">
        <f>+'Access-Mai'!H24</f>
        <v>COMUNICACAO E DIVULGACAO INSTITUCIONAL</v>
      </c>
      <c r="G24" s="32" t="str">
        <f>IF('Access-Mai'!I24="1","F","S")</f>
        <v>F</v>
      </c>
      <c r="H24" s="32" t="str">
        <f>+'Access-Mai'!J24</f>
        <v>0100</v>
      </c>
      <c r="I24" s="43" t="str">
        <f>+'Access-Mai'!K24</f>
        <v>RECURSOS ORDINARIOS</v>
      </c>
      <c r="J24" s="32" t="str">
        <f>+'Access-Mai'!L24</f>
        <v>3</v>
      </c>
      <c r="K24" s="35"/>
      <c r="L24" s="35"/>
      <c r="M24" s="35"/>
      <c r="N24" s="33">
        <v>0</v>
      </c>
      <c r="O24" s="35"/>
      <c r="P24" s="35">
        <f>'Access-Mai'!M24</f>
        <v>30000</v>
      </c>
      <c r="Q24" s="35"/>
      <c r="R24" s="35">
        <f t="shared" si="0"/>
        <v>30000</v>
      </c>
      <c r="S24" s="35">
        <f>'Access-Mai'!N24</f>
        <v>0</v>
      </c>
      <c r="T24" s="36">
        <f t="shared" si="1"/>
        <v>0</v>
      </c>
      <c r="U24" s="35">
        <f>'Access-Mai'!O24</f>
        <v>0</v>
      </c>
      <c r="V24" s="36">
        <f t="shared" si="2"/>
        <v>0</v>
      </c>
      <c r="W24" s="35">
        <f>'Access-Mai'!P24</f>
        <v>0</v>
      </c>
      <c r="X24" s="36">
        <f t="shared" si="3"/>
        <v>0</v>
      </c>
    </row>
    <row r="25" spans="1:24" ht="30.75" customHeight="1" x14ac:dyDescent="0.2">
      <c r="A25" s="32" t="str">
        <f>+'Access-Mai'!A25</f>
        <v>12101</v>
      </c>
      <c r="B25" s="43" t="str">
        <f>+'Access-Mai'!B25</f>
        <v>JUSTICA FEDERAL DE PRIMEIRO GRAU</v>
      </c>
      <c r="C25" s="32" t="str">
        <f>CONCATENATE('Access-Mai'!C25,".",'Access-Mai'!D25)</f>
        <v>02.301</v>
      </c>
      <c r="D25" s="32" t="str">
        <f>CONCATENATE('Access-Mai'!E25,".",'Access-Mai'!G25)</f>
        <v>0569.2004</v>
      </c>
      <c r="E25" s="43" t="str">
        <f>+'Access-Mai'!F25</f>
        <v>PRESTACAO JURISDICIONAL NA JUSTICA FEDERAL</v>
      </c>
      <c r="F25" s="43" t="str">
        <f>+'Access-Mai'!H25</f>
        <v>ASSISTENCIA MEDICA E ODONTOLOGICA AOS SERVIDORES CIVIS, EMPR</v>
      </c>
      <c r="G25" s="32" t="str">
        <f>IF('Access-Mai'!I25="1","F","S")</f>
        <v>S</v>
      </c>
      <c r="H25" s="32" t="str">
        <f>+'Access-Mai'!J25</f>
        <v>0100</v>
      </c>
      <c r="I25" s="43" t="str">
        <f>+'Access-Mai'!K25</f>
        <v>RECURSOS ORDINARIOS</v>
      </c>
      <c r="J25" s="32" t="str">
        <f>+'Access-Mai'!L25</f>
        <v>3</v>
      </c>
      <c r="K25" s="35"/>
      <c r="L25" s="35"/>
      <c r="M25" s="35"/>
      <c r="N25" s="33">
        <v>0</v>
      </c>
      <c r="O25" s="35"/>
      <c r="P25" s="35">
        <f>'Access-Mai'!M25</f>
        <v>30134400</v>
      </c>
      <c r="Q25" s="35"/>
      <c r="R25" s="35">
        <f t="shared" si="0"/>
        <v>30134400</v>
      </c>
      <c r="S25" s="35">
        <f>'Access-Mai'!N25</f>
        <v>28560000</v>
      </c>
      <c r="T25" s="36">
        <f t="shared" si="1"/>
        <v>0.94775406180312205</v>
      </c>
      <c r="U25" s="35">
        <f>'Access-Mai'!O25</f>
        <v>8650816.0199999996</v>
      </c>
      <c r="V25" s="36">
        <f t="shared" si="2"/>
        <v>0.28707444050653075</v>
      </c>
      <c r="W25" s="35">
        <f>'Access-Mai'!P25</f>
        <v>8650816.0199999996</v>
      </c>
      <c r="X25" s="36">
        <f t="shared" si="3"/>
        <v>0.28707444050653075</v>
      </c>
    </row>
    <row r="26" spans="1:24" ht="30.75" customHeight="1" x14ac:dyDescent="0.2">
      <c r="A26" s="32" t="str">
        <f>+'Access-Mai'!A26</f>
        <v>12101</v>
      </c>
      <c r="B26" s="43" t="str">
        <f>+'Access-Mai'!B26</f>
        <v>JUSTICA FEDERAL DE PRIMEIRO GRAU</v>
      </c>
      <c r="C26" s="32" t="str">
        <f>CONCATENATE('Access-Mai'!C26,".",'Access-Mai'!D26)</f>
        <v>02.331</v>
      </c>
      <c r="D26" s="32" t="str">
        <f>CONCATENATE('Access-Mai'!E26,".",'Access-Mai'!G26)</f>
        <v>0569.00M1</v>
      </c>
      <c r="E26" s="43" t="str">
        <f>+'Access-Mai'!F26</f>
        <v>PRESTACAO JURISDICIONAL NA JUSTICA FEDERAL</v>
      </c>
      <c r="F26" s="43" t="str">
        <f>+'Access-Mai'!H26</f>
        <v>BENEFICIOS ASSISTENCIAIS DECORRENTES DO AUXILIO-FUNERAL E NA</v>
      </c>
      <c r="G26" s="32" t="str">
        <f>IF('Access-Mai'!I26="1","F","S")</f>
        <v>F</v>
      </c>
      <c r="H26" s="32" t="str">
        <f>+'Access-Mai'!J26</f>
        <v>0100</v>
      </c>
      <c r="I26" s="43" t="str">
        <f>+'Access-Mai'!K26</f>
        <v>RECURSOS ORDINARIOS</v>
      </c>
      <c r="J26" s="32" t="str">
        <f>+'Access-Mai'!L26</f>
        <v>3</v>
      </c>
      <c r="K26" s="35"/>
      <c r="L26" s="35"/>
      <c r="M26" s="35"/>
      <c r="N26" s="33">
        <v>0</v>
      </c>
      <c r="O26" s="35"/>
      <c r="P26" s="35">
        <f>'Access-Mai'!M26</f>
        <v>141478.85</v>
      </c>
      <c r="Q26" s="35"/>
      <c r="R26" s="35">
        <f t="shared" si="0"/>
        <v>141478.85</v>
      </c>
      <c r="S26" s="35">
        <f>'Access-Mai'!N26</f>
        <v>141478.85</v>
      </c>
      <c r="T26" s="36">
        <f t="shared" si="1"/>
        <v>1</v>
      </c>
      <c r="U26" s="35">
        <f>'Access-Mai'!O26</f>
        <v>140852.84</v>
      </c>
      <c r="V26" s="36">
        <f t="shared" si="2"/>
        <v>0.99557523969130357</v>
      </c>
      <c r="W26" s="35">
        <f>'Access-Mai'!P26</f>
        <v>140852.84</v>
      </c>
      <c r="X26" s="36">
        <f t="shared" si="3"/>
        <v>0.99557523969130357</v>
      </c>
    </row>
    <row r="27" spans="1:24" ht="30.75" customHeight="1" x14ac:dyDescent="0.2">
      <c r="A27" s="32" t="str">
        <f>+'Access-Mai'!A27</f>
        <v>12101</v>
      </c>
      <c r="B27" s="43" t="str">
        <f>+'Access-Mai'!B27</f>
        <v>JUSTICA FEDERAL DE PRIMEIRO GRAU</v>
      </c>
      <c r="C27" s="32" t="str">
        <f>CONCATENATE('Access-Mai'!C27,".",'Access-Mai'!D27)</f>
        <v>02.331</v>
      </c>
      <c r="D27" s="32" t="str">
        <f>CONCATENATE('Access-Mai'!E27,".",'Access-Mai'!G27)</f>
        <v>0569.2010</v>
      </c>
      <c r="E27" s="43" t="str">
        <f>+'Access-Mai'!F27</f>
        <v>PRESTACAO JURISDICIONAL NA JUSTICA FEDERAL</v>
      </c>
      <c r="F27" s="43" t="str">
        <f>+'Access-Mai'!H27</f>
        <v>ASSISTENCIA PRE-ESCOLAR AOS DEPENDENTES DOS SERVIDORES CIVIS</v>
      </c>
      <c r="G27" s="32" t="str">
        <f>IF('Access-Mai'!I27="1","F","S")</f>
        <v>F</v>
      </c>
      <c r="H27" s="32" t="str">
        <f>+'Access-Mai'!J27</f>
        <v>0100</v>
      </c>
      <c r="I27" s="43" t="str">
        <f>+'Access-Mai'!K27</f>
        <v>RECURSOS ORDINARIOS</v>
      </c>
      <c r="J27" s="32" t="str">
        <f>+'Access-Mai'!L27</f>
        <v>3</v>
      </c>
      <c r="K27" s="35"/>
      <c r="L27" s="35"/>
      <c r="M27" s="35"/>
      <c r="N27" s="33">
        <v>0</v>
      </c>
      <c r="O27" s="35"/>
      <c r="P27" s="35">
        <f>'Access-Mai'!M27</f>
        <v>6987204</v>
      </c>
      <c r="Q27" s="35"/>
      <c r="R27" s="35">
        <f t="shared" si="0"/>
        <v>6987204</v>
      </c>
      <c r="S27" s="35">
        <f>'Access-Mai'!N27</f>
        <v>6987204</v>
      </c>
      <c r="T27" s="36">
        <f t="shared" si="1"/>
        <v>1</v>
      </c>
      <c r="U27" s="35">
        <f>'Access-Mai'!O27</f>
        <v>2740080</v>
      </c>
      <c r="V27" s="36">
        <f t="shared" si="2"/>
        <v>0.39215686274509803</v>
      </c>
      <c r="W27" s="35">
        <f>'Access-Mai'!P27</f>
        <v>2740080</v>
      </c>
      <c r="X27" s="36">
        <f t="shared" si="3"/>
        <v>0.39215686274509803</v>
      </c>
    </row>
    <row r="28" spans="1:24" ht="30.75" customHeight="1" x14ac:dyDescent="0.2">
      <c r="A28" s="32" t="str">
        <f>+'Access-Mai'!A28</f>
        <v>12101</v>
      </c>
      <c r="B28" s="43" t="str">
        <f>+'Access-Mai'!B28</f>
        <v>JUSTICA FEDERAL DE PRIMEIRO GRAU</v>
      </c>
      <c r="C28" s="32" t="str">
        <f>CONCATENATE('Access-Mai'!C28,".",'Access-Mai'!D28)</f>
        <v>02.331</v>
      </c>
      <c r="D28" s="32" t="str">
        <f>CONCATENATE('Access-Mai'!E28,".",'Access-Mai'!G28)</f>
        <v>0569.2011</v>
      </c>
      <c r="E28" s="43" t="str">
        <f>+'Access-Mai'!F28</f>
        <v>PRESTACAO JURISDICIONAL NA JUSTICA FEDERAL</v>
      </c>
      <c r="F28" s="43" t="str">
        <f>+'Access-Mai'!H28</f>
        <v>AUXILIO-TRANSPORTE AOS SERVIDORES CIVIS, EMPREGADOS E MILITA</v>
      </c>
      <c r="G28" s="32" t="str">
        <f>IF('Access-Mai'!I28="1","F","S")</f>
        <v>F</v>
      </c>
      <c r="H28" s="32" t="str">
        <f>+'Access-Mai'!J28</f>
        <v>0100</v>
      </c>
      <c r="I28" s="43" t="str">
        <f>+'Access-Mai'!K28</f>
        <v>RECURSOS ORDINARIOS</v>
      </c>
      <c r="J28" s="32" t="str">
        <f>+'Access-Mai'!L28</f>
        <v>3</v>
      </c>
      <c r="K28" s="35"/>
      <c r="L28" s="35"/>
      <c r="M28" s="35"/>
      <c r="N28" s="33">
        <v>0</v>
      </c>
      <c r="O28" s="35"/>
      <c r="P28" s="35">
        <f>'Access-Mai'!M28</f>
        <v>2972750</v>
      </c>
      <c r="Q28" s="35"/>
      <c r="R28" s="35">
        <f t="shared" si="0"/>
        <v>2972750</v>
      </c>
      <c r="S28" s="35">
        <f>'Access-Mai'!N28</f>
        <v>2972749.92</v>
      </c>
      <c r="T28" s="36">
        <f t="shared" si="1"/>
        <v>0.99999997308889077</v>
      </c>
      <c r="U28" s="35">
        <f>'Access-Mai'!O28</f>
        <v>539408.1</v>
      </c>
      <c r="V28" s="36">
        <f t="shared" si="2"/>
        <v>0.18145087881591118</v>
      </c>
      <c r="W28" s="35">
        <f>'Access-Mai'!P28</f>
        <v>539408.1</v>
      </c>
      <c r="X28" s="36">
        <f t="shared" si="3"/>
        <v>0.18145087881591118</v>
      </c>
    </row>
    <row r="29" spans="1:24" ht="30.75" customHeight="1" x14ac:dyDescent="0.2">
      <c r="A29" s="32" t="str">
        <f>+'Access-Mai'!A29</f>
        <v>12101</v>
      </c>
      <c r="B29" s="43" t="str">
        <f>+'Access-Mai'!B29</f>
        <v>JUSTICA FEDERAL DE PRIMEIRO GRAU</v>
      </c>
      <c r="C29" s="32" t="str">
        <f>CONCATENATE('Access-Mai'!C29,".",'Access-Mai'!D29)</f>
        <v>02.331</v>
      </c>
      <c r="D29" s="32" t="str">
        <f>CONCATENATE('Access-Mai'!E29,".",'Access-Mai'!G29)</f>
        <v>0569.2012</v>
      </c>
      <c r="E29" s="43" t="str">
        <f>+'Access-Mai'!F29</f>
        <v>PRESTACAO JURISDICIONAL NA JUSTICA FEDERAL</v>
      </c>
      <c r="F29" s="43" t="str">
        <f>+'Access-Mai'!H29</f>
        <v>AUXILIO-ALIMENTACAO AOS SERVIDORES CIVIS, EMPREGADOS E MILIT</v>
      </c>
      <c r="G29" s="32" t="str">
        <f>IF('Access-Mai'!I29="1","F","S")</f>
        <v>F</v>
      </c>
      <c r="H29" s="32" t="str">
        <f>+'Access-Mai'!J29</f>
        <v>0100</v>
      </c>
      <c r="I29" s="43" t="str">
        <f>+'Access-Mai'!K29</f>
        <v>RECURSOS ORDINARIOS</v>
      </c>
      <c r="J29" s="32" t="str">
        <f>+'Access-Mai'!L29</f>
        <v>3</v>
      </c>
      <c r="K29" s="35"/>
      <c r="L29" s="35"/>
      <c r="M29" s="35"/>
      <c r="N29" s="33">
        <v>0</v>
      </c>
      <c r="O29" s="35"/>
      <c r="P29" s="35">
        <f>'Access-Mai'!M29</f>
        <v>48711936</v>
      </c>
      <c r="Q29" s="35"/>
      <c r="R29" s="35">
        <f t="shared" si="0"/>
        <v>48711936</v>
      </c>
      <c r="S29" s="35">
        <f>'Access-Mai'!N29</f>
        <v>48711936</v>
      </c>
      <c r="T29" s="36">
        <f t="shared" si="1"/>
        <v>1</v>
      </c>
      <c r="U29" s="35">
        <f>'Access-Mai'!O29</f>
        <v>20204772.039999999</v>
      </c>
      <c r="V29" s="36">
        <f t="shared" si="2"/>
        <v>0.414780723147608</v>
      </c>
      <c r="W29" s="35">
        <f>'Access-Mai'!P29</f>
        <v>20204772.039999999</v>
      </c>
      <c r="X29" s="36">
        <f t="shared" si="3"/>
        <v>0.414780723147608</v>
      </c>
    </row>
    <row r="30" spans="1:24" ht="30.75" customHeight="1" x14ac:dyDescent="0.2">
      <c r="A30" s="32" t="str">
        <f>+'Access-Mai'!A30</f>
        <v>12101</v>
      </c>
      <c r="B30" s="43" t="str">
        <f>+'Access-Mai'!B30</f>
        <v>JUSTICA FEDERAL DE PRIMEIRO GRAU</v>
      </c>
      <c r="C30" s="32" t="str">
        <f>CONCATENATE('Access-Mai'!C30,".",'Access-Mai'!D30)</f>
        <v>02.846</v>
      </c>
      <c r="D30" s="32" t="str">
        <f>CONCATENATE('Access-Mai'!E30,".",'Access-Mai'!G30)</f>
        <v>0569.09HB</v>
      </c>
      <c r="E30" s="43" t="str">
        <f>+'Access-Mai'!F30</f>
        <v>PRESTACAO JURISDICIONAL NA JUSTICA FEDERAL</v>
      </c>
      <c r="F30" s="43" t="str">
        <f>+'Access-Mai'!H30</f>
        <v>CONTRIBUICAO DA UNIAO, DE SUAS AUTARQUIAS E FUNDACOES PARA O</v>
      </c>
      <c r="G30" s="32" t="str">
        <f>IF('Access-Mai'!I30="1","F","S")</f>
        <v>F</v>
      </c>
      <c r="H30" s="32" t="str">
        <f>+'Access-Mai'!J30</f>
        <v>0100</v>
      </c>
      <c r="I30" s="43" t="str">
        <f>+'Access-Mai'!K30</f>
        <v>RECURSOS ORDINARIOS</v>
      </c>
      <c r="J30" s="32" t="str">
        <f>+'Access-Mai'!L30</f>
        <v>1</v>
      </c>
      <c r="K30" s="35"/>
      <c r="L30" s="35"/>
      <c r="M30" s="35"/>
      <c r="N30" s="33">
        <v>0</v>
      </c>
      <c r="O30" s="35"/>
      <c r="P30" s="35">
        <f>'Access-Mai'!M30</f>
        <v>66473070.439999998</v>
      </c>
      <c r="Q30" s="35"/>
      <c r="R30" s="35">
        <f t="shared" si="0"/>
        <v>66473070.439999998</v>
      </c>
      <c r="S30" s="35">
        <f>'Access-Mai'!N30</f>
        <v>66473070.439999998</v>
      </c>
      <c r="T30" s="36">
        <f t="shared" si="1"/>
        <v>1</v>
      </c>
      <c r="U30" s="35">
        <f>'Access-Mai'!O30</f>
        <v>66463500.700000003</v>
      </c>
      <c r="V30" s="36">
        <f t="shared" si="2"/>
        <v>0.99985603583621685</v>
      </c>
      <c r="W30" s="35">
        <f>'Access-Mai'!P30</f>
        <v>66463500.700000003</v>
      </c>
      <c r="X30" s="36">
        <f t="shared" si="3"/>
        <v>0.99985603583621685</v>
      </c>
    </row>
    <row r="31" spans="1:24" ht="30.75" customHeight="1" x14ac:dyDescent="0.2">
      <c r="A31" s="32" t="str">
        <f>+'Access-Mai'!A31</f>
        <v>12101</v>
      </c>
      <c r="B31" s="43" t="str">
        <f>+'Access-Mai'!B31</f>
        <v>JUSTICA FEDERAL DE PRIMEIRO GRAU</v>
      </c>
      <c r="C31" s="32" t="str">
        <f>CONCATENATE('Access-Mai'!C31,".",'Access-Mai'!D31)</f>
        <v>09.272</v>
      </c>
      <c r="D31" s="32" t="str">
        <f>CONCATENATE('Access-Mai'!E31,".",'Access-Mai'!G31)</f>
        <v>0089.0181</v>
      </c>
      <c r="E31" s="43" t="str">
        <f>+'Access-Mai'!F31</f>
        <v>PREVIDENCIA DE INATIVOS E PENSIONISTAS DA UNIAO</v>
      </c>
      <c r="F31" s="43" t="str">
        <f>+'Access-Mai'!H31</f>
        <v>APOSENTADORIAS E PENSOES - SERVIDORES CIVIS</v>
      </c>
      <c r="G31" s="32" t="str">
        <f>IF('Access-Mai'!I31="1","F","S")</f>
        <v>S</v>
      </c>
      <c r="H31" s="32" t="str">
        <f>+'Access-Mai'!J31</f>
        <v>0156</v>
      </c>
      <c r="I31" s="43" t="str">
        <f>+'Access-Mai'!K31</f>
        <v>CONTRIBUICAO PLANO SEGURIDADE SOCIAL SERVIDOR</v>
      </c>
      <c r="J31" s="32" t="str">
        <f>+'Access-Mai'!L31</f>
        <v>1</v>
      </c>
      <c r="K31" s="35"/>
      <c r="L31" s="35"/>
      <c r="M31" s="35"/>
      <c r="N31" s="33">
        <v>0</v>
      </c>
      <c r="O31" s="35"/>
      <c r="P31" s="35">
        <f>'Access-Mai'!M31</f>
        <v>20096685.170000002</v>
      </c>
      <c r="Q31" s="35"/>
      <c r="R31" s="35">
        <f t="shared" si="0"/>
        <v>20096685.170000002</v>
      </c>
      <c r="S31" s="35">
        <f>'Access-Mai'!N31</f>
        <v>20096685.170000002</v>
      </c>
      <c r="T31" s="36">
        <f t="shared" si="1"/>
        <v>1</v>
      </c>
      <c r="U31" s="35">
        <f>'Access-Mai'!O31</f>
        <v>20096685.170000002</v>
      </c>
      <c r="V31" s="36">
        <f t="shared" si="2"/>
        <v>1</v>
      </c>
      <c r="W31" s="35">
        <f>'Access-Mai'!P31</f>
        <v>19659281.170000002</v>
      </c>
      <c r="X31" s="36">
        <f t="shared" si="3"/>
        <v>0.97823501755140452</v>
      </c>
    </row>
    <row r="32" spans="1:24" ht="30.75" customHeight="1" thickBot="1" x14ac:dyDescent="0.25">
      <c r="A32" s="32" t="str">
        <f>+'Access-Mai'!A32</f>
        <v>12101</v>
      </c>
      <c r="B32" s="43" t="str">
        <f>+'Access-Mai'!B32</f>
        <v>JUSTICA FEDERAL DE PRIMEIRO GRAU</v>
      </c>
      <c r="C32" s="32" t="str">
        <f>CONCATENATE('Access-Mai'!C32,".",'Access-Mai'!D32)</f>
        <v>09.272</v>
      </c>
      <c r="D32" s="32" t="str">
        <f>CONCATENATE('Access-Mai'!E32,".",'Access-Mai'!G32)</f>
        <v>0089.0181</v>
      </c>
      <c r="E32" s="43" t="str">
        <f>+'Access-Mai'!F32</f>
        <v>PREVIDENCIA DE INATIVOS E PENSIONISTAS DA UNIAO</v>
      </c>
      <c r="F32" s="43" t="str">
        <f>+'Access-Mai'!H32</f>
        <v>APOSENTADORIAS E PENSOES - SERVIDORES CIVIS</v>
      </c>
      <c r="G32" s="32" t="str">
        <f>IF('Access-Mai'!I32="1","F","S")</f>
        <v>S</v>
      </c>
      <c r="H32" s="32" t="str">
        <f>+'Access-Mai'!J32</f>
        <v>0169</v>
      </c>
      <c r="I32" s="43" t="str">
        <f>+'Access-Mai'!K32</f>
        <v>CONTRIB.PATRONAL P/PLANO DE SEGURID.SOC.SERV.</v>
      </c>
      <c r="J32" s="32" t="str">
        <f>+'Access-Mai'!L32</f>
        <v>1</v>
      </c>
      <c r="K32" s="35"/>
      <c r="L32" s="35"/>
      <c r="M32" s="35"/>
      <c r="N32" s="33">
        <v>0</v>
      </c>
      <c r="O32" s="35"/>
      <c r="P32" s="35">
        <f>'Access-Mai'!M32</f>
        <v>54310549.289999999</v>
      </c>
      <c r="Q32" s="35"/>
      <c r="R32" s="35">
        <f t="shared" si="0"/>
        <v>54310549.289999999</v>
      </c>
      <c r="S32" s="35">
        <f>'Access-Mai'!N32</f>
        <v>54310549.289999999</v>
      </c>
      <c r="T32" s="36">
        <f t="shared" si="1"/>
        <v>1</v>
      </c>
      <c r="U32" s="35">
        <f>'Access-Mai'!O32</f>
        <v>54258551.530000001</v>
      </c>
      <c r="V32" s="36">
        <f t="shared" si="2"/>
        <v>0.99904258453137074</v>
      </c>
      <c r="W32" s="35">
        <f>'Access-Mai'!P32</f>
        <v>54257421.770000003</v>
      </c>
      <c r="X32" s="36">
        <f t="shared" si="3"/>
        <v>0.99902178267952491</v>
      </c>
    </row>
    <row r="33" spans="1:24" ht="30.75" customHeight="1" thickBot="1" x14ac:dyDescent="0.25">
      <c r="A33" s="79" t="s">
        <v>118</v>
      </c>
      <c r="B33" s="80"/>
      <c r="C33" s="80"/>
      <c r="D33" s="80"/>
      <c r="E33" s="80"/>
      <c r="F33" s="80"/>
      <c r="G33" s="80"/>
      <c r="H33" s="80"/>
      <c r="I33" s="80"/>
      <c r="J33" s="81"/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8">
        <f>SUM(P10:P32)</f>
        <v>864141297.38999999</v>
      </c>
      <c r="Q33" s="38">
        <f>SUM(Q10:Q32)</f>
        <v>0</v>
      </c>
      <c r="R33" s="38">
        <f>SUM(R10:R32)</f>
        <v>864141297.38999999</v>
      </c>
      <c r="S33" s="38">
        <f>SUM(S10:S32)</f>
        <v>787056213.90999997</v>
      </c>
      <c r="T33" s="39">
        <f t="shared" si="1"/>
        <v>0.91079574172323075</v>
      </c>
      <c r="U33" s="38">
        <f>SUM(U10:U32)</f>
        <v>632521953.23000002</v>
      </c>
      <c r="V33" s="39">
        <f t="shared" si="2"/>
        <v>0.73196588930587048</v>
      </c>
      <c r="W33" s="38">
        <f>SUM(W10:W32)</f>
        <v>628696406.39999998</v>
      </c>
      <c r="X33" s="39">
        <f t="shared" si="3"/>
        <v>0.72753889705176289</v>
      </c>
    </row>
    <row r="34" spans="1:24" ht="12.75" x14ac:dyDescent="0.2">
      <c r="A34" s="3" t="s">
        <v>119</v>
      </c>
      <c r="B34" s="3"/>
      <c r="C34" s="3"/>
      <c r="D34" s="3"/>
      <c r="E34" s="3"/>
      <c r="F34" s="3"/>
      <c r="G34" s="3"/>
      <c r="H34" s="4"/>
      <c r="I34" s="4"/>
      <c r="J34" s="4"/>
      <c r="K34" s="3"/>
      <c r="L34" s="3"/>
      <c r="M34" s="3"/>
      <c r="N34" s="3"/>
      <c r="O34" s="3"/>
      <c r="P34" s="3"/>
      <c r="Q34" s="3"/>
      <c r="R34" s="3"/>
      <c r="S34" s="3"/>
      <c r="T34" s="3"/>
      <c r="U34" s="5"/>
      <c r="V34" s="3"/>
      <c r="W34" s="5"/>
      <c r="X34" s="3"/>
    </row>
    <row r="35" spans="1:24" ht="12.75" x14ac:dyDescent="0.2">
      <c r="A35" s="3" t="s">
        <v>120</v>
      </c>
      <c r="B35" s="40"/>
      <c r="C35" s="3"/>
      <c r="D35" s="3"/>
      <c r="E35" s="3"/>
      <c r="F35" s="3"/>
      <c r="G35" s="3"/>
      <c r="H35" s="4"/>
      <c r="I35" s="4"/>
      <c r="J35" s="4"/>
      <c r="K35" s="3"/>
      <c r="L35" s="3"/>
      <c r="M35" s="3"/>
      <c r="N35" s="3"/>
      <c r="O35" s="3"/>
      <c r="P35" s="3"/>
      <c r="Q35" s="3"/>
      <c r="R35" s="3"/>
      <c r="S35" s="3"/>
      <c r="T35" s="3"/>
      <c r="U35" s="5"/>
      <c r="V35" s="3"/>
      <c r="W35" s="5"/>
      <c r="X35" s="3"/>
    </row>
    <row r="36" spans="1:24" ht="12.75" x14ac:dyDescent="0.2"/>
    <row r="37" spans="1:24" ht="12.75" x14ac:dyDescent="0.2"/>
    <row r="38" spans="1:24" ht="12.75" x14ac:dyDescent="0.2">
      <c r="N38" t="s">
        <v>15</v>
      </c>
      <c r="P38" s="42">
        <f>SUM(P10:P32)</f>
        <v>864141297.38999999</v>
      </c>
      <c r="Q38" s="42"/>
      <c r="R38" s="42">
        <f>SUM(R10:R32)</f>
        <v>864141297.38999999</v>
      </c>
      <c r="S38" s="42">
        <f>SUM(S10:S32)</f>
        <v>787056213.90999997</v>
      </c>
      <c r="T38" s="42"/>
      <c r="U38" s="42">
        <f>SUM(U10:U32)</f>
        <v>632521953.23000002</v>
      </c>
      <c r="V38" s="42"/>
      <c r="W38" s="42">
        <f>SUM(W10:W32)</f>
        <v>628696406.39999998</v>
      </c>
      <c r="X38" s="42"/>
    </row>
    <row r="39" spans="1:24" ht="12.75" x14ac:dyDescent="0.2">
      <c r="N39" s="55" t="s">
        <v>151</v>
      </c>
      <c r="P39" s="42">
        <f>'Access-Mai'!M33</f>
        <v>864141297.38999999</v>
      </c>
      <c r="Q39" s="42"/>
      <c r="R39" s="42">
        <f>'Access-Mai'!M33</f>
        <v>864141297.38999999</v>
      </c>
      <c r="S39" s="42">
        <f>'Access-Mai'!N33</f>
        <v>787056213.90999997</v>
      </c>
      <c r="T39" s="42"/>
      <c r="U39" s="42">
        <f>'Access-Mai'!O33</f>
        <v>632521953.23000002</v>
      </c>
      <c r="V39" s="42"/>
      <c r="W39" s="42">
        <f>'Access-Mai'!P33</f>
        <v>628696406.39999998</v>
      </c>
      <c r="X39" s="42"/>
    </row>
    <row r="40" spans="1:24" ht="12.75" x14ac:dyDescent="0.2">
      <c r="N40" t="s">
        <v>16</v>
      </c>
      <c r="P40" s="42">
        <f>+P38-P39</f>
        <v>0</v>
      </c>
      <c r="Q40" s="42"/>
      <c r="R40" s="42">
        <f>+R38-R39</f>
        <v>0</v>
      </c>
      <c r="S40" s="42">
        <f>+S38-S39</f>
        <v>0</v>
      </c>
      <c r="T40" s="42"/>
      <c r="U40" s="42">
        <f>+U38-U39</f>
        <v>0</v>
      </c>
      <c r="V40" s="42"/>
      <c r="W40" s="42">
        <f>+W38-W39</f>
        <v>0</v>
      </c>
      <c r="X40" s="42"/>
    </row>
    <row r="41" spans="1:24" ht="12.75" x14ac:dyDescent="0.2"/>
    <row r="42" spans="1:24" ht="12.75" x14ac:dyDescent="0.2">
      <c r="N42" s="55" t="s">
        <v>144</v>
      </c>
      <c r="P42" s="42">
        <v>864141297.38999999</v>
      </c>
      <c r="Q42" s="56"/>
      <c r="R42" s="56"/>
      <c r="S42" s="42">
        <v>787056213.90999997</v>
      </c>
      <c r="T42" s="56"/>
      <c r="U42" s="42">
        <v>632521953.23000002</v>
      </c>
      <c r="V42" s="56"/>
      <c r="W42" s="42">
        <v>628696406.39999998</v>
      </c>
    </row>
    <row r="43" spans="1:24" ht="12.75" x14ac:dyDescent="0.2">
      <c r="N43" s="55" t="s">
        <v>16</v>
      </c>
      <c r="P43" s="57">
        <f>+P33-P42</f>
        <v>0</v>
      </c>
      <c r="Q43" s="57"/>
      <c r="R43" s="42"/>
      <c r="S43" s="57">
        <f>+S33-S42</f>
        <v>0</v>
      </c>
      <c r="T43" s="42"/>
      <c r="U43" s="57">
        <f>+U33-U42</f>
        <v>0</v>
      </c>
      <c r="V43" s="42"/>
      <c r="W43" s="57">
        <f>+W33-W42</f>
        <v>0</v>
      </c>
    </row>
    <row r="44" spans="1:24" ht="12.75" x14ac:dyDescent="0.2"/>
    <row r="45" spans="1:24" ht="12.75" x14ac:dyDescent="0.2"/>
    <row r="46" spans="1:24" ht="12.75" x14ac:dyDescent="0.2"/>
  </sheetData>
  <mergeCells count="17">
    <mergeCell ref="A33:J33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6"/>
  <sheetViews>
    <sheetView showGridLines="0" view="pageBreakPreview" zoomScale="85" zoomScaleNormal="95" zoomScaleSheetLayoutView="85" workbookViewId="0">
      <selection activeCell="B16" sqref="B16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42887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88" t="s">
        <v>89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9" t="s">
        <v>90</v>
      </c>
      <c r="B7" s="90"/>
      <c r="C7" s="90"/>
      <c r="D7" s="90"/>
      <c r="E7" s="90"/>
      <c r="F7" s="90"/>
      <c r="G7" s="90"/>
      <c r="H7" s="90"/>
      <c r="I7" s="90"/>
      <c r="J7" s="91"/>
      <c r="K7" s="92" t="s">
        <v>3</v>
      </c>
      <c r="L7" s="79" t="s">
        <v>91</v>
      </c>
      <c r="M7" s="81"/>
      <c r="N7" s="92" t="s">
        <v>92</v>
      </c>
      <c r="O7" s="92" t="s">
        <v>93</v>
      </c>
      <c r="P7" s="89" t="s">
        <v>94</v>
      </c>
      <c r="Q7" s="91"/>
      <c r="R7" s="92" t="s">
        <v>6</v>
      </c>
      <c r="S7" s="89" t="s">
        <v>95</v>
      </c>
      <c r="T7" s="90"/>
      <c r="U7" s="90"/>
      <c r="V7" s="90"/>
      <c r="W7" s="90"/>
      <c r="X7" s="91"/>
    </row>
    <row r="8" spans="1:24" ht="20.25" customHeight="1" x14ac:dyDescent="0.2">
      <c r="A8" s="94" t="s">
        <v>22</v>
      </c>
      <c r="B8" s="95"/>
      <c r="C8" s="82" t="s">
        <v>96</v>
      </c>
      <c r="D8" s="82" t="s">
        <v>97</v>
      </c>
      <c r="E8" s="84" t="s">
        <v>98</v>
      </c>
      <c r="F8" s="85"/>
      <c r="G8" s="82" t="s">
        <v>0</v>
      </c>
      <c r="H8" s="86" t="s">
        <v>2</v>
      </c>
      <c r="I8" s="87"/>
      <c r="J8" s="82" t="s">
        <v>1</v>
      </c>
      <c r="K8" s="93"/>
      <c r="L8" s="10" t="s">
        <v>99</v>
      </c>
      <c r="M8" s="10" t="s">
        <v>100</v>
      </c>
      <c r="N8" s="93"/>
      <c r="O8" s="93"/>
      <c r="P8" s="12" t="s">
        <v>4</v>
      </c>
      <c r="Q8" s="12" t="s">
        <v>5</v>
      </c>
      <c r="R8" s="93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83"/>
      <c r="D9" s="83"/>
      <c r="E9" s="17" t="s">
        <v>103</v>
      </c>
      <c r="F9" s="17" t="s">
        <v>104</v>
      </c>
      <c r="G9" s="83"/>
      <c r="H9" s="17" t="s">
        <v>101</v>
      </c>
      <c r="I9" s="17" t="s">
        <v>102</v>
      </c>
      <c r="J9" s="83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+'Access-Jun'!A10</f>
        <v>12101</v>
      </c>
      <c r="B10" s="24" t="str">
        <f>+'Access-Jun'!B10</f>
        <v>JUSTICA FEDERAL DE PRIMEIRO GRAU</v>
      </c>
      <c r="C10" s="23" t="str">
        <f>CONCATENATE('Access-Jun'!C10,".",'Access-Jun'!D10)</f>
        <v>02.061</v>
      </c>
      <c r="D10" s="23" t="str">
        <f>CONCATENATE('Access-Jun'!E10,".",'Access-Jun'!G10)</f>
        <v>0569.4224</v>
      </c>
      <c r="E10" s="24" t="str">
        <f>+'Access-Jun'!F10</f>
        <v>PRESTACAO JURISDICIONAL NA JUSTICA FEDERAL</v>
      </c>
      <c r="F10" s="25" t="str">
        <f>+'Access-Jun'!H10</f>
        <v>ASSISTENCIA JURIDICA A PESSOAS CARENTES</v>
      </c>
      <c r="G10" s="22" t="str">
        <f>IF('Access-Jun'!I10="1","F","S")</f>
        <v>F</v>
      </c>
      <c r="H10" s="22" t="str">
        <f>+'Access-Jun'!J10</f>
        <v>0100</v>
      </c>
      <c r="I10" s="26" t="str">
        <f>+'Access-Jun'!K10</f>
        <v>RECURSOS ORDINARIOS</v>
      </c>
      <c r="J10" s="22" t="str">
        <f>+'Access-Jun'!L10</f>
        <v>3</v>
      </c>
      <c r="K10" s="27"/>
      <c r="L10" s="28"/>
      <c r="M10" s="28"/>
      <c r="N10" s="29">
        <f>K10+L10-M10</f>
        <v>0</v>
      </c>
      <c r="O10" s="27"/>
      <c r="P10" s="30">
        <f>'Access-Jun'!M10</f>
        <v>28458359</v>
      </c>
      <c r="Q10" s="30"/>
      <c r="R10" s="30">
        <f>N10-O10+P10+Q10</f>
        <v>28458359</v>
      </c>
      <c r="S10" s="30">
        <f>'Access-Jun'!N10</f>
        <v>28458357.420000002</v>
      </c>
      <c r="T10" s="31">
        <f>IF(R10&gt;0,S10/R10,0)</f>
        <v>0.9999999444802844</v>
      </c>
      <c r="U10" s="30">
        <f>'Access-Jun'!O10</f>
        <v>18884689.899999999</v>
      </c>
      <c r="V10" s="31">
        <f>IF(R10&gt;0,U10/R10,0)</f>
        <v>0.66359026182781655</v>
      </c>
      <c r="W10" s="30">
        <f>'Access-Jun'!P10</f>
        <v>18884511.899999999</v>
      </c>
      <c r="X10" s="31">
        <f>IF(R10&gt;0,W10/R10,0)</f>
        <v>0.66358400707503895</v>
      </c>
    </row>
    <row r="11" spans="1:24" ht="30.75" customHeight="1" x14ac:dyDescent="0.2">
      <c r="A11" s="32" t="str">
        <f>+'Access-Jun'!A11</f>
        <v>12101</v>
      </c>
      <c r="B11" s="43" t="str">
        <f>+'Access-Jun'!B11</f>
        <v>JUSTICA FEDERAL DE PRIMEIRO GRAU</v>
      </c>
      <c r="C11" s="32" t="str">
        <f>CONCATENATE('Access-Jun'!C11,".",'Access-Jun'!D11)</f>
        <v>02.061</v>
      </c>
      <c r="D11" s="32" t="str">
        <f>CONCATENATE('Access-Jun'!E11,".",'Access-Jun'!G11)</f>
        <v>0569.4257</v>
      </c>
      <c r="E11" s="43" t="str">
        <f>+'Access-Jun'!F11</f>
        <v>PRESTACAO JURISDICIONAL NA JUSTICA FEDERAL</v>
      </c>
      <c r="F11" s="44" t="str">
        <f>+'Access-Jun'!H11</f>
        <v>JULGAMENTO DE CAUSAS NA JUSTICA FEDERAL</v>
      </c>
      <c r="G11" s="32" t="str">
        <f>IF('Access-Jun'!I11="1","F","S")</f>
        <v>F</v>
      </c>
      <c r="H11" s="32" t="str">
        <f>+'Access-Jun'!J11</f>
        <v>0100</v>
      </c>
      <c r="I11" s="43" t="str">
        <f>+'Access-Jun'!K11</f>
        <v>RECURSOS ORDINARIOS</v>
      </c>
      <c r="J11" s="32" t="str">
        <f>+'Access-Jun'!L11</f>
        <v>4</v>
      </c>
      <c r="K11" s="33"/>
      <c r="L11" s="33"/>
      <c r="M11" s="33"/>
      <c r="N11" s="34">
        <v>0</v>
      </c>
      <c r="O11" s="33"/>
      <c r="P11" s="35">
        <f>'Access-Jun'!M11</f>
        <v>6550000</v>
      </c>
      <c r="Q11" s="35"/>
      <c r="R11" s="35">
        <f t="shared" ref="R11:R32" si="0">N11-O11+P11+Q11</f>
        <v>6550000</v>
      </c>
      <c r="S11" s="35">
        <f>'Access-Jun'!N11</f>
        <v>790427.78</v>
      </c>
      <c r="T11" s="36">
        <f t="shared" ref="T11:T33" si="1">IF(R11&gt;0,S11/R11,0)</f>
        <v>0.12067599694656489</v>
      </c>
      <c r="U11" s="35">
        <f>'Access-Jun'!O11</f>
        <v>44709.94</v>
      </c>
      <c r="V11" s="36">
        <f t="shared" ref="V11:V33" si="2">IF(R11&gt;0,U11/R11,0)</f>
        <v>6.8259450381679392E-3</v>
      </c>
      <c r="W11" s="35">
        <f>'Access-Jun'!P11</f>
        <v>44709.94</v>
      </c>
      <c r="X11" s="36">
        <f t="shared" ref="X11:X33" si="3">IF(R11&gt;0,W11/R11,0)</f>
        <v>6.8259450381679392E-3</v>
      </c>
    </row>
    <row r="12" spans="1:24" ht="30.75" customHeight="1" x14ac:dyDescent="0.2">
      <c r="A12" s="32" t="str">
        <f>+'Access-Jun'!A12</f>
        <v>12101</v>
      </c>
      <c r="B12" s="43" t="str">
        <f>+'Access-Jun'!B12</f>
        <v>JUSTICA FEDERAL DE PRIMEIRO GRAU</v>
      </c>
      <c r="C12" s="32" t="str">
        <f>CONCATENATE('Access-Jun'!C12,".",'Access-Jun'!D12)</f>
        <v>02.061</v>
      </c>
      <c r="D12" s="32" t="str">
        <f>CONCATENATE('Access-Jun'!E12,".",'Access-Jun'!G12)</f>
        <v>0569.4257</v>
      </c>
      <c r="E12" s="43" t="str">
        <f>+'Access-Jun'!F12</f>
        <v>PRESTACAO JURISDICIONAL NA JUSTICA FEDERAL</v>
      </c>
      <c r="F12" s="43" t="str">
        <f>+'Access-Jun'!H12</f>
        <v>JULGAMENTO DE CAUSAS NA JUSTICA FEDERAL</v>
      </c>
      <c r="G12" s="32" t="str">
        <f>IF('Access-Jun'!I12="1","F","S")</f>
        <v>F</v>
      </c>
      <c r="H12" s="32" t="str">
        <f>+'Access-Jun'!J12</f>
        <v>0100</v>
      </c>
      <c r="I12" s="43" t="str">
        <f>+'Access-Jun'!K12</f>
        <v>RECURSOS ORDINARIOS</v>
      </c>
      <c r="J12" s="32" t="str">
        <f>+'Access-Jun'!L12</f>
        <v>3</v>
      </c>
      <c r="K12" s="35"/>
      <c r="L12" s="35"/>
      <c r="M12" s="35"/>
      <c r="N12" s="33">
        <v>0</v>
      </c>
      <c r="O12" s="35"/>
      <c r="P12" s="35">
        <f>'Access-Jun'!M12</f>
        <v>153215466</v>
      </c>
      <c r="Q12" s="35"/>
      <c r="R12" s="35">
        <f t="shared" si="0"/>
        <v>153215466</v>
      </c>
      <c r="S12" s="35">
        <f>'Access-Jun'!N12</f>
        <v>108384010.33</v>
      </c>
      <c r="T12" s="36">
        <f t="shared" si="1"/>
        <v>0.7073960166005695</v>
      </c>
      <c r="U12" s="35">
        <f>'Access-Jun'!O12</f>
        <v>46629032.700000003</v>
      </c>
      <c r="V12" s="36">
        <f t="shared" si="2"/>
        <v>0.30433633051117698</v>
      </c>
      <c r="W12" s="35">
        <f>'Access-Jun'!P12</f>
        <v>46267945.490000002</v>
      </c>
      <c r="X12" s="36">
        <f t="shared" si="3"/>
        <v>0.30197960230725013</v>
      </c>
    </row>
    <row r="13" spans="1:24" ht="30.75" customHeight="1" x14ac:dyDescent="0.2">
      <c r="A13" s="32" t="str">
        <f>+'Access-Jun'!A13</f>
        <v>12101</v>
      </c>
      <c r="B13" s="43" t="str">
        <f>+'Access-Jun'!B13</f>
        <v>JUSTICA FEDERAL DE PRIMEIRO GRAU</v>
      </c>
      <c r="C13" s="32" t="str">
        <f>CONCATENATE('Access-Jun'!C13,".",'Access-Jun'!D13)</f>
        <v>02.061</v>
      </c>
      <c r="D13" s="32" t="str">
        <f>CONCATENATE('Access-Jun'!E13,".",'Access-Jun'!G13)</f>
        <v>0569.4257</v>
      </c>
      <c r="E13" s="43" t="str">
        <f>+'Access-Jun'!F13</f>
        <v>PRESTACAO JURISDICIONAL NA JUSTICA FEDERAL</v>
      </c>
      <c r="F13" s="43" t="str">
        <f>+'Access-Jun'!H13</f>
        <v>JULGAMENTO DE CAUSAS NA JUSTICA FEDERAL</v>
      </c>
      <c r="G13" s="32" t="str">
        <f>IF('Access-Jun'!I13="1","F","S")</f>
        <v>F</v>
      </c>
      <c r="H13" s="32" t="str">
        <f>+'Access-Jun'!J13</f>
        <v>0127</v>
      </c>
      <c r="I13" s="43" t="str">
        <f>+'Access-Jun'!K13</f>
        <v>CUSTAS E EMOLUMENTOS - PODER JUDICIARIO</v>
      </c>
      <c r="J13" s="32" t="str">
        <f>+'Access-Jun'!L13</f>
        <v>3</v>
      </c>
      <c r="K13" s="35"/>
      <c r="L13" s="35"/>
      <c r="M13" s="35"/>
      <c r="N13" s="33">
        <v>0</v>
      </c>
      <c r="O13" s="35"/>
      <c r="P13" s="35">
        <f>'Access-Jun'!M13</f>
        <v>25968993</v>
      </c>
      <c r="Q13" s="35"/>
      <c r="R13" s="35">
        <f t="shared" si="0"/>
        <v>25968993</v>
      </c>
      <c r="S13" s="35">
        <f>'Access-Jun'!N13</f>
        <v>19781034.09</v>
      </c>
      <c r="T13" s="36">
        <f t="shared" si="1"/>
        <v>0.76171741006668992</v>
      </c>
      <c r="U13" s="35">
        <f>'Access-Jun'!O13</f>
        <v>8423310.3100000005</v>
      </c>
      <c r="V13" s="36">
        <f t="shared" si="2"/>
        <v>0.32436029806777644</v>
      </c>
      <c r="W13" s="35">
        <f>'Access-Jun'!P13</f>
        <v>8423131.7300000004</v>
      </c>
      <c r="X13" s="36">
        <f t="shared" si="3"/>
        <v>0.324353421405289</v>
      </c>
    </row>
    <row r="14" spans="1:24" ht="30.75" customHeight="1" x14ac:dyDescent="0.2">
      <c r="A14" s="32" t="str">
        <f>+'Access-Jun'!A14</f>
        <v>12101</v>
      </c>
      <c r="B14" s="43" t="str">
        <f>+'Access-Jun'!B14</f>
        <v>JUSTICA FEDERAL DE PRIMEIRO GRAU</v>
      </c>
      <c r="C14" s="32" t="str">
        <f>CONCATENATE('Access-Jun'!C14,".",'Access-Jun'!D14)</f>
        <v>02.122</v>
      </c>
      <c r="D14" s="32" t="str">
        <f>CONCATENATE('Access-Jun'!E14,".",'Access-Jun'!G14)</f>
        <v>0569.11RQ</v>
      </c>
      <c r="E14" s="43" t="str">
        <f>+'Access-Jun'!F14</f>
        <v>PRESTACAO JURISDICIONAL NA JUSTICA FEDERAL</v>
      </c>
      <c r="F14" s="43" t="str">
        <f>+'Access-Jun'!H14</f>
        <v>REFORMA DO FORUM FEDERAL DE EXECUCOES FISCAIS DE SAO PAULO -</v>
      </c>
      <c r="G14" s="32" t="str">
        <f>IF('Access-Jun'!I14="1","F","S")</f>
        <v>F</v>
      </c>
      <c r="H14" s="32" t="str">
        <f>+'Access-Jun'!J14</f>
        <v>0100</v>
      </c>
      <c r="I14" s="43" t="str">
        <f>+'Access-Jun'!K14</f>
        <v>RECURSOS ORDINARIOS</v>
      </c>
      <c r="J14" s="32" t="str">
        <f>+'Access-Jun'!L14</f>
        <v>4</v>
      </c>
      <c r="K14" s="35"/>
      <c r="L14" s="35"/>
      <c r="M14" s="35"/>
      <c r="N14" s="33">
        <v>0</v>
      </c>
      <c r="O14" s="35"/>
      <c r="P14" s="35">
        <f>'Access-Jun'!M14</f>
        <v>1670000</v>
      </c>
      <c r="Q14" s="35"/>
      <c r="R14" s="35">
        <f t="shared" si="0"/>
        <v>1670000</v>
      </c>
      <c r="S14" s="35">
        <f>'Access-Jun'!N14</f>
        <v>0</v>
      </c>
      <c r="T14" s="36">
        <f t="shared" si="1"/>
        <v>0</v>
      </c>
      <c r="U14" s="35">
        <f>'Access-Jun'!O14</f>
        <v>0</v>
      </c>
      <c r="V14" s="36">
        <f t="shared" si="2"/>
        <v>0</v>
      </c>
      <c r="W14" s="35">
        <f>'Access-Jun'!P14</f>
        <v>0</v>
      </c>
      <c r="X14" s="36">
        <f t="shared" si="3"/>
        <v>0</v>
      </c>
    </row>
    <row r="15" spans="1:24" ht="30.75" customHeight="1" x14ac:dyDescent="0.2">
      <c r="A15" s="32" t="str">
        <f>+'Access-Jun'!A15</f>
        <v>12101</v>
      </c>
      <c r="B15" s="43" t="str">
        <f>+'Access-Jun'!B15</f>
        <v>JUSTICA FEDERAL DE PRIMEIRO GRAU</v>
      </c>
      <c r="C15" s="32" t="str">
        <f>CONCATENATE('Access-Jun'!C15,".",'Access-Jun'!D15)</f>
        <v>02.122</v>
      </c>
      <c r="D15" s="32" t="str">
        <f>CONCATENATE('Access-Jun'!E15,".",'Access-Jun'!G15)</f>
        <v>0569.12S9</v>
      </c>
      <c r="E15" s="43" t="str">
        <f>+'Access-Jun'!F15</f>
        <v>PRESTACAO JURISDICIONAL NA JUSTICA FEDERAL</v>
      </c>
      <c r="F15" s="43" t="str">
        <f>+'Access-Jun'!H15</f>
        <v>REFORMA DO FORUM FEDERAL CRIMINAL E PREVIDENCIARIO DE SAO PA</v>
      </c>
      <c r="G15" s="32" t="str">
        <f>IF('Access-Jun'!I15="1","F","S")</f>
        <v>F</v>
      </c>
      <c r="H15" s="32" t="str">
        <f>+'Access-Jun'!J15</f>
        <v>0100</v>
      </c>
      <c r="I15" s="43" t="str">
        <f>+'Access-Jun'!K15</f>
        <v>RECURSOS ORDINARIOS</v>
      </c>
      <c r="J15" s="32" t="str">
        <f>+'Access-Jun'!L15</f>
        <v>4</v>
      </c>
      <c r="K15" s="33"/>
      <c r="L15" s="33"/>
      <c r="M15" s="33"/>
      <c r="N15" s="33">
        <v>0</v>
      </c>
      <c r="O15" s="33"/>
      <c r="P15" s="35">
        <f>'Access-Jun'!M15</f>
        <v>1950800</v>
      </c>
      <c r="Q15" s="35"/>
      <c r="R15" s="35">
        <f t="shared" si="0"/>
        <v>1950800</v>
      </c>
      <c r="S15" s="35">
        <f>'Access-Jun'!N15</f>
        <v>1384040.55</v>
      </c>
      <c r="T15" s="36">
        <f t="shared" si="1"/>
        <v>0.70947331863850727</v>
      </c>
      <c r="U15" s="35">
        <f>'Access-Jun'!O15</f>
        <v>0</v>
      </c>
      <c r="V15" s="36">
        <f t="shared" si="2"/>
        <v>0</v>
      </c>
      <c r="W15" s="35">
        <f>'Access-Jun'!P15</f>
        <v>0</v>
      </c>
      <c r="X15" s="36">
        <f t="shared" si="3"/>
        <v>0</v>
      </c>
    </row>
    <row r="16" spans="1:24" ht="30.75" customHeight="1" x14ac:dyDescent="0.2">
      <c r="A16" s="32" t="str">
        <f>+'Access-Jun'!A16</f>
        <v>12101</v>
      </c>
      <c r="B16" s="43" t="str">
        <f>+'Access-Jun'!B16</f>
        <v>JUSTICA FEDERAL DE PRIMEIRO GRAU</v>
      </c>
      <c r="C16" s="32" t="str">
        <f>CONCATENATE('Access-Jun'!C16,".",'Access-Jun'!D16)</f>
        <v>02.122</v>
      </c>
      <c r="D16" s="32" t="str">
        <f>CONCATENATE('Access-Jun'!E16,".",'Access-Jun'!G16)</f>
        <v>0569.13FR</v>
      </c>
      <c r="E16" s="43" t="str">
        <f>+'Access-Jun'!F16</f>
        <v>PRESTACAO JURISDICIONAL NA JUSTICA FEDERAL</v>
      </c>
      <c r="F16" s="43" t="str">
        <f>+'Access-Jun'!H16</f>
        <v>REFORMA DO FORUM FEDERAL DE RIBEIRAO PRETO - SP</v>
      </c>
      <c r="G16" s="32" t="str">
        <f>IF('Access-Jun'!I16="1","F","S")</f>
        <v>F</v>
      </c>
      <c r="H16" s="32" t="str">
        <f>+'Access-Jun'!J16</f>
        <v>0100</v>
      </c>
      <c r="I16" s="43" t="str">
        <f>+'Access-Jun'!K16</f>
        <v>RECURSOS ORDINARIOS</v>
      </c>
      <c r="J16" s="32" t="str">
        <f>+'Access-Jun'!L16</f>
        <v>4</v>
      </c>
      <c r="K16" s="35"/>
      <c r="L16" s="35"/>
      <c r="M16" s="35"/>
      <c r="N16" s="33">
        <v>0</v>
      </c>
      <c r="O16" s="35"/>
      <c r="P16" s="35">
        <f>'Access-Jun'!M16</f>
        <v>2625300</v>
      </c>
      <c r="Q16" s="35"/>
      <c r="R16" s="35">
        <f t="shared" si="0"/>
        <v>2625300</v>
      </c>
      <c r="S16" s="35">
        <f>'Access-Jun'!N16</f>
        <v>0</v>
      </c>
      <c r="T16" s="36">
        <f t="shared" si="1"/>
        <v>0</v>
      </c>
      <c r="U16" s="35">
        <f>'Access-Jun'!O16</f>
        <v>0</v>
      </c>
      <c r="V16" s="36">
        <f t="shared" si="2"/>
        <v>0</v>
      </c>
      <c r="W16" s="35">
        <f>'Access-Jun'!P16</f>
        <v>0</v>
      </c>
      <c r="X16" s="36">
        <f t="shared" si="3"/>
        <v>0</v>
      </c>
    </row>
    <row r="17" spans="1:24" ht="30.75" customHeight="1" x14ac:dyDescent="0.2">
      <c r="A17" s="32" t="str">
        <f>+'Access-Jun'!A17</f>
        <v>12101</v>
      </c>
      <c r="B17" s="43" t="str">
        <f>+'Access-Jun'!B17</f>
        <v>JUSTICA FEDERAL DE PRIMEIRO GRAU</v>
      </c>
      <c r="C17" s="32" t="str">
        <f>CONCATENATE('Access-Jun'!C17,".",'Access-Jun'!D17)</f>
        <v>02.122</v>
      </c>
      <c r="D17" s="32" t="str">
        <f>CONCATENATE('Access-Jun'!E17,".",'Access-Jun'!G17)</f>
        <v>0569.14YN</v>
      </c>
      <c r="E17" s="43" t="str">
        <f>+'Access-Jun'!F17</f>
        <v>PRESTACAO JURISDICIONAL NA JUSTICA FEDERAL</v>
      </c>
      <c r="F17" s="43" t="str">
        <f>+'Access-Jun'!H17</f>
        <v>REFORMA DO FORUM FEDERAL CIVEL DE SAO PAULO - SP</v>
      </c>
      <c r="G17" s="32" t="str">
        <f>IF('Access-Jun'!I17="1","F","S")</f>
        <v>F</v>
      </c>
      <c r="H17" s="32" t="str">
        <f>+'Access-Jun'!J17</f>
        <v>0100</v>
      </c>
      <c r="I17" s="43" t="str">
        <f>+'Access-Jun'!K17</f>
        <v>RECURSOS ORDINARIOS</v>
      </c>
      <c r="J17" s="32" t="str">
        <f>+'Access-Jun'!L17</f>
        <v>4</v>
      </c>
      <c r="K17" s="35"/>
      <c r="L17" s="35"/>
      <c r="M17" s="35"/>
      <c r="N17" s="33">
        <v>0</v>
      </c>
      <c r="O17" s="35"/>
      <c r="P17" s="35">
        <f>'Access-Jun'!M17</f>
        <v>1180000</v>
      </c>
      <c r="Q17" s="35"/>
      <c r="R17" s="35">
        <f t="shared" si="0"/>
        <v>1180000</v>
      </c>
      <c r="S17" s="35">
        <f>'Access-Jun'!N17</f>
        <v>0</v>
      </c>
      <c r="T17" s="36">
        <f t="shared" si="1"/>
        <v>0</v>
      </c>
      <c r="U17" s="35">
        <f>'Access-Jun'!O17</f>
        <v>0</v>
      </c>
      <c r="V17" s="36">
        <f t="shared" si="2"/>
        <v>0</v>
      </c>
      <c r="W17" s="35">
        <f>'Access-Jun'!P17</f>
        <v>0</v>
      </c>
      <c r="X17" s="36">
        <f t="shared" si="3"/>
        <v>0</v>
      </c>
    </row>
    <row r="18" spans="1:24" ht="30.75" customHeight="1" x14ac:dyDescent="0.2">
      <c r="A18" s="32" t="str">
        <f>+'Access-Jun'!A18</f>
        <v>12101</v>
      </c>
      <c r="B18" s="43" t="str">
        <f>+'Access-Jun'!B18</f>
        <v>JUSTICA FEDERAL DE PRIMEIRO GRAU</v>
      </c>
      <c r="C18" s="32" t="str">
        <f>CONCATENATE('Access-Jun'!C18,".",'Access-Jun'!D18)</f>
        <v>02.122</v>
      </c>
      <c r="D18" s="32" t="str">
        <f>CONCATENATE('Access-Jun'!E18,".",'Access-Jun'!G18)</f>
        <v>0569.14YO</v>
      </c>
      <c r="E18" s="43" t="str">
        <f>+'Access-Jun'!F18</f>
        <v>PRESTACAO JURISDICIONAL NA JUSTICA FEDERAL</v>
      </c>
      <c r="F18" s="43" t="str">
        <f>+'Access-Jun'!H18</f>
        <v>REFORMA DA SEDE ADMINISTRATIVA DA JUSTICA FEDERAL DE SAO PAU</v>
      </c>
      <c r="G18" s="32" t="str">
        <f>IF('Access-Jun'!I18="1","F","S")</f>
        <v>F</v>
      </c>
      <c r="H18" s="32" t="str">
        <f>+'Access-Jun'!J18</f>
        <v>0100</v>
      </c>
      <c r="I18" s="43" t="str">
        <f>+'Access-Jun'!K18</f>
        <v>RECURSOS ORDINARIOS</v>
      </c>
      <c r="J18" s="32" t="str">
        <f>+'Access-Jun'!L18</f>
        <v>4</v>
      </c>
      <c r="K18" s="35"/>
      <c r="L18" s="35"/>
      <c r="M18" s="35"/>
      <c r="N18" s="33">
        <v>0</v>
      </c>
      <c r="O18" s="35"/>
      <c r="P18" s="35">
        <f>'Access-Jun'!M18</f>
        <v>1470000</v>
      </c>
      <c r="Q18" s="35"/>
      <c r="R18" s="35">
        <f t="shared" si="0"/>
        <v>1470000</v>
      </c>
      <c r="S18" s="35">
        <f>'Access-Jun'!N18</f>
        <v>0</v>
      </c>
      <c r="T18" s="36">
        <f t="shared" si="1"/>
        <v>0</v>
      </c>
      <c r="U18" s="35">
        <f>'Access-Jun'!O18</f>
        <v>0</v>
      </c>
      <c r="V18" s="36">
        <f t="shared" si="2"/>
        <v>0</v>
      </c>
      <c r="W18" s="35">
        <f>'Access-Jun'!P18</f>
        <v>0</v>
      </c>
      <c r="X18" s="36">
        <f t="shared" si="3"/>
        <v>0</v>
      </c>
    </row>
    <row r="19" spans="1:24" ht="30.75" customHeight="1" x14ac:dyDescent="0.2">
      <c r="A19" s="32" t="str">
        <f>+'Access-Jun'!A19</f>
        <v>12101</v>
      </c>
      <c r="B19" s="43" t="str">
        <f>+'Access-Jun'!B19</f>
        <v>JUSTICA FEDERAL DE PRIMEIRO GRAU</v>
      </c>
      <c r="C19" s="32" t="str">
        <f>CONCATENATE('Access-Jun'!C19,".",'Access-Jun'!D19)</f>
        <v>02.122</v>
      </c>
      <c r="D19" s="32" t="str">
        <f>CONCATENATE('Access-Jun'!E19,".",'Access-Jun'!G19)</f>
        <v>0569.158T</v>
      </c>
      <c r="E19" s="43" t="str">
        <f>+'Access-Jun'!F19</f>
        <v>PRESTACAO JURISDICIONAL NA JUSTICA FEDERAL</v>
      </c>
      <c r="F19" s="43" t="str">
        <f>+'Access-Jun'!H19</f>
        <v>REFORMA DO JUIZADO ESPECIAL FEDERAL DE SAO PAULO - SP - 2. E</v>
      </c>
      <c r="G19" s="32" t="str">
        <f>IF('Access-Jun'!I19="1","F","S")</f>
        <v>F</v>
      </c>
      <c r="H19" s="32" t="str">
        <f>+'Access-Jun'!J19</f>
        <v>0100</v>
      </c>
      <c r="I19" s="43" t="str">
        <f>+'Access-Jun'!K19</f>
        <v>RECURSOS ORDINARIOS</v>
      </c>
      <c r="J19" s="32" t="str">
        <f>+'Access-Jun'!L19</f>
        <v>4</v>
      </c>
      <c r="K19" s="35"/>
      <c r="L19" s="35"/>
      <c r="M19" s="35"/>
      <c r="N19" s="33">
        <v>0</v>
      </c>
      <c r="O19" s="35"/>
      <c r="P19" s="35">
        <f>'Access-Jun'!M19</f>
        <v>2000000</v>
      </c>
      <c r="Q19" s="35"/>
      <c r="R19" s="35">
        <f t="shared" si="0"/>
        <v>2000000</v>
      </c>
      <c r="S19" s="35">
        <f>'Access-Jun'!N19</f>
        <v>0</v>
      </c>
      <c r="T19" s="36">
        <f t="shared" si="1"/>
        <v>0</v>
      </c>
      <c r="U19" s="35">
        <f>'Access-Jun'!O19</f>
        <v>0</v>
      </c>
      <c r="V19" s="36">
        <f t="shared" si="2"/>
        <v>0</v>
      </c>
      <c r="W19" s="35">
        <f>'Access-Jun'!P19</f>
        <v>0</v>
      </c>
      <c r="X19" s="36">
        <f t="shared" si="3"/>
        <v>0</v>
      </c>
    </row>
    <row r="20" spans="1:24" ht="30.75" customHeight="1" x14ac:dyDescent="0.2">
      <c r="A20" s="32" t="str">
        <f>+'Access-Jun'!A20</f>
        <v>12101</v>
      </c>
      <c r="B20" s="43" t="str">
        <f>+'Access-Jun'!B20</f>
        <v>JUSTICA FEDERAL DE PRIMEIRO GRAU</v>
      </c>
      <c r="C20" s="32" t="str">
        <f>CONCATENATE('Access-Jun'!C20,".",'Access-Jun'!D20)</f>
        <v>02.122</v>
      </c>
      <c r="D20" s="32" t="str">
        <f>CONCATENATE('Access-Jun'!E20,".",'Access-Jun'!G20)</f>
        <v>0569.15NX</v>
      </c>
      <c r="E20" s="43" t="str">
        <f>+'Access-Jun'!F20</f>
        <v>PRESTACAO JURISDICIONAL NA JUSTICA FEDERAL</v>
      </c>
      <c r="F20" s="43" t="str">
        <f>+'Access-Jun'!H20</f>
        <v>REFORMA DO FORUM FEDERAL DE SANTOS - SP</v>
      </c>
      <c r="G20" s="32" t="str">
        <f>IF('Access-Jun'!I20="1","F","S")</f>
        <v>F</v>
      </c>
      <c r="H20" s="32" t="str">
        <f>+'Access-Jun'!J20</f>
        <v>0100</v>
      </c>
      <c r="I20" s="43" t="str">
        <f>+'Access-Jun'!K20</f>
        <v>RECURSOS ORDINARIOS</v>
      </c>
      <c r="J20" s="32" t="str">
        <f>+'Access-Jun'!L20</f>
        <v>4</v>
      </c>
      <c r="K20" s="35"/>
      <c r="L20" s="35"/>
      <c r="M20" s="35"/>
      <c r="N20" s="33">
        <v>0</v>
      </c>
      <c r="O20" s="35"/>
      <c r="P20" s="35">
        <f>'Access-Jun'!M20</f>
        <v>1410000</v>
      </c>
      <c r="Q20" s="35"/>
      <c r="R20" s="35">
        <f t="shared" si="0"/>
        <v>1410000</v>
      </c>
      <c r="S20" s="35">
        <f>'Access-Jun'!N20</f>
        <v>0</v>
      </c>
      <c r="T20" s="36">
        <f t="shared" si="1"/>
        <v>0</v>
      </c>
      <c r="U20" s="35">
        <f>'Access-Jun'!O20</f>
        <v>0</v>
      </c>
      <c r="V20" s="36">
        <f t="shared" si="2"/>
        <v>0</v>
      </c>
      <c r="W20" s="35">
        <f>'Access-Jun'!P20</f>
        <v>0</v>
      </c>
      <c r="X20" s="36">
        <f t="shared" si="3"/>
        <v>0</v>
      </c>
    </row>
    <row r="21" spans="1:24" ht="30.75" customHeight="1" x14ac:dyDescent="0.2">
      <c r="A21" s="32" t="str">
        <f>+'Access-Jun'!A21</f>
        <v>12101</v>
      </c>
      <c r="B21" s="43" t="str">
        <f>+'Access-Jun'!B21</f>
        <v>JUSTICA FEDERAL DE PRIMEIRO GRAU</v>
      </c>
      <c r="C21" s="32" t="str">
        <f>CONCATENATE('Access-Jun'!C21,".",'Access-Jun'!D21)</f>
        <v>02.122</v>
      </c>
      <c r="D21" s="32" t="str">
        <f>CONCATENATE('Access-Jun'!E21,".",'Access-Jun'!G21)</f>
        <v>0569.20TP</v>
      </c>
      <c r="E21" s="43" t="str">
        <f>+'Access-Jun'!F21</f>
        <v>PRESTACAO JURISDICIONAL NA JUSTICA FEDERAL</v>
      </c>
      <c r="F21" s="43" t="str">
        <f>+'Access-Jun'!H21</f>
        <v>PESSOAL ATIVO DA UNIAO</v>
      </c>
      <c r="G21" s="32" t="str">
        <f>IF('Access-Jun'!I21="1","F","S")</f>
        <v>F</v>
      </c>
      <c r="H21" s="32" t="str">
        <f>+'Access-Jun'!J21</f>
        <v>0100</v>
      </c>
      <c r="I21" s="43" t="str">
        <f>+'Access-Jun'!K21</f>
        <v>RECURSOS ORDINARIOS</v>
      </c>
      <c r="J21" s="32" t="str">
        <f>+'Access-Jun'!L21</f>
        <v>1</v>
      </c>
      <c r="K21" s="35"/>
      <c r="L21" s="35"/>
      <c r="M21" s="35"/>
      <c r="N21" s="33">
        <v>0</v>
      </c>
      <c r="O21" s="35"/>
      <c r="P21" s="35">
        <f>'Access-Jun'!M21</f>
        <v>471255491.41000003</v>
      </c>
      <c r="Q21" s="35"/>
      <c r="R21" s="35">
        <f t="shared" si="0"/>
        <v>471255491.41000003</v>
      </c>
      <c r="S21" s="35">
        <f>'Access-Jun'!N21</f>
        <v>471255197.98000002</v>
      </c>
      <c r="T21" s="36">
        <f t="shared" si="1"/>
        <v>0.9999993773441257</v>
      </c>
      <c r="U21" s="35">
        <f>'Access-Jun'!O21</f>
        <v>471104671.00999999</v>
      </c>
      <c r="V21" s="36">
        <f t="shared" si="2"/>
        <v>0.9996799604402512</v>
      </c>
      <c r="W21" s="35">
        <f>'Access-Jun'!P21</f>
        <v>468955427.95999998</v>
      </c>
      <c r="X21" s="36">
        <f t="shared" si="3"/>
        <v>0.995119285627594</v>
      </c>
    </row>
    <row r="22" spans="1:24" ht="30.75" customHeight="1" x14ac:dyDescent="0.2">
      <c r="A22" s="32" t="str">
        <f>+'Access-Jun'!A22</f>
        <v>12101</v>
      </c>
      <c r="B22" s="43" t="str">
        <f>+'Access-Jun'!B22</f>
        <v>JUSTICA FEDERAL DE PRIMEIRO GRAU</v>
      </c>
      <c r="C22" s="32" t="str">
        <f>CONCATENATE('Access-Jun'!C22,".",'Access-Jun'!D22)</f>
        <v>02.122</v>
      </c>
      <c r="D22" s="32" t="str">
        <f>CONCATENATE('Access-Jun'!E22,".",'Access-Jun'!G22)</f>
        <v>0569.216H</v>
      </c>
      <c r="E22" s="43" t="str">
        <f>+'Access-Jun'!F22</f>
        <v>PRESTACAO JURISDICIONAL NA JUSTICA FEDERAL</v>
      </c>
      <c r="F22" s="43" t="str">
        <f>+'Access-Jun'!H22</f>
        <v>AJUDA DE CUSTO PARA MORADIA OU AUXILIO-MORADIA A AGENTES PUB</v>
      </c>
      <c r="G22" s="32" t="str">
        <f>IF('Access-Jun'!I22="1","F","S")</f>
        <v>F</v>
      </c>
      <c r="H22" s="32" t="str">
        <f>+'Access-Jun'!J22</f>
        <v>0100</v>
      </c>
      <c r="I22" s="43" t="str">
        <f>+'Access-Jun'!K22</f>
        <v>RECURSOS ORDINARIOS</v>
      </c>
      <c r="J22" s="32" t="str">
        <f>+'Access-Jun'!L22</f>
        <v>3</v>
      </c>
      <c r="K22" s="35"/>
      <c r="L22" s="35"/>
      <c r="M22" s="35"/>
      <c r="N22" s="33">
        <v>0</v>
      </c>
      <c r="O22" s="35"/>
      <c r="P22" s="35">
        <f>'Access-Jun'!M22</f>
        <v>17147858</v>
      </c>
      <c r="Q22" s="35"/>
      <c r="R22" s="35">
        <f t="shared" si="0"/>
        <v>17147858</v>
      </c>
      <c r="S22" s="35">
        <f>'Access-Jun'!N22</f>
        <v>8880918.75</v>
      </c>
      <c r="T22" s="36">
        <f t="shared" si="1"/>
        <v>0.51790251295526235</v>
      </c>
      <c r="U22" s="35">
        <f>'Access-Jun'!O22</f>
        <v>8331702.6799999997</v>
      </c>
      <c r="V22" s="36">
        <f t="shared" si="2"/>
        <v>0.48587425204943963</v>
      </c>
      <c r="W22" s="35">
        <f>'Access-Jun'!P22</f>
        <v>8331702.6799999997</v>
      </c>
      <c r="X22" s="36">
        <f t="shared" si="3"/>
        <v>0.48587425204943963</v>
      </c>
    </row>
    <row r="23" spans="1:24" ht="30.75" customHeight="1" x14ac:dyDescent="0.2">
      <c r="A23" s="32" t="str">
        <f>+'Access-Jun'!A23</f>
        <v>12101</v>
      </c>
      <c r="B23" s="43" t="str">
        <f>+'Access-Jun'!B23</f>
        <v>JUSTICA FEDERAL DE PRIMEIRO GRAU</v>
      </c>
      <c r="C23" s="32" t="str">
        <f>CONCATENATE('Access-Jun'!C23,".",'Access-Jun'!D23)</f>
        <v>02.131</v>
      </c>
      <c r="D23" s="32" t="str">
        <f>CONCATENATE('Access-Jun'!E23,".",'Access-Jun'!G23)</f>
        <v>0569.2549</v>
      </c>
      <c r="E23" s="43" t="str">
        <f>+'Access-Jun'!F23</f>
        <v>PRESTACAO JURISDICIONAL NA JUSTICA FEDERAL</v>
      </c>
      <c r="F23" s="43" t="str">
        <f>+'Access-Jun'!H23</f>
        <v>COMUNICACAO E DIVULGACAO INSTITUCIONAL</v>
      </c>
      <c r="G23" s="32" t="str">
        <f>IF('Access-Jun'!I23="1","F","S")</f>
        <v>F</v>
      </c>
      <c r="H23" s="32" t="str">
        <f>+'Access-Jun'!J23</f>
        <v>0100</v>
      </c>
      <c r="I23" s="43" t="str">
        <f>+'Access-Jun'!K23</f>
        <v>RECURSOS ORDINARIOS</v>
      </c>
      <c r="J23" s="32" t="str">
        <f>+'Access-Jun'!L23</f>
        <v>4</v>
      </c>
      <c r="K23" s="35"/>
      <c r="L23" s="35"/>
      <c r="M23" s="35"/>
      <c r="N23" s="33">
        <v>0</v>
      </c>
      <c r="O23" s="35"/>
      <c r="P23" s="35">
        <f>'Access-Jun'!M23</f>
        <v>60000</v>
      </c>
      <c r="Q23" s="35"/>
      <c r="R23" s="35">
        <f t="shared" si="0"/>
        <v>60000</v>
      </c>
      <c r="S23" s="35">
        <f>'Access-Jun'!N23</f>
        <v>0</v>
      </c>
      <c r="T23" s="36">
        <f t="shared" si="1"/>
        <v>0</v>
      </c>
      <c r="U23" s="35">
        <f>'Access-Jun'!O23</f>
        <v>0</v>
      </c>
      <c r="V23" s="36">
        <f t="shared" si="2"/>
        <v>0</v>
      </c>
      <c r="W23" s="35">
        <f>'Access-Jun'!P23</f>
        <v>0</v>
      </c>
      <c r="X23" s="36">
        <f t="shared" si="3"/>
        <v>0</v>
      </c>
    </row>
    <row r="24" spans="1:24" ht="30.75" customHeight="1" x14ac:dyDescent="0.2">
      <c r="A24" s="32" t="str">
        <f>+'Access-Jun'!A24</f>
        <v>12101</v>
      </c>
      <c r="B24" s="43" t="str">
        <f>+'Access-Jun'!B24</f>
        <v>JUSTICA FEDERAL DE PRIMEIRO GRAU</v>
      </c>
      <c r="C24" s="32" t="str">
        <f>CONCATENATE('Access-Jun'!C24,".",'Access-Jun'!D24)</f>
        <v>02.131</v>
      </c>
      <c r="D24" s="32" t="str">
        <f>CONCATENATE('Access-Jun'!E24,".",'Access-Jun'!G24)</f>
        <v>0569.2549</v>
      </c>
      <c r="E24" s="43" t="str">
        <f>+'Access-Jun'!F24</f>
        <v>PRESTACAO JURISDICIONAL NA JUSTICA FEDERAL</v>
      </c>
      <c r="F24" s="43" t="str">
        <f>+'Access-Jun'!H24</f>
        <v>COMUNICACAO E DIVULGACAO INSTITUCIONAL</v>
      </c>
      <c r="G24" s="32" t="str">
        <f>IF('Access-Jun'!I24="1","F","S")</f>
        <v>F</v>
      </c>
      <c r="H24" s="32" t="str">
        <f>+'Access-Jun'!J24</f>
        <v>0100</v>
      </c>
      <c r="I24" s="43" t="str">
        <f>+'Access-Jun'!K24</f>
        <v>RECURSOS ORDINARIOS</v>
      </c>
      <c r="J24" s="32" t="str">
        <f>+'Access-Jun'!L24</f>
        <v>3</v>
      </c>
      <c r="K24" s="35"/>
      <c r="L24" s="35"/>
      <c r="M24" s="35"/>
      <c r="N24" s="33">
        <v>0</v>
      </c>
      <c r="O24" s="35"/>
      <c r="P24" s="35">
        <f>'Access-Jun'!M24</f>
        <v>30000</v>
      </c>
      <c r="Q24" s="35"/>
      <c r="R24" s="35">
        <f t="shared" si="0"/>
        <v>30000</v>
      </c>
      <c r="S24" s="35">
        <f>'Access-Jun'!N24</f>
        <v>0</v>
      </c>
      <c r="T24" s="36">
        <f t="shared" si="1"/>
        <v>0</v>
      </c>
      <c r="U24" s="35">
        <f>'Access-Jun'!O24</f>
        <v>0</v>
      </c>
      <c r="V24" s="36">
        <f t="shared" si="2"/>
        <v>0</v>
      </c>
      <c r="W24" s="35">
        <f>'Access-Jun'!P24</f>
        <v>0</v>
      </c>
      <c r="X24" s="36">
        <f t="shared" si="3"/>
        <v>0</v>
      </c>
    </row>
    <row r="25" spans="1:24" ht="30.75" customHeight="1" x14ac:dyDescent="0.2">
      <c r="A25" s="32" t="str">
        <f>+'Access-Jun'!A25</f>
        <v>12101</v>
      </c>
      <c r="B25" s="43" t="str">
        <f>+'Access-Jun'!B25</f>
        <v>JUSTICA FEDERAL DE PRIMEIRO GRAU</v>
      </c>
      <c r="C25" s="32" t="str">
        <f>CONCATENATE('Access-Jun'!C25,".",'Access-Jun'!D25)</f>
        <v>02.301</v>
      </c>
      <c r="D25" s="32" t="str">
        <f>CONCATENATE('Access-Jun'!E25,".",'Access-Jun'!G25)</f>
        <v>0569.2004</v>
      </c>
      <c r="E25" s="43" t="str">
        <f>+'Access-Jun'!F25</f>
        <v>PRESTACAO JURISDICIONAL NA JUSTICA FEDERAL</v>
      </c>
      <c r="F25" s="43" t="str">
        <f>+'Access-Jun'!H25</f>
        <v>ASSISTENCIA MEDICA E ODONTOLOGICA AOS SERVIDORES CIVIS, EMPR</v>
      </c>
      <c r="G25" s="32" t="str">
        <f>IF('Access-Jun'!I25="1","F","S")</f>
        <v>S</v>
      </c>
      <c r="H25" s="32" t="str">
        <f>+'Access-Jun'!J25</f>
        <v>0100</v>
      </c>
      <c r="I25" s="43" t="str">
        <f>+'Access-Jun'!K25</f>
        <v>RECURSOS ORDINARIOS</v>
      </c>
      <c r="J25" s="32" t="str">
        <f>+'Access-Jun'!L25</f>
        <v>3</v>
      </c>
      <c r="K25" s="35"/>
      <c r="L25" s="35"/>
      <c r="M25" s="35"/>
      <c r="N25" s="33">
        <v>0</v>
      </c>
      <c r="O25" s="35"/>
      <c r="P25" s="35">
        <f>'Access-Jun'!M25</f>
        <v>30134400</v>
      </c>
      <c r="Q25" s="35"/>
      <c r="R25" s="35">
        <f t="shared" si="0"/>
        <v>30134400</v>
      </c>
      <c r="S25" s="35">
        <f>'Access-Jun'!N25</f>
        <v>28560000</v>
      </c>
      <c r="T25" s="36">
        <f t="shared" si="1"/>
        <v>0.94775406180312205</v>
      </c>
      <c r="U25" s="35">
        <f>'Access-Jun'!O25</f>
        <v>10585022.41</v>
      </c>
      <c r="V25" s="36">
        <f t="shared" si="2"/>
        <v>0.35126043359084635</v>
      </c>
      <c r="W25" s="35">
        <f>'Access-Jun'!P25</f>
        <v>10585022.41</v>
      </c>
      <c r="X25" s="36">
        <f t="shared" si="3"/>
        <v>0.35126043359084635</v>
      </c>
    </row>
    <row r="26" spans="1:24" ht="30.75" customHeight="1" x14ac:dyDescent="0.2">
      <c r="A26" s="32" t="str">
        <f>+'Access-Jun'!A26</f>
        <v>12101</v>
      </c>
      <c r="B26" s="43" t="str">
        <f>+'Access-Jun'!B26</f>
        <v>JUSTICA FEDERAL DE PRIMEIRO GRAU</v>
      </c>
      <c r="C26" s="32" t="str">
        <f>CONCATENATE('Access-Jun'!C26,".",'Access-Jun'!D26)</f>
        <v>02.331</v>
      </c>
      <c r="D26" s="32" t="str">
        <f>CONCATENATE('Access-Jun'!E26,".",'Access-Jun'!G26)</f>
        <v>0569.00M1</v>
      </c>
      <c r="E26" s="43" t="str">
        <f>+'Access-Jun'!F26</f>
        <v>PRESTACAO JURISDICIONAL NA JUSTICA FEDERAL</v>
      </c>
      <c r="F26" s="43" t="str">
        <f>+'Access-Jun'!H26</f>
        <v>BENEFICIOS ASSISTENCIAIS DECORRENTES DO AUXILIO-FUNERAL E NA</v>
      </c>
      <c r="G26" s="32" t="str">
        <f>IF('Access-Jun'!I26="1","F","S")</f>
        <v>F</v>
      </c>
      <c r="H26" s="32" t="str">
        <f>+'Access-Jun'!J26</f>
        <v>0100</v>
      </c>
      <c r="I26" s="43" t="str">
        <f>+'Access-Jun'!K26</f>
        <v>RECURSOS ORDINARIOS</v>
      </c>
      <c r="J26" s="32" t="str">
        <f>+'Access-Jun'!L26</f>
        <v>3</v>
      </c>
      <c r="K26" s="35"/>
      <c r="L26" s="35"/>
      <c r="M26" s="35"/>
      <c r="N26" s="33">
        <v>0</v>
      </c>
      <c r="O26" s="35"/>
      <c r="P26" s="35">
        <f>'Access-Jun'!M26</f>
        <v>153196.85</v>
      </c>
      <c r="Q26" s="35"/>
      <c r="R26" s="35">
        <f t="shared" si="0"/>
        <v>153196.85</v>
      </c>
      <c r="S26" s="35">
        <f>'Access-Jun'!N26</f>
        <v>153196.85</v>
      </c>
      <c r="T26" s="36">
        <f t="shared" si="1"/>
        <v>1</v>
      </c>
      <c r="U26" s="35">
        <f>'Access-Jun'!O26</f>
        <v>152570.84</v>
      </c>
      <c r="V26" s="36">
        <f t="shared" si="2"/>
        <v>0.99591368882584719</v>
      </c>
      <c r="W26" s="35">
        <f>'Access-Jun'!P26</f>
        <v>152570.84</v>
      </c>
      <c r="X26" s="36">
        <f t="shared" si="3"/>
        <v>0.99591368882584719</v>
      </c>
    </row>
    <row r="27" spans="1:24" ht="30.75" customHeight="1" x14ac:dyDescent="0.2">
      <c r="A27" s="32" t="str">
        <f>+'Access-Jun'!A27</f>
        <v>12101</v>
      </c>
      <c r="B27" s="43" t="str">
        <f>+'Access-Jun'!B27</f>
        <v>JUSTICA FEDERAL DE PRIMEIRO GRAU</v>
      </c>
      <c r="C27" s="32" t="str">
        <f>CONCATENATE('Access-Jun'!C27,".",'Access-Jun'!D27)</f>
        <v>02.331</v>
      </c>
      <c r="D27" s="32" t="str">
        <f>CONCATENATE('Access-Jun'!E27,".",'Access-Jun'!G27)</f>
        <v>0569.2010</v>
      </c>
      <c r="E27" s="43" t="str">
        <f>+'Access-Jun'!F27</f>
        <v>PRESTACAO JURISDICIONAL NA JUSTICA FEDERAL</v>
      </c>
      <c r="F27" s="43" t="str">
        <f>+'Access-Jun'!H27</f>
        <v>ASSISTENCIA PRE-ESCOLAR AOS DEPENDENTES DOS SERVIDORES CIVIS</v>
      </c>
      <c r="G27" s="32" t="str">
        <f>IF('Access-Jun'!I27="1","F","S")</f>
        <v>F</v>
      </c>
      <c r="H27" s="32" t="str">
        <f>+'Access-Jun'!J27</f>
        <v>0100</v>
      </c>
      <c r="I27" s="43" t="str">
        <f>+'Access-Jun'!K27</f>
        <v>RECURSOS ORDINARIOS</v>
      </c>
      <c r="J27" s="32" t="str">
        <f>+'Access-Jun'!L27</f>
        <v>3</v>
      </c>
      <c r="K27" s="35"/>
      <c r="L27" s="35"/>
      <c r="M27" s="35"/>
      <c r="N27" s="33">
        <v>0</v>
      </c>
      <c r="O27" s="35"/>
      <c r="P27" s="35">
        <f>'Access-Jun'!M27</f>
        <v>6987204</v>
      </c>
      <c r="Q27" s="35"/>
      <c r="R27" s="35">
        <f t="shared" si="0"/>
        <v>6987204</v>
      </c>
      <c r="S27" s="35">
        <f>'Access-Jun'!N27</f>
        <v>6987204</v>
      </c>
      <c r="T27" s="36">
        <f t="shared" si="1"/>
        <v>1</v>
      </c>
      <c r="U27" s="35">
        <f>'Access-Jun'!O27</f>
        <v>3317454</v>
      </c>
      <c r="V27" s="36">
        <f t="shared" si="2"/>
        <v>0.47478991596638653</v>
      </c>
      <c r="W27" s="35">
        <f>'Access-Jun'!P27</f>
        <v>3317454</v>
      </c>
      <c r="X27" s="36">
        <f t="shared" si="3"/>
        <v>0.47478991596638653</v>
      </c>
    </row>
    <row r="28" spans="1:24" ht="30.75" customHeight="1" x14ac:dyDescent="0.2">
      <c r="A28" s="32" t="str">
        <f>+'Access-Jun'!A28</f>
        <v>12101</v>
      </c>
      <c r="B28" s="43" t="str">
        <f>+'Access-Jun'!B28</f>
        <v>JUSTICA FEDERAL DE PRIMEIRO GRAU</v>
      </c>
      <c r="C28" s="32" t="str">
        <f>CONCATENATE('Access-Jun'!C28,".",'Access-Jun'!D28)</f>
        <v>02.331</v>
      </c>
      <c r="D28" s="32" t="str">
        <f>CONCATENATE('Access-Jun'!E28,".",'Access-Jun'!G28)</f>
        <v>0569.2011</v>
      </c>
      <c r="E28" s="43" t="str">
        <f>+'Access-Jun'!F28</f>
        <v>PRESTACAO JURISDICIONAL NA JUSTICA FEDERAL</v>
      </c>
      <c r="F28" s="43" t="str">
        <f>+'Access-Jun'!H28</f>
        <v>AUXILIO-TRANSPORTE AOS SERVIDORES CIVIS, EMPREGADOS E MILITA</v>
      </c>
      <c r="G28" s="32" t="str">
        <f>IF('Access-Jun'!I28="1","F","S")</f>
        <v>F</v>
      </c>
      <c r="H28" s="32" t="str">
        <f>+'Access-Jun'!J28</f>
        <v>0100</v>
      </c>
      <c r="I28" s="43" t="str">
        <f>+'Access-Jun'!K28</f>
        <v>RECURSOS ORDINARIOS</v>
      </c>
      <c r="J28" s="32" t="str">
        <f>+'Access-Jun'!L28</f>
        <v>3</v>
      </c>
      <c r="K28" s="35"/>
      <c r="L28" s="35"/>
      <c r="M28" s="35"/>
      <c r="N28" s="33">
        <v>0</v>
      </c>
      <c r="O28" s="35"/>
      <c r="P28" s="35">
        <f>'Access-Jun'!M28</f>
        <v>2972750</v>
      </c>
      <c r="Q28" s="35"/>
      <c r="R28" s="35">
        <f t="shared" si="0"/>
        <v>2972750</v>
      </c>
      <c r="S28" s="35">
        <f>'Access-Jun'!N28</f>
        <v>2972749.92</v>
      </c>
      <c r="T28" s="36">
        <f t="shared" si="1"/>
        <v>0.99999997308889077</v>
      </c>
      <c r="U28" s="35">
        <f>'Access-Jun'!O28</f>
        <v>652085.52</v>
      </c>
      <c r="V28" s="36">
        <f t="shared" si="2"/>
        <v>0.21935430830039526</v>
      </c>
      <c r="W28" s="35">
        <f>'Access-Jun'!P28</f>
        <v>652085.52</v>
      </c>
      <c r="X28" s="36">
        <f t="shared" si="3"/>
        <v>0.21935430830039526</v>
      </c>
    </row>
    <row r="29" spans="1:24" ht="30.75" customHeight="1" x14ac:dyDescent="0.2">
      <c r="A29" s="32" t="str">
        <f>+'Access-Jun'!A29</f>
        <v>12101</v>
      </c>
      <c r="B29" s="43" t="str">
        <f>+'Access-Jun'!B29</f>
        <v>JUSTICA FEDERAL DE PRIMEIRO GRAU</v>
      </c>
      <c r="C29" s="32" t="str">
        <f>CONCATENATE('Access-Jun'!C29,".",'Access-Jun'!D29)</f>
        <v>02.331</v>
      </c>
      <c r="D29" s="32" t="str">
        <f>CONCATENATE('Access-Jun'!E29,".",'Access-Jun'!G29)</f>
        <v>0569.2012</v>
      </c>
      <c r="E29" s="43" t="str">
        <f>+'Access-Jun'!F29</f>
        <v>PRESTACAO JURISDICIONAL NA JUSTICA FEDERAL</v>
      </c>
      <c r="F29" s="43" t="str">
        <f>+'Access-Jun'!H29</f>
        <v>AUXILIO-ALIMENTACAO AOS SERVIDORES CIVIS, EMPREGADOS E MILIT</v>
      </c>
      <c r="G29" s="32" t="str">
        <f>IF('Access-Jun'!I29="1","F","S")</f>
        <v>F</v>
      </c>
      <c r="H29" s="32" t="str">
        <f>+'Access-Jun'!J29</f>
        <v>0100</v>
      </c>
      <c r="I29" s="43" t="str">
        <f>+'Access-Jun'!K29</f>
        <v>RECURSOS ORDINARIOS</v>
      </c>
      <c r="J29" s="32" t="str">
        <f>+'Access-Jun'!L29</f>
        <v>3</v>
      </c>
      <c r="K29" s="35"/>
      <c r="L29" s="35"/>
      <c r="M29" s="35"/>
      <c r="N29" s="33">
        <v>0</v>
      </c>
      <c r="O29" s="35"/>
      <c r="P29" s="35">
        <f>'Access-Jun'!M29</f>
        <v>48711936</v>
      </c>
      <c r="Q29" s="35"/>
      <c r="R29" s="35">
        <f t="shared" si="0"/>
        <v>48711936</v>
      </c>
      <c r="S29" s="35">
        <f>'Access-Jun'!N29</f>
        <v>48711936</v>
      </c>
      <c r="T29" s="36">
        <f t="shared" si="1"/>
        <v>1</v>
      </c>
      <c r="U29" s="35">
        <f>'Access-Jun'!O29</f>
        <v>24226142.93</v>
      </c>
      <c r="V29" s="36">
        <f t="shared" si="2"/>
        <v>0.49733484068463218</v>
      </c>
      <c r="W29" s="35">
        <f>'Access-Jun'!P29</f>
        <v>24226142.93</v>
      </c>
      <c r="X29" s="36">
        <f t="shared" si="3"/>
        <v>0.49733484068463218</v>
      </c>
    </row>
    <row r="30" spans="1:24" ht="30.75" customHeight="1" x14ac:dyDescent="0.2">
      <c r="A30" s="32" t="str">
        <f>+'Access-Jun'!A30</f>
        <v>12101</v>
      </c>
      <c r="B30" s="43" t="str">
        <f>+'Access-Jun'!B30</f>
        <v>JUSTICA FEDERAL DE PRIMEIRO GRAU</v>
      </c>
      <c r="C30" s="32" t="str">
        <f>CONCATENATE('Access-Jun'!C30,".",'Access-Jun'!D30)</f>
        <v>02.846</v>
      </c>
      <c r="D30" s="32" t="str">
        <f>CONCATENATE('Access-Jun'!E30,".",'Access-Jun'!G30)</f>
        <v>0569.09HB</v>
      </c>
      <c r="E30" s="43" t="str">
        <f>+'Access-Jun'!F30</f>
        <v>PRESTACAO JURISDICIONAL NA JUSTICA FEDERAL</v>
      </c>
      <c r="F30" s="43" t="str">
        <f>+'Access-Jun'!H30</f>
        <v>CONTRIBUICAO DA UNIAO, DE SUAS AUTARQUIAS E FUNDACOES PARA O</v>
      </c>
      <c r="G30" s="32" t="str">
        <f>IF('Access-Jun'!I30="1","F","S")</f>
        <v>F</v>
      </c>
      <c r="H30" s="32" t="str">
        <f>+'Access-Jun'!J30</f>
        <v>0100</v>
      </c>
      <c r="I30" s="43" t="str">
        <f>+'Access-Jun'!K30</f>
        <v>RECURSOS ORDINARIOS</v>
      </c>
      <c r="J30" s="32" t="str">
        <f>+'Access-Jun'!L30</f>
        <v>1</v>
      </c>
      <c r="K30" s="35"/>
      <c r="L30" s="35"/>
      <c r="M30" s="35"/>
      <c r="N30" s="33">
        <v>0</v>
      </c>
      <c r="O30" s="35"/>
      <c r="P30" s="35">
        <f>'Access-Jun'!M30</f>
        <v>80165754.959999993</v>
      </c>
      <c r="Q30" s="35"/>
      <c r="R30" s="35">
        <f t="shared" si="0"/>
        <v>80165754.959999993</v>
      </c>
      <c r="S30" s="35">
        <f>'Access-Jun'!N30</f>
        <v>80165754.959999993</v>
      </c>
      <c r="T30" s="36">
        <f t="shared" si="1"/>
        <v>1</v>
      </c>
      <c r="U30" s="35">
        <f>'Access-Jun'!O30</f>
        <v>80164077.640000001</v>
      </c>
      <c r="V30" s="36">
        <f t="shared" si="2"/>
        <v>0.99997907685144571</v>
      </c>
      <c r="W30" s="35">
        <f>'Access-Jun'!P30</f>
        <v>80164077.640000001</v>
      </c>
      <c r="X30" s="36">
        <f t="shared" si="3"/>
        <v>0.99997907685144571</v>
      </c>
    </row>
    <row r="31" spans="1:24" ht="30.75" customHeight="1" x14ac:dyDescent="0.2">
      <c r="A31" s="32" t="str">
        <f>+'Access-Jun'!A31</f>
        <v>12101</v>
      </c>
      <c r="B31" s="43" t="str">
        <f>+'Access-Jun'!B31</f>
        <v>JUSTICA FEDERAL DE PRIMEIRO GRAU</v>
      </c>
      <c r="C31" s="32" t="str">
        <f>CONCATENATE('Access-Jun'!C31,".",'Access-Jun'!D31)</f>
        <v>09.272</v>
      </c>
      <c r="D31" s="32" t="str">
        <f>CONCATENATE('Access-Jun'!E31,".",'Access-Jun'!G31)</f>
        <v>0089.0181</v>
      </c>
      <c r="E31" s="43" t="str">
        <f>+'Access-Jun'!F31</f>
        <v>PREVIDENCIA DE INATIVOS E PENSIONISTAS DA UNIAO</v>
      </c>
      <c r="F31" s="43" t="str">
        <f>+'Access-Jun'!H31</f>
        <v>APOSENTADORIAS E PENSOES - SERVIDORES CIVIS</v>
      </c>
      <c r="G31" s="32" t="str">
        <f>IF('Access-Jun'!I31="1","F","S")</f>
        <v>S</v>
      </c>
      <c r="H31" s="32" t="str">
        <f>+'Access-Jun'!J31</f>
        <v>0156</v>
      </c>
      <c r="I31" s="43" t="str">
        <f>+'Access-Jun'!K31</f>
        <v>CONTRIBUICAO PLANO SEGURIDADE SOCIAL SERVIDOR</v>
      </c>
      <c r="J31" s="32" t="str">
        <f>+'Access-Jun'!L31</f>
        <v>1</v>
      </c>
      <c r="K31" s="35"/>
      <c r="L31" s="35"/>
      <c r="M31" s="35"/>
      <c r="N31" s="33">
        <v>0</v>
      </c>
      <c r="O31" s="35"/>
      <c r="P31" s="35">
        <f>'Access-Jun'!M31</f>
        <v>34156479.299999997</v>
      </c>
      <c r="Q31" s="35"/>
      <c r="R31" s="35">
        <f t="shared" si="0"/>
        <v>34156479.299999997</v>
      </c>
      <c r="S31" s="35">
        <f>'Access-Jun'!N31</f>
        <v>34156479.299999997</v>
      </c>
      <c r="T31" s="36">
        <f t="shared" si="1"/>
        <v>1</v>
      </c>
      <c r="U31" s="35">
        <f>'Access-Jun'!O31</f>
        <v>34144864.109999999</v>
      </c>
      <c r="V31" s="36">
        <f t="shared" si="2"/>
        <v>0.9996599418254446</v>
      </c>
      <c r="W31" s="35">
        <f>'Access-Jun'!P31</f>
        <v>33699845.840000004</v>
      </c>
      <c r="X31" s="36">
        <f t="shared" si="3"/>
        <v>0.98663113209094733</v>
      </c>
    </row>
    <row r="32" spans="1:24" ht="30.75" customHeight="1" thickBot="1" x14ac:dyDescent="0.25">
      <c r="A32" s="32" t="str">
        <f>+'Access-Jun'!A32</f>
        <v>12101</v>
      </c>
      <c r="B32" s="43" t="str">
        <f>+'Access-Jun'!B32</f>
        <v>JUSTICA FEDERAL DE PRIMEIRO GRAU</v>
      </c>
      <c r="C32" s="32" t="str">
        <f>CONCATENATE('Access-Jun'!C32,".",'Access-Jun'!D32)</f>
        <v>09.272</v>
      </c>
      <c r="D32" s="32" t="str">
        <f>CONCATENATE('Access-Jun'!E32,".",'Access-Jun'!G32)</f>
        <v>0089.0181</v>
      </c>
      <c r="E32" s="43" t="str">
        <f>+'Access-Jun'!F32</f>
        <v>PREVIDENCIA DE INATIVOS E PENSIONISTAS DA UNIAO</v>
      </c>
      <c r="F32" s="43" t="str">
        <f>+'Access-Jun'!H32</f>
        <v>APOSENTADORIAS E PENSOES - SERVIDORES CIVIS</v>
      </c>
      <c r="G32" s="32" t="str">
        <f>IF('Access-Jun'!I32="1","F","S")</f>
        <v>S</v>
      </c>
      <c r="H32" s="32" t="str">
        <f>+'Access-Jun'!J32</f>
        <v>0169</v>
      </c>
      <c r="I32" s="43" t="str">
        <f>+'Access-Jun'!K32</f>
        <v>CONTRIB.PATRONAL P/PLANO DE SEGURID.SOC.SERV.</v>
      </c>
      <c r="J32" s="32" t="str">
        <f>+'Access-Jun'!L32</f>
        <v>1</v>
      </c>
      <c r="K32" s="35"/>
      <c r="L32" s="35"/>
      <c r="M32" s="35"/>
      <c r="N32" s="33">
        <v>0</v>
      </c>
      <c r="O32" s="35"/>
      <c r="P32" s="35">
        <f>'Access-Jun'!M32</f>
        <v>54310549.289999999</v>
      </c>
      <c r="Q32" s="35"/>
      <c r="R32" s="35">
        <f t="shared" si="0"/>
        <v>54310549.289999999</v>
      </c>
      <c r="S32" s="35">
        <f>'Access-Jun'!N32</f>
        <v>54310549.289999999</v>
      </c>
      <c r="T32" s="36">
        <f t="shared" si="1"/>
        <v>1</v>
      </c>
      <c r="U32" s="35">
        <f>'Access-Jun'!O32</f>
        <v>54241341.149999999</v>
      </c>
      <c r="V32" s="36">
        <f t="shared" si="2"/>
        <v>0.99872569618785378</v>
      </c>
      <c r="W32" s="35">
        <f>'Access-Jun'!P32</f>
        <v>54157970.990000002</v>
      </c>
      <c r="X32" s="36">
        <f t="shared" si="3"/>
        <v>0.99719063235421757</v>
      </c>
    </row>
    <row r="33" spans="1:24" ht="30.75" customHeight="1" thickBot="1" x14ac:dyDescent="0.25">
      <c r="A33" s="79" t="s">
        <v>118</v>
      </c>
      <c r="B33" s="80"/>
      <c r="C33" s="80"/>
      <c r="D33" s="80"/>
      <c r="E33" s="80"/>
      <c r="F33" s="80"/>
      <c r="G33" s="80"/>
      <c r="H33" s="80"/>
      <c r="I33" s="80"/>
      <c r="J33" s="81"/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8">
        <f>SUM(P10:P32)</f>
        <v>972584537.81000006</v>
      </c>
      <c r="Q33" s="38">
        <f>SUM(Q10:Q32)</f>
        <v>0</v>
      </c>
      <c r="R33" s="38">
        <f>SUM(R10:R32)</f>
        <v>972584537.81000006</v>
      </c>
      <c r="S33" s="38">
        <f>SUM(S10:S32)</f>
        <v>894951857.22000003</v>
      </c>
      <c r="T33" s="39">
        <f t="shared" si="1"/>
        <v>0.92017898951508315</v>
      </c>
      <c r="U33" s="38">
        <f>SUM(U10:U32)</f>
        <v>760901675.13999987</v>
      </c>
      <c r="V33" s="39">
        <f t="shared" si="2"/>
        <v>0.78235016655040257</v>
      </c>
      <c r="W33" s="38">
        <f>SUM(W10:W32)</f>
        <v>757862599.86999989</v>
      </c>
      <c r="X33" s="39">
        <f t="shared" si="3"/>
        <v>0.77922542504788683</v>
      </c>
    </row>
    <row r="34" spans="1:24" ht="12.75" x14ac:dyDescent="0.2">
      <c r="A34" s="3" t="s">
        <v>119</v>
      </c>
      <c r="B34" s="3"/>
      <c r="C34" s="3"/>
      <c r="D34" s="3"/>
      <c r="E34" s="3"/>
      <c r="F34" s="3"/>
      <c r="G34" s="3"/>
      <c r="H34" s="4"/>
      <c r="I34" s="4"/>
      <c r="J34" s="4"/>
      <c r="K34" s="3"/>
      <c r="L34" s="3"/>
      <c r="M34" s="3"/>
      <c r="N34" s="3"/>
      <c r="O34" s="3"/>
      <c r="P34" s="3"/>
      <c r="Q34" s="3"/>
      <c r="R34" s="3"/>
      <c r="S34" s="3"/>
      <c r="T34" s="3"/>
      <c r="U34" s="5"/>
      <c r="V34" s="3"/>
      <c r="W34" s="5"/>
      <c r="X34" s="3"/>
    </row>
    <row r="35" spans="1:24" ht="12.75" x14ac:dyDescent="0.2">
      <c r="A35" s="3" t="s">
        <v>120</v>
      </c>
      <c r="B35" s="40"/>
      <c r="C35" s="3"/>
      <c r="D35" s="3"/>
      <c r="E35" s="3"/>
      <c r="F35" s="3"/>
      <c r="G35" s="3"/>
      <c r="H35" s="4"/>
      <c r="I35" s="4"/>
      <c r="J35" s="4"/>
      <c r="K35" s="3"/>
      <c r="L35" s="3"/>
      <c r="M35" s="3"/>
      <c r="N35" s="3"/>
      <c r="O35" s="3"/>
      <c r="P35" s="3"/>
      <c r="Q35" s="3"/>
      <c r="R35" s="3"/>
      <c r="S35" s="3"/>
      <c r="T35" s="3"/>
      <c r="U35" s="5"/>
      <c r="V35" s="3"/>
      <c r="W35" s="5"/>
      <c r="X35" s="3"/>
    </row>
    <row r="36" spans="1:24" ht="12.75" x14ac:dyDescent="0.2"/>
    <row r="37" spans="1:24" ht="12.75" x14ac:dyDescent="0.2"/>
    <row r="38" spans="1:24" ht="12.75" x14ac:dyDescent="0.2">
      <c r="N38" t="s">
        <v>15</v>
      </c>
      <c r="P38" s="42">
        <f>SUM(P10:P32)</f>
        <v>972584537.81000006</v>
      </c>
      <c r="Q38" s="42"/>
      <c r="R38" s="42">
        <f>SUM(R10:R32)</f>
        <v>972584537.81000006</v>
      </c>
      <c r="S38" s="42">
        <f>SUM(S10:S32)</f>
        <v>894951857.22000003</v>
      </c>
      <c r="T38" s="42"/>
      <c r="U38" s="42">
        <f>SUM(U10:U32)</f>
        <v>760901675.13999987</v>
      </c>
      <c r="V38" s="42"/>
      <c r="W38" s="42">
        <f>SUM(W10:W32)</f>
        <v>757862599.86999989</v>
      </c>
      <c r="X38" s="42"/>
    </row>
    <row r="39" spans="1:24" ht="12.75" x14ac:dyDescent="0.2">
      <c r="N39" s="55" t="s">
        <v>153</v>
      </c>
      <c r="P39" s="42">
        <f>'Access-Jun'!M33</f>
        <v>972584537.81000006</v>
      </c>
      <c r="Q39" s="42"/>
      <c r="R39" s="42">
        <f>'Access-Jun'!M33</f>
        <v>972584537.81000006</v>
      </c>
      <c r="S39" s="42">
        <f>'Access-Jun'!N33</f>
        <v>894951857.22000003</v>
      </c>
      <c r="T39" s="42"/>
      <c r="U39" s="42">
        <f>'Access-Jun'!O33</f>
        <v>760901675.13999987</v>
      </c>
      <c r="V39" s="42"/>
      <c r="W39" s="42">
        <f>'Access-Jun'!P33</f>
        <v>757862599.86999989</v>
      </c>
      <c r="X39" s="42"/>
    </row>
    <row r="40" spans="1:24" ht="12.75" x14ac:dyDescent="0.2">
      <c r="N40" t="s">
        <v>16</v>
      </c>
      <c r="P40" s="42">
        <f>+P38-P39</f>
        <v>0</v>
      </c>
      <c r="Q40" s="42"/>
      <c r="R40" s="42">
        <f>+R38-R39</f>
        <v>0</v>
      </c>
      <c r="S40" s="42">
        <f>+S38-S39</f>
        <v>0</v>
      </c>
      <c r="T40" s="42"/>
      <c r="U40" s="42">
        <f>+U38-U39</f>
        <v>0</v>
      </c>
      <c r="V40" s="42"/>
      <c r="W40" s="42">
        <f>+W38-W39</f>
        <v>0</v>
      </c>
      <c r="X40" s="42"/>
    </row>
    <row r="41" spans="1:24" ht="12.75" x14ac:dyDescent="0.2"/>
    <row r="42" spans="1:24" ht="12.75" x14ac:dyDescent="0.2">
      <c r="N42" s="55" t="s">
        <v>144</v>
      </c>
      <c r="P42" s="42">
        <f>972584537.81</f>
        <v>972584537.80999994</v>
      </c>
      <c r="Q42" s="56"/>
      <c r="R42" s="56"/>
      <c r="S42" s="42">
        <f>894951857.22</f>
        <v>894951857.22000003</v>
      </c>
      <c r="T42" s="56"/>
      <c r="U42" s="42">
        <f>760901675.14</f>
        <v>760901675.13999999</v>
      </c>
      <c r="V42" s="56"/>
      <c r="W42" s="42">
        <f>757862599.87</f>
        <v>757862599.87</v>
      </c>
    </row>
    <row r="43" spans="1:24" ht="12.75" x14ac:dyDescent="0.2">
      <c r="N43" s="55" t="s">
        <v>16</v>
      </c>
      <c r="P43" s="57">
        <f>+P33-P42</f>
        <v>0</v>
      </c>
      <c r="Q43" s="57"/>
      <c r="R43" s="42"/>
      <c r="S43" s="57">
        <f>+S33-S42</f>
        <v>0</v>
      </c>
      <c r="T43" s="42"/>
      <c r="U43" s="57">
        <f>+U33-U42</f>
        <v>0</v>
      </c>
      <c r="V43" s="42"/>
      <c r="W43" s="57">
        <f>+W33-W42</f>
        <v>0</v>
      </c>
    </row>
    <row r="44" spans="1:24" ht="12.75" x14ac:dyDescent="0.2"/>
    <row r="45" spans="1:24" ht="12.75" x14ac:dyDescent="0.2"/>
    <row r="46" spans="1:24" ht="12.75" x14ac:dyDescent="0.2"/>
  </sheetData>
  <mergeCells count="17">
    <mergeCell ref="A5:X5"/>
    <mergeCell ref="A7:J7"/>
    <mergeCell ref="K7:K8"/>
    <mergeCell ref="L7:M7"/>
    <mergeCell ref="N7:N8"/>
    <mergeCell ref="O7:O8"/>
    <mergeCell ref="P7:Q7"/>
    <mergeCell ref="A33:J33"/>
    <mergeCell ref="R7:R8"/>
    <mergeCell ref="S7:X7"/>
    <mergeCell ref="A8:B8"/>
    <mergeCell ref="C8:C9"/>
    <mergeCell ref="D8:D9"/>
    <mergeCell ref="E8:F8"/>
    <mergeCell ref="G8:G9"/>
    <mergeCell ref="H8:I8"/>
    <mergeCell ref="J8:J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9"/>
  <sheetViews>
    <sheetView showGridLines="0" view="pageBreakPreview" topLeftCell="J28" zoomScaleNormal="70" zoomScaleSheetLayoutView="100" workbookViewId="0">
      <selection activeCell="S42" sqref="S42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7.28515625" customWidth="1"/>
    <col min="17" max="17" width="11.42578125" customWidth="1"/>
    <col min="18" max="18" width="18.140625" customWidth="1"/>
    <col min="19" max="19" width="23.28515625" customWidth="1"/>
    <col min="20" max="20" width="12" customWidth="1"/>
    <col min="21" max="21" width="17.28515625" customWidth="1"/>
    <col min="23" max="23" width="14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42917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88" t="s">
        <v>89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9" t="s">
        <v>90</v>
      </c>
      <c r="B7" s="90"/>
      <c r="C7" s="90"/>
      <c r="D7" s="90"/>
      <c r="E7" s="90"/>
      <c r="F7" s="90"/>
      <c r="G7" s="90"/>
      <c r="H7" s="90"/>
      <c r="I7" s="90"/>
      <c r="J7" s="91"/>
      <c r="K7" s="92" t="s">
        <v>3</v>
      </c>
      <c r="L7" s="79" t="s">
        <v>91</v>
      </c>
      <c r="M7" s="81"/>
      <c r="N7" s="92" t="s">
        <v>92</v>
      </c>
      <c r="O7" s="92" t="s">
        <v>93</v>
      </c>
      <c r="P7" s="89" t="s">
        <v>94</v>
      </c>
      <c r="Q7" s="91"/>
      <c r="R7" s="92" t="s">
        <v>6</v>
      </c>
      <c r="S7" s="89" t="s">
        <v>95</v>
      </c>
      <c r="T7" s="90"/>
      <c r="U7" s="90"/>
      <c r="V7" s="90"/>
      <c r="W7" s="90"/>
      <c r="X7" s="91"/>
    </row>
    <row r="8" spans="1:24" ht="20.25" customHeight="1" x14ac:dyDescent="0.2">
      <c r="A8" s="94" t="s">
        <v>22</v>
      </c>
      <c r="B8" s="95"/>
      <c r="C8" s="82" t="s">
        <v>96</v>
      </c>
      <c r="D8" s="82" t="s">
        <v>97</v>
      </c>
      <c r="E8" s="84" t="s">
        <v>98</v>
      </c>
      <c r="F8" s="85"/>
      <c r="G8" s="82" t="s">
        <v>0</v>
      </c>
      <c r="H8" s="86" t="s">
        <v>2</v>
      </c>
      <c r="I8" s="87"/>
      <c r="J8" s="82" t="s">
        <v>1</v>
      </c>
      <c r="K8" s="93"/>
      <c r="L8" s="10" t="s">
        <v>99</v>
      </c>
      <c r="M8" s="10" t="s">
        <v>100</v>
      </c>
      <c r="N8" s="93"/>
      <c r="O8" s="93"/>
      <c r="P8" s="12" t="s">
        <v>4</v>
      </c>
      <c r="Q8" s="12" t="s">
        <v>5</v>
      </c>
      <c r="R8" s="93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83"/>
      <c r="D9" s="83"/>
      <c r="E9" s="17" t="s">
        <v>103</v>
      </c>
      <c r="F9" s="17" t="s">
        <v>104</v>
      </c>
      <c r="G9" s="83"/>
      <c r="H9" s="17" t="s">
        <v>101</v>
      </c>
      <c r="I9" s="17" t="s">
        <v>102</v>
      </c>
      <c r="J9" s="83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+'Access-Jul'!A10</f>
        <v>12101</v>
      </c>
      <c r="B10" s="24" t="str">
        <f>+'Access-Jul'!B10</f>
        <v>JUSTICA FEDERAL DE PRIMEIRO GRAU</v>
      </c>
      <c r="C10" s="23" t="str">
        <f>CONCATENATE('Access-Jul'!C10,".",'Access-Jul'!D10)</f>
        <v>02.061</v>
      </c>
      <c r="D10" s="23" t="str">
        <f>CONCATENATE('Access-Jul'!E10,".",'Access-Jul'!G10)</f>
        <v>0569.4224</v>
      </c>
      <c r="E10" s="24" t="str">
        <f>+'Access-Jul'!F10</f>
        <v>PRESTACAO JURISDICIONAL NA JUSTICA FEDERAL</v>
      </c>
      <c r="F10" s="25" t="str">
        <f>+'Access-Jul'!H10</f>
        <v>ASSISTENCIA JURIDICA A PESSOAS CARENTES</v>
      </c>
      <c r="G10" s="22" t="str">
        <f>IF('Access-Jul'!I10="1","F","S")</f>
        <v>F</v>
      </c>
      <c r="H10" s="22" t="str">
        <f>+'Access-Jul'!J10</f>
        <v>0100</v>
      </c>
      <c r="I10" s="26" t="str">
        <f>+'Access-Jul'!K10</f>
        <v>RECURSOS ORDINARIOS</v>
      </c>
      <c r="J10" s="22" t="str">
        <f>+'Access-Jul'!L10</f>
        <v>3</v>
      </c>
      <c r="K10" s="27"/>
      <c r="L10" s="28"/>
      <c r="M10" s="28"/>
      <c r="N10" s="29">
        <f>K10+L10-M10</f>
        <v>0</v>
      </c>
      <c r="O10" s="27"/>
      <c r="P10" s="30">
        <f>'Access-Jul'!M10</f>
        <v>31967569</v>
      </c>
      <c r="Q10" s="30"/>
      <c r="R10" s="30">
        <f>N10-O10+P10+Q10</f>
        <v>31967569</v>
      </c>
      <c r="S10" s="30">
        <f>'Access-Jul'!N10</f>
        <v>28458357.420000002</v>
      </c>
      <c r="T10" s="31">
        <f>IF(R10&gt;0,S10/R10,0)</f>
        <v>0.89022588549038562</v>
      </c>
      <c r="U10" s="30">
        <f>'Access-Jul'!O10</f>
        <v>22972129.300000001</v>
      </c>
      <c r="V10" s="31">
        <f>IF(R10&gt;0,U10/R10,0)</f>
        <v>0.71860732669412553</v>
      </c>
      <c r="W10" s="30">
        <f>'Access-Jul'!P10</f>
        <v>22971951.300000001</v>
      </c>
      <c r="X10" s="31">
        <f>IF(R10&gt;0,W10/R10,0)</f>
        <v>0.71860175855098651</v>
      </c>
    </row>
    <row r="11" spans="1:24" ht="30.75" customHeight="1" x14ac:dyDescent="0.2">
      <c r="A11" s="32" t="str">
        <f>+'Access-Jul'!A11</f>
        <v>12101</v>
      </c>
      <c r="B11" s="43" t="str">
        <f>+'Access-Jul'!B11</f>
        <v>JUSTICA FEDERAL DE PRIMEIRO GRAU</v>
      </c>
      <c r="C11" s="32" t="str">
        <f>CONCATENATE('Access-Jul'!C11,".",'Access-Jul'!D11)</f>
        <v>02.061</v>
      </c>
      <c r="D11" s="32" t="str">
        <f>CONCATENATE('Access-Jul'!E11,".",'Access-Jul'!G11)</f>
        <v>0569.4257</v>
      </c>
      <c r="E11" s="43" t="str">
        <f>+'Access-Jul'!F11</f>
        <v>PRESTACAO JURISDICIONAL NA JUSTICA FEDERAL</v>
      </c>
      <c r="F11" s="44" t="str">
        <f>+'Access-Jul'!H11</f>
        <v>JULGAMENTO DE CAUSAS NA JUSTICA FEDERAL</v>
      </c>
      <c r="G11" s="32" t="str">
        <f>IF('Access-Jul'!I11="1","F","S")</f>
        <v>F</v>
      </c>
      <c r="H11" s="32" t="str">
        <f>+'Access-Jul'!J11</f>
        <v>0100</v>
      </c>
      <c r="I11" s="43" t="str">
        <f>+'Access-Jul'!K11</f>
        <v>RECURSOS ORDINARIOS</v>
      </c>
      <c r="J11" s="32" t="str">
        <f>+'Access-Jul'!L11</f>
        <v>4</v>
      </c>
      <c r="K11" s="33"/>
      <c r="L11" s="33"/>
      <c r="M11" s="33"/>
      <c r="N11" s="34">
        <v>0</v>
      </c>
      <c r="O11" s="33"/>
      <c r="P11" s="35">
        <f>'Access-Jul'!M11</f>
        <v>6550000</v>
      </c>
      <c r="Q11" s="35"/>
      <c r="R11" s="35">
        <f t="shared" ref="R11:R32" si="0">N11-O11+P11+Q11</f>
        <v>6550000</v>
      </c>
      <c r="S11" s="35">
        <f>'Access-Jul'!N11</f>
        <v>883154.88</v>
      </c>
      <c r="T11" s="36">
        <f t="shared" ref="T11:T33" si="1">IF(R11&gt;0,S11/R11,0)</f>
        <v>0.13483280610687023</v>
      </c>
      <c r="U11" s="35">
        <f>'Access-Jul'!O11</f>
        <v>275361.19</v>
      </c>
      <c r="V11" s="36">
        <f t="shared" ref="V11:V33" si="2">IF(R11&gt;0,U11/R11,0)</f>
        <v>4.2039876335877864E-2</v>
      </c>
      <c r="W11" s="35">
        <f>'Access-Jul'!P11</f>
        <v>202047.19</v>
      </c>
      <c r="X11" s="36">
        <f t="shared" ref="X11:X33" si="3">IF(R11&gt;0,W11/R11,0)</f>
        <v>3.0846899236641221E-2</v>
      </c>
    </row>
    <row r="12" spans="1:24" ht="30.75" customHeight="1" x14ac:dyDescent="0.2">
      <c r="A12" s="32" t="str">
        <f>+'Access-Jul'!A12</f>
        <v>12101</v>
      </c>
      <c r="B12" s="43" t="str">
        <f>+'Access-Jul'!B12</f>
        <v>JUSTICA FEDERAL DE PRIMEIRO GRAU</v>
      </c>
      <c r="C12" s="32" t="str">
        <f>CONCATENATE('Access-Jul'!C12,".",'Access-Jul'!D12)</f>
        <v>02.061</v>
      </c>
      <c r="D12" s="32" t="str">
        <f>CONCATENATE('Access-Jul'!E12,".",'Access-Jul'!G12)</f>
        <v>0569.4257</v>
      </c>
      <c r="E12" s="43" t="str">
        <f>+'Access-Jul'!F12</f>
        <v>PRESTACAO JURISDICIONAL NA JUSTICA FEDERAL</v>
      </c>
      <c r="F12" s="43" t="str">
        <f>+'Access-Jul'!H12</f>
        <v>JULGAMENTO DE CAUSAS NA JUSTICA FEDERAL</v>
      </c>
      <c r="G12" s="32" t="str">
        <f>IF('Access-Jul'!I12="1","F","S")</f>
        <v>F</v>
      </c>
      <c r="H12" s="32" t="str">
        <f>+'Access-Jul'!J12</f>
        <v>0100</v>
      </c>
      <c r="I12" s="43" t="str">
        <f>+'Access-Jul'!K12</f>
        <v>RECURSOS ORDINARIOS</v>
      </c>
      <c r="J12" s="32" t="str">
        <f>+'Access-Jul'!L12</f>
        <v>3</v>
      </c>
      <c r="K12" s="35"/>
      <c r="L12" s="35"/>
      <c r="M12" s="35"/>
      <c r="N12" s="33">
        <v>0</v>
      </c>
      <c r="O12" s="35"/>
      <c r="P12" s="35">
        <f>'Access-Jul'!M12</f>
        <v>153540618.66999999</v>
      </c>
      <c r="Q12" s="35"/>
      <c r="R12" s="35">
        <f t="shared" si="0"/>
        <v>153540618.66999999</v>
      </c>
      <c r="S12" s="35">
        <f>'Access-Jul'!N12</f>
        <v>119720557.79000001</v>
      </c>
      <c r="T12" s="36">
        <f t="shared" si="1"/>
        <v>0.7797321570477167</v>
      </c>
      <c r="U12" s="35">
        <f>'Access-Jul'!O12</f>
        <v>57742833.640000001</v>
      </c>
      <c r="V12" s="36">
        <f t="shared" si="2"/>
        <v>0.37607529616709995</v>
      </c>
      <c r="W12" s="35">
        <f>'Access-Jul'!P12</f>
        <v>56849685.149999999</v>
      </c>
      <c r="X12" s="36">
        <f t="shared" si="3"/>
        <v>0.37025827850925386</v>
      </c>
    </row>
    <row r="13" spans="1:24" ht="30.75" customHeight="1" x14ac:dyDescent="0.2">
      <c r="A13" s="32" t="str">
        <f>+'Access-Jul'!A13</f>
        <v>12101</v>
      </c>
      <c r="B13" s="43" t="str">
        <f>+'Access-Jul'!B13</f>
        <v>JUSTICA FEDERAL DE PRIMEIRO GRAU</v>
      </c>
      <c r="C13" s="32" t="str">
        <f>CONCATENATE('Access-Jul'!C13,".",'Access-Jul'!D13)</f>
        <v>02.061</v>
      </c>
      <c r="D13" s="32" t="str">
        <f>CONCATENATE('Access-Jul'!E13,".",'Access-Jul'!G13)</f>
        <v>0569.4257</v>
      </c>
      <c r="E13" s="43" t="str">
        <f>+'Access-Jul'!F13</f>
        <v>PRESTACAO JURISDICIONAL NA JUSTICA FEDERAL</v>
      </c>
      <c r="F13" s="43" t="str">
        <f>+'Access-Jul'!H13</f>
        <v>JULGAMENTO DE CAUSAS NA JUSTICA FEDERAL</v>
      </c>
      <c r="G13" s="32" t="str">
        <f>IF('Access-Jul'!I13="1","F","S")</f>
        <v>F</v>
      </c>
      <c r="H13" s="32" t="str">
        <f>+'Access-Jul'!J13</f>
        <v>0127</v>
      </c>
      <c r="I13" s="43" t="str">
        <f>+'Access-Jul'!K13</f>
        <v>CUSTAS E EMOLUMENTOS - PODER JUDICIARIO</v>
      </c>
      <c r="J13" s="32" t="str">
        <f>+'Access-Jul'!L13</f>
        <v>3</v>
      </c>
      <c r="K13" s="35"/>
      <c r="L13" s="35"/>
      <c r="M13" s="35"/>
      <c r="N13" s="33">
        <v>0</v>
      </c>
      <c r="O13" s="35"/>
      <c r="P13" s="35">
        <f>'Access-Jul'!M13</f>
        <v>25968993</v>
      </c>
      <c r="Q13" s="35"/>
      <c r="R13" s="35">
        <f t="shared" si="0"/>
        <v>25968993</v>
      </c>
      <c r="S13" s="35">
        <f>'Access-Jul'!N13</f>
        <v>19833410.370000001</v>
      </c>
      <c r="T13" s="36">
        <f t="shared" si="1"/>
        <v>0.763734287656052</v>
      </c>
      <c r="U13" s="35">
        <f>'Access-Jul'!O13</f>
        <v>10163252.76</v>
      </c>
      <c r="V13" s="36">
        <f t="shared" si="2"/>
        <v>0.39136106509790347</v>
      </c>
      <c r="W13" s="35">
        <f>'Access-Jul'!P13</f>
        <v>10163252.76</v>
      </c>
      <c r="X13" s="36">
        <f t="shared" si="3"/>
        <v>0.39136106509790347</v>
      </c>
    </row>
    <row r="14" spans="1:24" ht="30.75" customHeight="1" x14ac:dyDescent="0.2">
      <c r="A14" s="32" t="str">
        <f>+'Access-Jul'!A14</f>
        <v>12101</v>
      </c>
      <c r="B14" s="43" t="str">
        <f>+'Access-Jul'!B14</f>
        <v>JUSTICA FEDERAL DE PRIMEIRO GRAU</v>
      </c>
      <c r="C14" s="32" t="str">
        <f>CONCATENATE('Access-Jul'!C14,".",'Access-Jul'!D14)</f>
        <v>02.122</v>
      </c>
      <c r="D14" s="32" t="str">
        <f>CONCATENATE('Access-Jul'!E14,".",'Access-Jul'!G14)</f>
        <v>0569.11RQ</v>
      </c>
      <c r="E14" s="43" t="str">
        <f>+'Access-Jul'!F14</f>
        <v>PRESTACAO JURISDICIONAL NA JUSTICA FEDERAL</v>
      </c>
      <c r="F14" s="43" t="str">
        <f>+'Access-Jul'!H14</f>
        <v>REFORMA DO FORUM FEDERAL DE EXECUCOES FISCAIS DE SAO PAULO -</v>
      </c>
      <c r="G14" s="32" t="str">
        <f>IF('Access-Jul'!I14="1","F","S")</f>
        <v>F</v>
      </c>
      <c r="H14" s="32" t="str">
        <f>+'Access-Jul'!J14</f>
        <v>0100</v>
      </c>
      <c r="I14" s="43" t="str">
        <f>+'Access-Jul'!K14</f>
        <v>RECURSOS ORDINARIOS</v>
      </c>
      <c r="J14" s="32" t="str">
        <f>+'Access-Jul'!L14</f>
        <v>4</v>
      </c>
      <c r="K14" s="35"/>
      <c r="L14" s="35"/>
      <c r="M14" s="35"/>
      <c r="N14" s="33">
        <v>0</v>
      </c>
      <c r="O14" s="35"/>
      <c r="P14" s="35">
        <f>'Access-Jul'!M14</f>
        <v>1670000</v>
      </c>
      <c r="Q14" s="35"/>
      <c r="R14" s="35">
        <f t="shared" si="0"/>
        <v>1670000</v>
      </c>
      <c r="S14" s="35">
        <f>'Access-Jul'!N14</f>
        <v>1518.9</v>
      </c>
      <c r="T14" s="36">
        <f t="shared" si="1"/>
        <v>9.0952095808383236E-4</v>
      </c>
      <c r="U14" s="35">
        <f>'Access-Jul'!O14</f>
        <v>0</v>
      </c>
      <c r="V14" s="36">
        <f t="shared" si="2"/>
        <v>0</v>
      </c>
      <c r="W14" s="35">
        <f>'Access-Jul'!P14</f>
        <v>0</v>
      </c>
      <c r="X14" s="36">
        <f t="shared" si="3"/>
        <v>0</v>
      </c>
    </row>
    <row r="15" spans="1:24" ht="30.75" customHeight="1" x14ac:dyDescent="0.2">
      <c r="A15" s="32" t="str">
        <f>+'Access-Jul'!A15</f>
        <v>12101</v>
      </c>
      <c r="B15" s="43" t="str">
        <f>+'Access-Jul'!B15</f>
        <v>JUSTICA FEDERAL DE PRIMEIRO GRAU</v>
      </c>
      <c r="C15" s="32" t="str">
        <f>CONCATENATE('Access-Jul'!C15,".",'Access-Jul'!D15)</f>
        <v>02.122</v>
      </c>
      <c r="D15" s="32" t="str">
        <f>CONCATENATE('Access-Jul'!E15,".",'Access-Jul'!G15)</f>
        <v>0569.12S9</v>
      </c>
      <c r="E15" s="43" t="str">
        <f>+'Access-Jul'!F15</f>
        <v>PRESTACAO JURISDICIONAL NA JUSTICA FEDERAL</v>
      </c>
      <c r="F15" s="43" t="str">
        <f>+'Access-Jul'!H15</f>
        <v>REFORMA DO FORUM FEDERAL CRIMINAL E PREVIDENCIARIO DE SAO PA</v>
      </c>
      <c r="G15" s="32" t="str">
        <f>IF('Access-Jul'!I15="1","F","S")</f>
        <v>F</v>
      </c>
      <c r="H15" s="32" t="str">
        <f>+'Access-Jul'!J15</f>
        <v>0100</v>
      </c>
      <c r="I15" s="43" t="str">
        <f>+'Access-Jul'!K15</f>
        <v>RECURSOS ORDINARIOS</v>
      </c>
      <c r="J15" s="32" t="str">
        <f>+'Access-Jul'!L15</f>
        <v>4</v>
      </c>
      <c r="K15" s="33"/>
      <c r="L15" s="33"/>
      <c r="M15" s="33"/>
      <c r="N15" s="33">
        <v>0</v>
      </c>
      <c r="O15" s="33"/>
      <c r="P15" s="35">
        <f>'Access-Jul'!M15</f>
        <v>1950800</v>
      </c>
      <c r="Q15" s="35"/>
      <c r="R15" s="35">
        <f t="shared" si="0"/>
        <v>1950800</v>
      </c>
      <c r="S15" s="35">
        <f>'Access-Jul'!N15</f>
        <v>1384040.55</v>
      </c>
      <c r="T15" s="36">
        <f t="shared" si="1"/>
        <v>0.70947331863850727</v>
      </c>
      <c r="U15" s="35">
        <f>'Access-Jul'!O15</f>
        <v>0</v>
      </c>
      <c r="V15" s="36">
        <f t="shared" si="2"/>
        <v>0</v>
      </c>
      <c r="W15" s="35">
        <f>'Access-Jul'!P15</f>
        <v>0</v>
      </c>
      <c r="X15" s="36">
        <f t="shared" si="3"/>
        <v>0</v>
      </c>
    </row>
    <row r="16" spans="1:24" ht="30.75" customHeight="1" x14ac:dyDescent="0.2">
      <c r="A16" s="32" t="str">
        <f>+'Access-Jul'!A16</f>
        <v>12101</v>
      </c>
      <c r="B16" s="43" t="str">
        <f>+'Access-Jul'!B16</f>
        <v>JUSTICA FEDERAL DE PRIMEIRO GRAU</v>
      </c>
      <c r="C16" s="32" t="str">
        <f>CONCATENATE('Access-Jul'!C16,".",'Access-Jul'!D16)</f>
        <v>02.122</v>
      </c>
      <c r="D16" s="32" t="str">
        <f>CONCATENATE('Access-Jul'!E16,".",'Access-Jul'!G16)</f>
        <v>0569.13FR</v>
      </c>
      <c r="E16" s="43" t="str">
        <f>+'Access-Jul'!F16</f>
        <v>PRESTACAO JURISDICIONAL NA JUSTICA FEDERAL</v>
      </c>
      <c r="F16" s="43" t="str">
        <f>+'Access-Jul'!H16</f>
        <v>REFORMA DO FORUM FEDERAL DE RIBEIRAO PRETO - SP</v>
      </c>
      <c r="G16" s="32" t="str">
        <f>IF('Access-Jul'!I16="1","F","S")</f>
        <v>F</v>
      </c>
      <c r="H16" s="32" t="str">
        <f>+'Access-Jul'!J16</f>
        <v>0100</v>
      </c>
      <c r="I16" s="43" t="str">
        <f>+'Access-Jul'!K16</f>
        <v>RECURSOS ORDINARIOS</v>
      </c>
      <c r="J16" s="32" t="str">
        <f>+'Access-Jul'!L16</f>
        <v>4</v>
      </c>
      <c r="K16" s="35"/>
      <c r="L16" s="35"/>
      <c r="M16" s="35"/>
      <c r="N16" s="33">
        <v>0</v>
      </c>
      <c r="O16" s="35"/>
      <c r="P16" s="35">
        <f>'Access-Jul'!M16</f>
        <v>2625300</v>
      </c>
      <c r="Q16" s="35"/>
      <c r="R16" s="35">
        <f t="shared" si="0"/>
        <v>2625300</v>
      </c>
      <c r="S16" s="35">
        <f>'Access-Jul'!N16</f>
        <v>26366.11</v>
      </c>
      <c r="T16" s="36">
        <f t="shared" si="1"/>
        <v>1.0043084599855255E-2</v>
      </c>
      <c r="U16" s="35">
        <f>'Access-Jul'!O16</f>
        <v>0</v>
      </c>
      <c r="V16" s="36">
        <f t="shared" si="2"/>
        <v>0</v>
      </c>
      <c r="W16" s="35">
        <f>'Access-Jul'!P16</f>
        <v>0</v>
      </c>
      <c r="X16" s="36">
        <f t="shared" si="3"/>
        <v>0</v>
      </c>
    </row>
    <row r="17" spans="1:24" ht="30.75" customHeight="1" x14ac:dyDescent="0.2">
      <c r="A17" s="32" t="str">
        <f>+'Access-Jul'!A17</f>
        <v>12101</v>
      </c>
      <c r="B17" s="43" t="str">
        <f>+'Access-Jul'!B17</f>
        <v>JUSTICA FEDERAL DE PRIMEIRO GRAU</v>
      </c>
      <c r="C17" s="32" t="str">
        <f>CONCATENATE('Access-Jul'!C17,".",'Access-Jul'!D17)</f>
        <v>02.122</v>
      </c>
      <c r="D17" s="32" t="str">
        <f>CONCATENATE('Access-Jul'!E17,".",'Access-Jul'!G17)</f>
        <v>0569.14YN</v>
      </c>
      <c r="E17" s="43" t="str">
        <f>+'Access-Jul'!F17</f>
        <v>PRESTACAO JURISDICIONAL NA JUSTICA FEDERAL</v>
      </c>
      <c r="F17" s="43" t="str">
        <f>+'Access-Jul'!H17</f>
        <v>REFORMA DO FORUM FEDERAL CIVEL DE SAO PAULO - SP</v>
      </c>
      <c r="G17" s="32" t="str">
        <f>IF('Access-Jul'!I17="1","F","S")</f>
        <v>F</v>
      </c>
      <c r="H17" s="32" t="str">
        <f>+'Access-Jul'!J17</f>
        <v>0100</v>
      </c>
      <c r="I17" s="43" t="str">
        <f>+'Access-Jul'!K17</f>
        <v>RECURSOS ORDINARIOS</v>
      </c>
      <c r="J17" s="32" t="str">
        <f>+'Access-Jul'!L17</f>
        <v>4</v>
      </c>
      <c r="K17" s="35"/>
      <c r="L17" s="35"/>
      <c r="M17" s="35"/>
      <c r="N17" s="33">
        <v>0</v>
      </c>
      <c r="O17" s="35"/>
      <c r="P17" s="35">
        <f>'Access-Jul'!M17</f>
        <v>1180000</v>
      </c>
      <c r="Q17" s="35"/>
      <c r="R17" s="35">
        <f t="shared" si="0"/>
        <v>1180000</v>
      </c>
      <c r="S17" s="35">
        <f>'Access-Jul'!N17</f>
        <v>5037.49</v>
      </c>
      <c r="T17" s="36">
        <f t="shared" si="1"/>
        <v>4.2690593220338982E-3</v>
      </c>
      <c r="U17" s="35">
        <f>'Access-Jul'!O17</f>
        <v>0</v>
      </c>
      <c r="V17" s="36">
        <f t="shared" si="2"/>
        <v>0</v>
      </c>
      <c r="W17" s="35">
        <f>'Access-Jul'!P17</f>
        <v>0</v>
      </c>
      <c r="X17" s="36">
        <f t="shared" si="3"/>
        <v>0</v>
      </c>
    </row>
    <row r="18" spans="1:24" ht="30.75" customHeight="1" x14ac:dyDescent="0.2">
      <c r="A18" s="32" t="str">
        <f>+'Access-Jul'!A18</f>
        <v>12101</v>
      </c>
      <c r="B18" s="43" t="str">
        <f>+'Access-Jul'!B18</f>
        <v>JUSTICA FEDERAL DE PRIMEIRO GRAU</v>
      </c>
      <c r="C18" s="32" t="str">
        <f>CONCATENATE('Access-Jul'!C18,".",'Access-Jul'!D18)</f>
        <v>02.122</v>
      </c>
      <c r="D18" s="32" t="str">
        <f>CONCATENATE('Access-Jul'!E18,".",'Access-Jul'!G18)</f>
        <v>0569.14YO</v>
      </c>
      <c r="E18" s="43" t="str">
        <f>+'Access-Jul'!F18</f>
        <v>PRESTACAO JURISDICIONAL NA JUSTICA FEDERAL</v>
      </c>
      <c r="F18" s="43" t="str">
        <f>+'Access-Jul'!H18</f>
        <v>REFORMA DA SEDE ADMINISTRATIVA DA JUSTICA FEDERAL DE SAO PAU</v>
      </c>
      <c r="G18" s="32" t="str">
        <f>IF('Access-Jul'!I18="1","F","S")</f>
        <v>F</v>
      </c>
      <c r="H18" s="32" t="str">
        <f>+'Access-Jul'!J18</f>
        <v>0100</v>
      </c>
      <c r="I18" s="43" t="str">
        <f>+'Access-Jul'!K18</f>
        <v>RECURSOS ORDINARIOS</v>
      </c>
      <c r="J18" s="32" t="str">
        <f>+'Access-Jul'!L18</f>
        <v>4</v>
      </c>
      <c r="K18" s="35"/>
      <c r="L18" s="35"/>
      <c r="M18" s="35"/>
      <c r="N18" s="33">
        <v>0</v>
      </c>
      <c r="O18" s="35"/>
      <c r="P18" s="35">
        <f>'Access-Jul'!M18</f>
        <v>1470000</v>
      </c>
      <c r="Q18" s="35"/>
      <c r="R18" s="35">
        <f t="shared" si="0"/>
        <v>1470000</v>
      </c>
      <c r="S18" s="35">
        <f>'Access-Jul'!N18</f>
        <v>0</v>
      </c>
      <c r="T18" s="36">
        <f t="shared" si="1"/>
        <v>0</v>
      </c>
      <c r="U18" s="35">
        <f>'Access-Jul'!O18</f>
        <v>0</v>
      </c>
      <c r="V18" s="36">
        <f t="shared" si="2"/>
        <v>0</v>
      </c>
      <c r="W18" s="35">
        <f>'Access-Jul'!P18</f>
        <v>0</v>
      </c>
      <c r="X18" s="36">
        <f t="shared" si="3"/>
        <v>0</v>
      </c>
    </row>
    <row r="19" spans="1:24" ht="30.75" customHeight="1" x14ac:dyDescent="0.2">
      <c r="A19" s="32" t="str">
        <f>+'Access-Jul'!A19</f>
        <v>12101</v>
      </c>
      <c r="B19" s="43" t="str">
        <f>+'Access-Jul'!B19</f>
        <v>JUSTICA FEDERAL DE PRIMEIRO GRAU</v>
      </c>
      <c r="C19" s="32" t="str">
        <f>CONCATENATE('Access-Jul'!C19,".",'Access-Jul'!D19)</f>
        <v>02.122</v>
      </c>
      <c r="D19" s="32" t="str">
        <f>CONCATENATE('Access-Jul'!E19,".",'Access-Jul'!G19)</f>
        <v>0569.158T</v>
      </c>
      <c r="E19" s="43" t="str">
        <f>+'Access-Jul'!F19</f>
        <v>PRESTACAO JURISDICIONAL NA JUSTICA FEDERAL</v>
      </c>
      <c r="F19" s="43" t="str">
        <f>+'Access-Jul'!H19</f>
        <v>REFORMA DO JUIZADO ESPECIAL FEDERAL DE SAO PAULO - SP - 2. E</v>
      </c>
      <c r="G19" s="32" t="str">
        <f>IF('Access-Jul'!I19="1","F","S")</f>
        <v>F</v>
      </c>
      <c r="H19" s="32" t="str">
        <f>+'Access-Jul'!J19</f>
        <v>0100</v>
      </c>
      <c r="I19" s="43" t="str">
        <f>+'Access-Jul'!K19</f>
        <v>RECURSOS ORDINARIOS</v>
      </c>
      <c r="J19" s="32" t="str">
        <f>+'Access-Jul'!L19</f>
        <v>4</v>
      </c>
      <c r="K19" s="35"/>
      <c r="L19" s="35"/>
      <c r="M19" s="35"/>
      <c r="N19" s="33">
        <v>0</v>
      </c>
      <c r="O19" s="35"/>
      <c r="P19" s="35">
        <f>'Access-Jul'!M19</f>
        <v>2000000</v>
      </c>
      <c r="Q19" s="35"/>
      <c r="R19" s="35">
        <f t="shared" si="0"/>
        <v>2000000</v>
      </c>
      <c r="S19" s="35">
        <f>'Access-Jul'!N19</f>
        <v>0</v>
      </c>
      <c r="T19" s="36">
        <f t="shared" si="1"/>
        <v>0</v>
      </c>
      <c r="U19" s="35">
        <f>'Access-Jul'!O19</f>
        <v>0</v>
      </c>
      <c r="V19" s="36">
        <f t="shared" si="2"/>
        <v>0</v>
      </c>
      <c r="W19" s="35">
        <f>'Access-Jul'!P19</f>
        <v>0</v>
      </c>
      <c r="X19" s="36">
        <f t="shared" si="3"/>
        <v>0</v>
      </c>
    </row>
    <row r="20" spans="1:24" ht="30.75" customHeight="1" x14ac:dyDescent="0.2">
      <c r="A20" s="32" t="str">
        <f>+'Access-Jul'!A20</f>
        <v>12101</v>
      </c>
      <c r="B20" s="43" t="str">
        <f>+'Access-Jul'!B20</f>
        <v>JUSTICA FEDERAL DE PRIMEIRO GRAU</v>
      </c>
      <c r="C20" s="32" t="str">
        <f>CONCATENATE('Access-Jul'!C20,".",'Access-Jul'!D20)</f>
        <v>02.122</v>
      </c>
      <c r="D20" s="32" t="str">
        <f>CONCATENATE('Access-Jul'!E20,".",'Access-Jul'!G20)</f>
        <v>0569.15NX</v>
      </c>
      <c r="E20" s="43" t="str">
        <f>+'Access-Jul'!F20</f>
        <v>PRESTACAO JURISDICIONAL NA JUSTICA FEDERAL</v>
      </c>
      <c r="F20" s="43" t="str">
        <f>+'Access-Jul'!H20</f>
        <v>REFORMA DO FORUM FEDERAL DE SANTOS - SP</v>
      </c>
      <c r="G20" s="32" t="str">
        <f>IF('Access-Jul'!I20="1","F","S")</f>
        <v>F</v>
      </c>
      <c r="H20" s="32" t="str">
        <f>+'Access-Jul'!J20</f>
        <v>0100</v>
      </c>
      <c r="I20" s="43" t="str">
        <f>+'Access-Jul'!K20</f>
        <v>RECURSOS ORDINARIOS</v>
      </c>
      <c r="J20" s="32" t="str">
        <f>+'Access-Jul'!L20</f>
        <v>4</v>
      </c>
      <c r="K20" s="35"/>
      <c r="L20" s="35"/>
      <c r="M20" s="35"/>
      <c r="N20" s="33">
        <v>0</v>
      </c>
      <c r="O20" s="35"/>
      <c r="P20" s="35">
        <f>'Access-Jul'!M20</f>
        <v>1410000</v>
      </c>
      <c r="Q20" s="35"/>
      <c r="R20" s="35">
        <f t="shared" si="0"/>
        <v>1410000</v>
      </c>
      <c r="S20" s="35">
        <f>'Access-Jul'!N20</f>
        <v>0</v>
      </c>
      <c r="T20" s="36">
        <f t="shared" si="1"/>
        <v>0</v>
      </c>
      <c r="U20" s="35">
        <f>'Access-Jul'!O20</f>
        <v>0</v>
      </c>
      <c r="V20" s="36">
        <f t="shared" si="2"/>
        <v>0</v>
      </c>
      <c r="W20" s="35">
        <f>'Access-Jul'!P20</f>
        <v>0</v>
      </c>
      <c r="X20" s="36">
        <f t="shared" si="3"/>
        <v>0</v>
      </c>
    </row>
    <row r="21" spans="1:24" ht="30.75" customHeight="1" x14ac:dyDescent="0.2">
      <c r="A21" s="32" t="str">
        <f>+'Access-Jul'!A21</f>
        <v>12101</v>
      </c>
      <c r="B21" s="43" t="str">
        <f>+'Access-Jul'!B21</f>
        <v>JUSTICA FEDERAL DE PRIMEIRO GRAU</v>
      </c>
      <c r="C21" s="32" t="str">
        <f>CONCATENATE('Access-Jul'!C21,".",'Access-Jul'!D21)</f>
        <v>02.122</v>
      </c>
      <c r="D21" s="32" t="str">
        <f>CONCATENATE('Access-Jul'!E21,".",'Access-Jul'!G21)</f>
        <v>0569.20TP</v>
      </c>
      <c r="E21" s="43" t="str">
        <f>+'Access-Jul'!F21</f>
        <v>PRESTACAO JURISDICIONAL NA JUSTICA FEDERAL</v>
      </c>
      <c r="F21" s="43" t="str">
        <f>+'Access-Jul'!H21</f>
        <v>PESSOAL ATIVO DA UNIAO</v>
      </c>
      <c r="G21" s="32" t="str">
        <f>IF('Access-Jul'!I21="1","F","S")</f>
        <v>F</v>
      </c>
      <c r="H21" s="32" t="str">
        <f>+'Access-Jul'!J21</f>
        <v>0100</v>
      </c>
      <c r="I21" s="43" t="str">
        <f>+'Access-Jul'!K21</f>
        <v>RECURSOS ORDINARIOS</v>
      </c>
      <c r="J21" s="32" t="str">
        <f>+'Access-Jul'!L21</f>
        <v>1</v>
      </c>
      <c r="K21" s="35"/>
      <c r="L21" s="35"/>
      <c r="M21" s="35"/>
      <c r="N21" s="33">
        <v>0</v>
      </c>
      <c r="O21" s="35"/>
      <c r="P21" s="35">
        <f>'Access-Jul'!M21</f>
        <v>544021874.83000004</v>
      </c>
      <c r="Q21" s="35"/>
      <c r="R21" s="35">
        <f t="shared" si="0"/>
        <v>544021874.83000004</v>
      </c>
      <c r="S21" s="35">
        <f>'Access-Jul'!N21</f>
        <v>544021581.39999998</v>
      </c>
      <c r="T21" s="36">
        <f t="shared" si="1"/>
        <v>0.99999946062830625</v>
      </c>
      <c r="U21" s="35">
        <f>'Access-Jul'!O21</f>
        <v>543835380.47000003</v>
      </c>
      <c r="V21" s="36">
        <f t="shared" si="2"/>
        <v>0.99965719326992453</v>
      </c>
      <c r="W21" s="35">
        <f>'Access-Jul'!P21</f>
        <v>541695385.23000002</v>
      </c>
      <c r="X21" s="36">
        <f t="shared" si="3"/>
        <v>0.995723536667111</v>
      </c>
    </row>
    <row r="22" spans="1:24" ht="30.75" customHeight="1" x14ac:dyDescent="0.2">
      <c r="A22" s="32" t="str">
        <f>+'Access-Jul'!A22</f>
        <v>12101</v>
      </c>
      <c r="B22" s="43" t="str">
        <f>+'Access-Jul'!B22</f>
        <v>JUSTICA FEDERAL DE PRIMEIRO GRAU</v>
      </c>
      <c r="C22" s="32" t="str">
        <f>CONCATENATE('Access-Jul'!C22,".",'Access-Jul'!D22)</f>
        <v>02.122</v>
      </c>
      <c r="D22" s="32" t="str">
        <f>CONCATENATE('Access-Jul'!E22,".",'Access-Jul'!G22)</f>
        <v>0569.216H</v>
      </c>
      <c r="E22" s="43" t="str">
        <f>+'Access-Jul'!F22</f>
        <v>PRESTACAO JURISDICIONAL NA JUSTICA FEDERAL</v>
      </c>
      <c r="F22" s="43" t="str">
        <f>+'Access-Jul'!H22</f>
        <v>AJUDA DE CUSTO PARA MORADIA OU AUXILIO-MORADIA A AGENTES PUB</v>
      </c>
      <c r="G22" s="32" t="str">
        <f>IF('Access-Jul'!I22="1","F","S")</f>
        <v>F</v>
      </c>
      <c r="H22" s="32" t="str">
        <f>+'Access-Jul'!J22</f>
        <v>0100</v>
      </c>
      <c r="I22" s="43" t="str">
        <f>+'Access-Jul'!K22</f>
        <v>RECURSOS ORDINARIOS</v>
      </c>
      <c r="J22" s="32" t="str">
        <f>+'Access-Jul'!L22</f>
        <v>3</v>
      </c>
      <c r="K22" s="35"/>
      <c r="L22" s="35"/>
      <c r="M22" s="35"/>
      <c r="N22" s="33">
        <v>0</v>
      </c>
      <c r="O22" s="35"/>
      <c r="P22" s="35">
        <f>'Access-Jul'!M22</f>
        <v>17147858</v>
      </c>
      <c r="Q22" s="35"/>
      <c r="R22" s="35">
        <f t="shared" si="0"/>
        <v>17147858</v>
      </c>
      <c r="S22" s="35">
        <f>'Access-Jul'!N22</f>
        <v>10194237.75</v>
      </c>
      <c r="T22" s="36">
        <f t="shared" si="1"/>
        <v>0.59449044597873391</v>
      </c>
      <c r="U22" s="35">
        <f>'Access-Jul'!O22</f>
        <v>9714286.7899999991</v>
      </c>
      <c r="V22" s="36">
        <f t="shared" si="2"/>
        <v>0.56650147149574015</v>
      </c>
      <c r="W22" s="35">
        <f>'Access-Jul'!P22</f>
        <v>9714286.7899999991</v>
      </c>
      <c r="X22" s="36">
        <f t="shared" si="3"/>
        <v>0.56650147149574015</v>
      </c>
    </row>
    <row r="23" spans="1:24" ht="30.75" customHeight="1" x14ac:dyDescent="0.2">
      <c r="A23" s="32" t="str">
        <f>+'Access-Jul'!A23</f>
        <v>12101</v>
      </c>
      <c r="B23" s="43" t="str">
        <f>+'Access-Jul'!B23</f>
        <v>JUSTICA FEDERAL DE PRIMEIRO GRAU</v>
      </c>
      <c r="C23" s="32" t="str">
        <f>CONCATENATE('Access-Jul'!C23,".",'Access-Jul'!D23)</f>
        <v>02.131</v>
      </c>
      <c r="D23" s="32" t="str">
        <f>CONCATENATE('Access-Jul'!E23,".",'Access-Jul'!G23)</f>
        <v>0569.2549</v>
      </c>
      <c r="E23" s="43" t="str">
        <f>+'Access-Jul'!F23</f>
        <v>PRESTACAO JURISDICIONAL NA JUSTICA FEDERAL</v>
      </c>
      <c r="F23" s="43" t="str">
        <f>+'Access-Jul'!H23</f>
        <v>COMUNICACAO E DIVULGACAO INSTITUCIONAL</v>
      </c>
      <c r="G23" s="32" t="str">
        <f>IF('Access-Jul'!I23="1","F","S")</f>
        <v>F</v>
      </c>
      <c r="H23" s="32" t="str">
        <f>+'Access-Jul'!J23</f>
        <v>0100</v>
      </c>
      <c r="I23" s="43" t="str">
        <f>+'Access-Jul'!K23</f>
        <v>RECURSOS ORDINARIOS</v>
      </c>
      <c r="J23" s="32" t="str">
        <f>+'Access-Jul'!L23</f>
        <v>4</v>
      </c>
      <c r="K23" s="35"/>
      <c r="L23" s="35"/>
      <c r="M23" s="35"/>
      <c r="N23" s="33">
        <v>0</v>
      </c>
      <c r="O23" s="35"/>
      <c r="P23" s="35">
        <f>'Access-Jul'!M23</f>
        <v>60000</v>
      </c>
      <c r="Q23" s="35"/>
      <c r="R23" s="35">
        <f t="shared" si="0"/>
        <v>60000</v>
      </c>
      <c r="S23" s="35">
        <f>'Access-Jul'!N23</f>
        <v>0</v>
      </c>
      <c r="T23" s="36">
        <f t="shared" si="1"/>
        <v>0</v>
      </c>
      <c r="U23" s="35">
        <f>'Access-Jul'!O23</f>
        <v>0</v>
      </c>
      <c r="V23" s="36">
        <f t="shared" si="2"/>
        <v>0</v>
      </c>
      <c r="W23" s="35">
        <f>'Access-Jul'!P23</f>
        <v>0</v>
      </c>
      <c r="X23" s="36">
        <f t="shared" si="3"/>
        <v>0</v>
      </c>
    </row>
    <row r="24" spans="1:24" ht="30.75" customHeight="1" x14ac:dyDescent="0.2">
      <c r="A24" s="32" t="str">
        <f>+'Access-Jul'!A24</f>
        <v>12101</v>
      </c>
      <c r="B24" s="43" t="str">
        <f>+'Access-Jul'!B24</f>
        <v>JUSTICA FEDERAL DE PRIMEIRO GRAU</v>
      </c>
      <c r="C24" s="32" t="str">
        <f>CONCATENATE('Access-Jul'!C24,".",'Access-Jul'!D24)</f>
        <v>02.131</v>
      </c>
      <c r="D24" s="32" t="str">
        <f>CONCATENATE('Access-Jul'!E24,".",'Access-Jul'!G24)</f>
        <v>0569.2549</v>
      </c>
      <c r="E24" s="43" t="str">
        <f>+'Access-Jul'!F24</f>
        <v>PRESTACAO JURISDICIONAL NA JUSTICA FEDERAL</v>
      </c>
      <c r="F24" s="43" t="str">
        <f>+'Access-Jul'!H24</f>
        <v>COMUNICACAO E DIVULGACAO INSTITUCIONAL</v>
      </c>
      <c r="G24" s="32" t="str">
        <f>IF('Access-Jul'!I24="1","F","S")</f>
        <v>F</v>
      </c>
      <c r="H24" s="32" t="str">
        <f>+'Access-Jul'!J24</f>
        <v>0100</v>
      </c>
      <c r="I24" s="43" t="str">
        <f>+'Access-Jul'!K24</f>
        <v>RECURSOS ORDINARIOS</v>
      </c>
      <c r="J24" s="32" t="str">
        <f>+'Access-Jul'!L24</f>
        <v>3</v>
      </c>
      <c r="K24" s="35"/>
      <c r="L24" s="35"/>
      <c r="M24" s="35"/>
      <c r="N24" s="33">
        <v>0</v>
      </c>
      <c r="O24" s="35"/>
      <c r="P24" s="35">
        <f>'Access-Jul'!M24</f>
        <v>30000</v>
      </c>
      <c r="Q24" s="35"/>
      <c r="R24" s="35">
        <f t="shared" si="0"/>
        <v>30000</v>
      </c>
      <c r="S24" s="35">
        <f>'Access-Jul'!N24</f>
        <v>0</v>
      </c>
      <c r="T24" s="36">
        <f t="shared" si="1"/>
        <v>0</v>
      </c>
      <c r="U24" s="35">
        <f>'Access-Jul'!O24</f>
        <v>0</v>
      </c>
      <c r="V24" s="36">
        <f t="shared" si="2"/>
        <v>0</v>
      </c>
      <c r="W24" s="35">
        <f>'Access-Jul'!P24</f>
        <v>0</v>
      </c>
      <c r="X24" s="36">
        <f t="shared" si="3"/>
        <v>0</v>
      </c>
    </row>
    <row r="25" spans="1:24" ht="30.75" customHeight="1" x14ac:dyDescent="0.2">
      <c r="A25" s="32" t="str">
        <f>+'Access-Jul'!A25</f>
        <v>12101</v>
      </c>
      <c r="B25" s="43" t="str">
        <f>+'Access-Jul'!B25</f>
        <v>JUSTICA FEDERAL DE PRIMEIRO GRAU</v>
      </c>
      <c r="C25" s="32" t="str">
        <f>CONCATENATE('Access-Jul'!C25,".",'Access-Jul'!D25)</f>
        <v>02.301</v>
      </c>
      <c r="D25" s="32" t="str">
        <f>CONCATENATE('Access-Jul'!E25,".",'Access-Jul'!G25)</f>
        <v>0569.2004</v>
      </c>
      <c r="E25" s="43" t="str">
        <f>+'Access-Jul'!F25</f>
        <v>PRESTACAO JURISDICIONAL NA JUSTICA FEDERAL</v>
      </c>
      <c r="F25" s="43" t="str">
        <f>+'Access-Jul'!H25</f>
        <v>ASSISTENCIA MEDICA E ODONTOLOGICA AOS SERVIDORES CIVIS, EMPR</v>
      </c>
      <c r="G25" s="32" t="str">
        <f>IF('Access-Jul'!I25="1","F","S")</f>
        <v>S</v>
      </c>
      <c r="H25" s="32" t="str">
        <f>+'Access-Jul'!J25</f>
        <v>0100</v>
      </c>
      <c r="I25" s="43" t="str">
        <f>+'Access-Jul'!K25</f>
        <v>RECURSOS ORDINARIOS</v>
      </c>
      <c r="J25" s="32" t="str">
        <f>+'Access-Jul'!L25</f>
        <v>3</v>
      </c>
      <c r="K25" s="35"/>
      <c r="L25" s="35"/>
      <c r="M25" s="35"/>
      <c r="N25" s="33">
        <v>0</v>
      </c>
      <c r="O25" s="35"/>
      <c r="P25" s="35">
        <f>'Access-Jul'!M25</f>
        <v>30134400</v>
      </c>
      <c r="Q25" s="35"/>
      <c r="R25" s="35">
        <f t="shared" si="0"/>
        <v>30134400</v>
      </c>
      <c r="S25" s="35">
        <f>'Access-Jul'!N25</f>
        <v>28560000</v>
      </c>
      <c r="T25" s="36">
        <f t="shared" si="1"/>
        <v>0.94775406180312205</v>
      </c>
      <c r="U25" s="35">
        <f>'Access-Jul'!O25</f>
        <v>12497840.220000001</v>
      </c>
      <c r="V25" s="36">
        <f t="shared" si="2"/>
        <v>0.41473665379101626</v>
      </c>
      <c r="W25" s="35">
        <f>'Access-Jul'!P25</f>
        <v>12497840.220000001</v>
      </c>
      <c r="X25" s="36">
        <f t="shared" si="3"/>
        <v>0.41473665379101626</v>
      </c>
    </row>
    <row r="26" spans="1:24" ht="30.75" customHeight="1" x14ac:dyDescent="0.2">
      <c r="A26" s="32" t="str">
        <f>+'Access-Jul'!A26</f>
        <v>12101</v>
      </c>
      <c r="B26" s="43" t="str">
        <f>+'Access-Jul'!B26</f>
        <v>JUSTICA FEDERAL DE PRIMEIRO GRAU</v>
      </c>
      <c r="C26" s="32" t="str">
        <f>CONCATENATE('Access-Jul'!C26,".",'Access-Jul'!D26)</f>
        <v>02.331</v>
      </c>
      <c r="D26" s="32" t="str">
        <f>CONCATENATE('Access-Jul'!E26,".",'Access-Jul'!G26)</f>
        <v>0569.00M1</v>
      </c>
      <c r="E26" s="43" t="str">
        <f>+'Access-Jul'!F26</f>
        <v>PRESTACAO JURISDICIONAL NA JUSTICA FEDERAL</v>
      </c>
      <c r="F26" s="43" t="str">
        <f>+'Access-Jul'!H26</f>
        <v>BENEFICIOS ASSISTENCIAIS DECORRENTES DO AUXILIO-FUNERAL E NA</v>
      </c>
      <c r="G26" s="32" t="str">
        <f>IF('Access-Jul'!I26="1","F","S")</f>
        <v>F</v>
      </c>
      <c r="H26" s="32" t="str">
        <f>+'Access-Jul'!J26</f>
        <v>0100</v>
      </c>
      <c r="I26" s="43" t="str">
        <f>+'Access-Jul'!K26</f>
        <v>RECURSOS ORDINARIOS</v>
      </c>
      <c r="J26" s="32" t="str">
        <f>+'Access-Jul'!L26</f>
        <v>3</v>
      </c>
      <c r="K26" s="35"/>
      <c r="L26" s="35"/>
      <c r="M26" s="35"/>
      <c r="N26" s="33">
        <v>0</v>
      </c>
      <c r="O26" s="35"/>
      <c r="P26" s="35">
        <f>'Access-Jul'!M26</f>
        <v>199268.51</v>
      </c>
      <c r="Q26" s="35"/>
      <c r="R26" s="35">
        <f t="shared" si="0"/>
        <v>199268.51</v>
      </c>
      <c r="S26" s="35">
        <f>'Access-Jul'!N26</f>
        <v>199268.51</v>
      </c>
      <c r="T26" s="36">
        <f t="shared" si="1"/>
        <v>1</v>
      </c>
      <c r="U26" s="35">
        <f>'Access-Jul'!O26</f>
        <v>198642.5</v>
      </c>
      <c r="V26" s="36">
        <f t="shared" si="2"/>
        <v>0.99685845997443345</v>
      </c>
      <c r="W26" s="35">
        <f>'Access-Jul'!P26</f>
        <v>198642.5</v>
      </c>
      <c r="X26" s="36">
        <f t="shared" si="3"/>
        <v>0.99685845997443345</v>
      </c>
    </row>
    <row r="27" spans="1:24" ht="30.75" customHeight="1" x14ac:dyDescent="0.2">
      <c r="A27" s="32" t="str">
        <f>+'Access-Jul'!A27</f>
        <v>12101</v>
      </c>
      <c r="B27" s="43" t="str">
        <f>+'Access-Jul'!B27</f>
        <v>JUSTICA FEDERAL DE PRIMEIRO GRAU</v>
      </c>
      <c r="C27" s="32" t="str">
        <f>CONCATENATE('Access-Jul'!C27,".",'Access-Jul'!D27)</f>
        <v>02.331</v>
      </c>
      <c r="D27" s="32" t="str">
        <f>CONCATENATE('Access-Jul'!E27,".",'Access-Jul'!G27)</f>
        <v>0569.2010</v>
      </c>
      <c r="E27" s="43" t="str">
        <f>+'Access-Jul'!F27</f>
        <v>PRESTACAO JURISDICIONAL NA JUSTICA FEDERAL</v>
      </c>
      <c r="F27" s="43" t="str">
        <f>+'Access-Jul'!H27</f>
        <v>ASSISTENCIA PRE-ESCOLAR AOS DEPENDENTES DOS SERVIDORES CIVIS</v>
      </c>
      <c r="G27" s="32" t="str">
        <f>IF('Access-Jul'!I27="1","F","S")</f>
        <v>F</v>
      </c>
      <c r="H27" s="32" t="str">
        <f>+'Access-Jul'!J27</f>
        <v>0100</v>
      </c>
      <c r="I27" s="43" t="str">
        <f>+'Access-Jul'!K27</f>
        <v>RECURSOS ORDINARIOS</v>
      </c>
      <c r="J27" s="32" t="str">
        <f>+'Access-Jul'!L27</f>
        <v>3</v>
      </c>
      <c r="K27" s="35"/>
      <c r="L27" s="35"/>
      <c r="M27" s="35"/>
      <c r="N27" s="33">
        <v>0</v>
      </c>
      <c r="O27" s="35"/>
      <c r="P27" s="35">
        <f>'Access-Jul'!M27</f>
        <v>6987204</v>
      </c>
      <c r="Q27" s="35"/>
      <c r="R27" s="35">
        <f t="shared" si="0"/>
        <v>6987204</v>
      </c>
      <c r="S27" s="35">
        <f>'Access-Jul'!N27</f>
        <v>6987204</v>
      </c>
      <c r="T27" s="36">
        <f t="shared" si="1"/>
        <v>1</v>
      </c>
      <c r="U27" s="35">
        <f>'Access-Jul'!O27</f>
        <v>3892032</v>
      </c>
      <c r="V27" s="36">
        <f t="shared" si="2"/>
        <v>0.55702280912364943</v>
      </c>
      <c r="W27" s="35">
        <f>'Access-Jul'!P27</f>
        <v>3892032</v>
      </c>
      <c r="X27" s="36">
        <f t="shared" si="3"/>
        <v>0.55702280912364943</v>
      </c>
    </row>
    <row r="28" spans="1:24" ht="30.75" customHeight="1" x14ac:dyDescent="0.2">
      <c r="A28" s="32" t="str">
        <f>+'Access-Jul'!A28</f>
        <v>12101</v>
      </c>
      <c r="B28" s="43" t="str">
        <f>+'Access-Jul'!B28</f>
        <v>JUSTICA FEDERAL DE PRIMEIRO GRAU</v>
      </c>
      <c r="C28" s="32" t="str">
        <f>CONCATENATE('Access-Jul'!C28,".",'Access-Jul'!D28)</f>
        <v>02.331</v>
      </c>
      <c r="D28" s="32" t="str">
        <f>CONCATENATE('Access-Jul'!E28,".",'Access-Jul'!G28)</f>
        <v>0569.2011</v>
      </c>
      <c r="E28" s="43" t="str">
        <f>+'Access-Jul'!F28</f>
        <v>PRESTACAO JURISDICIONAL NA JUSTICA FEDERAL</v>
      </c>
      <c r="F28" s="43" t="str">
        <f>+'Access-Jul'!H28</f>
        <v>AUXILIO-TRANSPORTE AOS SERVIDORES CIVIS, EMPREGADOS E MILITA</v>
      </c>
      <c r="G28" s="32" t="str">
        <f>IF('Access-Jul'!I28="1","F","S")</f>
        <v>F</v>
      </c>
      <c r="H28" s="32" t="str">
        <f>+'Access-Jul'!J28</f>
        <v>0100</v>
      </c>
      <c r="I28" s="43" t="str">
        <f>+'Access-Jul'!K28</f>
        <v>RECURSOS ORDINARIOS</v>
      </c>
      <c r="J28" s="32" t="str">
        <f>+'Access-Jul'!L28</f>
        <v>3</v>
      </c>
      <c r="K28" s="35"/>
      <c r="L28" s="35"/>
      <c r="M28" s="35"/>
      <c r="N28" s="33">
        <v>0</v>
      </c>
      <c r="O28" s="35"/>
      <c r="P28" s="35">
        <f>'Access-Jul'!M28</f>
        <v>2972750</v>
      </c>
      <c r="Q28" s="35"/>
      <c r="R28" s="35">
        <f t="shared" si="0"/>
        <v>2972750</v>
      </c>
      <c r="S28" s="35">
        <f>'Access-Jul'!N28</f>
        <v>2972749.92</v>
      </c>
      <c r="T28" s="36">
        <f t="shared" si="1"/>
        <v>0.99999997308889077</v>
      </c>
      <c r="U28" s="35">
        <f>'Access-Jul'!O28</f>
        <v>837505.92</v>
      </c>
      <c r="V28" s="36">
        <f t="shared" si="2"/>
        <v>0.28172766630224538</v>
      </c>
      <c r="W28" s="35">
        <f>'Access-Jul'!P28</f>
        <v>837505.92</v>
      </c>
      <c r="X28" s="36">
        <f t="shared" si="3"/>
        <v>0.28172766630224538</v>
      </c>
    </row>
    <row r="29" spans="1:24" ht="30.75" customHeight="1" x14ac:dyDescent="0.2">
      <c r="A29" s="32" t="str">
        <f>+'Access-Jul'!A29</f>
        <v>12101</v>
      </c>
      <c r="B29" s="43" t="str">
        <f>+'Access-Jul'!B29</f>
        <v>JUSTICA FEDERAL DE PRIMEIRO GRAU</v>
      </c>
      <c r="C29" s="32" t="str">
        <f>CONCATENATE('Access-Jul'!C29,".",'Access-Jul'!D29)</f>
        <v>02.331</v>
      </c>
      <c r="D29" s="32" t="str">
        <f>CONCATENATE('Access-Jul'!E29,".",'Access-Jul'!G29)</f>
        <v>0569.2012</v>
      </c>
      <c r="E29" s="43" t="str">
        <f>+'Access-Jul'!F29</f>
        <v>PRESTACAO JURISDICIONAL NA JUSTICA FEDERAL</v>
      </c>
      <c r="F29" s="43" t="str">
        <f>+'Access-Jul'!H29</f>
        <v>AUXILIO-ALIMENTACAO AOS SERVIDORES CIVIS, EMPREGADOS E MILIT</v>
      </c>
      <c r="G29" s="32" t="str">
        <f>IF('Access-Jul'!I29="1","F","S")</f>
        <v>F</v>
      </c>
      <c r="H29" s="32" t="str">
        <f>+'Access-Jul'!J29</f>
        <v>0100</v>
      </c>
      <c r="I29" s="43" t="str">
        <f>+'Access-Jul'!K29</f>
        <v>RECURSOS ORDINARIOS</v>
      </c>
      <c r="J29" s="32" t="str">
        <f>+'Access-Jul'!L29</f>
        <v>3</v>
      </c>
      <c r="K29" s="35"/>
      <c r="L29" s="35"/>
      <c r="M29" s="35"/>
      <c r="N29" s="33">
        <v>0</v>
      </c>
      <c r="O29" s="35"/>
      <c r="P29" s="35">
        <f>'Access-Jul'!M29</f>
        <v>48711936</v>
      </c>
      <c r="Q29" s="35"/>
      <c r="R29" s="35">
        <f t="shared" si="0"/>
        <v>48711936</v>
      </c>
      <c r="S29" s="35">
        <f>'Access-Jul'!N29</f>
        <v>48711936</v>
      </c>
      <c r="T29" s="36">
        <f t="shared" si="1"/>
        <v>1</v>
      </c>
      <c r="U29" s="35">
        <f>'Access-Jul'!O29</f>
        <v>28226757.030000001</v>
      </c>
      <c r="V29" s="36">
        <f t="shared" si="2"/>
        <v>0.57946284520492064</v>
      </c>
      <c r="W29" s="35">
        <f>'Access-Jul'!P29</f>
        <v>28226757.030000001</v>
      </c>
      <c r="X29" s="36">
        <f t="shared" si="3"/>
        <v>0.57946284520492064</v>
      </c>
    </row>
    <row r="30" spans="1:24" ht="30.75" customHeight="1" x14ac:dyDescent="0.2">
      <c r="A30" s="32" t="str">
        <f>+'Access-Jul'!A30</f>
        <v>12101</v>
      </c>
      <c r="B30" s="43" t="str">
        <f>+'Access-Jul'!B30</f>
        <v>JUSTICA FEDERAL DE PRIMEIRO GRAU</v>
      </c>
      <c r="C30" s="32" t="str">
        <f>CONCATENATE('Access-Jul'!C30,".",'Access-Jul'!D30)</f>
        <v>02.846</v>
      </c>
      <c r="D30" s="32" t="str">
        <f>CONCATENATE('Access-Jul'!E30,".",'Access-Jul'!G30)</f>
        <v>0569.09HB</v>
      </c>
      <c r="E30" s="43" t="str">
        <f>+'Access-Jul'!F30</f>
        <v>PRESTACAO JURISDICIONAL NA JUSTICA FEDERAL</v>
      </c>
      <c r="F30" s="43" t="str">
        <f>+'Access-Jul'!H30</f>
        <v>CONTRIBUICAO DA UNIAO, DE SUAS AUTARQUIAS E FUNDACOES PARA O</v>
      </c>
      <c r="G30" s="32" t="str">
        <f>IF('Access-Jul'!I30="1","F","S")</f>
        <v>F</v>
      </c>
      <c r="H30" s="32" t="str">
        <f>+'Access-Jul'!J30</f>
        <v>0100</v>
      </c>
      <c r="I30" s="43" t="str">
        <f>+'Access-Jul'!K30</f>
        <v>RECURSOS ORDINARIOS</v>
      </c>
      <c r="J30" s="32" t="str">
        <f>+'Access-Jul'!L30</f>
        <v>1</v>
      </c>
      <c r="K30" s="35"/>
      <c r="L30" s="35"/>
      <c r="M30" s="35"/>
      <c r="N30" s="33">
        <v>0</v>
      </c>
      <c r="O30" s="35"/>
      <c r="P30" s="35">
        <f>'Access-Jul'!M30</f>
        <v>93561892.980000004</v>
      </c>
      <c r="Q30" s="35"/>
      <c r="R30" s="35">
        <f t="shared" si="0"/>
        <v>93561892.980000004</v>
      </c>
      <c r="S30" s="35">
        <f>'Access-Jul'!N30</f>
        <v>93561892.980000004</v>
      </c>
      <c r="T30" s="36">
        <f t="shared" si="1"/>
        <v>1</v>
      </c>
      <c r="U30" s="35">
        <f>'Access-Jul'!O30</f>
        <v>93552180.239999995</v>
      </c>
      <c r="V30" s="36">
        <f t="shared" si="2"/>
        <v>0.99989618914612932</v>
      </c>
      <c r="W30" s="35">
        <f>'Access-Jul'!P30</f>
        <v>93552180.239999995</v>
      </c>
      <c r="X30" s="36">
        <f t="shared" si="3"/>
        <v>0.99989618914612932</v>
      </c>
    </row>
    <row r="31" spans="1:24" ht="30.75" customHeight="1" x14ac:dyDescent="0.2">
      <c r="A31" s="32" t="str">
        <f>+'Access-Jul'!A31</f>
        <v>12101</v>
      </c>
      <c r="B31" s="43" t="str">
        <f>+'Access-Jul'!B31</f>
        <v>JUSTICA FEDERAL DE PRIMEIRO GRAU</v>
      </c>
      <c r="C31" s="32" t="str">
        <f>CONCATENATE('Access-Jul'!C31,".",'Access-Jul'!D31)</f>
        <v>09.272</v>
      </c>
      <c r="D31" s="32" t="str">
        <f>CONCATENATE('Access-Jul'!E31,".",'Access-Jul'!G31)</f>
        <v>0089.0181</v>
      </c>
      <c r="E31" s="43" t="str">
        <f>+'Access-Jul'!F31</f>
        <v>PREVIDENCIA DE INATIVOS E PENSIONISTAS DA UNIAO</v>
      </c>
      <c r="F31" s="43" t="str">
        <f>+'Access-Jul'!H31</f>
        <v>APOSENTADORIAS E PENSOES - SERVIDORES CIVIS</v>
      </c>
      <c r="G31" s="32" t="str">
        <f>IF('Access-Jul'!I31="1","F","S")</f>
        <v>S</v>
      </c>
      <c r="H31" s="32" t="str">
        <f>+'Access-Jul'!J31</f>
        <v>0156</v>
      </c>
      <c r="I31" s="43" t="str">
        <f>+'Access-Jul'!K31</f>
        <v>CONTRIBUICAO PLANO SEGURIDADE SOCIAL SERVIDOR</v>
      </c>
      <c r="J31" s="32" t="str">
        <f>+'Access-Jul'!L31</f>
        <v>1</v>
      </c>
      <c r="K31" s="35"/>
      <c r="L31" s="35"/>
      <c r="M31" s="35"/>
      <c r="N31" s="33">
        <v>0</v>
      </c>
      <c r="O31" s="35"/>
      <c r="P31" s="35">
        <f>'Access-Jul'!M31</f>
        <v>48260072.560000002</v>
      </c>
      <c r="Q31" s="35"/>
      <c r="R31" s="35">
        <f t="shared" si="0"/>
        <v>48260072.560000002</v>
      </c>
      <c r="S31" s="35">
        <f>'Access-Jul'!N31</f>
        <v>48260072.560000002</v>
      </c>
      <c r="T31" s="36">
        <f t="shared" si="1"/>
        <v>1</v>
      </c>
      <c r="U31" s="35">
        <f>'Access-Jul'!O31</f>
        <v>48180360.729999997</v>
      </c>
      <c r="V31" s="36">
        <f t="shared" si="2"/>
        <v>0.9983482861551668</v>
      </c>
      <c r="W31" s="35">
        <f>'Access-Jul'!P31</f>
        <v>47732878.859999999</v>
      </c>
      <c r="X31" s="36">
        <f t="shared" si="3"/>
        <v>0.98907598617170411</v>
      </c>
    </row>
    <row r="32" spans="1:24" ht="30.75" customHeight="1" thickBot="1" x14ac:dyDescent="0.25">
      <c r="A32" s="32" t="str">
        <f>+'Access-Jul'!A32</f>
        <v>12101</v>
      </c>
      <c r="B32" s="43" t="str">
        <f>+'Access-Jul'!B32</f>
        <v>JUSTICA FEDERAL DE PRIMEIRO GRAU</v>
      </c>
      <c r="C32" s="32" t="str">
        <f>CONCATENATE('Access-Jul'!C32,".",'Access-Jul'!D32)</f>
        <v>09.272</v>
      </c>
      <c r="D32" s="32" t="str">
        <f>CONCATENATE('Access-Jul'!E32,".",'Access-Jul'!G32)</f>
        <v>0089.0181</v>
      </c>
      <c r="E32" s="43" t="str">
        <f>+'Access-Jul'!F32</f>
        <v>PREVIDENCIA DE INATIVOS E PENSIONISTAS DA UNIAO</v>
      </c>
      <c r="F32" s="43" t="str">
        <f>+'Access-Jul'!H32</f>
        <v>APOSENTADORIAS E PENSOES - SERVIDORES CIVIS</v>
      </c>
      <c r="G32" s="32" t="str">
        <f>IF('Access-Jul'!I32="1","F","S")</f>
        <v>S</v>
      </c>
      <c r="H32" s="32" t="str">
        <f>+'Access-Jul'!J32</f>
        <v>0169</v>
      </c>
      <c r="I32" s="43" t="str">
        <f>+'Access-Jul'!K32</f>
        <v>CONTRIB.PATRONAL P/PLANO DE SEGURID.SOC.SERV.</v>
      </c>
      <c r="J32" s="32" t="str">
        <f>+'Access-Jul'!L32</f>
        <v>1</v>
      </c>
      <c r="K32" s="35"/>
      <c r="L32" s="35"/>
      <c r="M32" s="35"/>
      <c r="N32" s="33">
        <v>0</v>
      </c>
      <c r="O32" s="35"/>
      <c r="P32" s="35">
        <f>'Access-Jul'!M32</f>
        <v>54310549.289999999</v>
      </c>
      <c r="Q32" s="35"/>
      <c r="R32" s="35">
        <f t="shared" si="0"/>
        <v>54310549.289999999</v>
      </c>
      <c r="S32" s="35">
        <f>'Access-Jul'!N32</f>
        <v>54310549.289999999</v>
      </c>
      <c r="T32" s="36">
        <f t="shared" si="1"/>
        <v>1</v>
      </c>
      <c r="U32" s="35">
        <f>'Access-Jul'!O32</f>
        <v>54310549.289999999</v>
      </c>
      <c r="V32" s="36">
        <f t="shared" si="2"/>
        <v>1</v>
      </c>
      <c r="W32" s="35">
        <f>'Access-Jul'!P32</f>
        <v>54310549.289999999</v>
      </c>
      <c r="X32" s="36">
        <f t="shared" si="3"/>
        <v>1</v>
      </c>
    </row>
    <row r="33" spans="1:24" ht="30.75" customHeight="1" thickBot="1" x14ac:dyDescent="0.25">
      <c r="A33" s="79" t="s">
        <v>118</v>
      </c>
      <c r="B33" s="80"/>
      <c r="C33" s="80"/>
      <c r="D33" s="80"/>
      <c r="E33" s="80"/>
      <c r="F33" s="80"/>
      <c r="G33" s="80"/>
      <c r="H33" s="80"/>
      <c r="I33" s="80"/>
      <c r="J33" s="81"/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8">
        <f>SUM(P10:P32)</f>
        <v>1076731086.8399999</v>
      </c>
      <c r="Q33" s="38">
        <f>SUM(Q10:Q32)</f>
        <v>0</v>
      </c>
      <c r="R33" s="38">
        <f>SUM(R10:R32)</f>
        <v>1076731086.8399999</v>
      </c>
      <c r="S33" s="38">
        <f>SUM(S10:S32)</f>
        <v>1008091935.9200001</v>
      </c>
      <c r="T33" s="39">
        <f t="shared" si="1"/>
        <v>0.93625228085366918</v>
      </c>
      <c r="U33" s="38">
        <f>SUM(U10:U32)</f>
        <v>886399112.07999992</v>
      </c>
      <c r="V33" s="39">
        <f t="shared" si="2"/>
        <v>0.8232316526509994</v>
      </c>
      <c r="W33" s="38">
        <f>SUM(W10:W32)</f>
        <v>882844994.4799999</v>
      </c>
      <c r="X33" s="39">
        <f t="shared" si="3"/>
        <v>0.81993081213154284</v>
      </c>
    </row>
    <row r="34" spans="1:24" ht="30.75" customHeight="1" x14ac:dyDescent="0.2">
      <c r="A34" s="3" t="s">
        <v>119</v>
      </c>
      <c r="B34" s="3"/>
      <c r="C34" s="3"/>
      <c r="D34" s="3"/>
      <c r="E34" s="3"/>
      <c r="F34" s="3"/>
      <c r="G34" s="3"/>
      <c r="H34" s="4"/>
      <c r="I34" s="4"/>
      <c r="J34" s="4"/>
      <c r="K34" s="3"/>
      <c r="L34" s="3"/>
      <c r="M34" s="3"/>
      <c r="N34" s="3"/>
      <c r="O34" s="3"/>
      <c r="P34" s="3"/>
      <c r="Q34" s="3"/>
      <c r="R34" s="3"/>
      <c r="S34" s="3"/>
      <c r="T34" s="3"/>
      <c r="U34" s="5"/>
      <c r="V34" s="3"/>
      <c r="W34" s="5"/>
      <c r="X34" s="3"/>
    </row>
    <row r="35" spans="1:24" ht="30.75" customHeight="1" x14ac:dyDescent="0.2">
      <c r="A35" s="3" t="s">
        <v>120</v>
      </c>
      <c r="B35" s="40"/>
      <c r="C35" s="3"/>
      <c r="D35" s="3"/>
      <c r="E35" s="3"/>
      <c r="F35" s="3"/>
      <c r="G35" s="3"/>
      <c r="H35" s="4"/>
      <c r="I35" s="4"/>
      <c r="J35" s="4"/>
      <c r="K35" s="3"/>
      <c r="L35" s="3"/>
      <c r="M35" s="3"/>
      <c r="N35" s="3"/>
      <c r="O35" s="3"/>
      <c r="P35" s="3"/>
      <c r="Q35" s="3"/>
      <c r="R35" s="3"/>
      <c r="S35" s="3"/>
      <c r="T35" s="3"/>
      <c r="U35" s="5"/>
      <c r="V35" s="3"/>
      <c r="W35" s="5"/>
      <c r="X35" s="3"/>
    </row>
    <row r="36" spans="1:24" ht="30.75" customHeight="1" x14ac:dyDescent="0.2"/>
    <row r="37" spans="1:24" ht="12.75" x14ac:dyDescent="0.2"/>
    <row r="38" spans="1:24" ht="12.75" x14ac:dyDescent="0.2">
      <c r="N38" t="s">
        <v>15</v>
      </c>
      <c r="P38" s="42">
        <f>SUM(P10:P32)</f>
        <v>1076731086.8399999</v>
      </c>
      <c r="Q38" s="42"/>
      <c r="R38" s="42">
        <f>SUM(R10:R32)</f>
        <v>1076731086.8399999</v>
      </c>
      <c r="S38" s="42">
        <f>SUM(S10:S32)</f>
        <v>1008091935.9200001</v>
      </c>
      <c r="T38" s="42"/>
      <c r="U38" s="42">
        <f>SUM(U10:U32)</f>
        <v>886399112.07999992</v>
      </c>
      <c r="V38" s="42"/>
      <c r="W38" s="42">
        <f>SUM(W10:W32)</f>
        <v>882844994.4799999</v>
      </c>
      <c r="X38" s="42"/>
    </row>
    <row r="39" spans="1:24" ht="12.75" x14ac:dyDescent="0.2">
      <c r="N39" s="55" t="s">
        <v>155</v>
      </c>
      <c r="P39" s="42">
        <f>'Access-Jul'!M34</f>
        <v>1076731086.8399999</v>
      </c>
      <c r="Q39" s="42"/>
      <c r="R39" s="42">
        <f>'Access-Jul'!M34</f>
        <v>1076731086.8399999</v>
      </c>
      <c r="S39" s="42">
        <f>'Access-Jul'!N34</f>
        <v>1008091935.9200001</v>
      </c>
      <c r="T39" s="42"/>
      <c r="U39" s="42">
        <f>'Access-Jul'!O34</f>
        <v>886399112.07999992</v>
      </c>
      <c r="V39" s="42"/>
      <c r="W39" s="42">
        <f>'Access-Jul'!P34</f>
        <v>882844994.4799999</v>
      </c>
      <c r="X39" s="42"/>
    </row>
    <row r="40" spans="1:24" ht="12.75" x14ac:dyDescent="0.2">
      <c r="N40" t="s">
        <v>16</v>
      </c>
      <c r="P40" s="42">
        <f>+P38-P39</f>
        <v>0</v>
      </c>
      <c r="Q40" s="42"/>
      <c r="R40" s="42">
        <f>+R38-R39</f>
        <v>0</v>
      </c>
      <c r="S40" s="42">
        <f>+S38-S39</f>
        <v>0</v>
      </c>
      <c r="T40" s="42"/>
      <c r="U40" s="42">
        <f>+U38-U39</f>
        <v>0</v>
      </c>
      <c r="V40" s="42"/>
      <c r="W40" s="42">
        <f>+W38-W39</f>
        <v>0</v>
      </c>
      <c r="X40" s="42"/>
    </row>
    <row r="41" spans="1:24" ht="12.75" x14ac:dyDescent="0.2"/>
    <row r="42" spans="1:24" ht="12.75" x14ac:dyDescent="0.2">
      <c r="N42" s="55" t="s">
        <v>144</v>
      </c>
      <c r="P42" s="42">
        <v>1076731086.8399999</v>
      </c>
      <c r="Q42" s="56"/>
      <c r="R42" s="56"/>
      <c r="S42" s="42">
        <v>1008091935.92</v>
      </c>
      <c r="T42" s="56"/>
      <c r="U42" s="42">
        <v>886399112.08000004</v>
      </c>
      <c r="V42" s="56"/>
      <c r="W42" s="42">
        <v>882844994.48000002</v>
      </c>
    </row>
    <row r="43" spans="1:24" ht="12.75" x14ac:dyDescent="0.2">
      <c r="N43" s="55" t="s">
        <v>16</v>
      </c>
      <c r="P43" s="57">
        <f>+P33-P42</f>
        <v>0</v>
      </c>
      <c r="Q43" s="57"/>
      <c r="R43" s="42"/>
      <c r="S43" s="57">
        <f>+S33-S42</f>
        <v>0</v>
      </c>
      <c r="T43" s="42"/>
      <c r="U43" s="57">
        <f>+U33-U42</f>
        <v>0</v>
      </c>
      <c r="V43" s="42"/>
      <c r="W43" s="57">
        <f>+W33-W42</f>
        <v>0</v>
      </c>
    </row>
    <row r="44" spans="1:24" ht="12.75" x14ac:dyDescent="0.2"/>
    <row r="45" spans="1:24" ht="12.75" x14ac:dyDescent="0.2"/>
    <row r="46" spans="1:24" ht="12.75" x14ac:dyDescent="0.2"/>
    <row r="47" spans="1:24" ht="12.75" x14ac:dyDescent="0.2"/>
    <row r="48" spans="1:24" ht="12.75" x14ac:dyDescent="0.2"/>
    <row r="49" ht="12.75" x14ac:dyDescent="0.2"/>
  </sheetData>
  <mergeCells count="17">
    <mergeCell ref="A33:J33"/>
    <mergeCell ref="S7:X7"/>
    <mergeCell ref="A8:B8"/>
    <mergeCell ref="C8:C9"/>
    <mergeCell ref="D8:D9"/>
    <mergeCell ref="E8:F8"/>
    <mergeCell ref="G8:G9"/>
    <mergeCell ref="H8:I8"/>
    <mergeCell ref="J8:J9"/>
    <mergeCell ref="K7:K8"/>
    <mergeCell ref="L7:M7"/>
    <mergeCell ref="N7:N8"/>
    <mergeCell ref="O7:O8"/>
    <mergeCell ref="P7:Q7"/>
    <mergeCell ref="R7:R8"/>
    <mergeCell ref="A5:X5"/>
    <mergeCell ref="A7:J7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showGridLines="0" view="pageBreakPreview" zoomScaleNormal="80" zoomScaleSheetLayoutView="100" workbookViewId="0">
      <selection sqref="A1:XFD1048576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6.85546875" customWidth="1"/>
    <col min="17" max="17" width="11.42578125" customWidth="1"/>
    <col min="18" max="18" width="14" customWidth="1"/>
    <col min="19" max="19" width="15.85546875" customWidth="1"/>
    <col min="20" max="20" width="12" customWidth="1"/>
    <col min="21" max="21" width="15.42578125" customWidth="1"/>
    <col min="23" max="23" width="15.28515625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42948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88" t="s">
        <v>89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9" t="s">
        <v>90</v>
      </c>
      <c r="B7" s="90"/>
      <c r="C7" s="90"/>
      <c r="D7" s="90"/>
      <c r="E7" s="90"/>
      <c r="F7" s="90"/>
      <c r="G7" s="90"/>
      <c r="H7" s="90"/>
      <c r="I7" s="90"/>
      <c r="J7" s="91"/>
      <c r="K7" s="92" t="s">
        <v>3</v>
      </c>
      <c r="L7" s="79" t="s">
        <v>91</v>
      </c>
      <c r="M7" s="81"/>
      <c r="N7" s="92" t="s">
        <v>92</v>
      </c>
      <c r="O7" s="92" t="s">
        <v>93</v>
      </c>
      <c r="P7" s="89" t="s">
        <v>94</v>
      </c>
      <c r="Q7" s="91"/>
      <c r="R7" s="92" t="s">
        <v>6</v>
      </c>
      <c r="S7" s="89" t="s">
        <v>95</v>
      </c>
      <c r="T7" s="90"/>
      <c r="U7" s="90"/>
      <c r="V7" s="90"/>
      <c r="W7" s="90"/>
      <c r="X7" s="91"/>
    </row>
    <row r="8" spans="1:24" ht="20.25" customHeight="1" x14ac:dyDescent="0.2">
      <c r="A8" s="94" t="s">
        <v>22</v>
      </c>
      <c r="B8" s="95"/>
      <c r="C8" s="82" t="s">
        <v>96</v>
      </c>
      <c r="D8" s="82" t="s">
        <v>97</v>
      </c>
      <c r="E8" s="84" t="s">
        <v>98</v>
      </c>
      <c r="F8" s="85"/>
      <c r="G8" s="82" t="s">
        <v>0</v>
      </c>
      <c r="H8" s="86" t="s">
        <v>2</v>
      </c>
      <c r="I8" s="87"/>
      <c r="J8" s="82" t="s">
        <v>1</v>
      </c>
      <c r="K8" s="93"/>
      <c r="L8" s="10" t="s">
        <v>99</v>
      </c>
      <c r="M8" s="10" t="s">
        <v>100</v>
      </c>
      <c r="N8" s="93"/>
      <c r="O8" s="93"/>
      <c r="P8" s="12" t="s">
        <v>4</v>
      </c>
      <c r="Q8" s="12" t="s">
        <v>5</v>
      </c>
      <c r="R8" s="93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83"/>
      <c r="D9" s="83"/>
      <c r="E9" s="17" t="s">
        <v>103</v>
      </c>
      <c r="F9" s="17" t="s">
        <v>104</v>
      </c>
      <c r="G9" s="83"/>
      <c r="H9" s="17" t="s">
        <v>101</v>
      </c>
      <c r="I9" s="17" t="s">
        <v>102</v>
      </c>
      <c r="J9" s="83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+'Access-Ago'!A10</f>
        <v>12101</v>
      </c>
      <c r="B10" s="24" t="str">
        <f>+'Access-Ago'!B10</f>
        <v>JUSTICA FEDERAL DE PRIMEIRO GRAU</v>
      </c>
      <c r="C10" s="23" t="str">
        <f>CONCATENATE('Access-Ago'!C10,".",'Access-Ago'!D10)</f>
        <v>02.061</v>
      </c>
      <c r="D10" s="23" t="str">
        <f>CONCATENATE('Access-Ago'!E10,".",'Access-Ago'!G10)</f>
        <v>0569.4224</v>
      </c>
      <c r="E10" s="24" t="str">
        <f>+'Access-Ago'!F10</f>
        <v>PRESTACAO JURISDICIONAL NA JUSTICA FEDERAL</v>
      </c>
      <c r="F10" s="25" t="str">
        <f>+'Access-Ago'!H10</f>
        <v>ASSISTENCIA JURIDICA A PESSOAS CARENTES</v>
      </c>
      <c r="G10" s="22" t="str">
        <f>IF('Access-Ago'!I10="1","F","S")</f>
        <v>F</v>
      </c>
      <c r="H10" s="22" t="str">
        <f>+'Access-Ago'!J10</f>
        <v>0100</v>
      </c>
      <c r="I10" s="26" t="str">
        <f>+'Access-Ago'!K10</f>
        <v>RECURSOS ORDINARIOS</v>
      </c>
      <c r="J10" s="22" t="str">
        <f>+'Access-Ago'!L10</f>
        <v>3</v>
      </c>
      <c r="K10" s="27"/>
      <c r="L10" s="28"/>
      <c r="M10" s="28"/>
      <c r="N10" s="29">
        <f>K10+L10-M10</f>
        <v>0</v>
      </c>
      <c r="O10" s="27"/>
      <c r="P10" s="30">
        <f>'Access-Ago'!M10</f>
        <v>31967569</v>
      </c>
      <c r="Q10" s="30"/>
      <c r="R10" s="30">
        <f>N10-O10+P10+Q10</f>
        <v>31967569</v>
      </c>
      <c r="S10" s="30">
        <f>'Access-Ago'!N10</f>
        <v>31967567.539999999</v>
      </c>
      <c r="T10" s="31">
        <f>IF(R10&gt;0,S10/R10,0)</f>
        <v>0.99999995432871358</v>
      </c>
      <c r="U10" s="30">
        <f>'Access-Ago'!O10</f>
        <v>26830013.120000001</v>
      </c>
      <c r="V10" s="31">
        <f>IF(R10&gt;0,U10/R10,0)</f>
        <v>0.83928850266969002</v>
      </c>
      <c r="W10" s="30">
        <f>'Access-Ago'!P10</f>
        <v>26537285.920000002</v>
      </c>
      <c r="X10" s="31">
        <f>IF(R10&gt;0,W10/R10,0)</f>
        <v>0.83013149733093572</v>
      </c>
    </row>
    <row r="11" spans="1:24" ht="30.75" customHeight="1" x14ac:dyDescent="0.2">
      <c r="A11" s="32" t="str">
        <f>+'Access-Ago'!A11</f>
        <v>12101</v>
      </c>
      <c r="B11" s="43" t="str">
        <f>+'Access-Ago'!B11</f>
        <v>JUSTICA FEDERAL DE PRIMEIRO GRAU</v>
      </c>
      <c r="C11" s="32" t="str">
        <f>CONCATENATE('Access-Ago'!C11,".",'Access-Ago'!D11)</f>
        <v>02.061</v>
      </c>
      <c r="D11" s="32" t="str">
        <f>CONCATENATE('Access-Ago'!E11,".",'Access-Ago'!G11)</f>
        <v>0569.4257</v>
      </c>
      <c r="E11" s="43" t="str">
        <f>+'Access-Ago'!F11</f>
        <v>PRESTACAO JURISDICIONAL NA JUSTICA FEDERAL</v>
      </c>
      <c r="F11" s="44" t="str">
        <f>+'Access-Ago'!H11</f>
        <v>JULGAMENTO DE CAUSAS NA JUSTICA FEDERAL</v>
      </c>
      <c r="G11" s="32" t="str">
        <f>IF('Access-Ago'!I11="1","F","S")</f>
        <v>F</v>
      </c>
      <c r="H11" s="32" t="str">
        <f>+'Access-Ago'!J11</f>
        <v>0100</v>
      </c>
      <c r="I11" s="43" t="str">
        <f>+'Access-Ago'!K11</f>
        <v>RECURSOS ORDINARIOS</v>
      </c>
      <c r="J11" s="32" t="str">
        <f>+'Access-Ago'!L11</f>
        <v>4</v>
      </c>
      <c r="K11" s="33"/>
      <c r="L11" s="33"/>
      <c r="M11" s="33"/>
      <c r="N11" s="34">
        <v>0</v>
      </c>
      <c r="O11" s="33"/>
      <c r="P11" s="35">
        <f>'Access-Ago'!M11</f>
        <v>6550000</v>
      </c>
      <c r="Q11" s="35"/>
      <c r="R11" s="35">
        <f t="shared" ref="R11:R32" si="0">N11-O11+P11+Q11</f>
        <v>6550000</v>
      </c>
      <c r="S11" s="35">
        <f>'Access-Ago'!N11</f>
        <v>967024.5</v>
      </c>
      <c r="T11" s="36">
        <f t="shared" ref="T11:T35" si="1">IF(R11&gt;0,S11/R11,0)</f>
        <v>0.14763732824427481</v>
      </c>
      <c r="U11" s="35">
        <f>'Access-Ago'!O11</f>
        <v>677788.93</v>
      </c>
      <c r="V11" s="36">
        <f t="shared" ref="V11:V35" si="2">IF(R11&gt;0,U11/R11,0)</f>
        <v>0.10347922595419848</v>
      </c>
      <c r="W11" s="35">
        <f>'Access-Ago'!P11</f>
        <v>641214.53</v>
      </c>
      <c r="X11" s="36">
        <f t="shared" ref="X11:X35" si="3">IF(R11&gt;0,W11/R11,0)</f>
        <v>9.7895348091603052E-2</v>
      </c>
    </row>
    <row r="12" spans="1:24" ht="30.75" customHeight="1" x14ac:dyDescent="0.2">
      <c r="A12" s="32" t="str">
        <f>+'Access-Ago'!A12</f>
        <v>12101</v>
      </c>
      <c r="B12" s="43" t="str">
        <f>+'Access-Ago'!B12</f>
        <v>JUSTICA FEDERAL DE PRIMEIRO GRAU</v>
      </c>
      <c r="C12" s="32" t="str">
        <f>CONCATENATE('Access-Ago'!C12,".",'Access-Ago'!D12)</f>
        <v>02.061</v>
      </c>
      <c r="D12" s="32" t="str">
        <f>CONCATENATE('Access-Ago'!E12,".",'Access-Ago'!G12)</f>
        <v>0569.4257</v>
      </c>
      <c r="E12" s="43" t="str">
        <f>+'Access-Ago'!F12</f>
        <v>PRESTACAO JURISDICIONAL NA JUSTICA FEDERAL</v>
      </c>
      <c r="F12" s="43" t="str">
        <f>+'Access-Ago'!H12</f>
        <v>JULGAMENTO DE CAUSAS NA JUSTICA FEDERAL</v>
      </c>
      <c r="G12" s="32" t="str">
        <f>IF('Access-Ago'!I12="1","F","S")</f>
        <v>F</v>
      </c>
      <c r="H12" s="32" t="str">
        <f>+'Access-Ago'!J12</f>
        <v>0100</v>
      </c>
      <c r="I12" s="43" t="str">
        <f>+'Access-Ago'!K12</f>
        <v>RECURSOS ORDINARIOS</v>
      </c>
      <c r="J12" s="32" t="str">
        <f>+'Access-Ago'!L12</f>
        <v>3</v>
      </c>
      <c r="K12" s="35"/>
      <c r="L12" s="35"/>
      <c r="M12" s="35"/>
      <c r="N12" s="33">
        <v>0</v>
      </c>
      <c r="O12" s="35"/>
      <c r="P12" s="35">
        <f>'Access-Ago'!M12</f>
        <v>154297692</v>
      </c>
      <c r="Q12" s="35"/>
      <c r="R12" s="35">
        <f t="shared" si="0"/>
        <v>154297692</v>
      </c>
      <c r="S12" s="35">
        <f>'Access-Ago'!N12</f>
        <v>121143105.81</v>
      </c>
      <c r="T12" s="36">
        <f t="shared" si="1"/>
        <v>0.78512584498023474</v>
      </c>
      <c r="U12" s="35">
        <f>'Access-Ago'!O12</f>
        <v>67715796.200000003</v>
      </c>
      <c r="V12" s="36">
        <f t="shared" si="2"/>
        <v>0.43886460855163018</v>
      </c>
      <c r="W12" s="35">
        <f>'Access-Ago'!P12</f>
        <v>66711937.310000002</v>
      </c>
      <c r="X12" s="36">
        <f t="shared" si="3"/>
        <v>0.4323586208275883</v>
      </c>
    </row>
    <row r="13" spans="1:24" ht="30.75" customHeight="1" x14ac:dyDescent="0.2">
      <c r="A13" s="32" t="str">
        <f>+'Access-Ago'!A13</f>
        <v>12101</v>
      </c>
      <c r="B13" s="43" t="str">
        <f>+'Access-Ago'!B13</f>
        <v>JUSTICA FEDERAL DE PRIMEIRO GRAU</v>
      </c>
      <c r="C13" s="32" t="str">
        <f>CONCATENATE('Access-Ago'!C13,".",'Access-Ago'!D13)</f>
        <v>02.061</v>
      </c>
      <c r="D13" s="32" t="str">
        <f>CONCATENATE('Access-Ago'!E13,".",'Access-Ago'!G13)</f>
        <v>0569.4257</v>
      </c>
      <c r="E13" s="43" t="str">
        <f>+'Access-Ago'!F13</f>
        <v>PRESTACAO JURISDICIONAL NA JUSTICA FEDERAL</v>
      </c>
      <c r="F13" s="43" t="str">
        <f>+'Access-Ago'!H13</f>
        <v>JULGAMENTO DE CAUSAS NA JUSTICA FEDERAL</v>
      </c>
      <c r="G13" s="32" t="str">
        <f>IF('Access-Ago'!I13="1","F","S")</f>
        <v>F</v>
      </c>
      <c r="H13" s="32" t="str">
        <f>+'Access-Ago'!J13</f>
        <v>0127</v>
      </c>
      <c r="I13" s="43" t="str">
        <f>+'Access-Ago'!K13</f>
        <v>CUSTAS E EMOLUMENTOS - PODER JUDICIARIO</v>
      </c>
      <c r="J13" s="32" t="str">
        <f>+'Access-Ago'!L13</f>
        <v>3</v>
      </c>
      <c r="K13" s="35"/>
      <c r="L13" s="35"/>
      <c r="M13" s="35"/>
      <c r="N13" s="33">
        <v>0</v>
      </c>
      <c r="O13" s="35"/>
      <c r="P13" s="35">
        <f>'Access-Ago'!M13</f>
        <v>25968993</v>
      </c>
      <c r="Q13" s="35"/>
      <c r="R13" s="35">
        <f t="shared" si="0"/>
        <v>25968993</v>
      </c>
      <c r="S13" s="35">
        <f>'Access-Ago'!N13</f>
        <v>19833410.370000001</v>
      </c>
      <c r="T13" s="36">
        <f t="shared" si="1"/>
        <v>0.763734287656052</v>
      </c>
      <c r="U13" s="35">
        <f>'Access-Ago'!O13</f>
        <v>11897224.130000001</v>
      </c>
      <c r="V13" s="36">
        <f t="shared" si="2"/>
        <v>0.45813190099438977</v>
      </c>
      <c r="W13" s="35">
        <f>'Access-Ago'!P13</f>
        <v>11897224.130000001</v>
      </c>
      <c r="X13" s="36">
        <f t="shared" si="3"/>
        <v>0.45813190099438977</v>
      </c>
    </row>
    <row r="14" spans="1:24" ht="30.75" customHeight="1" x14ac:dyDescent="0.2">
      <c r="A14" s="32" t="str">
        <f>+'Access-Ago'!A14</f>
        <v>12101</v>
      </c>
      <c r="B14" s="43" t="str">
        <f>+'Access-Ago'!B14</f>
        <v>JUSTICA FEDERAL DE PRIMEIRO GRAU</v>
      </c>
      <c r="C14" s="32" t="str">
        <f>CONCATENATE('Access-Ago'!C14,".",'Access-Ago'!D14)</f>
        <v>02.061</v>
      </c>
      <c r="D14" s="32" t="str">
        <f>CONCATENATE('Access-Ago'!E14,".",'Access-Ago'!G14)</f>
        <v>0569.4257</v>
      </c>
      <c r="E14" s="43" t="str">
        <f>+'Access-Ago'!F14</f>
        <v>PRESTACAO JURISDICIONAL NA JUSTICA FEDERAL</v>
      </c>
      <c r="F14" s="43" t="str">
        <f>+'Access-Ago'!H14</f>
        <v>JULGAMENTO DE CAUSAS NA JUSTICA FEDERAL</v>
      </c>
      <c r="G14" s="32" t="str">
        <f>IF('Access-Ago'!I14="1","F","S")</f>
        <v>F</v>
      </c>
      <c r="H14" s="32" t="str">
        <f>+'Access-Ago'!J14</f>
        <v>0181</v>
      </c>
      <c r="I14" s="43" t="str">
        <f>+'Access-Ago'!K14</f>
        <v>RECURSOS DE CONVENIOS</v>
      </c>
      <c r="J14" s="32" t="str">
        <f>+'Access-Ago'!L14</f>
        <v>4</v>
      </c>
      <c r="K14" s="35"/>
      <c r="L14" s="35"/>
      <c r="M14" s="35"/>
      <c r="N14" s="33">
        <v>0</v>
      </c>
      <c r="O14" s="35"/>
      <c r="P14" s="35">
        <f>'Access-Ago'!M14</f>
        <v>8306380</v>
      </c>
      <c r="Q14" s="35"/>
      <c r="R14" s="35">
        <f t="shared" si="0"/>
        <v>8306380</v>
      </c>
      <c r="S14" s="35">
        <f>'Access-Ago'!N14</f>
        <v>0</v>
      </c>
      <c r="T14" s="36">
        <f t="shared" si="1"/>
        <v>0</v>
      </c>
      <c r="U14" s="35">
        <f>'Access-Ago'!O14</f>
        <v>0</v>
      </c>
      <c r="V14" s="36">
        <f t="shared" si="2"/>
        <v>0</v>
      </c>
      <c r="W14" s="35">
        <f>'Access-Ago'!P14</f>
        <v>0</v>
      </c>
      <c r="X14" s="36">
        <f t="shared" si="3"/>
        <v>0</v>
      </c>
    </row>
    <row r="15" spans="1:24" ht="30.75" customHeight="1" x14ac:dyDescent="0.2">
      <c r="A15" s="32" t="str">
        <f>+'Access-Ago'!A15</f>
        <v>12101</v>
      </c>
      <c r="B15" s="43" t="str">
        <f>+'Access-Ago'!B15</f>
        <v>JUSTICA FEDERAL DE PRIMEIRO GRAU</v>
      </c>
      <c r="C15" s="32" t="str">
        <f>CONCATENATE('Access-Ago'!C15,".",'Access-Ago'!D15)</f>
        <v>02.061</v>
      </c>
      <c r="D15" s="32" t="str">
        <f>CONCATENATE('Access-Ago'!E15,".",'Access-Ago'!G15)</f>
        <v>0569.4257</v>
      </c>
      <c r="E15" s="43" t="str">
        <f>+'Access-Ago'!F15</f>
        <v>PRESTACAO JURISDICIONAL NA JUSTICA FEDERAL</v>
      </c>
      <c r="F15" s="43" t="str">
        <f>+'Access-Ago'!H15</f>
        <v>JULGAMENTO DE CAUSAS NA JUSTICA FEDERAL</v>
      </c>
      <c r="G15" s="32" t="str">
        <f>IF('Access-Ago'!I15="1","F","S")</f>
        <v>F</v>
      </c>
      <c r="H15" s="32" t="str">
        <f>+'Access-Ago'!J15</f>
        <v>0181</v>
      </c>
      <c r="I15" s="43" t="str">
        <f>+'Access-Ago'!K15</f>
        <v>RECURSOS DE CONVENIOS</v>
      </c>
      <c r="J15" s="32" t="str">
        <f>+'Access-Ago'!L15</f>
        <v>3</v>
      </c>
      <c r="K15" s="33"/>
      <c r="L15" s="33"/>
      <c r="M15" s="33"/>
      <c r="N15" s="33">
        <v>0</v>
      </c>
      <c r="O15" s="33"/>
      <c r="P15" s="35">
        <f>'Access-Ago'!M15</f>
        <v>382601</v>
      </c>
      <c r="Q15" s="35"/>
      <c r="R15" s="35">
        <f t="shared" si="0"/>
        <v>382601</v>
      </c>
      <c r="S15" s="35">
        <f>'Access-Ago'!N15</f>
        <v>0</v>
      </c>
      <c r="T15" s="36">
        <f t="shared" si="1"/>
        <v>0</v>
      </c>
      <c r="U15" s="35">
        <f>'Access-Ago'!O15</f>
        <v>0</v>
      </c>
      <c r="V15" s="36">
        <f t="shared" si="2"/>
        <v>0</v>
      </c>
      <c r="W15" s="35">
        <f>'Access-Ago'!P15</f>
        <v>0</v>
      </c>
      <c r="X15" s="36">
        <f t="shared" si="3"/>
        <v>0</v>
      </c>
    </row>
    <row r="16" spans="1:24" ht="30.75" customHeight="1" x14ac:dyDescent="0.2">
      <c r="A16" s="32" t="str">
        <f>+'Access-Ago'!A16</f>
        <v>12101</v>
      </c>
      <c r="B16" s="43" t="str">
        <f>+'Access-Ago'!B16</f>
        <v>JUSTICA FEDERAL DE PRIMEIRO GRAU</v>
      </c>
      <c r="C16" s="32" t="str">
        <f>CONCATENATE('Access-Ago'!C16,".",'Access-Ago'!D16)</f>
        <v>02.122</v>
      </c>
      <c r="D16" s="32" t="str">
        <f>CONCATENATE('Access-Ago'!E16,".",'Access-Ago'!G16)</f>
        <v>0569.11RQ</v>
      </c>
      <c r="E16" s="43" t="str">
        <f>+'Access-Ago'!F16</f>
        <v>PRESTACAO JURISDICIONAL NA JUSTICA FEDERAL</v>
      </c>
      <c r="F16" s="43" t="str">
        <f>+'Access-Ago'!H16</f>
        <v>REFORMA DO FORUM FEDERAL DE EXECUCOES FISCAIS DE SAO PAULO -</v>
      </c>
      <c r="G16" s="32" t="str">
        <f>IF('Access-Ago'!I16="1","F","S")</f>
        <v>F</v>
      </c>
      <c r="H16" s="32" t="str">
        <f>+'Access-Ago'!J16</f>
        <v>0100</v>
      </c>
      <c r="I16" s="43" t="str">
        <f>+'Access-Ago'!K16</f>
        <v>RECURSOS ORDINARIOS</v>
      </c>
      <c r="J16" s="32" t="str">
        <f>+'Access-Ago'!L16</f>
        <v>4</v>
      </c>
      <c r="K16" s="35"/>
      <c r="L16" s="35"/>
      <c r="M16" s="35"/>
      <c r="N16" s="33">
        <v>0</v>
      </c>
      <c r="O16" s="35"/>
      <c r="P16" s="35">
        <f>'Access-Ago'!M16</f>
        <v>1670000</v>
      </c>
      <c r="Q16" s="35"/>
      <c r="R16" s="35">
        <f t="shared" si="0"/>
        <v>1670000</v>
      </c>
      <c r="S16" s="35">
        <f>'Access-Ago'!N16</f>
        <v>1518.9</v>
      </c>
      <c r="T16" s="36">
        <f t="shared" si="1"/>
        <v>9.0952095808383236E-4</v>
      </c>
      <c r="U16" s="35">
        <f>'Access-Ago'!O16</f>
        <v>1518.9</v>
      </c>
      <c r="V16" s="36">
        <f t="shared" si="2"/>
        <v>9.0952095808383236E-4</v>
      </c>
      <c r="W16" s="35">
        <f>'Access-Ago'!P16</f>
        <v>1518.9</v>
      </c>
      <c r="X16" s="36">
        <f t="shared" si="3"/>
        <v>9.0952095808383236E-4</v>
      </c>
    </row>
    <row r="17" spans="1:24" ht="30.75" customHeight="1" x14ac:dyDescent="0.2">
      <c r="A17" s="32" t="str">
        <f>+'Access-Ago'!A17</f>
        <v>12101</v>
      </c>
      <c r="B17" s="43" t="str">
        <f>+'Access-Ago'!B17</f>
        <v>JUSTICA FEDERAL DE PRIMEIRO GRAU</v>
      </c>
      <c r="C17" s="32" t="str">
        <f>CONCATENATE('Access-Ago'!C17,".",'Access-Ago'!D17)</f>
        <v>02.122</v>
      </c>
      <c r="D17" s="32" t="str">
        <f>CONCATENATE('Access-Ago'!E17,".",'Access-Ago'!G17)</f>
        <v>0569.12S9</v>
      </c>
      <c r="E17" s="43" t="str">
        <f>+'Access-Ago'!F17</f>
        <v>PRESTACAO JURISDICIONAL NA JUSTICA FEDERAL</v>
      </c>
      <c r="F17" s="43" t="str">
        <f>+'Access-Ago'!H17</f>
        <v>REFORMA DO FORUM FEDERAL CRIMINAL E PREVIDENCIARIO DE SAO PA</v>
      </c>
      <c r="G17" s="32" t="str">
        <f>IF('Access-Ago'!I17="1","F","S")</f>
        <v>F</v>
      </c>
      <c r="H17" s="32" t="str">
        <f>+'Access-Ago'!J17</f>
        <v>0100</v>
      </c>
      <c r="I17" s="43" t="str">
        <f>+'Access-Ago'!K17</f>
        <v>RECURSOS ORDINARIOS</v>
      </c>
      <c r="J17" s="32" t="str">
        <f>+'Access-Ago'!L17</f>
        <v>4</v>
      </c>
      <c r="K17" s="35"/>
      <c r="L17" s="35"/>
      <c r="M17" s="35"/>
      <c r="N17" s="33">
        <v>0</v>
      </c>
      <c r="O17" s="35"/>
      <c r="P17" s="35">
        <f>'Access-Ago'!M17</f>
        <v>1950800</v>
      </c>
      <c r="Q17" s="35"/>
      <c r="R17" s="35">
        <f t="shared" si="0"/>
        <v>1950800</v>
      </c>
      <c r="S17" s="35">
        <f>'Access-Ago'!N17</f>
        <v>1384040.55</v>
      </c>
      <c r="T17" s="36">
        <f t="shared" si="1"/>
        <v>0.70947331863850727</v>
      </c>
      <c r="U17" s="35">
        <f>'Access-Ago'!O17</f>
        <v>0</v>
      </c>
      <c r="V17" s="36">
        <f t="shared" si="2"/>
        <v>0</v>
      </c>
      <c r="W17" s="35">
        <f>'Access-Ago'!P17</f>
        <v>0</v>
      </c>
      <c r="X17" s="36">
        <f t="shared" si="3"/>
        <v>0</v>
      </c>
    </row>
    <row r="18" spans="1:24" ht="30.75" customHeight="1" x14ac:dyDescent="0.2">
      <c r="A18" s="32" t="str">
        <f>+'Access-Ago'!A18</f>
        <v>12101</v>
      </c>
      <c r="B18" s="43" t="str">
        <f>+'Access-Ago'!B18</f>
        <v>JUSTICA FEDERAL DE PRIMEIRO GRAU</v>
      </c>
      <c r="C18" s="32" t="str">
        <f>CONCATENATE('Access-Ago'!C18,".",'Access-Ago'!D18)</f>
        <v>02.122</v>
      </c>
      <c r="D18" s="32" t="str">
        <f>CONCATENATE('Access-Ago'!E18,".",'Access-Ago'!G18)</f>
        <v>0569.13FR</v>
      </c>
      <c r="E18" s="43" t="str">
        <f>+'Access-Ago'!F18</f>
        <v>PRESTACAO JURISDICIONAL NA JUSTICA FEDERAL</v>
      </c>
      <c r="F18" s="43" t="str">
        <f>+'Access-Ago'!H18</f>
        <v>REFORMA DO FORUM FEDERAL DE RIBEIRAO PRETO - SP</v>
      </c>
      <c r="G18" s="32" t="str">
        <f>IF('Access-Ago'!I18="1","F","S")</f>
        <v>F</v>
      </c>
      <c r="H18" s="32" t="str">
        <f>+'Access-Ago'!J18</f>
        <v>0100</v>
      </c>
      <c r="I18" s="43" t="str">
        <f>+'Access-Ago'!K18</f>
        <v>RECURSOS ORDINARIOS</v>
      </c>
      <c r="J18" s="32" t="str">
        <f>+'Access-Ago'!L18</f>
        <v>4</v>
      </c>
      <c r="K18" s="35"/>
      <c r="L18" s="35"/>
      <c r="M18" s="35"/>
      <c r="N18" s="33">
        <v>0</v>
      </c>
      <c r="O18" s="35"/>
      <c r="P18" s="35">
        <f>'Access-Ago'!M18</f>
        <v>2625300</v>
      </c>
      <c r="Q18" s="35"/>
      <c r="R18" s="35">
        <f t="shared" si="0"/>
        <v>2625300</v>
      </c>
      <c r="S18" s="35">
        <f>'Access-Ago'!N18</f>
        <v>26366.11</v>
      </c>
      <c r="T18" s="36">
        <f t="shared" si="1"/>
        <v>1.0043084599855255E-2</v>
      </c>
      <c r="U18" s="35">
        <f>'Access-Ago'!O18</f>
        <v>0</v>
      </c>
      <c r="V18" s="36">
        <f t="shared" si="2"/>
        <v>0</v>
      </c>
      <c r="W18" s="35">
        <f>'Access-Ago'!P18</f>
        <v>0</v>
      </c>
      <c r="X18" s="36">
        <f t="shared" si="3"/>
        <v>0</v>
      </c>
    </row>
    <row r="19" spans="1:24" ht="30.75" customHeight="1" x14ac:dyDescent="0.2">
      <c r="A19" s="32" t="str">
        <f>+'Access-Ago'!A19</f>
        <v>12101</v>
      </c>
      <c r="B19" s="43" t="str">
        <f>+'Access-Ago'!B19</f>
        <v>JUSTICA FEDERAL DE PRIMEIRO GRAU</v>
      </c>
      <c r="C19" s="32" t="str">
        <f>CONCATENATE('Access-Ago'!C19,".",'Access-Ago'!D19)</f>
        <v>02.122</v>
      </c>
      <c r="D19" s="32" t="str">
        <f>CONCATENATE('Access-Ago'!E19,".",'Access-Ago'!G19)</f>
        <v>0569.14YN</v>
      </c>
      <c r="E19" s="43" t="str">
        <f>+'Access-Ago'!F19</f>
        <v>PRESTACAO JURISDICIONAL NA JUSTICA FEDERAL</v>
      </c>
      <c r="F19" s="43" t="str">
        <f>+'Access-Ago'!H19</f>
        <v>REFORMA DO FORUM FEDERAL CIVEL DE SAO PAULO - SP</v>
      </c>
      <c r="G19" s="32" t="str">
        <f>IF('Access-Ago'!I19="1","F","S")</f>
        <v>F</v>
      </c>
      <c r="H19" s="32" t="str">
        <f>+'Access-Ago'!J19</f>
        <v>0100</v>
      </c>
      <c r="I19" s="43" t="str">
        <f>+'Access-Ago'!K19</f>
        <v>RECURSOS ORDINARIOS</v>
      </c>
      <c r="J19" s="32" t="str">
        <f>+'Access-Ago'!L19</f>
        <v>4</v>
      </c>
      <c r="K19" s="35"/>
      <c r="L19" s="35"/>
      <c r="M19" s="35"/>
      <c r="N19" s="33">
        <v>0</v>
      </c>
      <c r="O19" s="35"/>
      <c r="P19" s="35">
        <f>'Access-Ago'!M19</f>
        <v>1180000</v>
      </c>
      <c r="Q19" s="35"/>
      <c r="R19" s="35">
        <f t="shared" si="0"/>
        <v>1180000</v>
      </c>
      <c r="S19" s="35">
        <f>'Access-Ago'!N19</f>
        <v>5037.49</v>
      </c>
      <c r="T19" s="36">
        <f t="shared" si="1"/>
        <v>4.2690593220338982E-3</v>
      </c>
      <c r="U19" s="35">
        <f>'Access-Ago'!O19</f>
        <v>5037.49</v>
      </c>
      <c r="V19" s="36">
        <f t="shared" si="2"/>
        <v>4.2690593220338982E-3</v>
      </c>
      <c r="W19" s="35">
        <f>'Access-Ago'!P19</f>
        <v>5037.49</v>
      </c>
      <c r="X19" s="36">
        <f t="shared" si="3"/>
        <v>4.2690593220338982E-3</v>
      </c>
    </row>
    <row r="20" spans="1:24" ht="30.75" customHeight="1" x14ac:dyDescent="0.2">
      <c r="A20" s="32" t="str">
        <f>+'Access-Ago'!A20</f>
        <v>12101</v>
      </c>
      <c r="B20" s="43" t="str">
        <f>+'Access-Ago'!B20</f>
        <v>JUSTICA FEDERAL DE PRIMEIRO GRAU</v>
      </c>
      <c r="C20" s="32" t="str">
        <f>CONCATENATE('Access-Ago'!C20,".",'Access-Ago'!D20)</f>
        <v>02.122</v>
      </c>
      <c r="D20" s="32" t="str">
        <f>CONCATENATE('Access-Ago'!E20,".",'Access-Ago'!G20)</f>
        <v>0569.14YO</v>
      </c>
      <c r="E20" s="43" t="str">
        <f>+'Access-Ago'!F20</f>
        <v>PRESTACAO JURISDICIONAL NA JUSTICA FEDERAL</v>
      </c>
      <c r="F20" s="43" t="str">
        <f>+'Access-Ago'!H20</f>
        <v>REFORMA DA SEDE ADMINISTRATIVA DA JUSTICA FEDERAL DE SAO PAU</v>
      </c>
      <c r="G20" s="32" t="str">
        <f>IF('Access-Ago'!I20="1","F","S")</f>
        <v>F</v>
      </c>
      <c r="H20" s="32" t="str">
        <f>+'Access-Ago'!J20</f>
        <v>0100</v>
      </c>
      <c r="I20" s="43" t="str">
        <f>+'Access-Ago'!K20</f>
        <v>RECURSOS ORDINARIOS</v>
      </c>
      <c r="J20" s="32" t="str">
        <f>+'Access-Ago'!L20</f>
        <v>4</v>
      </c>
      <c r="K20" s="35"/>
      <c r="L20" s="35"/>
      <c r="M20" s="35"/>
      <c r="N20" s="33">
        <v>0</v>
      </c>
      <c r="O20" s="35"/>
      <c r="P20" s="35">
        <f>'Access-Ago'!M20</f>
        <v>1470000</v>
      </c>
      <c r="Q20" s="35"/>
      <c r="R20" s="35">
        <f t="shared" si="0"/>
        <v>1470000</v>
      </c>
      <c r="S20" s="35">
        <f>'Access-Ago'!N20</f>
        <v>0</v>
      </c>
      <c r="T20" s="36">
        <f t="shared" si="1"/>
        <v>0</v>
      </c>
      <c r="U20" s="35">
        <f>'Access-Ago'!O20</f>
        <v>0</v>
      </c>
      <c r="V20" s="36">
        <f t="shared" si="2"/>
        <v>0</v>
      </c>
      <c r="W20" s="35">
        <f>'Access-Ago'!P20</f>
        <v>0</v>
      </c>
      <c r="X20" s="36">
        <f t="shared" si="3"/>
        <v>0</v>
      </c>
    </row>
    <row r="21" spans="1:24" ht="30.75" customHeight="1" x14ac:dyDescent="0.2">
      <c r="A21" s="32" t="str">
        <f>+'Access-Ago'!A21</f>
        <v>12101</v>
      </c>
      <c r="B21" s="43" t="str">
        <f>+'Access-Ago'!B21</f>
        <v>JUSTICA FEDERAL DE PRIMEIRO GRAU</v>
      </c>
      <c r="C21" s="32" t="str">
        <f>CONCATENATE('Access-Ago'!C21,".",'Access-Ago'!D21)</f>
        <v>02.122</v>
      </c>
      <c r="D21" s="32" t="str">
        <f>CONCATENATE('Access-Ago'!E21,".",'Access-Ago'!G21)</f>
        <v>0569.158T</v>
      </c>
      <c r="E21" s="43" t="str">
        <f>+'Access-Ago'!F21</f>
        <v>PRESTACAO JURISDICIONAL NA JUSTICA FEDERAL</v>
      </c>
      <c r="F21" s="43" t="str">
        <f>+'Access-Ago'!H21</f>
        <v>REFORMA DO JUIZADO ESPECIAL FEDERAL DE SAO PAULO - SP - 2. E</v>
      </c>
      <c r="G21" s="32" t="str">
        <f>IF('Access-Ago'!I21="1","F","S")</f>
        <v>F</v>
      </c>
      <c r="H21" s="32" t="str">
        <f>+'Access-Ago'!J21</f>
        <v>0100</v>
      </c>
      <c r="I21" s="43" t="str">
        <f>+'Access-Ago'!K21</f>
        <v>RECURSOS ORDINARIOS</v>
      </c>
      <c r="J21" s="32" t="str">
        <f>+'Access-Ago'!L21</f>
        <v>4</v>
      </c>
      <c r="K21" s="35"/>
      <c r="L21" s="35"/>
      <c r="M21" s="35"/>
      <c r="N21" s="33">
        <v>0</v>
      </c>
      <c r="O21" s="35"/>
      <c r="P21" s="35">
        <f>'Access-Ago'!M21</f>
        <v>2000000</v>
      </c>
      <c r="Q21" s="35"/>
      <c r="R21" s="35">
        <f t="shared" si="0"/>
        <v>2000000</v>
      </c>
      <c r="S21" s="35">
        <f>'Access-Ago'!N21</f>
        <v>0</v>
      </c>
      <c r="T21" s="36">
        <f t="shared" si="1"/>
        <v>0</v>
      </c>
      <c r="U21" s="35">
        <f>'Access-Ago'!O21</f>
        <v>0</v>
      </c>
      <c r="V21" s="36">
        <f t="shared" si="2"/>
        <v>0</v>
      </c>
      <c r="W21" s="35">
        <f>'Access-Ago'!P21</f>
        <v>0</v>
      </c>
      <c r="X21" s="36">
        <f t="shared" si="3"/>
        <v>0</v>
      </c>
    </row>
    <row r="22" spans="1:24" ht="30.75" customHeight="1" x14ac:dyDescent="0.2">
      <c r="A22" s="32" t="str">
        <f>+'Access-Ago'!A22</f>
        <v>12101</v>
      </c>
      <c r="B22" s="43" t="str">
        <f>+'Access-Ago'!B22</f>
        <v>JUSTICA FEDERAL DE PRIMEIRO GRAU</v>
      </c>
      <c r="C22" s="32" t="str">
        <f>CONCATENATE('Access-Ago'!C22,".",'Access-Ago'!D22)</f>
        <v>02.122</v>
      </c>
      <c r="D22" s="32" t="str">
        <f>CONCATENATE('Access-Ago'!E22,".",'Access-Ago'!G22)</f>
        <v>0569.15NX</v>
      </c>
      <c r="E22" s="43" t="str">
        <f>+'Access-Ago'!F22</f>
        <v>PRESTACAO JURISDICIONAL NA JUSTICA FEDERAL</v>
      </c>
      <c r="F22" s="43" t="str">
        <f>+'Access-Ago'!H22</f>
        <v>REFORMA DO FORUM FEDERAL DE SANTOS - SP</v>
      </c>
      <c r="G22" s="32" t="str">
        <f>IF('Access-Ago'!I22="1","F","S")</f>
        <v>F</v>
      </c>
      <c r="H22" s="32" t="str">
        <f>+'Access-Ago'!J22</f>
        <v>0100</v>
      </c>
      <c r="I22" s="43" t="str">
        <f>+'Access-Ago'!K22</f>
        <v>RECURSOS ORDINARIOS</v>
      </c>
      <c r="J22" s="32" t="str">
        <f>+'Access-Ago'!L22</f>
        <v>4</v>
      </c>
      <c r="K22" s="35"/>
      <c r="L22" s="35"/>
      <c r="M22" s="35"/>
      <c r="N22" s="33">
        <v>0</v>
      </c>
      <c r="O22" s="35"/>
      <c r="P22" s="35">
        <f>'Access-Ago'!M22</f>
        <v>1410000</v>
      </c>
      <c r="Q22" s="35"/>
      <c r="R22" s="35">
        <f t="shared" si="0"/>
        <v>1410000</v>
      </c>
      <c r="S22" s="35">
        <f>'Access-Ago'!N22</f>
        <v>0</v>
      </c>
      <c r="T22" s="36">
        <f t="shared" si="1"/>
        <v>0</v>
      </c>
      <c r="U22" s="35">
        <f>'Access-Ago'!O22</f>
        <v>0</v>
      </c>
      <c r="V22" s="36">
        <f t="shared" si="2"/>
        <v>0</v>
      </c>
      <c r="W22" s="35">
        <f>'Access-Ago'!P22</f>
        <v>0</v>
      </c>
      <c r="X22" s="36">
        <f t="shared" si="3"/>
        <v>0</v>
      </c>
    </row>
    <row r="23" spans="1:24" ht="30.75" customHeight="1" x14ac:dyDescent="0.2">
      <c r="A23" s="32" t="str">
        <f>+'Access-Ago'!A23</f>
        <v>12101</v>
      </c>
      <c r="B23" s="43" t="str">
        <f>+'Access-Ago'!B23</f>
        <v>JUSTICA FEDERAL DE PRIMEIRO GRAU</v>
      </c>
      <c r="C23" s="32" t="str">
        <f>CONCATENATE('Access-Ago'!C23,".",'Access-Ago'!D23)</f>
        <v>02.122</v>
      </c>
      <c r="D23" s="32" t="str">
        <f>CONCATENATE('Access-Ago'!E23,".",'Access-Ago'!G23)</f>
        <v>0569.20TP</v>
      </c>
      <c r="E23" s="43" t="str">
        <f>+'Access-Ago'!F23</f>
        <v>PRESTACAO JURISDICIONAL NA JUSTICA FEDERAL</v>
      </c>
      <c r="F23" s="43" t="str">
        <f>+'Access-Ago'!H23</f>
        <v>PESSOAL ATIVO DA UNIAO</v>
      </c>
      <c r="G23" s="32" t="str">
        <f>IF('Access-Ago'!I23="1","F","S")</f>
        <v>F</v>
      </c>
      <c r="H23" s="32" t="str">
        <f>+'Access-Ago'!J23</f>
        <v>0100</v>
      </c>
      <c r="I23" s="43" t="str">
        <f>+'Access-Ago'!K23</f>
        <v>RECURSOS ORDINARIOS</v>
      </c>
      <c r="J23" s="32" t="str">
        <f>+'Access-Ago'!L23</f>
        <v>1</v>
      </c>
      <c r="K23" s="35"/>
      <c r="L23" s="35"/>
      <c r="M23" s="35"/>
      <c r="N23" s="33">
        <v>0</v>
      </c>
      <c r="O23" s="35"/>
      <c r="P23" s="35">
        <f>'Access-Ago'!M23</f>
        <v>617264308.25</v>
      </c>
      <c r="Q23" s="35"/>
      <c r="R23" s="35">
        <f t="shared" si="0"/>
        <v>617264308.25</v>
      </c>
      <c r="S23" s="35">
        <f>'Access-Ago'!N23</f>
        <v>617264014.82000005</v>
      </c>
      <c r="T23" s="36">
        <f t="shared" si="1"/>
        <v>0.99999952462827346</v>
      </c>
      <c r="U23" s="35">
        <f>'Access-Ago'!O23</f>
        <v>617143853.69000006</v>
      </c>
      <c r="V23" s="36">
        <f t="shared" si="2"/>
        <v>0.99980485740323877</v>
      </c>
      <c r="W23" s="35">
        <f>'Access-Ago'!P23</f>
        <v>614289108.96000004</v>
      </c>
      <c r="X23" s="36">
        <f t="shared" si="3"/>
        <v>0.99518002377549586</v>
      </c>
    </row>
    <row r="24" spans="1:24" ht="30.75" customHeight="1" x14ac:dyDescent="0.2">
      <c r="A24" s="32" t="str">
        <f>+'Access-Ago'!A24</f>
        <v>12101</v>
      </c>
      <c r="B24" s="43" t="str">
        <f>+'Access-Ago'!B24</f>
        <v>JUSTICA FEDERAL DE PRIMEIRO GRAU</v>
      </c>
      <c r="C24" s="32" t="str">
        <f>CONCATENATE('Access-Ago'!C24,".",'Access-Ago'!D24)</f>
        <v>02.122</v>
      </c>
      <c r="D24" s="32" t="str">
        <f>CONCATENATE('Access-Ago'!E24,".",'Access-Ago'!G24)</f>
        <v>0569.216H</v>
      </c>
      <c r="E24" s="43" t="str">
        <f>+'Access-Ago'!F24</f>
        <v>PRESTACAO JURISDICIONAL NA JUSTICA FEDERAL</v>
      </c>
      <c r="F24" s="43" t="str">
        <f>+'Access-Ago'!H24</f>
        <v>AJUDA DE CUSTO PARA MORADIA OU AUXILIO-MORADIA A AGENTES PUB</v>
      </c>
      <c r="G24" s="32" t="str">
        <f>IF('Access-Ago'!I24="1","F","S")</f>
        <v>F</v>
      </c>
      <c r="H24" s="32" t="str">
        <f>+'Access-Ago'!J24</f>
        <v>0100</v>
      </c>
      <c r="I24" s="43" t="str">
        <f>+'Access-Ago'!K24</f>
        <v>RECURSOS ORDINARIOS</v>
      </c>
      <c r="J24" s="32" t="str">
        <f>+'Access-Ago'!L24</f>
        <v>3</v>
      </c>
      <c r="K24" s="35"/>
      <c r="L24" s="35"/>
      <c r="M24" s="35"/>
      <c r="N24" s="33">
        <v>0</v>
      </c>
      <c r="O24" s="35"/>
      <c r="P24" s="35">
        <f>'Access-Ago'!M24</f>
        <v>17147858</v>
      </c>
      <c r="Q24" s="35"/>
      <c r="R24" s="35">
        <f t="shared" si="0"/>
        <v>17147858</v>
      </c>
      <c r="S24" s="35">
        <f>'Access-Ago'!N24</f>
        <v>11503179.02</v>
      </c>
      <c r="T24" s="36">
        <f t="shared" si="1"/>
        <v>0.67082308589212714</v>
      </c>
      <c r="U24" s="35">
        <f>'Access-Ago'!O24</f>
        <v>11098754.939999999</v>
      </c>
      <c r="V24" s="36">
        <f t="shared" si="2"/>
        <v>0.6472385612243815</v>
      </c>
      <c r="W24" s="35">
        <f>'Access-Ago'!P24</f>
        <v>11098754.939999999</v>
      </c>
      <c r="X24" s="36">
        <f t="shared" si="3"/>
        <v>0.6472385612243815</v>
      </c>
    </row>
    <row r="25" spans="1:24" ht="30.75" customHeight="1" x14ac:dyDescent="0.2">
      <c r="A25" s="32" t="str">
        <f>+'Access-Ago'!A25</f>
        <v>12101</v>
      </c>
      <c r="B25" s="43" t="str">
        <f>+'Access-Ago'!B25</f>
        <v>JUSTICA FEDERAL DE PRIMEIRO GRAU</v>
      </c>
      <c r="C25" s="32" t="str">
        <f>CONCATENATE('Access-Ago'!C25,".",'Access-Ago'!D25)</f>
        <v>02.131</v>
      </c>
      <c r="D25" s="32" t="str">
        <f>CONCATENATE('Access-Ago'!E25,".",'Access-Ago'!G25)</f>
        <v>0569.2549</v>
      </c>
      <c r="E25" s="43" t="str">
        <f>+'Access-Ago'!F25</f>
        <v>PRESTACAO JURISDICIONAL NA JUSTICA FEDERAL</v>
      </c>
      <c r="F25" s="43" t="str">
        <f>+'Access-Ago'!H25</f>
        <v>COMUNICACAO E DIVULGACAO INSTITUCIONAL</v>
      </c>
      <c r="G25" s="32" t="str">
        <f>IF('Access-Ago'!I25="1","F","S")</f>
        <v>F</v>
      </c>
      <c r="H25" s="32" t="str">
        <f>+'Access-Ago'!J25</f>
        <v>0100</v>
      </c>
      <c r="I25" s="43" t="str">
        <f>+'Access-Ago'!K25</f>
        <v>RECURSOS ORDINARIOS</v>
      </c>
      <c r="J25" s="32" t="str">
        <f>+'Access-Ago'!L25</f>
        <v>4</v>
      </c>
      <c r="K25" s="35"/>
      <c r="L25" s="35"/>
      <c r="M25" s="35"/>
      <c r="N25" s="33">
        <v>0</v>
      </c>
      <c r="O25" s="35"/>
      <c r="P25" s="35">
        <f>'Access-Ago'!M25</f>
        <v>60000</v>
      </c>
      <c r="Q25" s="35"/>
      <c r="R25" s="35">
        <f t="shared" si="0"/>
        <v>60000</v>
      </c>
      <c r="S25" s="35">
        <f>'Access-Ago'!N25</f>
        <v>0</v>
      </c>
      <c r="T25" s="36">
        <f t="shared" si="1"/>
        <v>0</v>
      </c>
      <c r="U25" s="35">
        <f>'Access-Ago'!O25</f>
        <v>0</v>
      </c>
      <c r="V25" s="36">
        <f t="shared" si="2"/>
        <v>0</v>
      </c>
      <c r="W25" s="35">
        <f>'Access-Ago'!P25</f>
        <v>0</v>
      </c>
      <c r="X25" s="36">
        <f t="shared" si="3"/>
        <v>0</v>
      </c>
    </row>
    <row r="26" spans="1:24" ht="30.75" customHeight="1" x14ac:dyDescent="0.2">
      <c r="A26" s="32" t="str">
        <f>+'Access-Ago'!A26</f>
        <v>12101</v>
      </c>
      <c r="B26" s="43" t="str">
        <f>+'Access-Ago'!B26</f>
        <v>JUSTICA FEDERAL DE PRIMEIRO GRAU</v>
      </c>
      <c r="C26" s="32" t="str">
        <f>CONCATENATE('Access-Ago'!C26,".",'Access-Ago'!D26)</f>
        <v>02.131</v>
      </c>
      <c r="D26" s="32" t="str">
        <f>CONCATENATE('Access-Ago'!E26,".",'Access-Ago'!G26)</f>
        <v>0569.2549</v>
      </c>
      <c r="E26" s="43" t="str">
        <f>+'Access-Ago'!F26</f>
        <v>PRESTACAO JURISDICIONAL NA JUSTICA FEDERAL</v>
      </c>
      <c r="F26" s="43" t="str">
        <f>+'Access-Ago'!H26</f>
        <v>COMUNICACAO E DIVULGACAO INSTITUCIONAL</v>
      </c>
      <c r="G26" s="32" t="str">
        <f>IF('Access-Ago'!I26="1","F","S")</f>
        <v>F</v>
      </c>
      <c r="H26" s="32" t="str">
        <f>+'Access-Ago'!J26</f>
        <v>0100</v>
      </c>
      <c r="I26" s="43" t="str">
        <f>+'Access-Ago'!K26</f>
        <v>RECURSOS ORDINARIOS</v>
      </c>
      <c r="J26" s="32" t="str">
        <f>+'Access-Ago'!L26</f>
        <v>3</v>
      </c>
      <c r="K26" s="35"/>
      <c r="L26" s="35"/>
      <c r="M26" s="35"/>
      <c r="N26" s="33">
        <v>0</v>
      </c>
      <c r="O26" s="35"/>
      <c r="P26" s="35">
        <f>'Access-Ago'!M26</f>
        <v>30000</v>
      </c>
      <c r="Q26" s="35"/>
      <c r="R26" s="35">
        <f t="shared" si="0"/>
        <v>30000</v>
      </c>
      <c r="S26" s="35">
        <f>'Access-Ago'!N26</f>
        <v>0</v>
      </c>
      <c r="T26" s="36">
        <f t="shared" si="1"/>
        <v>0</v>
      </c>
      <c r="U26" s="35">
        <f>'Access-Ago'!O26</f>
        <v>0</v>
      </c>
      <c r="V26" s="36">
        <f t="shared" si="2"/>
        <v>0</v>
      </c>
      <c r="W26" s="35">
        <f>'Access-Ago'!P26</f>
        <v>0</v>
      </c>
      <c r="X26" s="36">
        <f t="shared" si="3"/>
        <v>0</v>
      </c>
    </row>
    <row r="27" spans="1:24" ht="30.75" customHeight="1" x14ac:dyDescent="0.2">
      <c r="A27" s="32" t="str">
        <f>+'Access-Ago'!A27</f>
        <v>12101</v>
      </c>
      <c r="B27" s="43" t="str">
        <f>+'Access-Ago'!B27</f>
        <v>JUSTICA FEDERAL DE PRIMEIRO GRAU</v>
      </c>
      <c r="C27" s="32" t="str">
        <f>CONCATENATE('Access-Ago'!C27,".",'Access-Ago'!D27)</f>
        <v>02.301</v>
      </c>
      <c r="D27" s="32" t="str">
        <f>CONCATENATE('Access-Ago'!E27,".",'Access-Ago'!G27)</f>
        <v>0569.2004</v>
      </c>
      <c r="E27" s="43" t="str">
        <f>+'Access-Ago'!F27</f>
        <v>PRESTACAO JURISDICIONAL NA JUSTICA FEDERAL</v>
      </c>
      <c r="F27" s="43" t="str">
        <f>+'Access-Ago'!H27</f>
        <v>ASSISTENCIA MEDICA E ODONTOLOGICA AOS SERVIDORES CIVIS, EMPR</v>
      </c>
      <c r="G27" s="32" t="str">
        <f>IF('Access-Ago'!I27="1","F","S")</f>
        <v>S</v>
      </c>
      <c r="H27" s="32" t="str">
        <f>+'Access-Ago'!J27</f>
        <v>0100</v>
      </c>
      <c r="I27" s="43" t="str">
        <f>+'Access-Ago'!K27</f>
        <v>RECURSOS ORDINARIOS</v>
      </c>
      <c r="J27" s="32" t="str">
        <f>+'Access-Ago'!L27</f>
        <v>3</v>
      </c>
      <c r="K27" s="35"/>
      <c r="L27" s="35"/>
      <c r="M27" s="35"/>
      <c r="N27" s="33">
        <v>0</v>
      </c>
      <c r="O27" s="35"/>
      <c r="P27" s="35">
        <f>'Access-Ago'!M27</f>
        <v>30134400</v>
      </c>
      <c r="Q27" s="35"/>
      <c r="R27" s="35">
        <f t="shared" si="0"/>
        <v>30134400</v>
      </c>
      <c r="S27" s="35">
        <f>'Access-Ago'!N27</f>
        <v>28560000</v>
      </c>
      <c r="T27" s="36">
        <f t="shared" si="1"/>
        <v>0.94775406180312205</v>
      </c>
      <c r="U27" s="35">
        <f>'Access-Ago'!O27</f>
        <v>14402391.49</v>
      </c>
      <c r="V27" s="36">
        <f t="shared" si="2"/>
        <v>0.4779385516220665</v>
      </c>
      <c r="W27" s="35">
        <f>'Access-Ago'!P27</f>
        <v>14402391.49</v>
      </c>
      <c r="X27" s="36">
        <f t="shared" si="3"/>
        <v>0.4779385516220665</v>
      </c>
    </row>
    <row r="28" spans="1:24" ht="30.75" customHeight="1" x14ac:dyDescent="0.2">
      <c r="A28" s="32" t="str">
        <f>+'Access-Ago'!A28</f>
        <v>12101</v>
      </c>
      <c r="B28" s="43" t="str">
        <f>+'Access-Ago'!B28</f>
        <v>JUSTICA FEDERAL DE PRIMEIRO GRAU</v>
      </c>
      <c r="C28" s="32" t="str">
        <f>CONCATENATE('Access-Ago'!C28,".",'Access-Ago'!D28)</f>
        <v>02.331</v>
      </c>
      <c r="D28" s="32" t="str">
        <f>CONCATENATE('Access-Ago'!E28,".",'Access-Ago'!G28)</f>
        <v>0569.00M1</v>
      </c>
      <c r="E28" s="43" t="str">
        <f>+'Access-Ago'!F28</f>
        <v>PRESTACAO JURISDICIONAL NA JUSTICA FEDERAL</v>
      </c>
      <c r="F28" s="43" t="str">
        <f>+'Access-Ago'!H28</f>
        <v>BENEFICIOS ASSISTENCIAIS DECORRENTES DO AUXILIO-FUNERAL E NA</v>
      </c>
      <c r="G28" s="32" t="str">
        <f>IF('Access-Ago'!I28="1","F","S")</f>
        <v>F</v>
      </c>
      <c r="H28" s="32" t="str">
        <f>+'Access-Ago'!J28</f>
        <v>0100</v>
      </c>
      <c r="I28" s="43" t="str">
        <f>+'Access-Ago'!K28</f>
        <v>RECURSOS ORDINARIOS</v>
      </c>
      <c r="J28" s="32" t="str">
        <f>+'Access-Ago'!L28</f>
        <v>3</v>
      </c>
      <c r="K28" s="35"/>
      <c r="L28" s="35"/>
      <c r="M28" s="35"/>
      <c r="N28" s="33">
        <v>0</v>
      </c>
      <c r="O28" s="35"/>
      <c r="P28" s="35">
        <f>'Access-Ago'!M28</f>
        <v>232059.61</v>
      </c>
      <c r="Q28" s="35"/>
      <c r="R28" s="35">
        <f t="shared" si="0"/>
        <v>232059.61</v>
      </c>
      <c r="S28" s="35">
        <f>'Access-Ago'!N28</f>
        <v>232059.61</v>
      </c>
      <c r="T28" s="36">
        <f t="shared" si="1"/>
        <v>1</v>
      </c>
      <c r="U28" s="35">
        <f>'Access-Ago'!O28</f>
        <v>231433.60000000001</v>
      </c>
      <c r="V28" s="36">
        <f t="shared" si="2"/>
        <v>0.99730237416153555</v>
      </c>
      <c r="W28" s="35">
        <f>'Access-Ago'!P28</f>
        <v>231433.60000000001</v>
      </c>
      <c r="X28" s="36">
        <f t="shared" si="3"/>
        <v>0.99730237416153555</v>
      </c>
    </row>
    <row r="29" spans="1:24" ht="30.75" customHeight="1" x14ac:dyDescent="0.2">
      <c r="A29" s="32" t="str">
        <f>+'Access-Ago'!A29</f>
        <v>12101</v>
      </c>
      <c r="B29" s="43" t="str">
        <f>+'Access-Ago'!B29</f>
        <v>JUSTICA FEDERAL DE PRIMEIRO GRAU</v>
      </c>
      <c r="C29" s="32" t="str">
        <f>CONCATENATE('Access-Ago'!C29,".",'Access-Ago'!D29)</f>
        <v>02.331</v>
      </c>
      <c r="D29" s="32" t="str">
        <f>CONCATENATE('Access-Ago'!E29,".",'Access-Ago'!G29)</f>
        <v>0569.2010</v>
      </c>
      <c r="E29" s="43" t="str">
        <f>+'Access-Ago'!F29</f>
        <v>PRESTACAO JURISDICIONAL NA JUSTICA FEDERAL</v>
      </c>
      <c r="F29" s="43" t="str">
        <f>+'Access-Ago'!H29</f>
        <v>ASSISTENCIA PRE-ESCOLAR AOS DEPENDENTES DOS SERVIDORES CIVIS</v>
      </c>
      <c r="G29" s="32" t="str">
        <f>IF('Access-Ago'!I29="1","F","S")</f>
        <v>F</v>
      </c>
      <c r="H29" s="32" t="str">
        <f>+'Access-Ago'!J29</f>
        <v>0100</v>
      </c>
      <c r="I29" s="43" t="str">
        <f>+'Access-Ago'!K29</f>
        <v>RECURSOS ORDINARIOS</v>
      </c>
      <c r="J29" s="32" t="str">
        <f>+'Access-Ago'!L29</f>
        <v>3</v>
      </c>
      <c r="K29" s="35"/>
      <c r="L29" s="35"/>
      <c r="M29" s="35"/>
      <c r="N29" s="33">
        <v>0</v>
      </c>
      <c r="O29" s="35"/>
      <c r="P29" s="35">
        <f>'Access-Ago'!M29</f>
        <v>6987204</v>
      </c>
      <c r="Q29" s="35"/>
      <c r="R29" s="35">
        <f t="shared" si="0"/>
        <v>6987204</v>
      </c>
      <c r="S29" s="35">
        <f>'Access-Ago'!N29</f>
        <v>6987204</v>
      </c>
      <c r="T29" s="36">
        <f t="shared" si="1"/>
        <v>1</v>
      </c>
      <c r="U29" s="35">
        <f>'Access-Ago'!O29</f>
        <v>4479192</v>
      </c>
      <c r="V29" s="36">
        <f t="shared" si="2"/>
        <v>0.64105642256902762</v>
      </c>
      <c r="W29" s="35">
        <f>'Access-Ago'!P29</f>
        <v>4479192</v>
      </c>
      <c r="X29" s="36">
        <f t="shared" si="3"/>
        <v>0.64105642256902762</v>
      </c>
    </row>
    <row r="30" spans="1:24" ht="30.75" customHeight="1" x14ac:dyDescent="0.2">
      <c r="A30" s="32" t="str">
        <f>+'Access-Ago'!A30</f>
        <v>12101</v>
      </c>
      <c r="B30" s="43" t="str">
        <f>+'Access-Ago'!B30</f>
        <v>JUSTICA FEDERAL DE PRIMEIRO GRAU</v>
      </c>
      <c r="C30" s="32" t="str">
        <f>CONCATENATE('Access-Ago'!C30,".",'Access-Ago'!D30)</f>
        <v>02.331</v>
      </c>
      <c r="D30" s="32" t="str">
        <f>CONCATENATE('Access-Ago'!E30,".",'Access-Ago'!G30)</f>
        <v>0569.2011</v>
      </c>
      <c r="E30" s="43" t="str">
        <f>+'Access-Ago'!F30</f>
        <v>PRESTACAO JURISDICIONAL NA JUSTICA FEDERAL</v>
      </c>
      <c r="F30" s="43" t="str">
        <f>+'Access-Ago'!H30</f>
        <v>AUXILIO-TRANSPORTE AOS SERVIDORES CIVIS, EMPREGADOS E MILITA</v>
      </c>
      <c r="G30" s="32" t="str">
        <f>IF('Access-Ago'!I30="1","F","S")</f>
        <v>F</v>
      </c>
      <c r="H30" s="32" t="str">
        <f>+'Access-Ago'!J30</f>
        <v>0100</v>
      </c>
      <c r="I30" s="43" t="str">
        <f>+'Access-Ago'!K30</f>
        <v>RECURSOS ORDINARIOS</v>
      </c>
      <c r="J30" s="32" t="str">
        <f>+'Access-Ago'!L30</f>
        <v>3</v>
      </c>
      <c r="K30" s="35"/>
      <c r="L30" s="35"/>
      <c r="M30" s="35"/>
      <c r="N30" s="33">
        <v>0</v>
      </c>
      <c r="O30" s="35"/>
      <c r="P30" s="35">
        <f>'Access-Ago'!M30</f>
        <v>2972750</v>
      </c>
      <c r="Q30" s="35"/>
      <c r="R30" s="35">
        <f t="shared" si="0"/>
        <v>2972750</v>
      </c>
      <c r="S30" s="35">
        <f>'Access-Ago'!N30</f>
        <v>2972749.92</v>
      </c>
      <c r="T30" s="36">
        <f t="shared" si="1"/>
        <v>0.99999997308889077</v>
      </c>
      <c r="U30" s="35">
        <f>'Access-Ago'!O30</f>
        <v>959840.64</v>
      </c>
      <c r="V30" s="36">
        <f t="shared" si="2"/>
        <v>0.32287970397779836</v>
      </c>
      <c r="W30" s="35">
        <f>'Access-Ago'!P30</f>
        <v>959840.64</v>
      </c>
      <c r="X30" s="36">
        <f t="shared" si="3"/>
        <v>0.32287970397779836</v>
      </c>
    </row>
    <row r="31" spans="1:24" ht="30.75" customHeight="1" x14ac:dyDescent="0.2">
      <c r="A31" s="32" t="str">
        <f>+'Access-Ago'!A31</f>
        <v>12101</v>
      </c>
      <c r="B31" s="43" t="str">
        <f>+'Access-Ago'!B31</f>
        <v>JUSTICA FEDERAL DE PRIMEIRO GRAU</v>
      </c>
      <c r="C31" s="32" t="str">
        <f>CONCATENATE('Access-Ago'!C31,".",'Access-Ago'!D31)</f>
        <v>02.331</v>
      </c>
      <c r="D31" s="32" t="str">
        <f>CONCATENATE('Access-Ago'!E31,".",'Access-Ago'!G31)</f>
        <v>0569.2012</v>
      </c>
      <c r="E31" s="43" t="str">
        <f>+'Access-Ago'!F31</f>
        <v>PRESTACAO JURISDICIONAL NA JUSTICA FEDERAL</v>
      </c>
      <c r="F31" s="43" t="str">
        <f>+'Access-Ago'!H31</f>
        <v>AUXILIO-ALIMENTACAO AOS SERVIDORES CIVIS, EMPREGADOS E MILIT</v>
      </c>
      <c r="G31" s="32" t="str">
        <f>IF('Access-Ago'!I31="1","F","S")</f>
        <v>F</v>
      </c>
      <c r="H31" s="32" t="str">
        <f>+'Access-Ago'!J31</f>
        <v>0100</v>
      </c>
      <c r="I31" s="43" t="str">
        <f>+'Access-Ago'!K31</f>
        <v>RECURSOS ORDINARIOS</v>
      </c>
      <c r="J31" s="32" t="str">
        <f>+'Access-Ago'!L31</f>
        <v>3</v>
      </c>
      <c r="K31" s="35"/>
      <c r="L31" s="35"/>
      <c r="M31" s="35"/>
      <c r="N31" s="33">
        <v>0</v>
      </c>
      <c r="O31" s="35"/>
      <c r="P31" s="35">
        <f>'Access-Ago'!M31</f>
        <v>48711936</v>
      </c>
      <c r="Q31" s="35"/>
      <c r="R31" s="35">
        <f t="shared" si="0"/>
        <v>48711936</v>
      </c>
      <c r="S31" s="35">
        <f>'Access-Ago'!N31</f>
        <v>48711936</v>
      </c>
      <c r="T31" s="36">
        <f t="shared" si="1"/>
        <v>1</v>
      </c>
      <c r="U31" s="35">
        <f>'Access-Ago'!O31</f>
        <v>32250810.23</v>
      </c>
      <c r="V31" s="36">
        <f t="shared" si="2"/>
        <v>0.66207202748008209</v>
      </c>
      <c r="W31" s="35">
        <f>'Access-Ago'!P31</f>
        <v>32250810.23</v>
      </c>
      <c r="X31" s="36">
        <f t="shared" si="3"/>
        <v>0.66207202748008209</v>
      </c>
    </row>
    <row r="32" spans="1:24" ht="30.75" customHeight="1" x14ac:dyDescent="0.2">
      <c r="A32" s="32" t="str">
        <f>+'Access-Ago'!A32</f>
        <v>12101</v>
      </c>
      <c r="B32" s="43" t="str">
        <f>+'Access-Ago'!B32</f>
        <v>JUSTICA FEDERAL DE PRIMEIRO GRAU</v>
      </c>
      <c r="C32" s="32" t="str">
        <f>CONCATENATE('Access-Ago'!C32,".",'Access-Ago'!D32)</f>
        <v>02.846</v>
      </c>
      <c r="D32" s="32" t="str">
        <f>CONCATENATE('Access-Ago'!E32,".",'Access-Ago'!G32)</f>
        <v>0569.09HB</v>
      </c>
      <c r="E32" s="43" t="str">
        <f>+'Access-Ago'!F32</f>
        <v>PRESTACAO JURISDICIONAL NA JUSTICA FEDERAL</v>
      </c>
      <c r="F32" s="43" t="str">
        <f>+'Access-Ago'!H32</f>
        <v>CONTRIBUICAO DA UNIAO, DE SUAS AUTARQUIAS E FUNDACOES PARA O</v>
      </c>
      <c r="G32" s="32" t="str">
        <f>IF('Access-Ago'!I32="1","F","S")</f>
        <v>F</v>
      </c>
      <c r="H32" s="32" t="str">
        <f>+'Access-Ago'!J32</f>
        <v>0100</v>
      </c>
      <c r="I32" s="43" t="str">
        <f>+'Access-Ago'!K32</f>
        <v>RECURSOS ORDINARIOS</v>
      </c>
      <c r="J32" s="32" t="str">
        <f>+'Access-Ago'!L32</f>
        <v>1</v>
      </c>
      <c r="K32" s="35"/>
      <c r="L32" s="35"/>
      <c r="M32" s="35"/>
      <c r="N32" s="33">
        <v>0</v>
      </c>
      <c r="O32" s="35"/>
      <c r="P32" s="35">
        <f>'Access-Ago'!M32</f>
        <v>107065425.5</v>
      </c>
      <c r="Q32" s="35"/>
      <c r="R32" s="35">
        <f t="shared" si="0"/>
        <v>107065425.5</v>
      </c>
      <c r="S32" s="35">
        <f>'Access-Ago'!N32</f>
        <v>107065425.5</v>
      </c>
      <c r="T32" s="36">
        <f t="shared" si="1"/>
        <v>1</v>
      </c>
      <c r="U32" s="35">
        <f>'Access-Ago'!O32</f>
        <v>107044957.18000001</v>
      </c>
      <c r="V32" s="36">
        <f t="shared" si="2"/>
        <v>0.99980882418479722</v>
      </c>
      <c r="W32" s="35">
        <f>'Access-Ago'!P32</f>
        <v>107044957.18000001</v>
      </c>
      <c r="X32" s="36">
        <f t="shared" si="3"/>
        <v>0.99980882418479722</v>
      </c>
    </row>
    <row r="33" spans="1:24" ht="30.75" customHeight="1" x14ac:dyDescent="0.2">
      <c r="A33" s="32" t="str">
        <f>+'Access-Ago'!A33</f>
        <v>12101</v>
      </c>
      <c r="B33" s="43" t="str">
        <f>+'Access-Ago'!B33</f>
        <v>JUSTICA FEDERAL DE PRIMEIRO GRAU</v>
      </c>
      <c r="C33" s="32" t="str">
        <f>CONCATENATE('Access-Ago'!C33,".",'Access-Ago'!D33)</f>
        <v>09.272</v>
      </c>
      <c r="D33" s="32" t="str">
        <f>CONCATENATE('Access-Ago'!E33,".",'Access-Ago'!G33)</f>
        <v>0089.0181</v>
      </c>
      <c r="E33" s="43" t="str">
        <f>+'Access-Ago'!F33</f>
        <v>PREVIDENCIA DE INATIVOS E PENSIONISTAS DA UNIAO</v>
      </c>
      <c r="F33" s="43" t="str">
        <f>+'Access-Ago'!H33</f>
        <v>APOSENTADORIAS E PENSOES - SERVIDORES CIVIS</v>
      </c>
      <c r="G33" s="32" t="str">
        <f>IF('Access-Ago'!I33="1","F","S")</f>
        <v>S</v>
      </c>
      <c r="H33" s="32" t="str">
        <f>+'Access-Ago'!J33</f>
        <v>0156</v>
      </c>
      <c r="I33" s="43" t="str">
        <f>+'Access-Ago'!K33</f>
        <v>CONTRIBUICAO PLANO SEGURIDADE SOCIAL SERVIDOR</v>
      </c>
      <c r="J33" s="32" t="str">
        <f>+'Access-Ago'!L33</f>
        <v>1</v>
      </c>
      <c r="K33" s="35"/>
      <c r="L33" s="35"/>
      <c r="M33" s="35"/>
      <c r="N33" s="33">
        <v>0</v>
      </c>
      <c r="O33" s="35"/>
      <c r="P33" s="35">
        <f>'Access-Ago'!M33</f>
        <v>62382271.630000003</v>
      </c>
      <c r="Q33" s="35"/>
      <c r="R33" s="35">
        <f>N33-O33+P33+Q33</f>
        <v>62382271.630000003</v>
      </c>
      <c r="S33" s="35">
        <f>'Access-Ago'!N33</f>
        <v>62382271.630000003</v>
      </c>
      <c r="T33" s="36">
        <f>IF(R33&gt;0,S33/R33,0)</f>
        <v>1</v>
      </c>
      <c r="U33" s="35">
        <f>'Access-Ago'!O33</f>
        <v>62351269.030000001</v>
      </c>
      <c r="V33" s="36">
        <f>IF(R33&gt;0,U33/R33,0)</f>
        <v>0.99950302226594312</v>
      </c>
      <c r="W33" s="35">
        <f>'Access-Ago'!P33</f>
        <v>61730313.649999999</v>
      </c>
      <c r="X33" s="36">
        <f>IF(R33&gt;0,W33/R33,0)</f>
        <v>0.98954898622693832</v>
      </c>
    </row>
    <row r="34" spans="1:24" ht="30.75" customHeight="1" thickBot="1" x14ac:dyDescent="0.25">
      <c r="A34" s="32" t="str">
        <f>+'Access-Ago'!A34</f>
        <v>12101</v>
      </c>
      <c r="B34" s="43" t="str">
        <f>+'Access-Ago'!B34</f>
        <v>JUSTICA FEDERAL DE PRIMEIRO GRAU</v>
      </c>
      <c r="C34" s="32" t="str">
        <f>CONCATENATE('Access-Ago'!C34,".",'Access-Ago'!D34)</f>
        <v>09.272</v>
      </c>
      <c r="D34" s="32" t="str">
        <f>CONCATENATE('Access-Ago'!E34,".",'Access-Ago'!G34)</f>
        <v>0089.0181</v>
      </c>
      <c r="E34" s="43" t="str">
        <f>+'Access-Ago'!F34</f>
        <v>PREVIDENCIA DE INATIVOS E PENSIONISTAS DA UNIAO</v>
      </c>
      <c r="F34" s="43" t="str">
        <f>+'Access-Ago'!H34</f>
        <v>APOSENTADORIAS E PENSOES - SERVIDORES CIVIS</v>
      </c>
      <c r="G34" s="32" t="str">
        <f>IF('Access-Ago'!I34="1","F","S")</f>
        <v>S</v>
      </c>
      <c r="H34" s="32" t="str">
        <f>+'Access-Ago'!J34</f>
        <v>0169</v>
      </c>
      <c r="I34" s="43" t="str">
        <f>+'Access-Ago'!K34</f>
        <v>CONTRIB.PATRONAL P/PLANO DE SEGURID.SOC.SERV.</v>
      </c>
      <c r="J34" s="32" t="str">
        <f>+'Access-Ago'!L34</f>
        <v>1</v>
      </c>
      <c r="K34" s="35"/>
      <c r="L34" s="35"/>
      <c r="M34" s="35"/>
      <c r="N34" s="33">
        <v>0</v>
      </c>
      <c r="O34" s="35"/>
      <c r="P34" s="35">
        <f>'Access-Ago'!M34</f>
        <v>54310549.289999999</v>
      </c>
      <c r="Q34" s="35"/>
      <c r="R34" s="35">
        <f>N34-O34+P34+Q34</f>
        <v>54310549.289999999</v>
      </c>
      <c r="S34" s="35">
        <f>'Access-Ago'!N34</f>
        <v>54310549.289999999</v>
      </c>
      <c r="T34" s="36">
        <f>IF(R34&gt;0,S34/R34,0)</f>
        <v>1</v>
      </c>
      <c r="U34" s="35">
        <f>'Access-Ago'!O34</f>
        <v>54310549.289999999</v>
      </c>
      <c r="V34" s="36">
        <f>IF(R34&gt;0,U34/R34,0)</f>
        <v>1</v>
      </c>
      <c r="W34" s="35">
        <f>'Access-Ago'!P34</f>
        <v>54310549.289999999</v>
      </c>
      <c r="X34" s="36">
        <f>IF(R34&gt;0,W34/R34,0)</f>
        <v>1</v>
      </c>
    </row>
    <row r="35" spans="1:24" ht="30.75" customHeight="1" thickBot="1" x14ac:dyDescent="0.25">
      <c r="A35" s="79" t="s">
        <v>118</v>
      </c>
      <c r="B35" s="80"/>
      <c r="C35" s="80"/>
      <c r="D35" s="80"/>
      <c r="E35" s="80"/>
      <c r="F35" s="80"/>
      <c r="G35" s="80"/>
      <c r="H35" s="80"/>
      <c r="I35" s="80"/>
      <c r="J35" s="81"/>
      <c r="K35" s="37">
        <v>0</v>
      </c>
      <c r="L35" s="37">
        <v>0</v>
      </c>
      <c r="M35" s="37">
        <v>0</v>
      </c>
      <c r="N35" s="37">
        <v>0</v>
      </c>
      <c r="O35" s="37">
        <v>0</v>
      </c>
      <c r="P35" s="38">
        <f>SUM(P10:P34)</f>
        <v>1187078097.28</v>
      </c>
      <c r="Q35" s="38">
        <f>SUM(Q10:Q34)</f>
        <v>0</v>
      </c>
      <c r="R35" s="38">
        <f>SUM(R10:R34)</f>
        <v>1187078097.28</v>
      </c>
      <c r="S35" s="38">
        <f>SUM(S10:S34)</f>
        <v>1115317461.0600002</v>
      </c>
      <c r="T35" s="39">
        <f t="shared" si="1"/>
        <v>0.93954851295426323</v>
      </c>
      <c r="U35" s="38">
        <f>SUM(U10:U34)</f>
        <v>1011400430.8600001</v>
      </c>
      <c r="V35" s="39">
        <f t="shared" si="2"/>
        <v>0.8520083330468845</v>
      </c>
      <c r="W35" s="38">
        <f>SUM(W10:W34)</f>
        <v>1006591570.2600001</v>
      </c>
      <c r="X35" s="39">
        <f t="shared" si="3"/>
        <v>0.84795732695805281</v>
      </c>
    </row>
    <row r="36" spans="1:24" ht="12.75" x14ac:dyDescent="0.2">
      <c r="A36" s="3" t="s">
        <v>119</v>
      </c>
      <c r="B36" s="3"/>
      <c r="C36" s="3"/>
      <c r="D36" s="3"/>
      <c r="E36" s="3"/>
      <c r="F36" s="3"/>
      <c r="G36" s="3"/>
      <c r="H36" s="4"/>
      <c r="I36" s="4"/>
      <c r="J36" s="4"/>
      <c r="K36" s="3"/>
      <c r="L36" s="3"/>
      <c r="M36" s="3"/>
      <c r="N36" s="3"/>
      <c r="O36" s="3"/>
      <c r="P36" s="3"/>
      <c r="Q36" s="3"/>
      <c r="R36" s="3"/>
      <c r="S36" s="3"/>
      <c r="T36" s="3"/>
      <c r="U36" s="5"/>
      <c r="V36" s="3"/>
      <c r="W36" s="5"/>
      <c r="X36" s="3"/>
    </row>
    <row r="37" spans="1:24" ht="12.75" x14ac:dyDescent="0.2">
      <c r="A37" s="3" t="s">
        <v>120</v>
      </c>
      <c r="B37" s="40"/>
      <c r="C37" s="3"/>
      <c r="D37" s="3"/>
      <c r="E37" s="3"/>
      <c r="F37" s="3"/>
      <c r="G37" s="3"/>
      <c r="H37" s="4"/>
      <c r="I37" s="4"/>
      <c r="J37" s="4"/>
      <c r="K37" s="3"/>
      <c r="L37" s="3"/>
      <c r="M37" s="3"/>
      <c r="N37" s="3"/>
      <c r="O37" s="3"/>
      <c r="P37" s="3"/>
      <c r="Q37" s="3"/>
      <c r="R37" s="3"/>
      <c r="S37" s="3"/>
      <c r="T37" s="3"/>
      <c r="U37" s="5"/>
      <c r="V37" s="3"/>
      <c r="W37" s="5"/>
      <c r="X37" s="3"/>
    </row>
    <row r="38" spans="1:24" ht="12.75" x14ac:dyDescent="0.2"/>
    <row r="39" spans="1:24" ht="12.75" x14ac:dyDescent="0.2"/>
    <row r="40" spans="1:24" ht="12.75" x14ac:dyDescent="0.2">
      <c r="N40" s="50" t="s">
        <v>15</v>
      </c>
      <c r="O40" s="50"/>
      <c r="P40" s="41">
        <f>SUM(P10:P34)</f>
        <v>1187078097.28</v>
      </c>
      <c r="Q40" s="41"/>
      <c r="R40" s="41">
        <f>SUM(R10:R34)</f>
        <v>1187078097.28</v>
      </c>
      <c r="S40" s="41">
        <f>SUM(S10:S34)</f>
        <v>1115317461.0600002</v>
      </c>
      <c r="T40" s="41"/>
      <c r="U40" s="41">
        <f>SUM(U10:U34)</f>
        <v>1011400430.8600001</v>
      </c>
      <c r="V40" s="49"/>
      <c r="W40" s="41">
        <f>SUM(W10:W34)</f>
        <v>1006591570.2600001</v>
      </c>
      <c r="X40" s="42"/>
    </row>
    <row r="41" spans="1:24" ht="12.75" x14ac:dyDescent="0.2">
      <c r="N41" s="50" t="s">
        <v>138</v>
      </c>
      <c r="O41" s="50"/>
      <c r="P41" s="41">
        <f>'Access-Ago'!M36</f>
        <v>1187078097.28</v>
      </c>
      <c r="Q41" s="41"/>
      <c r="R41" s="41">
        <f>'Access-Ago'!M36</f>
        <v>1187078097.28</v>
      </c>
      <c r="S41" s="41">
        <f>'Access-Ago'!N36</f>
        <v>1115317461.0600002</v>
      </c>
      <c r="T41" s="41"/>
      <c r="U41" s="41">
        <f>'Access-Ago'!O36</f>
        <v>1011400430.8600001</v>
      </c>
      <c r="V41" s="41"/>
      <c r="W41" s="41">
        <f>'Access-Ago'!P36</f>
        <v>1006591570.2600001</v>
      </c>
      <c r="X41" s="42"/>
    </row>
    <row r="42" spans="1:24" ht="12.75" x14ac:dyDescent="0.2">
      <c r="N42" s="50" t="s">
        <v>16</v>
      </c>
      <c r="O42" s="50"/>
      <c r="P42" s="49">
        <f>+P40-P41</f>
        <v>0</v>
      </c>
      <c r="Q42" s="49"/>
      <c r="R42" s="49">
        <f>+R40-R41</f>
        <v>0</v>
      </c>
      <c r="S42" s="49">
        <f>+S40-S41</f>
        <v>0</v>
      </c>
      <c r="T42" s="49"/>
      <c r="U42" s="49">
        <f>+U40-U41</f>
        <v>0</v>
      </c>
      <c r="V42" s="49"/>
      <c r="W42" s="49">
        <f>+W40-W41</f>
        <v>0</v>
      </c>
      <c r="X42" s="42"/>
    </row>
    <row r="43" spans="1:24" ht="12.75" x14ac:dyDescent="0.2"/>
    <row r="44" spans="1:24" ht="12.75" x14ac:dyDescent="0.2">
      <c r="N44" s="55" t="s">
        <v>144</v>
      </c>
      <c r="O44" s="61"/>
      <c r="P44" s="42">
        <v>1187078097.28</v>
      </c>
      <c r="Q44" s="56"/>
      <c r="R44" s="56"/>
      <c r="S44" s="42">
        <v>1115317461.0599999</v>
      </c>
      <c r="T44" s="56"/>
      <c r="U44" s="42">
        <v>1011400430.86</v>
      </c>
      <c r="V44" s="56"/>
      <c r="W44" s="42">
        <v>1006591570.26</v>
      </c>
    </row>
    <row r="45" spans="1:24" ht="12.75" x14ac:dyDescent="0.2">
      <c r="N45" s="55" t="s">
        <v>16</v>
      </c>
      <c r="O45" s="61"/>
      <c r="P45" s="57">
        <f>+P35-P44</f>
        <v>0</v>
      </c>
      <c r="Q45" s="57"/>
      <c r="R45" s="42"/>
      <c r="S45" s="57">
        <f>+S35-S44</f>
        <v>0</v>
      </c>
      <c r="T45" s="42"/>
      <c r="U45" s="57">
        <f>+U35-U44</f>
        <v>0</v>
      </c>
      <c r="V45" s="42"/>
      <c r="W45" s="57">
        <f>+W35-W44</f>
        <v>0</v>
      </c>
    </row>
    <row r="46" spans="1:24" ht="12.75" x14ac:dyDescent="0.2"/>
    <row r="47" spans="1:24" ht="12.75" x14ac:dyDescent="0.2"/>
    <row r="48" spans="1:24" ht="12.75" x14ac:dyDescent="0.2"/>
  </sheetData>
  <mergeCells count="17">
    <mergeCell ref="A5:X5"/>
    <mergeCell ref="A7:J7"/>
    <mergeCell ref="K7:K8"/>
    <mergeCell ref="L7:M7"/>
    <mergeCell ref="N7:N8"/>
    <mergeCell ref="O7:O8"/>
    <mergeCell ref="P7:Q7"/>
    <mergeCell ref="A35:J35"/>
    <mergeCell ref="R7:R8"/>
    <mergeCell ref="S7:X7"/>
    <mergeCell ref="A8:B8"/>
    <mergeCell ref="C8:C9"/>
    <mergeCell ref="D8:D9"/>
    <mergeCell ref="E8:F8"/>
    <mergeCell ref="G8:G9"/>
    <mergeCell ref="H8:I8"/>
    <mergeCell ref="J8:J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showGridLines="0" view="pageBreakPreview" topLeftCell="J25" zoomScaleNormal="80" zoomScaleSheetLayoutView="100" workbookViewId="0">
      <selection activeCell="U49" sqref="U49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6.5703125" customWidth="1"/>
    <col min="17" max="17" width="11.42578125" customWidth="1"/>
    <col min="18" max="19" width="16.85546875" customWidth="1"/>
    <col min="20" max="20" width="12" customWidth="1"/>
    <col min="21" max="21" width="16.5703125" customWidth="1"/>
    <col min="23" max="23" width="19.7109375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42979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88" t="s">
        <v>89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9" t="s">
        <v>90</v>
      </c>
      <c r="B7" s="90"/>
      <c r="C7" s="90"/>
      <c r="D7" s="90"/>
      <c r="E7" s="90"/>
      <c r="F7" s="90"/>
      <c r="G7" s="90"/>
      <c r="H7" s="90"/>
      <c r="I7" s="90"/>
      <c r="J7" s="91"/>
      <c r="K7" s="92" t="s">
        <v>3</v>
      </c>
      <c r="L7" s="79" t="s">
        <v>91</v>
      </c>
      <c r="M7" s="81"/>
      <c r="N7" s="92" t="s">
        <v>92</v>
      </c>
      <c r="O7" s="92" t="s">
        <v>93</v>
      </c>
      <c r="P7" s="89" t="s">
        <v>94</v>
      </c>
      <c r="Q7" s="91"/>
      <c r="R7" s="92" t="s">
        <v>6</v>
      </c>
      <c r="S7" s="89" t="s">
        <v>95</v>
      </c>
      <c r="T7" s="90"/>
      <c r="U7" s="90"/>
      <c r="V7" s="90"/>
      <c r="W7" s="90"/>
      <c r="X7" s="91"/>
    </row>
    <row r="8" spans="1:24" ht="20.25" customHeight="1" x14ac:dyDescent="0.2">
      <c r="A8" s="94" t="s">
        <v>22</v>
      </c>
      <c r="B8" s="95"/>
      <c r="C8" s="82" t="s">
        <v>96</v>
      </c>
      <c r="D8" s="82" t="s">
        <v>97</v>
      </c>
      <c r="E8" s="84" t="s">
        <v>98</v>
      </c>
      <c r="F8" s="85"/>
      <c r="G8" s="82" t="s">
        <v>0</v>
      </c>
      <c r="H8" s="86" t="s">
        <v>2</v>
      </c>
      <c r="I8" s="87"/>
      <c r="J8" s="82" t="s">
        <v>1</v>
      </c>
      <c r="K8" s="93"/>
      <c r="L8" s="10" t="s">
        <v>99</v>
      </c>
      <c r="M8" s="10" t="s">
        <v>100</v>
      </c>
      <c r="N8" s="93"/>
      <c r="O8" s="93"/>
      <c r="P8" s="12" t="s">
        <v>4</v>
      </c>
      <c r="Q8" s="12" t="s">
        <v>5</v>
      </c>
      <c r="R8" s="93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83"/>
      <c r="D9" s="83"/>
      <c r="E9" s="17" t="s">
        <v>103</v>
      </c>
      <c r="F9" s="17" t="s">
        <v>104</v>
      </c>
      <c r="G9" s="83"/>
      <c r="H9" s="17" t="s">
        <v>101</v>
      </c>
      <c r="I9" s="17" t="s">
        <v>102</v>
      </c>
      <c r="J9" s="83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+'Access-Set'!A10</f>
        <v>12101</v>
      </c>
      <c r="B10" s="24" t="str">
        <f>+'Access-Set'!B10</f>
        <v>JUSTICA FEDERAL DE PRIMEIRO GRAU</v>
      </c>
      <c r="C10" s="23" t="str">
        <f>CONCATENATE('Access-Set'!C10,".",'Access-Set'!D10)</f>
        <v>02.061</v>
      </c>
      <c r="D10" s="23" t="str">
        <f>CONCATENATE('Access-Set'!E10,".",'Access-Set'!G10)</f>
        <v>0569.4224</v>
      </c>
      <c r="E10" s="24" t="str">
        <f>+'Access-Set'!F10</f>
        <v>PRESTACAO JURISDICIONAL NA JUSTICA FEDERAL</v>
      </c>
      <c r="F10" s="25" t="str">
        <f>+'Access-Set'!H10</f>
        <v>ASSISTENCIA JURIDICA A PESSOAS CARENTES</v>
      </c>
      <c r="G10" s="22" t="str">
        <f>IF('Access-Set'!I10="1","F","S")</f>
        <v>F</v>
      </c>
      <c r="H10" s="22" t="str">
        <f>+'Access-Set'!J10</f>
        <v>0100</v>
      </c>
      <c r="I10" s="26" t="str">
        <f>+'Access-Set'!K10</f>
        <v>RECURSOS ORDINARIOS</v>
      </c>
      <c r="J10" s="22" t="str">
        <f>+'Access-Set'!L10</f>
        <v>3</v>
      </c>
      <c r="K10" s="27"/>
      <c r="L10" s="28"/>
      <c r="M10" s="28"/>
      <c r="N10" s="29">
        <f>K10+L10-M10</f>
        <v>0</v>
      </c>
      <c r="O10" s="27"/>
      <c r="P10" s="30">
        <f>'Access-Set'!M10</f>
        <v>31967569</v>
      </c>
      <c r="Q10" s="30"/>
      <c r="R10" s="30">
        <f>N10-O10+P10+Q10</f>
        <v>31967569</v>
      </c>
      <c r="S10" s="30">
        <f>'Access-Set'!N10</f>
        <v>31967567.539999999</v>
      </c>
      <c r="T10" s="31">
        <f>IF(R10&gt;0,S10/R10,0)</f>
        <v>0.99999995432871358</v>
      </c>
      <c r="U10" s="30">
        <f>'Access-Set'!O10</f>
        <v>31191892.219999999</v>
      </c>
      <c r="V10" s="31">
        <f>IF(R10&gt;0,U10/R10,0)</f>
        <v>0.97573550932196307</v>
      </c>
      <c r="W10" s="30">
        <f>'Access-Set'!P10</f>
        <v>30657512.420000002</v>
      </c>
      <c r="X10" s="31">
        <f>IF(R10&gt;0,W10/R10,0)</f>
        <v>0.95901919911395206</v>
      </c>
    </row>
    <row r="11" spans="1:24" ht="30.75" customHeight="1" x14ac:dyDescent="0.2">
      <c r="A11" s="32" t="str">
        <f>+'Access-Set'!A11</f>
        <v>12101</v>
      </c>
      <c r="B11" s="43" t="str">
        <f>+'Access-Set'!B11</f>
        <v>JUSTICA FEDERAL DE PRIMEIRO GRAU</v>
      </c>
      <c r="C11" s="32" t="str">
        <f>CONCATENATE('Access-Set'!C11,".",'Access-Set'!D11)</f>
        <v>02.061</v>
      </c>
      <c r="D11" s="32" t="str">
        <f>CONCATENATE('Access-Set'!E11,".",'Access-Set'!G11)</f>
        <v>0569.4257</v>
      </c>
      <c r="E11" s="43" t="str">
        <f>+'Access-Set'!F11</f>
        <v>PRESTACAO JURISDICIONAL NA JUSTICA FEDERAL</v>
      </c>
      <c r="F11" s="44" t="str">
        <f>+'Access-Set'!H11</f>
        <v>JULGAMENTO DE CAUSAS NA JUSTICA FEDERAL</v>
      </c>
      <c r="G11" s="32" t="str">
        <f>IF('Access-Set'!I11="1","F","S")</f>
        <v>F</v>
      </c>
      <c r="H11" s="32" t="str">
        <f>+'Access-Set'!J11</f>
        <v>0100</v>
      </c>
      <c r="I11" s="43" t="str">
        <f>+'Access-Set'!K11</f>
        <v>RECURSOS ORDINARIOS</v>
      </c>
      <c r="J11" s="32" t="str">
        <f>+'Access-Set'!L11</f>
        <v>4</v>
      </c>
      <c r="K11" s="33"/>
      <c r="L11" s="33"/>
      <c r="M11" s="33"/>
      <c r="N11" s="34">
        <v>0</v>
      </c>
      <c r="O11" s="33"/>
      <c r="P11" s="35">
        <f>'Access-Set'!M11</f>
        <v>6550000</v>
      </c>
      <c r="Q11" s="35"/>
      <c r="R11" s="35">
        <f t="shared" ref="R11:R32" si="0">N11-O11+P11+Q11</f>
        <v>6550000</v>
      </c>
      <c r="S11" s="35">
        <f>'Access-Set'!N11</f>
        <v>1546701.75</v>
      </c>
      <c r="T11" s="36">
        <f t="shared" ref="T11:T35" si="1">IF(R11&gt;0,S11/R11,0)</f>
        <v>0.2361376717557252</v>
      </c>
      <c r="U11" s="35">
        <f>'Access-Set'!O11</f>
        <v>808002.69</v>
      </c>
      <c r="V11" s="36">
        <f t="shared" ref="V11:V35" si="2">IF(R11&gt;0,U11/R11,0)</f>
        <v>0.1233591893129771</v>
      </c>
      <c r="W11" s="35">
        <f>'Access-Set'!P11</f>
        <v>731862.47</v>
      </c>
      <c r="X11" s="36">
        <f t="shared" ref="X11:X35" si="3">IF(R11&gt;0,W11/R11,0)</f>
        <v>0.1117347282442748</v>
      </c>
    </row>
    <row r="12" spans="1:24" ht="30.75" customHeight="1" x14ac:dyDescent="0.2">
      <c r="A12" s="32" t="str">
        <f>+'Access-Set'!A12</f>
        <v>12101</v>
      </c>
      <c r="B12" s="43" t="str">
        <f>+'Access-Set'!B12</f>
        <v>JUSTICA FEDERAL DE PRIMEIRO GRAU</v>
      </c>
      <c r="C12" s="32" t="str">
        <f>CONCATENATE('Access-Set'!C12,".",'Access-Set'!D12)</f>
        <v>02.061</v>
      </c>
      <c r="D12" s="32" t="str">
        <f>CONCATENATE('Access-Set'!E12,".",'Access-Set'!G12)</f>
        <v>0569.4257</v>
      </c>
      <c r="E12" s="43" t="str">
        <f>+'Access-Set'!F12</f>
        <v>PRESTACAO JURISDICIONAL NA JUSTICA FEDERAL</v>
      </c>
      <c r="F12" s="43" t="str">
        <f>+'Access-Set'!H12</f>
        <v>JULGAMENTO DE CAUSAS NA JUSTICA FEDERAL</v>
      </c>
      <c r="G12" s="32" t="str">
        <f>IF('Access-Set'!I12="1","F","S")</f>
        <v>F</v>
      </c>
      <c r="H12" s="32" t="str">
        <f>+'Access-Set'!J12</f>
        <v>0100</v>
      </c>
      <c r="I12" s="43" t="str">
        <f>+'Access-Set'!K12</f>
        <v>RECURSOS ORDINARIOS</v>
      </c>
      <c r="J12" s="32" t="str">
        <f>+'Access-Set'!L12</f>
        <v>3</v>
      </c>
      <c r="K12" s="35"/>
      <c r="L12" s="35"/>
      <c r="M12" s="35"/>
      <c r="N12" s="33">
        <v>0</v>
      </c>
      <c r="O12" s="35"/>
      <c r="P12" s="35">
        <f>'Access-Set'!M12</f>
        <v>154297692</v>
      </c>
      <c r="Q12" s="35"/>
      <c r="R12" s="35">
        <f t="shared" si="0"/>
        <v>154297692</v>
      </c>
      <c r="S12" s="35">
        <f>'Access-Set'!N12</f>
        <v>121599384.84999999</v>
      </c>
      <c r="T12" s="36">
        <f t="shared" si="1"/>
        <v>0.78808297955616857</v>
      </c>
      <c r="U12" s="35">
        <f>'Access-Set'!O12</f>
        <v>77386041.989999995</v>
      </c>
      <c r="V12" s="36">
        <f t="shared" si="2"/>
        <v>0.5015372620738876</v>
      </c>
      <c r="W12" s="35">
        <f>'Access-Set'!P12</f>
        <v>76016869.5</v>
      </c>
      <c r="X12" s="36">
        <f t="shared" si="3"/>
        <v>0.49266368482037953</v>
      </c>
    </row>
    <row r="13" spans="1:24" ht="30.75" customHeight="1" x14ac:dyDescent="0.2">
      <c r="A13" s="32" t="str">
        <f>+'Access-Set'!A13</f>
        <v>12101</v>
      </c>
      <c r="B13" s="43" t="str">
        <f>+'Access-Set'!B13</f>
        <v>JUSTICA FEDERAL DE PRIMEIRO GRAU</v>
      </c>
      <c r="C13" s="32" t="str">
        <f>CONCATENATE('Access-Set'!C13,".",'Access-Set'!D13)</f>
        <v>02.061</v>
      </c>
      <c r="D13" s="32" t="str">
        <f>CONCATENATE('Access-Set'!E13,".",'Access-Set'!G13)</f>
        <v>0569.4257</v>
      </c>
      <c r="E13" s="43" t="str">
        <f>+'Access-Set'!F13</f>
        <v>PRESTACAO JURISDICIONAL NA JUSTICA FEDERAL</v>
      </c>
      <c r="F13" s="43" t="str">
        <f>+'Access-Set'!H13</f>
        <v>JULGAMENTO DE CAUSAS NA JUSTICA FEDERAL</v>
      </c>
      <c r="G13" s="32" t="str">
        <f>IF('Access-Set'!I13="1","F","S")</f>
        <v>F</v>
      </c>
      <c r="H13" s="32" t="str">
        <f>+'Access-Set'!J13</f>
        <v>0127</v>
      </c>
      <c r="I13" s="43" t="str">
        <f>+'Access-Set'!K13</f>
        <v>CUSTAS E EMOLUMENTOS - PODER JUDICIARIO</v>
      </c>
      <c r="J13" s="32" t="str">
        <f>+'Access-Set'!L13</f>
        <v>3</v>
      </c>
      <c r="K13" s="35"/>
      <c r="L13" s="35"/>
      <c r="M13" s="35"/>
      <c r="N13" s="33">
        <v>0</v>
      </c>
      <c r="O13" s="35"/>
      <c r="P13" s="35">
        <f>'Access-Set'!M13</f>
        <v>25968993</v>
      </c>
      <c r="Q13" s="35"/>
      <c r="R13" s="35">
        <f t="shared" si="0"/>
        <v>25968993</v>
      </c>
      <c r="S13" s="35">
        <f>'Access-Set'!N13</f>
        <v>19833410.370000001</v>
      </c>
      <c r="T13" s="36">
        <f t="shared" si="1"/>
        <v>0.763734287656052</v>
      </c>
      <c r="U13" s="35">
        <f>'Access-Set'!O13</f>
        <v>13661668.26</v>
      </c>
      <c r="V13" s="36">
        <f t="shared" si="2"/>
        <v>0.52607616552555581</v>
      </c>
      <c r="W13" s="35">
        <f>'Access-Set'!P13</f>
        <v>13661668.26</v>
      </c>
      <c r="X13" s="36">
        <f t="shared" si="3"/>
        <v>0.52607616552555581</v>
      </c>
    </row>
    <row r="14" spans="1:24" ht="30.75" customHeight="1" x14ac:dyDescent="0.2">
      <c r="A14" s="32" t="str">
        <f>+'Access-Set'!A14</f>
        <v>12101</v>
      </c>
      <c r="B14" s="43" t="str">
        <f>+'Access-Set'!B14</f>
        <v>JUSTICA FEDERAL DE PRIMEIRO GRAU</v>
      </c>
      <c r="C14" s="32" t="str">
        <f>CONCATENATE('Access-Set'!C14,".",'Access-Set'!D14)</f>
        <v>02.061</v>
      </c>
      <c r="D14" s="32" t="str">
        <f>CONCATENATE('Access-Set'!E14,".",'Access-Set'!G14)</f>
        <v>0569.4257</v>
      </c>
      <c r="E14" s="43" t="str">
        <f>+'Access-Set'!F14</f>
        <v>PRESTACAO JURISDICIONAL NA JUSTICA FEDERAL</v>
      </c>
      <c r="F14" s="43" t="str">
        <f>+'Access-Set'!H14</f>
        <v>JULGAMENTO DE CAUSAS NA JUSTICA FEDERAL</v>
      </c>
      <c r="G14" s="32" t="str">
        <f>IF('Access-Set'!I14="1","F","S")</f>
        <v>F</v>
      </c>
      <c r="H14" s="32" t="str">
        <f>+'Access-Set'!J14</f>
        <v>0181</v>
      </c>
      <c r="I14" s="43" t="str">
        <f>+'Access-Set'!K14</f>
        <v>RECURSOS DE CONVENIOS</v>
      </c>
      <c r="J14" s="32" t="str">
        <f>+'Access-Set'!L14</f>
        <v>4</v>
      </c>
      <c r="K14" s="35"/>
      <c r="L14" s="35"/>
      <c r="M14" s="35"/>
      <c r="N14" s="33">
        <v>0</v>
      </c>
      <c r="O14" s="35"/>
      <c r="P14" s="35">
        <f>'Access-Set'!M14</f>
        <v>8306380</v>
      </c>
      <c r="Q14" s="35"/>
      <c r="R14" s="35">
        <f t="shared" si="0"/>
        <v>8306380</v>
      </c>
      <c r="S14" s="35">
        <f>'Access-Set'!N14</f>
        <v>3866316</v>
      </c>
      <c r="T14" s="36">
        <f t="shared" si="1"/>
        <v>0.46546341486905246</v>
      </c>
      <c r="U14" s="35">
        <f>'Access-Set'!O14</f>
        <v>0</v>
      </c>
      <c r="V14" s="36">
        <f t="shared" si="2"/>
        <v>0</v>
      </c>
      <c r="W14" s="35">
        <f>'Access-Set'!P14</f>
        <v>0</v>
      </c>
      <c r="X14" s="36">
        <f t="shared" si="3"/>
        <v>0</v>
      </c>
    </row>
    <row r="15" spans="1:24" ht="30.75" customHeight="1" x14ac:dyDescent="0.2">
      <c r="A15" s="32" t="str">
        <f>+'Access-Set'!A15</f>
        <v>12101</v>
      </c>
      <c r="B15" s="43" t="str">
        <f>+'Access-Set'!B15</f>
        <v>JUSTICA FEDERAL DE PRIMEIRO GRAU</v>
      </c>
      <c r="C15" s="32" t="str">
        <f>CONCATENATE('Access-Set'!C15,".",'Access-Set'!D15)</f>
        <v>02.061</v>
      </c>
      <c r="D15" s="32" t="str">
        <f>CONCATENATE('Access-Set'!E15,".",'Access-Set'!G15)</f>
        <v>0569.4257</v>
      </c>
      <c r="E15" s="43" t="str">
        <f>+'Access-Set'!F15</f>
        <v>PRESTACAO JURISDICIONAL NA JUSTICA FEDERAL</v>
      </c>
      <c r="F15" s="43" t="str">
        <f>+'Access-Set'!H15</f>
        <v>JULGAMENTO DE CAUSAS NA JUSTICA FEDERAL</v>
      </c>
      <c r="G15" s="32" t="str">
        <f>IF('Access-Set'!I15="1","F","S")</f>
        <v>F</v>
      </c>
      <c r="H15" s="32" t="str">
        <f>+'Access-Set'!J15</f>
        <v>0181</v>
      </c>
      <c r="I15" s="43" t="str">
        <f>+'Access-Set'!K15</f>
        <v>RECURSOS DE CONVENIOS</v>
      </c>
      <c r="J15" s="32" t="str">
        <f>+'Access-Set'!L15</f>
        <v>3</v>
      </c>
      <c r="K15" s="33"/>
      <c r="L15" s="33"/>
      <c r="M15" s="33"/>
      <c r="N15" s="33">
        <v>0</v>
      </c>
      <c r="O15" s="33"/>
      <c r="P15" s="35">
        <f>'Access-Set'!M15</f>
        <v>382601</v>
      </c>
      <c r="Q15" s="35"/>
      <c r="R15" s="35">
        <f t="shared" si="0"/>
        <v>382601</v>
      </c>
      <c r="S15" s="35">
        <f>'Access-Set'!N15</f>
        <v>360101</v>
      </c>
      <c r="T15" s="36">
        <f t="shared" si="1"/>
        <v>0.94119199897543393</v>
      </c>
      <c r="U15" s="35">
        <f>'Access-Set'!O15</f>
        <v>0</v>
      </c>
      <c r="V15" s="36">
        <f t="shared" si="2"/>
        <v>0</v>
      </c>
      <c r="W15" s="35">
        <f>'Access-Set'!P15</f>
        <v>0</v>
      </c>
      <c r="X15" s="36">
        <f t="shared" si="3"/>
        <v>0</v>
      </c>
    </row>
    <row r="16" spans="1:24" ht="30.75" customHeight="1" x14ac:dyDescent="0.2">
      <c r="A16" s="32" t="str">
        <f>+'Access-Set'!A16</f>
        <v>12101</v>
      </c>
      <c r="B16" s="43" t="str">
        <f>+'Access-Set'!B16</f>
        <v>JUSTICA FEDERAL DE PRIMEIRO GRAU</v>
      </c>
      <c r="C16" s="32" t="str">
        <f>CONCATENATE('Access-Set'!C16,".",'Access-Set'!D16)</f>
        <v>02.122</v>
      </c>
      <c r="D16" s="32" t="str">
        <f>CONCATENATE('Access-Set'!E16,".",'Access-Set'!G16)</f>
        <v>0569.11RQ</v>
      </c>
      <c r="E16" s="43" t="str">
        <f>+'Access-Set'!F16</f>
        <v>PRESTACAO JURISDICIONAL NA JUSTICA FEDERAL</v>
      </c>
      <c r="F16" s="43" t="str">
        <f>+'Access-Set'!H16</f>
        <v>REFORMA DO FORUM FEDERAL DE EXECUCOES FISCAIS DE SAO PAULO -</v>
      </c>
      <c r="G16" s="32" t="str">
        <f>IF('Access-Set'!I16="1","F","S")</f>
        <v>F</v>
      </c>
      <c r="H16" s="32" t="str">
        <f>+'Access-Set'!J16</f>
        <v>0100</v>
      </c>
      <c r="I16" s="43" t="str">
        <f>+'Access-Set'!K16</f>
        <v>RECURSOS ORDINARIOS</v>
      </c>
      <c r="J16" s="32" t="str">
        <f>+'Access-Set'!L16</f>
        <v>4</v>
      </c>
      <c r="K16" s="35"/>
      <c r="L16" s="35"/>
      <c r="M16" s="35"/>
      <c r="N16" s="33">
        <v>0</v>
      </c>
      <c r="O16" s="35"/>
      <c r="P16" s="35">
        <f>'Access-Set'!M16</f>
        <v>1670000</v>
      </c>
      <c r="Q16" s="35"/>
      <c r="R16" s="35">
        <f t="shared" si="0"/>
        <v>1670000</v>
      </c>
      <c r="S16" s="35">
        <f>'Access-Set'!N16</f>
        <v>1518.9</v>
      </c>
      <c r="T16" s="36">
        <f t="shared" si="1"/>
        <v>9.0952095808383236E-4</v>
      </c>
      <c r="U16" s="35">
        <f>'Access-Set'!O16</f>
        <v>1518.9</v>
      </c>
      <c r="V16" s="36">
        <f t="shared" si="2"/>
        <v>9.0952095808383236E-4</v>
      </c>
      <c r="W16" s="35">
        <f>'Access-Set'!P16</f>
        <v>1518.9</v>
      </c>
      <c r="X16" s="36">
        <f t="shared" si="3"/>
        <v>9.0952095808383236E-4</v>
      </c>
    </row>
    <row r="17" spans="1:24" ht="30.75" customHeight="1" x14ac:dyDescent="0.2">
      <c r="A17" s="32" t="str">
        <f>+'Access-Set'!A17</f>
        <v>12101</v>
      </c>
      <c r="B17" s="43" t="str">
        <f>+'Access-Set'!B17</f>
        <v>JUSTICA FEDERAL DE PRIMEIRO GRAU</v>
      </c>
      <c r="C17" s="32" t="str">
        <f>CONCATENATE('Access-Set'!C17,".",'Access-Set'!D17)</f>
        <v>02.122</v>
      </c>
      <c r="D17" s="32" t="str">
        <f>CONCATENATE('Access-Set'!E17,".",'Access-Set'!G17)</f>
        <v>0569.12S9</v>
      </c>
      <c r="E17" s="43" t="str">
        <f>+'Access-Set'!F17</f>
        <v>PRESTACAO JURISDICIONAL NA JUSTICA FEDERAL</v>
      </c>
      <c r="F17" s="43" t="str">
        <f>+'Access-Set'!H17</f>
        <v>REFORMA DO FORUM FEDERAL CRIMINAL E PREVIDENCIARIO DE SAO PA</v>
      </c>
      <c r="G17" s="32" t="str">
        <f>IF('Access-Set'!I17="1","F","S")</f>
        <v>F</v>
      </c>
      <c r="H17" s="32" t="str">
        <f>+'Access-Set'!J17</f>
        <v>0100</v>
      </c>
      <c r="I17" s="43" t="str">
        <f>+'Access-Set'!K17</f>
        <v>RECURSOS ORDINARIOS</v>
      </c>
      <c r="J17" s="32" t="str">
        <f>+'Access-Set'!L17</f>
        <v>4</v>
      </c>
      <c r="K17" s="35"/>
      <c r="L17" s="35"/>
      <c r="M17" s="35"/>
      <c r="N17" s="33">
        <v>0</v>
      </c>
      <c r="O17" s="35"/>
      <c r="P17" s="35">
        <f>'Access-Set'!M17</f>
        <v>1950800</v>
      </c>
      <c r="Q17" s="35"/>
      <c r="R17" s="35">
        <f t="shared" si="0"/>
        <v>1950800</v>
      </c>
      <c r="S17" s="35">
        <f>'Access-Set'!N17</f>
        <v>1384040.55</v>
      </c>
      <c r="T17" s="36">
        <f t="shared" si="1"/>
        <v>0.70947331863850727</v>
      </c>
      <c r="U17" s="35">
        <f>'Access-Set'!O17</f>
        <v>0</v>
      </c>
      <c r="V17" s="36">
        <f t="shared" si="2"/>
        <v>0</v>
      </c>
      <c r="W17" s="35">
        <f>'Access-Set'!P17</f>
        <v>0</v>
      </c>
      <c r="X17" s="36">
        <f t="shared" si="3"/>
        <v>0</v>
      </c>
    </row>
    <row r="18" spans="1:24" ht="30.75" customHeight="1" x14ac:dyDescent="0.2">
      <c r="A18" s="32" t="str">
        <f>+'Access-Set'!A18</f>
        <v>12101</v>
      </c>
      <c r="B18" s="43" t="str">
        <f>+'Access-Set'!B18</f>
        <v>JUSTICA FEDERAL DE PRIMEIRO GRAU</v>
      </c>
      <c r="C18" s="32" t="str">
        <f>CONCATENATE('Access-Set'!C18,".",'Access-Set'!D18)</f>
        <v>02.122</v>
      </c>
      <c r="D18" s="32" t="str">
        <f>CONCATENATE('Access-Set'!E18,".",'Access-Set'!G18)</f>
        <v>0569.13FR</v>
      </c>
      <c r="E18" s="43" t="str">
        <f>+'Access-Set'!F18</f>
        <v>PRESTACAO JURISDICIONAL NA JUSTICA FEDERAL</v>
      </c>
      <c r="F18" s="43" t="str">
        <f>+'Access-Set'!H18</f>
        <v>REFORMA DO FORUM FEDERAL DE RIBEIRAO PRETO - SP</v>
      </c>
      <c r="G18" s="32" t="str">
        <f>IF('Access-Set'!I18="1","F","S")</f>
        <v>F</v>
      </c>
      <c r="H18" s="32" t="str">
        <f>+'Access-Set'!J18</f>
        <v>0100</v>
      </c>
      <c r="I18" s="43" t="str">
        <f>+'Access-Set'!K18</f>
        <v>RECURSOS ORDINARIOS</v>
      </c>
      <c r="J18" s="32" t="str">
        <f>+'Access-Set'!L18</f>
        <v>4</v>
      </c>
      <c r="K18" s="35"/>
      <c r="L18" s="35"/>
      <c r="M18" s="35"/>
      <c r="N18" s="33">
        <v>0</v>
      </c>
      <c r="O18" s="35"/>
      <c r="P18" s="35">
        <f>'Access-Set'!M18</f>
        <v>2625300</v>
      </c>
      <c r="Q18" s="35"/>
      <c r="R18" s="35">
        <f t="shared" si="0"/>
        <v>2625300</v>
      </c>
      <c r="S18" s="35">
        <f>'Access-Set'!N18</f>
        <v>26366.11</v>
      </c>
      <c r="T18" s="36">
        <f t="shared" si="1"/>
        <v>1.0043084599855255E-2</v>
      </c>
      <c r="U18" s="35">
        <f>'Access-Set'!O18</f>
        <v>0</v>
      </c>
      <c r="V18" s="36">
        <f t="shared" si="2"/>
        <v>0</v>
      </c>
      <c r="W18" s="35">
        <f>'Access-Set'!P18</f>
        <v>0</v>
      </c>
      <c r="X18" s="36">
        <f t="shared" si="3"/>
        <v>0</v>
      </c>
    </row>
    <row r="19" spans="1:24" ht="30.75" customHeight="1" x14ac:dyDescent="0.2">
      <c r="A19" s="32" t="str">
        <f>+'Access-Set'!A19</f>
        <v>12101</v>
      </c>
      <c r="B19" s="43" t="str">
        <f>+'Access-Set'!B19</f>
        <v>JUSTICA FEDERAL DE PRIMEIRO GRAU</v>
      </c>
      <c r="C19" s="32" t="str">
        <f>CONCATENATE('Access-Set'!C19,".",'Access-Set'!D19)</f>
        <v>02.122</v>
      </c>
      <c r="D19" s="32" t="str">
        <f>CONCATENATE('Access-Set'!E19,".",'Access-Set'!G19)</f>
        <v>0569.14YN</v>
      </c>
      <c r="E19" s="43" t="str">
        <f>+'Access-Set'!F19</f>
        <v>PRESTACAO JURISDICIONAL NA JUSTICA FEDERAL</v>
      </c>
      <c r="F19" s="43" t="str">
        <f>+'Access-Set'!H19</f>
        <v>REFORMA DO FORUM FEDERAL CIVEL DE SAO PAULO - SP</v>
      </c>
      <c r="G19" s="32" t="str">
        <f>IF('Access-Set'!I19="1","F","S")</f>
        <v>F</v>
      </c>
      <c r="H19" s="32" t="str">
        <f>+'Access-Set'!J19</f>
        <v>0100</v>
      </c>
      <c r="I19" s="43" t="str">
        <f>+'Access-Set'!K19</f>
        <v>RECURSOS ORDINARIOS</v>
      </c>
      <c r="J19" s="32" t="str">
        <f>+'Access-Set'!L19</f>
        <v>4</v>
      </c>
      <c r="K19" s="35"/>
      <c r="L19" s="35"/>
      <c r="M19" s="35"/>
      <c r="N19" s="33">
        <v>0</v>
      </c>
      <c r="O19" s="35"/>
      <c r="P19" s="35">
        <f>'Access-Set'!M19</f>
        <v>1180000</v>
      </c>
      <c r="Q19" s="35"/>
      <c r="R19" s="35">
        <f t="shared" si="0"/>
        <v>1180000</v>
      </c>
      <c r="S19" s="35">
        <f>'Access-Set'!N19</f>
        <v>5037.49</v>
      </c>
      <c r="T19" s="36">
        <f t="shared" si="1"/>
        <v>4.2690593220338982E-3</v>
      </c>
      <c r="U19" s="35">
        <f>'Access-Set'!O19</f>
        <v>5037.49</v>
      </c>
      <c r="V19" s="36">
        <f t="shared" si="2"/>
        <v>4.2690593220338982E-3</v>
      </c>
      <c r="W19" s="35">
        <f>'Access-Set'!P19</f>
        <v>5037.49</v>
      </c>
      <c r="X19" s="36">
        <f t="shared" si="3"/>
        <v>4.2690593220338982E-3</v>
      </c>
    </row>
    <row r="20" spans="1:24" ht="30.75" customHeight="1" x14ac:dyDescent="0.2">
      <c r="A20" s="32" t="str">
        <f>+'Access-Set'!A20</f>
        <v>12101</v>
      </c>
      <c r="B20" s="43" t="str">
        <f>+'Access-Set'!B20</f>
        <v>JUSTICA FEDERAL DE PRIMEIRO GRAU</v>
      </c>
      <c r="C20" s="32" t="str">
        <f>CONCATENATE('Access-Set'!C20,".",'Access-Set'!D20)</f>
        <v>02.122</v>
      </c>
      <c r="D20" s="32" t="str">
        <f>CONCATENATE('Access-Set'!E20,".",'Access-Set'!G20)</f>
        <v>0569.14YO</v>
      </c>
      <c r="E20" s="43" t="str">
        <f>+'Access-Set'!F20</f>
        <v>PRESTACAO JURISDICIONAL NA JUSTICA FEDERAL</v>
      </c>
      <c r="F20" s="43" t="str">
        <f>+'Access-Set'!H20</f>
        <v>REFORMA DA SEDE ADMINISTRATIVA DA JUSTICA FEDERAL DE SAO PAU</v>
      </c>
      <c r="G20" s="32" t="str">
        <f>IF('Access-Set'!I20="1","F","S")</f>
        <v>F</v>
      </c>
      <c r="H20" s="32" t="str">
        <f>+'Access-Set'!J20</f>
        <v>0100</v>
      </c>
      <c r="I20" s="43" t="str">
        <f>+'Access-Set'!K20</f>
        <v>RECURSOS ORDINARIOS</v>
      </c>
      <c r="J20" s="32" t="str">
        <f>+'Access-Set'!L20</f>
        <v>4</v>
      </c>
      <c r="K20" s="35"/>
      <c r="L20" s="35"/>
      <c r="M20" s="35"/>
      <c r="N20" s="33">
        <v>0</v>
      </c>
      <c r="O20" s="35"/>
      <c r="P20" s="35">
        <f>'Access-Set'!M20</f>
        <v>1470000</v>
      </c>
      <c r="Q20" s="35"/>
      <c r="R20" s="35">
        <f t="shared" si="0"/>
        <v>1470000</v>
      </c>
      <c r="S20" s="35">
        <f>'Access-Set'!N20</f>
        <v>0</v>
      </c>
      <c r="T20" s="36">
        <f t="shared" si="1"/>
        <v>0</v>
      </c>
      <c r="U20" s="35">
        <f>'Access-Set'!O20</f>
        <v>0</v>
      </c>
      <c r="V20" s="36">
        <f t="shared" si="2"/>
        <v>0</v>
      </c>
      <c r="W20" s="35">
        <f>'Access-Set'!P20</f>
        <v>0</v>
      </c>
      <c r="X20" s="36">
        <f t="shared" si="3"/>
        <v>0</v>
      </c>
    </row>
    <row r="21" spans="1:24" ht="30.75" customHeight="1" x14ac:dyDescent="0.2">
      <c r="A21" s="32" t="str">
        <f>+'Access-Set'!A21</f>
        <v>12101</v>
      </c>
      <c r="B21" s="43" t="str">
        <f>+'Access-Set'!B21</f>
        <v>JUSTICA FEDERAL DE PRIMEIRO GRAU</v>
      </c>
      <c r="C21" s="32" t="str">
        <f>CONCATENATE('Access-Set'!C21,".",'Access-Set'!D21)</f>
        <v>02.122</v>
      </c>
      <c r="D21" s="32" t="str">
        <f>CONCATENATE('Access-Set'!E21,".",'Access-Set'!G21)</f>
        <v>0569.158T</v>
      </c>
      <c r="E21" s="43" t="str">
        <f>+'Access-Set'!F21</f>
        <v>PRESTACAO JURISDICIONAL NA JUSTICA FEDERAL</v>
      </c>
      <c r="F21" s="43" t="str">
        <f>+'Access-Set'!H21</f>
        <v>REFORMA DO JUIZADO ESPECIAL FEDERAL DE SAO PAULO - SP - 2. E</v>
      </c>
      <c r="G21" s="32" t="str">
        <f>IF('Access-Set'!I21="1","F","S")</f>
        <v>F</v>
      </c>
      <c r="H21" s="32" t="str">
        <f>+'Access-Set'!J21</f>
        <v>0100</v>
      </c>
      <c r="I21" s="43" t="str">
        <f>+'Access-Set'!K21</f>
        <v>RECURSOS ORDINARIOS</v>
      </c>
      <c r="J21" s="32" t="str">
        <f>+'Access-Set'!L21</f>
        <v>4</v>
      </c>
      <c r="K21" s="35"/>
      <c r="L21" s="35"/>
      <c r="M21" s="35"/>
      <c r="N21" s="33">
        <v>0</v>
      </c>
      <c r="O21" s="35"/>
      <c r="P21" s="35">
        <f>'Access-Set'!M21</f>
        <v>2000000</v>
      </c>
      <c r="Q21" s="35"/>
      <c r="R21" s="35">
        <f t="shared" si="0"/>
        <v>2000000</v>
      </c>
      <c r="S21" s="35">
        <f>'Access-Set'!N21</f>
        <v>0</v>
      </c>
      <c r="T21" s="36">
        <f t="shared" si="1"/>
        <v>0</v>
      </c>
      <c r="U21" s="35">
        <f>'Access-Set'!O21</f>
        <v>0</v>
      </c>
      <c r="V21" s="36">
        <f t="shared" si="2"/>
        <v>0</v>
      </c>
      <c r="W21" s="35">
        <f>'Access-Set'!P21</f>
        <v>0</v>
      </c>
      <c r="X21" s="36">
        <f t="shared" si="3"/>
        <v>0</v>
      </c>
    </row>
    <row r="22" spans="1:24" ht="30.75" customHeight="1" x14ac:dyDescent="0.2">
      <c r="A22" s="32" t="str">
        <f>+'Access-Set'!A22</f>
        <v>12101</v>
      </c>
      <c r="B22" s="43" t="str">
        <f>+'Access-Set'!B22</f>
        <v>JUSTICA FEDERAL DE PRIMEIRO GRAU</v>
      </c>
      <c r="C22" s="32" t="str">
        <f>CONCATENATE('Access-Set'!C22,".",'Access-Set'!D22)</f>
        <v>02.122</v>
      </c>
      <c r="D22" s="32" t="str">
        <f>CONCATENATE('Access-Set'!E22,".",'Access-Set'!G22)</f>
        <v>0569.15NX</v>
      </c>
      <c r="E22" s="43" t="str">
        <f>+'Access-Set'!F22</f>
        <v>PRESTACAO JURISDICIONAL NA JUSTICA FEDERAL</v>
      </c>
      <c r="F22" s="43" t="str">
        <f>+'Access-Set'!H22</f>
        <v>REFORMA DO FORUM FEDERAL DE SANTOS - SP</v>
      </c>
      <c r="G22" s="32" t="str">
        <f>IF('Access-Set'!I22="1","F","S")</f>
        <v>F</v>
      </c>
      <c r="H22" s="32" t="str">
        <f>+'Access-Set'!J22</f>
        <v>0100</v>
      </c>
      <c r="I22" s="43" t="str">
        <f>+'Access-Set'!K22</f>
        <v>RECURSOS ORDINARIOS</v>
      </c>
      <c r="J22" s="32" t="str">
        <f>+'Access-Set'!L22</f>
        <v>4</v>
      </c>
      <c r="K22" s="35"/>
      <c r="L22" s="35"/>
      <c r="M22" s="35"/>
      <c r="N22" s="33">
        <v>0</v>
      </c>
      <c r="O22" s="35"/>
      <c r="P22" s="35">
        <f>'Access-Set'!M22</f>
        <v>1410000</v>
      </c>
      <c r="Q22" s="35"/>
      <c r="R22" s="35">
        <f t="shared" si="0"/>
        <v>1410000</v>
      </c>
      <c r="S22" s="35">
        <f>'Access-Set'!N22</f>
        <v>0</v>
      </c>
      <c r="T22" s="36">
        <f t="shared" si="1"/>
        <v>0</v>
      </c>
      <c r="U22" s="35">
        <f>'Access-Set'!O22</f>
        <v>0</v>
      </c>
      <c r="V22" s="36">
        <f t="shared" si="2"/>
        <v>0</v>
      </c>
      <c r="W22" s="35">
        <f>'Access-Set'!P22</f>
        <v>0</v>
      </c>
      <c r="X22" s="36">
        <f t="shared" si="3"/>
        <v>0</v>
      </c>
    </row>
    <row r="23" spans="1:24" ht="30.75" customHeight="1" x14ac:dyDescent="0.2">
      <c r="A23" s="32" t="str">
        <f>+'Access-Set'!A23</f>
        <v>12101</v>
      </c>
      <c r="B23" s="43" t="str">
        <f>+'Access-Set'!B23</f>
        <v>JUSTICA FEDERAL DE PRIMEIRO GRAU</v>
      </c>
      <c r="C23" s="32" t="str">
        <f>CONCATENATE('Access-Set'!C23,".",'Access-Set'!D23)</f>
        <v>02.122</v>
      </c>
      <c r="D23" s="32" t="str">
        <f>CONCATENATE('Access-Set'!E23,".",'Access-Set'!G23)</f>
        <v>0569.20TP</v>
      </c>
      <c r="E23" s="43" t="str">
        <f>+'Access-Set'!F23</f>
        <v>PRESTACAO JURISDICIONAL NA JUSTICA FEDERAL</v>
      </c>
      <c r="F23" s="43" t="str">
        <f>+'Access-Set'!H23</f>
        <v>PESSOAL ATIVO DA UNIAO</v>
      </c>
      <c r="G23" s="32" t="str">
        <f>IF('Access-Set'!I23="1","F","S")</f>
        <v>F</v>
      </c>
      <c r="H23" s="32" t="str">
        <f>+'Access-Set'!J23</f>
        <v>0100</v>
      </c>
      <c r="I23" s="43" t="str">
        <f>+'Access-Set'!K23</f>
        <v>RECURSOS ORDINARIOS</v>
      </c>
      <c r="J23" s="32" t="str">
        <f>+'Access-Set'!L23</f>
        <v>1</v>
      </c>
      <c r="K23" s="35"/>
      <c r="L23" s="35"/>
      <c r="M23" s="35"/>
      <c r="N23" s="33">
        <v>0</v>
      </c>
      <c r="O23" s="35"/>
      <c r="P23" s="35">
        <f>'Access-Set'!M23</f>
        <v>690027053.04999995</v>
      </c>
      <c r="Q23" s="35"/>
      <c r="R23" s="35">
        <f t="shared" si="0"/>
        <v>690027053.04999995</v>
      </c>
      <c r="S23" s="35">
        <f>'Access-Set'!N23</f>
        <v>690026759.62</v>
      </c>
      <c r="T23" s="36">
        <f t="shared" si="1"/>
        <v>0.99999957475580314</v>
      </c>
      <c r="U23" s="35">
        <f>'Access-Set'!O23</f>
        <v>689937694.70000005</v>
      </c>
      <c r="V23" s="36">
        <f t="shared" si="2"/>
        <v>0.99987050022226676</v>
      </c>
      <c r="W23" s="35">
        <f>'Access-Set'!P23</f>
        <v>687138558.20000005</v>
      </c>
      <c r="X23" s="36">
        <f t="shared" si="3"/>
        <v>0.99581393970391097</v>
      </c>
    </row>
    <row r="24" spans="1:24" ht="30.75" customHeight="1" x14ac:dyDescent="0.2">
      <c r="A24" s="32" t="str">
        <f>+'Access-Set'!A24</f>
        <v>12101</v>
      </c>
      <c r="B24" s="43" t="str">
        <f>+'Access-Set'!B24</f>
        <v>JUSTICA FEDERAL DE PRIMEIRO GRAU</v>
      </c>
      <c r="C24" s="32" t="str">
        <f>CONCATENATE('Access-Set'!C24,".",'Access-Set'!D24)</f>
        <v>02.122</v>
      </c>
      <c r="D24" s="32" t="str">
        <f>CONCATENATE('Access-Set'!E24,".",'Access-Set'!G24)</f>
        <v>0569.216H</v>
      </c>
      <c r="E24" s="43" t="str">
        <f>+'Access-Set'!F24</f>
        <v>PRESTACAO JURISDICIONAL NA JUSTICA FEDERAL</v>
      </c>
      <c r="F24" s="43" t="str">
        <f>+'Access-Set'!H24</f>
        <v>AJUDA DE CUSTO PARA MORADIA OU AUXILIO-MORADIA A AGENTES PUB</v>
      </c>
      <c r="G24" s="32" t="str">
        <f>IF('Access-Set'!I24="1","F","S")</f>
        <v>F</v>
      </c>
      <c r="H24" s="32" t="str">
        <f>+'Access-Set'!J24</f>
        <v>0100</v>
      </c>
      <c r="I24" s="43" t="str">
        <f>+'Access-Set'!K24</f>
        <v>RECURSOS ORDINARIOS</v>
      </c>
      <c r="J24" s="32" t="str">
        <f>+'Access-Set'!L24</f>
        <v>3</v>
      </c>
      <c r="K24" s="35"/>
      <c r="L24" s="35"/>
      <c r="M24" s="35"/>
      <c r="N24" s="33">
        <v>0</v>
      </c>
      <c r="O24" s="35"/>
      <c r="P24" s="35">
        <f>'Access-Set'!M24</f>
        <v>17147858</v>
      </c>
      <c r="Q24" s="35"/>
      <c r="R24" s="35">
        <f t="shared" si="0"/>
        <v>17147858</v>
      </c>
      <c r="S24" s="35">
        <f>'Access-Set'!N24</f>
        <v>12809493.65</v>
      </c>
      <c r="T24" s="36">
        <f t="shared" si="1"/>
        <v>0.74700254982284087</v>
      </c>
      <c r="U24" s="35">
        <f>'Access-Set'!O24</f>
        <v>12406869.57</v>
      </c>
      <c r="V24" s="36">
        <f t="shared" si="2"/>
        <v>0.72352299453377789</v>
      </c>
      <c r="W24" s="35">
        <f>'Access-Set'!P24</f>
        <v>12406869.57</v>
      </c>
      <c r="X24" s="36">
        <f t="shared" si="3"/>
        <v>0.72352299453377789</v>
      </c>
    </row>
    <row r="25" spans="1:24" ht="30.75" customHeight="1" x14ac:dyDescent="0.2">
      <c r="A25" s="32" t="str">
        <f>+'Access-Set'!A25</f>
        <v>12101</v>
      </c>
      <c r="B25" s="43" t="str">
        <f>+'Access-Set'!B25</f>
        <v>JUSTICA FEDERAL DE PRIMEIRO GRAU</v>
      </c>
      <c r="C25" s="32" t="str">
        <f>CONCATENATE('Access-Set'!C25,".",'Access-Set'!D25)</f>
        <v>02.131</v>
      </c>
      <c r="D25" s="32" t="str">
        <f>CONCATENATE('Access-Set'!E25,".",'Access-Set'!G25)</f>
        <v>0569.2549</v>
      </c>
      <c r="E25" s="43" t="str">
        <f>+'Access-Set'!F25</f>
        <v>PRESTACAO JURISDICIONAL NA JUSTICA FEDERAL</v>
      </c>
      <c r="F25" s="43" t="str">
        <f>+'Access-Set'!H25</f>
        <v>COMUNICACAO E DIVULGACAO INSTITUCIONAL</v>
      </c>
      <c r="G25" s="32" t="str">
        <f>IF('Access-Set'!I25="1","F","S")</f>
        <v>F</v>
      </c>
      <c r="H25" s="32" t="str">
        <f>+'Access-Set'!J25</f>
        <v>0100</v>
      </c>
      <c r="I25" s="43" t="str">
        <f>+'Access-Set'!K25</f>
        <v>RECURSOS ORDINARIOS</v>
      </c>
      <c r="J25" s="32" t="str">
        <f>+'Access-Set'!L25</f>
        <v>4</v>
      </c>
      <c r="K25" s="35"/>
      <c r="L25" s="35"/>
      <c r="M25" s="35"/>
      <c r="N25" s="33">
        <v>0</v>
      </c>
      <c r="O25" s="35"/>
      <c r="P25" s="35">
        <f>'Access-Set'!M25</f>
        <v>60000</v>
      </c>
      <c r="Q25" s="35"/>
      <c r="R25" s="35">
        <f t="shared" si="0"/>
        <v>60000</v>
      </c>
      <c r="S25" s="35">
        <f>'Access-Set'!N25</f>
        <v>0</v>
      </c>
      <c r="T25" s="36">
        <f t="shared" si="1"/>
        <v>0</v>
      </c>
      <c r="U25" s="35">
        <f>'Access-Set'!O25</f>
        <v>0</v>
      </c>
      <c r="V25" s="36">
        <f t="shared" si="2"/>
        <v>0</v>
      </c>
      <c r="W25" s="35">
        <f>'Access-Set'!P25</f>
        <v>0</v>
      </c>
      <c r="X25" s="36">
        <f t="shared" si="3"/>
        <v>0</v>
      </c>
    </row>
    <row r="26" spans="1:24" ht="30.75" customHeight="1" x14ac:dyDescent="0.2">
      <c r="A26" s="32" t="str">
        <f>+'Access-Set'!A26</f>
        <v>12101</v>
      </c>
      <c r="B26" s="43" t="str">
        <f>+'Access-Set'!B26</f>
        <v>JUSTICA FEDERAL DE PRIMEIRO GRAU</v>
      </c>
      <c r="C26" s="32" t="str">
        <f>CONCATENATE('Access-Set'!C26,".",'Access-Set'!D26)</f>
        <v>02.131</v>
      </c>
      <c r="D26" s="32" t="str">
        <f>CONCATENATE('Access-Set'!E26,".",'Access-Set'!G26)</f>
        <v>0569.2549</v>
      </c>
      <c r="E26" s="43" t="str">
        <f>+'Access-Set'!F26</f>
        <v>PRESTACAO JURISDICIONAL NA JUSTICA FEDERAL</v>
      </c>
      <c r="F26" s="43" t="str">
        <f>+'Access-Set'!H26</f>
        <v>COMUNICACAO E DIVULGACAO INSTITUCIONAL</v>
      </c>
      <c r="G26" s="32" t="str">
        <f>IF('Access-Set'!I26="1","F","S")</f>
        <v>F</v>
      </c>
      <c r="H26" s="32" t="str">
        <f>+'Access-Set'!J26</f>
        <v>0100</v>
      </c>
      <c r="I26" s="43" t="str">
        <f>+'Access-Set'!K26</f>
        <v>RECURSOS ORDINARIOS</v>
      </c>
      <c r="J26" s="32" t="str">
        <f>+'Access-Set'!L26</f>
        <v>3</v>
      </c>
      <c r="K26" s="35"/>
      <c r="L26" s="35"/>
      <c r="M26" s="35"/>
      <c r="N26" s="33">
        <v>0</v>
      </c>
      <c r="O26" s="35"/>
      <c r="P26" s="35">
        <f>'Access-Set'!M26</f>
        <v>30000</v>
      </c>
      <c r="Q26" s="35"/>
      <c r="R26" s="35">
        <f t="shared" si="0"/>
        <v>30000</v>
      </c>
      <c r="S26" s="35">
        <f>'Access-Set'!N26</f>
        <v>0</v>
      </c>
      <c r="T26" s="36">
        <f t="shared" si="1"/>
        <v>0</v>
      </c>
      <c r="U26" s="35">
        <f>'Access-Set'!O26</f>
        <v>0</v>
      </c>
      <c r="V26" s="36">
        <f t="shared" si="2"/>
        <v>0</v>
      </c>
      <c r="W26" s="35">
        <f>'Access-Set'!P26</f>
        <v>0</v>
      </c>
      <c r="X26" s="36">
        <f t="shared" si="3"/>
        <v>0</v>
      </c>
    </row>
    <row r="27" spans="1:24" ht="30.75" customHeight="1" x14ac:dyDescent="0.2">
      <c r="A27" s="32" t="str">
        <f>+'Access-Set'!A27</f>
        <v>12101</v>
      </c>
      <c r="B27" s="43" t="str">
        <f>+'Access-Set'!B27</f>
        <v>JUSTICA FEDERAL DE PRIMEIRO GRAU</v>
      </c>
      <c r="C27" s="32" t="str">
        <f>CONCATENATE('Access-Set'!C27,".",'Access-Set'!D27)</f>
        <v>02.301</v>
      </c>
      <c r="D27" s="32" t="str">
        <f>CONCATENATE('Access-Set'!E27,".",'Access-Set'!G27)</f>
        <v>0569.2004</v>
      </c>
      <c r="E27" s="43" t="str">
        <f>+'Access-Set'!F27</f>
        <v>PRESTACAO JURISDICIONAL NA JUSTICA FEDERAL</v>
      </c>
      <c r="F27" s="43" t="str">
        <f>+'Access-Set'!H27</f>
        <v>ASSISTENCIA MEDICA E ODONTOLOGICA AOS SERVIDORES CIVIS, EMPR</v>
      </c>
      <c r="G27" s="32" t="str">
        <f>IF('Access-Set'!I27="1","F","S")</f>
        <v>S</v>
      </c>
      <c r="H27" s="32" t="str">
        <f>+'Access-Set'!J27</f>
        <v>0100</v>
      </c>
      <c r="I27" s="43" t="str">
        <f>+'Access-Set'!K27</f>
        <v>RECURSOS ORDINARIOS</v>
      </c>
      <c r="J27" s="32" t="str">
        <f>+'Access-Set'!L27</f>
        <v>3</v>
      </c>
      <c r="K27" s="35"/>
      <c r="L27" s="35"/>
      <c r="M27" s="35"/>
      <c r="N27" s="33">
        <v>0</v>
      </c>
      <c r="O27" s="35"/>
      <c r="P27" s="35">
        <f>'Access-Set'!M27</f>
        <v>30134400</v>
      </c>
      <c r="Q27" s="35"/>
      <c r="R27" s="35">
        <f t="shared" si="0"/>
        <v>30134400</v>
      </c>
      <c r="S27" s="35">
        <f>'Access-Set'!N27</f>
        <v>28564429.300000001</v>
      </c>
      <c r="T27" s="36">
        <f t="shared" si="1"/>
        <v>0.94790104664436658</v>
      </c>
      <c r="U27" s="35">
        <f>'Access-Set'!O27</f>
        <v>16597361.26</v>
      </c>
      <c r="V27" s="36">
        <f t="shared" si="2"/>
        <v>0.55077789038441116</v>
      </c>
      <c r="W27" s="35">
        <f>'Access-Set'!P27</f>
        <v>16597361.26</v>
      </c>
      <c r="X27" s="36">
        <f t="shared" si="3"/>
        <v>0.55077789038441116</v>
      </c>
    </row>
    <row r="28" spans="1:24" ht="30.75" customHeight="1" x14ac:dyDescent="0.2">
      <c r="A28" s="32" t="str">
        <f>+'Access-Set'!A28</f>
        <v>12101</v>
      </c>
      <c r="B28" s="43" t="str">
        <f>+'Access-Set'!B28</f>
        <v>JUSTICA FEDERAL DE PRIMEIRO GRAU</v>
      </c>
      <c r="C28" s="32" t="str">
        <f>CONCATENATE('Access-Set'!C28,".",'Access-Set'!D28)</f>
        <v>02.331</v>
      </c>
      <c r="D28" s="32" t="str">
        <f>CONCATENATE('Access-Set'!E28,".",'Access-Set'!G28)</f>
        <v>0569.00M1</v>
      </c>
      <c r="E28" s="43" t="str">
        <f>+'Access-Set'!F28</f>
        <v>PRESTACAO JURISDICIONAL NA JUSTICA FEDERAL</v>
      </c>
      <c r="F28" s="43" t="str">
        <f>+'Access-Set'!H28</f>
        <v>BENEFICIOS ASSISTENCIAIS DECORRENTES DO AUXILIO-FUNERAL E NA</v>
      </c>
      <c r="G28" s="32" t="str">
        <f>IF('Access-Set'!I28="1","F","S")</f>
        <v>F</v>
      </c>
      <c r="H28" s="32" t="str">
        <f>+'Access-Set'!J28</f>
        <v>0100</v>
      </c>
      <c r="I28" s="43" t="str">
        <f>+'Access-Set'!K28</f>
        <v>RECURSOS ORDINARIOS</v>
      </c>
      <c r="J28" s="32" t="str">
        <f>+'Access-Set'!L28</f>
        <v>3</v>
      </c>
      <c r="K28" s="35"/>
      <c r="L28" s="35"/>
      <c r="M28" s="35"/>
      <c r="N28" s="33">
        <v>0</v>
      </c>
      <c r="O28" s="35"/>
      <c r="P28" s="35">
        <f>'Access-Set'!M28</f>
        <v>251576.94</v>
      </c>
      <c r="Q28" s="35"/>
      <c r="R28" s="35">
        <f t="shared" si="0"/>
        <v>251576.94</v>
      </c>
      <c r="S28" s="35">
        <f>'Access-Set'!N28</f>
        <v>251576.94</v>
      </c>
      <c r="T28" s="36">
        <f t="shared" si="1"/>
        <v>1</v>
      </c>
      <c r="U28" s="35">
        <f>'Access-Set'!O28</f>
        <v>250950.93</v>
      </c>
      <c r="V28" s="36">
        <f t="shared" si="2"/>
        <v>0.997511655877522</v>
      </c>
      <c r="W28" s="35">
        <f>'Access-Set'!P28</f>
        <v>250950.93</v>
      </c>
      <c r="X28" s="36">
        <f t="shared" si="3"/>
        <v>0.997511655877522</v>
      </c>
    </row>
    <row r="29" spans="1:24" ht="30.75" customHeight="1" x14ac:dyDescent="0.2">
      <c r="A29" s="32" t="str">
        <f>+'Access-Set'!A29</f>
        <v>12101</v>
      </c>
      <c r="B29" s="43" t="str">
        <f>+'Access-Set'!B29</f>
        <v>JUSTICA FEDERAL DE PRIMEIRO GRAU</v>
      </c>
      <c r="C29" s="32" t="str">
        <f>CONCATENATE('Access-Set'!C29,".",'Access-Set'!D29)</f>
        <v>02.331</v>
      </c>
      <c r="D29" s="32" t="str">
        <f>CONCATENATE('Access-Set'!E29,".",'Access-Set'!G29)</f>
        <v>0569.2010</v>
      </c>
      <c r="E29" s="43" t="str">
        <f>+'Access-Set'!F29</f>
        <v>PRESTACAO JURISDICIONAL NA JUSTICA FEDERAL</v>
      </c>
      <c r="F29" s="43" t="str">
        <f>+'Access-Set'!H29</f>
        <v>ASSISTENCIA PRE-ESCOLAR AOS DEPENDENTES DOS SERVIDORES CIVIS</v>
      </c>
      <c r="G29" s="32" t="str">
        <f>IF('Access-Set'!I29="1","F","S")</f>
        <v>F</v>
      </c>
      <c r="H29" s="32" t="str">
        <f>+'Access-Set'!J29</f>
        <v>0100</v>
      </c>
      <c r="I29" s="43" t="str">
        <f>+'Access-Set'!K29</f>
        <v>RECURSOS ORDINARIOS</v>
      </c>
      <c r="J29" s="32" t="str">
        <f>+'Access-Set'!L29</f>
        <v>3</v>
      </c>
      <c r="K29" s="35"/>
      <c r="L29" s="35"/>
      <c r="M29" s="35"/>
      <c r="N29" s="33">
        <v>0</v>
      </c>
      <c r="O29" s="35"/>
      <c r="P29" s="35">
        <f>'Access-Set'!M29</f>
        <v>6987204</v>
      </c>
      <c r="Q29" s="35"/>
      <c r="R29" s="35">
        <f t="shared" si="0"/>
        <v>6987204</v>
      </c>
      <c r="S29" s="35">
        <f>'Access-Set'!N29</f>
        <v>6987204</v>
      </c>
      <c r="T29" s="36">
        <f t="shared" si="1"/>
        <v>1</v>
      </c>
      <c r="U29" s="35">
        <f>'Access-Set'!O29</f>
        <v>5069148</v>
      </c>
      <c r="V29" s="36">
        <f t="shared" si="2"/>
        <v>0.72549019607843135</v>
      </c>
      <c r="W29" s="35">
        <f>'Access-Set'!P29</f>
        <v>5069148</v>
      </c>
      <c r="X29" s="36">
        <f t="shared" si="3"/>
        <v>0.72549019607843135</v>
      </c>
    </row>
    <row r="30" spans="1:24" ht="30.75" customHeight="1" x14ac:dyDescent="0.2">
      <c r="A30" s="32" t="str">
        <f>+'Access-Set'!A30</f>
        <v>12101</v>
      </c>
      <c r="B30" s="43" t="str">
        <f>+'Access-Set'!B30</f>
        <v>JUSTICA FEDERAL DE PRIMEIRO GRAU</v>
      </c>
      <c r="C30" s="32" t="str">
        <f>CONCATENATE('Access-Set'!C30,".",'Access-Set'!D30)</f>
        <v>02.331</v>
      </c>
      <c r="D30" s="32" t="str">
        <f>CONCATENATE('Access-Set'!E30,".",'Access-Set'!G30)</f>
        <v>0569.2011</v>
      </c>
      <c r="E30" s="43" t="str">
        <f>+'Access-Set'!F30</f>
        <v>PRESTACAO JURISDICIONAL NA JUSTICA FEDERAL</v>
      </c>
      <c r="F30" s="43" t="str">
        <f>+'Access-Set'!H30</f>
        <v>AUXILIO-TRANSPORTE AOS SERVIDORES CIVIS, EMPREGADOS E MILITA</v>
      </c>
      <c r="G30" s="32" t="str">
        <f>IF('Access-Set'!I30="1","F","S")</f>
        <v>F</v>
      </c>
      <c r="H30" s="32" t="str">
        <f>+'Access-Set'!J30</f>
        <v>0100</v>
      </c>
      <c r="I30" s="43" t="str">
        <f>+'Access-Set'!K30</f>
        <v>RECURSOS ORDINARIOS</v>
      </c>
      <c r="J30" s="32" t="str">
        <f>+'Access-Set'!L30</f>
        <v>3</v>
      </c>
      <c r="K30" s="35"/>
      <c r="L30" s="35"/>
      <c r="M30" s="35"/>
      <c r="N30" s="33">
        <v>0</v>
      </c>
      <c r="O30" s="35"/>
      <c r="P30" s="35">
        <f>'Access-Set'!M30</f>
        <v>2972750</v>
      </c>
      <c r="Q30" s="35"/>
      <c r="R30" s="35">
        <f t="shared" si="0"/>
        <v>2972750</v>
      </c>
      <c r="S30" s="35">
        <f>'Access-Set'!N30</f>
        <v>2972749.92</v>
      </c>
      <c r="T30" s="36">
        <f t="shared" si="1"/>
        <v>0.99999997308889077</v>
      </c>
      <c r="U30" s="35">
        <f>'Access-Set'!O30</f>
        <v>1113351.6000000001</v>
      </c>
      <c r="V30" s="36">
        <f t="shared" si="2"/>
        <v>0.37451908165839715</v>
      </c>
      <c r="W30" s="35">
        <f>'Access-Set'!P30</f>
        <v>1113351.6000000001</v>
      </c>
      <c r="X30" s="36">
        <f t="shared" si="3"/>
        <v>0.37451908165839715</v>
      </c>
    </row>
    <row r="31" spans="1:24" ht="30.75" customHeight="1" x14ac:dyDescent="0.2">
      <c r="A31" s="32" t="str">
        <f>+'Access-Set'!A31</f>
        <v>12101</v>
      </c>
      <c r="B31" s="43" t="str">
        <f>+'Access-Set'!B31</f>
        <v>JUSTICA FEDERAL DE PRIMEIRO GRAU</v>
      </c>
      <c r="C31" s="32" t="str">
        <f>CONCATENATE('Access-Set'!C31,".",'Access-Set'!D31)</f>
        <v>02.331</v>
      </c>
      <c r="D31" s="32" t="str">
        <f>CONCATENATE('Access-Set'!E31,".",'Access-Set'!G31)</f>
        <v>0569.2012</v>
      </c>
      <c r="E31" s="43" t="str">
        <f>+'Access-Set'!F31</f>
        <v>PRESTACAO JURISDICIONAL NA JUSTICA FEDERAL</v>
      </c>
      <c r="F31" s="43" t="str">
        <f>+'Access-Set'!H31</f>
        <v>AUXILIO-ALIMENTACAO AOS SERVIDORES CIVIS, EMPREGADOS E MILIT</v>
      </c>
      <c r="G31" s="32" t="str">
        <f>IF('Access-Set'!I31="1","F","S")</f>
        <v>F</v>
      </c>
      <c r="H31" s="32" t="str">
        <f>+'Access-Set'!J31</f>
        <v>0100</v>
      </c>
      <c r="I31" s="43" t="str">
        <f>+'Access-Set'!K31</f>
        <v>RECURSOS ORDINARIOS</v>
      </c>
      <c r="J31" s="32" t="str">
        <f>+'Access-Set'!L31</f>
        <v>3</v>
      </c>
      <c r="K31" s="35"/>
      <c r="L31" s="35"/>
      <c r="M31" s="35"/>
      <c r="N31" s="33">
        <v>0</v>
      </c>
      <c r="O31" s="35"/>
      <c r="P31" s="35">
        <f>'Access-Set'!M31</f>
        <v>48711936</v>
      </c>
      <c r="Q31" s="35"/>
      <c r="R31" s="35">
        <f t="shared" si="0"/>
        <v>48711936</v>
      </c>
      <c r="S31" s="35">
        <f>'Access-Set'!N31</f>
        <v>48711936</v>
      </c>
      <c r="T31" s="36">
        <f t="shared" si="1"/>
        <v>1</v>
      </c>
      <c r="U31" s="35">
        <f>'Access-Set'!O31</f>
        <v>36278837.189999998</v>
      </c>
      <c r="V31" s="36">
        <f t="shared" si="2"/>
        <v>0.74476278647598815</v>
      </c>
      <c r="W31" s="35">
        <f>'Access-Set'!P31</f>
        <v>36278837.189999998</v>
      </c>
      <c r="X31" s="36">
        <f t="shared" si="3"/>
        <v>0.74476278647598815</v>
      </c>
    </row>
    <row r="32" spans="1:24" ht="30.75" customHeight="1" x14ac:dyDescent="0.2">
      <c r="A32" s="32" t="str">
        <f>+'Access-Set'!A32</f>
        <v>12101</v>
      </c>
      <c r="B32" s="43" t="str">
        <f>+'Access-Set'!B32</f>
        <v>JUSTICA FEDERAL DE PRIMEIRO GRAU</v>
      </c>
      <c r="C32" s="32" t="str">
        <f>CONCATENATE('Access-Set'!C32,".",'Access-Set'!D32)</f>
        <v>02.846</v>
      </c>
      <c r="D32" s="32" t="str">
        <f>CONCATENATE('Access-Set'!E32,".",'Access-Set'!G32)</f>
        <v>0569.09HB</v>
      </c>
      <c r="E32" s="43" t="str">
        <f>+'Access-Set'!F32</f>
        <v>PRESTACAO JURISDICIONAL NA JUSTICA FEDERAL</v>
      </c>
      <c r="F32" s="43" t="str">
        <f>+'Access-Set'!H32</f>
        <v>CONTRIBUICAO DA UNIAO, DE SUAS AUTARQUIAS E FUNDACOES PARA O</v>
      </c>
      <c r="G32" s="32" t="str">
        <f>IF('Access-Set'!I32="1","F","S")</f>
        <v>F</v>
      </c>
      <c r="H32" s="32" t="str">
        <f>+'Access-Set'!J32</f>
        <v>0100</v>
      </c>
      <c r="I32" s="43" t="str">
        <f>+'Access-Set'!K32</f>
        <v>RECURSOS ORDINARIOS</v>
      </c>
      <c r="J32" s="32" t="str">
        <f>+'Access-Set'!L32</f>
        <v>1</v>
      </c>
      <c r="K32" s="35"/>
      <c r="L32" s="35"/>
      <c r="M32" s="35"/>
      <c r="N32" s="33">
        <v>0</v>
      </c>
      <c r="O32" s="35"/>
      <c r="P32" s="35">
        <f>'Access-Set'!M32</f>
        <v>120575072.68000001</v>
      </c>
      <c r="Q32" s="35"/>
      <c r="R32" s="35">
        <f t="shared" si="0"/>
        <v>120575072.68000001</v>
      </c>
      <c r="S32" s="35">
        <f>'Access-Set'!N32</f>
        <v>120575072.68000001</v>
      </c>
      <c r="T32" s="36">
        <f t="shared" si="1"/>
        <v>1</v>
      </c>
      <c r="U32" s="35">
        <f>'Access-Set'!O32</f>
        <v>120572334.54000001</v>
      </c>
      <c r="V32" s="36">
        <f t="shared" si="2"/>
        <v>0.99997729099440591</v>
      </c>
      <c r="W32" s="35">
        <f>'Access-Set'!P32</f>
        <v>120572334.54000001</v>
      </c>
      <c r="X32" s="36">
        <f t="shared" si="3"/>
        <v>0.99997729099440591</v>
      </c>
    </row>
    <row r="33" spans="1:24" ht="30.75" customHeight="1" x14ac:dyDescent="0.2">
      <c r="A33" s="32" t="str">
        <f>+'Access-Set'!A33</f>
        <v>12101</v>
      </c>
      <c r="B33" s="43" t="str">
        <f>+'Access-Set'!B33</f>
        <v>JUSTICA FEDERAL DE PRIMEIRO GRAU</v>
      </c>
      <c r="C33" s="32" t="str">
        <f>CONCATENATE('Access-Set'!C33,".",'Access-Set'!D33)</f>
        <v>09.272</v>
      </c>
      <c r="D33" s="32" t="str">
        <f>CONCATENATE('Access-Set'!E33,".",'Access-Set'!G33)</f>
        <v>0089.0181</v>
      </c>
      <c r="E33" s="43" t="str">
        <f>+'Access-Set'!F33</f>
        <v>PREVIDENCIA DE INATIVOS E PENSIONISTAS DA UNIAO</v>
      </c>
      <c r="F33" s="43" t="str">
        <f>+'Access-Set'!H33</f>
        <v>APOSENTADORIAS E PENSOES - SERVIDORES CIVIS</v>
      </c>
      <c r="G33" s="32" t="str">
        <f>IF('Access-Set'!I33="1","F","S")</f>
        <v>S</v>
      </c>
      <c r="H33" s="32" t="str">
        <f>+'Access-Set'!J33</f>
        <v>0156</v>
      </c>
      <c r="I33" s="43" t="str">
        <f>+'Access-Set'!K33</f>
        <v>CONTRIBUICAO PLANO SEGURIDADE SOCIAL SERVIDOR</v>
      </c>
      <c r="J33" s="32" t="str">
        <f>+'Access-Set'!L33</f>
        <v>1</v>
      </c>
      <c r="K33" s="35"/>
      <c r="L33" s="35"/>
      <c r="M33" s="35"/>
      <c r="N33" s="33">
        <v>0</v>
      </c>
      <c r="O33" s="35"/>
      <c r="P33" s="35">
        <f>'Access-Set'!M33</f>
        <v>76545345.120000005</v>
      </c>
      <c r="Q33" s="35"/>
      <c r="R33" s="35">
        <f>N33-O33+P33+Q33</f>
        <v>76545345.120000005</v>
      </c>
      <c r="S33" s="35">
        <f>'Access-Set'!N33</f>
        <v>76545345.120000005</v>
      </c>
      <c r="T33" s="36">
        <f>IF(R33&gt;0,S33/R33,0)</f>
        <v>1</v>
      </c>
      <c r="U33" s="35">
        <f>'Access-Set'!O33</f>
        <v>76545345.120000005</v>
      </c>
      <c r="V33" s="36">
        <f>IF(R33&gt;0,U33/R33,0)</f>
        <v>1</v>
      </c>
      <c r="W33" s="35">
        <f>'Access-Set'!P33</f>
        <v>75920209.319999993</v>
      </c>
      <c r="X33" s="36">
        <f>IF(R33&gt;0,W33/R33,0)</f>
        <v>0.99183313108040749</v>
      </c>
    </row>
    <row r="34" spans="1:24" ht="30.75" customHeight="1" thickBot="1" x14ac:dyDescent="0.25">
      <c r="A34" s="32" t="str">
        <f>+'Access-Set'!A34</f>
        <v>12101</v>
      </c>
      <c r="B34" s="43" t="str">
        <f>+'Access-Set'!B34</f>
        <v>JUSTICA FEDERAL DE PRIMEIRO GRAU</v>
      </c>
      <c r="C34" s="32" t="str">
        <f>CONCATENATE('Access-Set'!C34,".",'Access-Set'!D34)</f>
        <v>09.272</v>
      </c>
      <c r="D34" s="32" t="str">
        <f>CONCATENATE('Access-Set'!E34,".",'Access-Set'!G34)</f>
        <v>0089.0181</v>
      </c>
      <c r="E34" s="43" t="str">
        <f>+'Access-Set'!F34</f>
        <v>PREVIDENCIA DE INATIVOS E PENSIONISTAS DA UNIAO</v>
      </c>
      <c r="F34" s="43" t="str">
        <f>+'Access-Set'!H34</f>
        <v>APOSENTADORIAS E PENSOES - SERVIDORES CIVIS</v>
      </c>
      <c r="G34" s="32" t="str">
        <f>IF('Access-Set'!I34="1","F","S")</f>
        <v>S</v>
      </c>
      <c r="H34" s="32" t="str">
        <f>+'Access-Set'!J34</f>
        <v>0169</v>
      </c>
      <c r="I34" s="43" t="str">
        <f>+'Access-Set'!K34</f>
        <v>CONTRIB.PATRONAL P/PLANO DE SEGURID.SOC.SERV.</v>
      </c>
      <c r="J34" s="32" t="str">
        <f>+'Access-Set'!L34</f>
        <v>1</v>
      </c>
      <c r="K34" s="35"/>
      <c r="L34" s="35"/>
      <c r="M34" s="35"/>
      <c r="N34" s="33">
        <v>0</v>
      </c>
      <c r="O34" s="35"/>
      <c r="P34" s="35">
        <f>'Access-Set'!M34</f>
        <v>54310549.289999999</v>
      </c>
      <c r="Q34" s="35"/>
      <c r="R34" s="35">
        <f>N34-O34+P34+Q34</f>
        <v>54310549.289999999</v>
      </c>
      <c r="S34" s="35">
        <f>'Access-Set'!N34</f>
        <v>54310549.289999999</v>
      </c>
      <c r="T34" s="36">
        <f>IF(R34&gt;0,S34/R34,0)</f>
        <v>1</v>
      </c>
      <c r="U34" s="35">
        <f>'Access-Set'!O34</f>
        <v>54310549.289999999</v>
      </c>
      <c r="V34" s="36">
        <f>IF(R34&gt;0,U34/R34,0)</f>
        <v>1</v>
      </c>
      <c r="W34" s="35">
        <f>'Access-Set'!P34</f>
        <v>54310549.289999999</v>
      </c>
      <c r="X34" s="36">
        <f>IF(R34&gt;0,W34/R34,0)</f>
        <v>1</v>
      </c>
    </row>
    <row r="35" spans="1:24" ht="30.75" customHeight="1" thickBot="1" x14ac:dyDescent="0.25">
      <c r="A35" s="79" t="s">
        <v>118</v>
      </c>
      <c r="B35" s="80"/>
      <c r="C35" s="80"/>
      <c r="D35" s="80"/>
      <c r="E35" s="80"/>
      <c r="F35" s="80"/>
      <c r="G35" s="80"/>
      <c r="H35" s="80"/>
      <c r="I35" s="80"/>
      <c r="J35" s="81"/>
      <c r="K35" s="37">
        <v>0</v>
      </c>
      <c r="L35" s="37">
        <v>0</v>
      </c>
      <c r="M35" s="37">
        <v>0</v>
      </c>
      <c r="N35" s="37">
        <v>0</v>
      </c>
      <c r="O35" s="37">
        <v>0</v>
      </c>
      <c r="P35" s="38">
        <f>SUM(P10:P34)</f>
        <v>1287533080.0799999</v>
      </c>
      <c r="Q35" s="38">
        <f>SUM(Q10:Q34)</f>
        <v>0</v>
      </c>
      <c r="R35" s="38">
        <f>SUM(R10:R34)</f>
        <v>1287533080.0799999</v>
      </c>
      <c r="S35" s="38">
        <f>SUM(S10:S34)</f>
        <v>1222345561.0799999</v>
      </c>
      <c r="T35" s="39">
        <f t="shared" si="1"/>
        <v>0.94937021812600764</v>
      </c>
      <c r="U35" s="38">
        <f>SUM(U10:U34)</f>
        <v>1136136603.75</v>
      </c>
      <c r="V35" s="39">
        <f t="shared" si="2"/>
        <v>0.8824135250019417</v>
      </c>
      <c r="W35" s="38">
        <f>SUM(W10:W34)</f>
        <v>1130732638.9399998</v>
      </c>
      <c r="X35" s="39">
        <f t="shared" si="3"/>
        <v>0.87821637861898083</v>
      </c>
    </row>
    <row r="36" spans="1:24" ht="12.75" x14ac:dyDescent="0.2">
      <c r="A36" s="3" t="s">
        <v>119</v>
      </c>
      <c r="B36" s="3"/>
      <c r="C36" s="3"/>
      <c r="D36" s="3"/>
      <c r="E36" s="3"/>
      <c r="F36" s="3"/>
      <c r="G36" s="3"/>
      <c r="H36" s="4"/>
      <c r="I36" s="4"/>
      <c r="J36" s="4"/>
      <c r="K36" s="3"/>
      <c r="L36" s="3"/>
      <c r="M36" s="3"/>
      <c r="N36" s="3"/>
      <c r="O36" s="3"/>
      <c r="P36" s="3"/>
      <c r="Q36" s="3"/>
      <c r="R36" s="3"/>
      <c r="S36" s="3"/>
      <c r="T36" s="3"/>
      <c r="U36" s="5"/>
      <c r="V36" s="3"/>
      <c r="W36" s="5"/>
      <c r="X36" s="3"/>
    </row>
    <row r="37" spans="1:24" ht="12.75" x14ac:dyDescent="0.2">
      <c r="A37" s="3" t="s">
        <v>120</v>
      </c>
      <c r="B37" s="40"/>
      <c r="C37" s="3"/>
      <c r="D37" s="3"/>
      <c r="E37" s="3"/>
      <c r="F37" s="3"/>
      <c r="G37" s="3"/>
      <c r="H37" s="4"/>
      <c r="I37" s="4"/>
      <c r="J37" s="4"/>
      <c r="K37" s="3"/>
      <c r="L37" s="3"/>
      <c r="M37" s="3"/>
      <c r="N37" s="3"/>
      <c r="O37" s="3"/>
      <c r="P37" s="3"/>
      <c r="Q37" s="3"/>
      <c r="R37" s="3"/>
      <c r="S37" s="3"/>
      <c r="T37" s="3"/>
      <c r="U37" s="5"/>
      <c r="V37" s="3"/>
      <c r="W37" s="5"/>
      <c r="X37" s="3"/>
    </row>
    <row r="38" spans="1:24" ht="12.75" x14ac:dyDescent="0.2"/>
    <row r="39" spans="1:24" ht="12.75" x14ac:dyDescent="0.2"/>
    <row r="40" spans="1:24" ht="12.75" x14ac:dyDescent="0.2">
      <c r="N40" s="50" t="s">
        <v>15</v>
      </c>
      <c r="O40" s="50"/>
      <c r="P40" s="41">
        <f>SUM(P10:P34)</f>
        <v>1287533080.0799999</v>
      </c>
      <c r="Q40" s="41"/>
      <c r="R40" s="41">
        <f>SUM(R10:R34)</f>
        <v>1287533080.0799999</v>
      </c>
      <c r="S40" s="41">
        <f>SUM(S10:S34)</f>
        <v>1222345561.0799999</v>
      </c>
      <c r="T40" s="41"/>
      <c r="U40" s="41">
        <f>SUM(U10:U34)</f>
        <v>1136136603.75</v>
      </c>
      <c r="V40" s="49"/>
      <c r="W40" s="41">
        <f>SUM(W10:W34)</f>
        <v>1130732638.9399998</v>
      </c>
      <c r="X40" s="42"/>
    </row>
    <row r="41" spans="1:24" ht="12.75" x14ac:dyDescent="0.2">
      <c r="N41" s="50" t="s">
        <v>138</v>
      </c>
      <c r="O41" s="50"/>
      <c r="P41" s="41">
        <f>'Access-Set'!M36</f>
        <v>1287533080.0799999</v>
      </c>
      <c r="Q41" s="41"/>
      <c r="R41" s="41">
        <f>'Access-Set'!M36</f>
        <v>1287533080.0799999</v>
      </c>
      <c r="S41" s="41">
        <f>'Access-Set'!N36</f>
        <v>1222345561.0799999</v>
      </c>
      <c r="T41" s="41"/>
      <c r="U41" s="41">
        <f>'Access-Set'!O36</f>
        <v>1136136603.75</v>
      </c>
      <c r="V41" s="41"/>
      <c r="W41" s="41">
        <f>'Access-Set'!P36</f>
        <v>1130732638.9399998</v>
      </c>
      <c r="X41" s="42"/>
    </row>
    <row r="42" spans="1:24" ht="12.75" x14ac:dyDescent="0.2">
      <c r="N42" s="50" t="s">
        <v>16</v>
      </c>
      <c r="O42" s="50"/>
      <c r="P42" s="49">
        <f>P40-P41</f>
        <v>0</v>
      </c>
      <c r="Q42" s="49"/>
      <c r="R42" s="49">
        <f t="shared" ref="R42:W42" si="4">R40-R41</f>
        <v>0</v>
      </c>
      <c r="S42" s="49">
        <f t="shared" si="4"/>
        <v>0</v>
      </c>
      <c r="T42" s="49">
        <f t="shared" si="4"/>
        <v>0</v>
      </c>
      <c r="U42" s="49">
        <f t="shared" si="4"/>
        <v>0</v>
      </c>
      <c r="V42" s="49">
        <f t="shared" si="4"/>
        <v>0</v>
      </c>
      <c r="W42" s="49">
        <f t="shared" si="4"/>
        <v>0</v>
      </c>
      <c r="X42" s="42"/>
    </row>
    <row r="43" spans="1:24" ht="12.75" x14ac:dyDescent="0.2"/>
    <row r="44" spans="1:24" ht="12.75" x14ac:dyDescent="0.2"/>
    <row r="45" spans="1:24" ht="12.75" x14ac:dyDescent="0.2">
      <c r="N45" t="s">
        <v>159</v>
      </c>
      <c r="P45" s="56">
        <v>1287533080.0799999</v>
      </c>
      <c r="R45" s="56">
        <v>1287533080.0799999</v>
      </c>
      <c r="S45" s="56">
        <v>1222345561.0799999</v>
      </c>
      <c r="U45" s="56">
        <v>1136136603.75</v>
      </c>
      <c r="W45" s="56">
        <v>1130732638.9400001</v>
      </c>
    </row>
    <row r="46" spans="1:24" ht="12.75" x14ac:dyDescent="0.2">
      <c r="P46" s="67">
        <f>P40-P45</f>
        <v>0</v>
      </c>
      <c r="R46" s="67">
        <f>R40-R45</f>
        <v>0</v>
      </c>
      <c r="S46" s="67">
        <f>S40-S45</f>
        <v>0</v>
      </c>
      <c r="U46" s="67">
        <f>U40-U45</f>
        <v>0</v>
      </c>
      <c r="W46" s="67">
        <f>W40-W45</f>
        <v>0</v>
      </c>
    </row>
    <row r="47" spans="1:24" ht="12.75" x14ac:dyDescent="0.2"/>
    <row r="48" spans="1:24" ht="12.75" x14ac:dyDescent="0.2"/>
  </sheetData>
  <mergeCells count="17">
    <mergeCell ref="A35:J35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24</vt:i4>
      </vt:variant>
      <vt:variant>
        <vt:lpstr>Intervalos nomeados</vt:lpstr>
      </vt:variant>
      <vt:variant>
        <vt:i4>12</vt:i4>
      </vt:variant>
    </vt:vector>
  </HeadingPairs>
  <TitlesOfParts>
    <vt:vector size="36" baseType="lpstr">
      <vt:lpstr>Jan</vt:lpstr>
      <vt:lpstr>Fev</vt:lpstr>
      <vt:lpstr>Mar</vt:lpstr>
      <vt:lpstr>Abr</vt:lpstr>
      <vt:lpstr>Mai</vt:lpstr>
      <vt:lpstr>Jun</vt:lpstr>
      <vt:lpstr>Jul</vt:lpstr>
      <vt:lpstr>Ago</vt:lpstr>
      <vt:lpstr>Set</vt:lpstr>
      <vt:lpstr>Out</vt:lpstr>
      <vt:lpstr>Nov</vt:lpstr>
      <vt:lpstr>Dez</vt:lpstr>
      <vt:lpstr>Access-Jan</vt:lpstr>
      <vt:lpstr>Access-Fev</vt:lpstr>
      <vt:lpstr>Access-Mar</vt:lpstr>
      <vt:lpstr>Access-Abr</vt:lpstr>
      <vt:lpstr>Access-Mai</vt:lpstr>
      <vt:lpstr>Access-Jun</vt:lpstr>
      <vt:lpstr>Access-Jul</vt:lpstr>
      <vt:lpstr>Access-Ago</vt:lpstr>
      <vt:lpstr>Access-Set</vt:lpstr>
      <vt:lpstr>Access-Out</vt:lpstr>
      <vt:lpstr>Access-Nov</vt:lpstr>
      <vt:lpstr>Access-Dez</vt:lpstr>
      <vt:lpstr>Abr!Area_de_impressao</vt:lpstr>
      <vt:lpstr>Ago!Area_de_impressao</vt:lpstr>
      <vt:lpstr>Dez!Area_de_impressao</vt:lpstr>
      <vt:lpstr>Fev!Area_de_impressao</vt:lpstr>
      <vt:lpstr>Jan!Area_de_impressao</vt:lpstr>
      <vt:lpstr>Jul!Area_de_impressao</vt:lpstr>
      <vt:lpstr>Jun!Area_de_impressao</vt:lpstr>
      <vt:lpstr>Mai!Area_de_impressao</vt:lpstr>
      <vt:lpstr>Mar!Area_de_impressao</vt:lpstr>
      <vt:lpstr>Nov!Area_de_impressao</vt:lpstr>
      <vt:lpstr>Out!Area_de_impressao</vt:lpstr>
      <vt:lpstr>Set!Area_de_impressao</vt:lpstr>
    </vt:vector>
  </TitlesOfParts>
  <Company>Computador Pessoal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Cláudio</dc:creator>
  <cp:lastModifiedBy>Usuário do Windows</cp:lastModifiedBy>
  <cp:lastPrinted>2017-08-14T19:30:00Z</cp:lastPrinted>
  <dcterms:created xsi:type="dcterms:W3CDTF">2011-08-07T11:00:17Z</dcterms:created>
  <dcterms:modified xsi:type="dcterms:W3CDTF">2018-03-20T19:27:13Z</dcterms:modified>
</cp:coreProperties>
</file>