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firstSheet="4" activeTab="4"/>
  </bookViews>
  <sheets>
    <sheet name="Jan" sheetId="1" state="hidden" r:id="rId1"/>
    <sheet name="Fev" sheetId="3" state="hidden" r:id="rId2"/>
    <sheet name="Mar" sheetId="26" state="hidden" r:id="rId3"/>
    <sheet name="Abr" sheetId="16" state="hidden" r:id="rId4"/>
    <sheet name="Mai" sheetId="17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Abr!$A$1:$X$31</definedName>
    <definedName name="_xlnm.Print_Area" localSheetId="7">Ago!$A$1:$X$37</definedName>
    <definedName name="_xlnm.Print_Area" localSheetId="11">Dez!$A$1:$X$41</definedName>
    <definedName name="_xlnm.Print_Area" localSheetId="1">Fev!$A$1:$X$30</definedName>
    <definedName name="_xlnm.Print_Area" localSheetId="0">Jan!$A$1:$X$31</definedName>
    <definedName name="_xlnm.Print_Area" localSheetId="6">Jul!$A$1:$X$35</definedName>
    <definedName name="_xlnm.Print_Area" localSheetId="5">Jun!$A$1:$X$35</definedName>
    <definedName name="_xlnm.Print_Area" localSheetId="4">Mai!$A$1:$X$33</definedName>
    <definedName name="_xlnm.Print_Area" localSheetId="2">Mar!$A$1:$X$31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31" i="15" l="1"/>
  <c r="O31" i="15"/>
  <c r="N31" i="15"/>
  <c r="M31" i="15"/>
  <c r="P36" i="16" l="1"/>
  <c r="Q30" i="8"/>
  <c r="P30" i="8"/>
  <c r="O30" i="8"/>
  <c r="N30" i="8"/>
  <c r="M30" i="8"/>
  <c r="P36" i="26" l="1"/>
  <c r="S36" i="26"/>
  <c r="P30" i="25"/>
  <c r="O30" i="25"/>
  <c r="N30" i="25"/>
  <c r="M30" i="25"/>
  <c r="W40" i="3" l="1"/>
  <c r="U40" i="3"/>
  <c r="S40" i="3"/>
  <c r="R40" i="3"/>
  <c r="P33" i="4" l="1"/>
  <c r="W34" i="3" s="1"/>
  <c r="O33" i="4"/>
  <c r="U34" i="3" s="1"/>
  <c r="N33" i="4"/>
  <c r="S34" i="3" s="1"/>
  <c r="M33" i="4"/>
  <c r="P34" i="3" s="1"/>
  <c r="R34" i="3" l="1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V28" i="3" l="1"/>
  <c r="X28" i="3"/>
  <c r="T28" i="3"/>
  <c r="R41" i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5" i="16"/>
  <c r="U35" i="16"/>
  <c r="S35" i="16"/>
  <c r="R35" i="16"/>
  <c r="R35" i="26"/>
  <c r="W35" i="26"/>
  <c r="U35" i="26"/>
  <c r="S35" i="26"/>
  <c r="P35" i="26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29" i="17"/>
  <c r="U29" i="17"/>
  <c r="S29" i="17"/>
  <c r="P29" i="17"/>
  <c r="R29" i="17" s="1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 s="1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 s="1"/>
  <c r="T27" i="17" s="1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 s="1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 s="1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 s="1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 s="1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 s="1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R20" i="17" s="1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 s="1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 s="1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 s="1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R16" i="17" s="1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 s="1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R14" i="17" s="1"/>
  <c r="V14" i="17" s="1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 s="1"/>
  <c r="X13" i="17" s="1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 s="1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0" i="17" s="1"/>
  <c r="U10" i="17"/>
  <c r="S10" i="17"/>
  <c r="P10" i="17"/>
  <c r="J10" i="17"/>
  <c r="I10" i="17"/>
  <c r="H10" i="17"/>
  <c r="G10" i="17"/>
  <c r="F10" i="17"/>
  <c r="E10" i="17"/>
  <c r="D10" i="17"/>
  <c r="C10" i="17"/>
  <c r="B10" i="17"/>
  <c r="A10" i="17"/>
  <c r="Q30" i="17"/>
  <c r="R26" i="17"/>
  <c r="V26" i="17" s="1"/>
  <c r="N10" i="17"/>
  <c r="W28" i="16"/>
  <c r="U28" i="16"/>
  <c r="S28" i="16"/>
  <c r="P28" i="16"/>
  <c r="R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 s="1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R26" i="16" s="1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 s="1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 s="1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R22" i="16" s="1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 s="1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 s="1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R18" i="16" s="1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 s="1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 s="1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 s="1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 s="1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 s="1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29" i="16"/>
  <c r="R24" i="16"/>
  <c r="X24" i="16" s="1"/>
  <c r="N10" i="16"/>
  <c r="W28" i="26"/>
  <c r="U28" i="26"/>
  <c r="S28" i="26"/>
  <c r="P28" i="26"/>
  <c r="R28" i="26" s="1"/>
  <c r="J28" i="26"/>
  <c r="I28" i="26"/>
  <c r="H28" i="26"/>
  <c r="G28" i="26"/>
  <c r="F28" i="26"/>
  <c r="E28" i="26"/>
  <c r="D28" i="26"/>
  <c r="C28" i="26"/>
  <c r="B28" i="26"/>
  <c r="A28" i="26"/>
  <c r="W27" i="26"/>
  <c r="U27" i="26"/>
  <c r="V27" i="26" s="1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V25" i="26" s="1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 s="1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 s="1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 s="1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 s="1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 s="1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T17" i="26" s="1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 s="1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 s="1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 s="1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R13" i="26" s="1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 s="1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R11" i="26" s="1"/>
  <c r="J11" i="26"/>
  <c r="I11" i="26"/>
  <c r="H11" i="26"/>
  <c r="G11" i="26"/>
  <c r="F11" i="26"/>
  <c r="E11" i="26"/>
  <c r="D11" i="26"/>
  <c r="C11" i="26"/>
  <c r="B11" i="26"/>
  <c r="A11" i="26"/>
  <c r="W10" i="26"/>
  <c r="U10" i="26"/>
  <c r="U34" i="26" s="1"/>
  <c r="S10" i="26"/>
  <c r="P10" i="26"/>
  <c r="J10" i="26"/>
  <c r="I10" i="26"/>
  <c r="H10" i="26"/>
  <c r="G10" i="26"/>
  <c r="F10" i="26"/>
  <c r="E10" i="26"/>
  <c r="D10" i="26"/>
  <c r="C10" i="26"/>
  <c r="B10" i="26"/>
  <c r="A10" i="26"/>
  <c r="Q29" i="26"/>
  <c r="R27" i="26"/>
  <c r="T27" i="26" s="1"/>
  <c r="R26" i="26"/>
  <c r="X26" i="26" s="1"/>
  <c r="R25" i="26"/>
  <c r="T25" i="26" s="1"/>
  <c r="R21" i="26"/>
  <c r="R19" i="26"/>
  <c r="T19" i="26" s="1"/>
  <c r="N10" i="26"/>
  <c r="R10" i="26" s="1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S33" i="3" s="1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T21" i="26"/>
  <c r="X18" i="1"/>
  <c r="T18" i="1"/>
  <c r="X17" i="1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7" i="26"/>
  <c r="U29" i="26"/>
  <c r="U39" i="26" s="1"/>
  <c r="X27" i="26"/>
  <c r="R11" i="17"/>
  <c r="X11" i="17" s="1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V16" i="17" l="1"/>
  <c r="T16" i="17"/>
  <c r="T26" i="17"/>
  <c r="S30" i="17"/>
  <c r="X14" i="17"/>
  <c r="R10" i="17"/>
  <c r="T10" i="17" s="1"/>
  <c r="X26" i="17"/>
  <c r="V10" i="17"/>
  <c r="T24" i="17"/>
  <c r="X24" i="17"/>
  <c r="X16" i="17"/>
  <c r="V27" i="17"/>
  <c r="T14" i="17"/>
  <c r="P30" i="17"/>
  <c r="U30" i="17"/>
  <c r="X18" i="17"/>
  <c r="V18" i="17"/>
  <c r="T18" i="17"/>
  <c r="X20" i="17"/>
  <c r="V20" i="17"/>
  <c r="T20" i="17"/>
  <c r="V22" i="17"/>
  <c r="T22" i="17"/>
  <c r="X22" i="17"/>
  <c r="T29" i="17"/>
  <c r="V29" i="17"/>
  <c r="X29" i="17"/>
  <c r="X15" i="17"/>
  <c r="T15" i="17"/>
  <c r="V15" i="17"/>
  <c r="T17" i="17"/>
  <c r="V17" i="17"/>
  <c r="X17" i="17"/>
  <c r="V19" i="17"/>
  <c r="T19" i="17"/>
  <c r="X19" i="17"/>
  <c r="T21" i="17"/>
  <c r="X21" i="17"/>
  <c r="V21" i="17"/>
  <c r="V23" i="17"/>
  <c r="T23" i="17"/>
  <c r="X23" i="17"/>
  <c r="T28" i="17"/>
  <c r="V28" i="17"/>
  <c r="X28" i="17"/>
  <c r="X12" i="17"/>
  <c r="T12" i="17"/>
  <c r="V12" i="17"/>
  <c r="V25" i="17"/>
  <c r="X25" i="17"/>
  <c r="T25" i="17"/>
  <c r="T11" i="17"/>
  <c r="X27" i="17"/>
  <c r="V24" i="17"/>
  <c r="V13" i="17"/>
  <c r="T13" i="17"/>
  <c r="X10" i="17"/>
  <c r="V11" i="17"/>
  <c r="R30" i="17"/>
  <c r="R10" i="16"/>
  <c r="X10" i="16" s="1"/>
  <c r="X27" i="16"/>
  <c r="X12" i="16"/>
  <c r="X26" i="16"/>
  <c r="T20" i="16"/>
  <c r="V20" i="16"/>
  <c r="X18" i="16"/>
  <c r="T18" i="16"/>
  <c r="X28" i="16"/>
  <c r="V28" i="16"/>
  <c r="T28" i="16"/>
  <c r="T26" i="16"/>
  <c r="S29" i="16"/>
  <c r="S39" i="16" s="1"/>
  <c r="W29" i="16"/>
  <c r="W39" i="16" s="1"/>
  <c r="X19" i="16"/>
  <c r="P29" i="16"/>
  <c r="P39" i="16" s="1"/>
  <c r="V23" i="16"/>
  <c r="X23" i="16"/>
  <c r="V14" i="16"/>
  <c r="X14" i="16"/>
  <c r="T14" i="16"/>
  <c r="T16" i="16"/>
  <c r="V16" i="16"/>
  <c r="V26" i="16"/>
  <c r="W34" i="16"/>
  <c r="W36" i="16" s="1"/>
  <c r="T23" i="16"/>
  <c r="S34" i="16"/>
  <c r="S36" i="16" s="1"/>
  <c r="V18" i="16"/>
  <c r="U34" i="16"/>
  <c r="U36" i="16" s="1"/>
  <c r="V22" i="16"/>
  <c r="X22" i="16"/>
  <c r="T22" i="16"/>
  <c r="R34" i="16"/>
  <c r="R36" i="16" s="1"/>
  <c r="X13" i="16"/>
  <c r="T13" i="16"/>
  <c r="V13" i="16"/>
  <c r="T25" i="16"/>
  <c r="V25" i="16"/>
  <c r="X25" i="16"/>
  <c r="T17" i="16"/>
  <c r="V17" i="16"/>
  <c r="X17" i="16"/>
  <c r="V15" i="16"/>
  <c r="X15" i="16"/>
  <c r="T15" i="16"/>
  <c r="T11" i="16"/>
  <c r="R29" i="16"/>
  <c r="X11" i="16"/>
  <c r="V11" i="16"/>
  <c r="V21" i="16"/>
  <c r="X21" i="16"/>
  <c r="T21" i="16"/>
  <c r="P34" i="16"/>
  <c r="V27" i="16"/>
  <c r="X16" i="16"/>
  <c r="V19" i="16"/>
  <c r="T12" i="16"/>
  <c r="X20" i="16"/>
  <c r="P35" i="16"/>
  <c r="T27" i="16"/>
  <c r="T19" i="16"/>
  <c r="V12" i="16"/>
  <c r="T24" i="16"/>
  <c r="V24" i="16"/>
  <c r="V10" i="16"/>
  <c r="U29" i="16"/>
  <c r="U39" i="16" s="1"/>
  <c r="X22" i="26"/>
  <c r="T22" i="26"/>
  <c r="V15" i="26"/>
  <c r="X15" i="26"/>
  <c r="T11" i="26"/>
  <c r="X11" i="26"/>
  <c r="V26" i="26"/>
  <c r="V17" i="26"/>
  <c r="X21" i="26"/>
  <c r="X19" i="26"/>
  <c r="V23" i="26"/>
  <c r="T23" i="26"/>
  <c r="X20" i="26"/>
  <c r="V20" i="26"/>
  <c r="X10" i="26"/>
  <c r="T10" i="26"/>
  <c r="S29" i="26"/>
  <c r="S39" i="26" s="1"/>
  <c r="V19" i="26"/>
  <c r="V22" i="26"/>
  <c r="X25" i="26"/>
  <c r="T26" i="26"/>
  <c r="V21" i="26"/>
  <c r="X14" i="26"/>
  <c r="V14" i="26"/>
  <c r="T14" i="26"/>
  <c r="X28" i="26"/>
  <c r="V28" i="26"/>
  <c r="T28" i="26"/>
  <c r="X13" i="26"/>
  <c r="V13" i="26"/>
  <c r="T13" i="26"/>
  <c r="T20" i="26"/>
  <c r="T15" i="26"/>
  <c r="P34" i="26"/>
  <c r="X23" i="26"/>
  <c r="W29" i="26"/>
  <c r="W39" i="26" s="1"/>
  <c r="V11" i="26"/>
  <c r="S34" i="26"/>
  <c r="U36" i="26"/>
  <c r="W34" i="26"/>
  <c r="W36" i="26" s="1"/>
  <c r="V18" i="26"/>
  <c r="T18" i="26"/>
  <c r="X18" i="26"/>
  <c r="T12" i="26"/>
  <c r="R29" i="26"/>
  <c r="X12" i="26"/>
  <c r="V12" i="26"/>
  <c r="X16" i="26"/>
  <c r="V16" i="26"/>
  <c r="T16" i="26"/>
  <c r="T24" i="26"/>
  <c r="X24" i="26"/>
  <c r="V24" i="26"/>
  <c r="R34" i="26"/>
  <c r="R36" i="26" s="1"/>
  <c r="V10" i="26"/>
  <c r="P29" i="26"/>
  <c r="P39" i="26" s="1"/>
  <c r="W33" i="3"/>
  <c r="U33" i="3"/>
  <c r="X12" i="3"/>
  <c r="X22" i="3"/>
  <c r="X13" i="3"/>
  <c r="V15" i="3"/>
  <c r="X19" i="3"/>
  <c r="V21" i="3"/>
  <c r="R10" i="3"/>
  <c r="R33" i="3" s="1"/>
  <c r="P33" i="3"/>
  <c r="V27" i="3"/>
  <c r="T24" i="3"/>
  <c r="X24" i="3"/>
  <c r="X17" i="3"/>
  <c r="V17" i="3"/>
  <c r="T17" i="3"/>
  <c r="T27" i="3"/>
  <c r="V22" i="3"/>
  <c r="X27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X30" i="17" l="1"/>
  <c r="T30" i="17"/>
  <c r="V30" i="17"/>
  <c r="T10" i="16"/>
  <c r="T29" i="16"/>
  <c r="X29" i="16"/>
  <c r="V29" i="16"/>
  <c r="T29" i="26"/>
  <c r="V29" i="26"/>
  <c r="X29" i="26"/>
  <c r="V10" i="3"/>
  <c r="T10" i="3"/>
  <c r="W35" i="3"/>
  <c r="U35" i="3"/>
  <c r="X10" i="3"/>
  <c r="S35" i="3"/>
  <c r="P35" i="3"/>
  <c r="R35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<sst xmlns="http://schemas.openxmlformats.org/spreadsheetml/2006/main" count="4284" uniqueCount="174">
  <si>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</si>
  <si>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</si>
  <si>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</si>
  <si>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</si>
  <si>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</si>
  <si>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</si>
  <si>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</si>
  <si>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</si>
  <si>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</si>
  <si>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</si>
  <si>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</si>
  <si>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</si>
  <si>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</si>
  <si>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</si>
  <si>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</si>
  <si>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</si>
  <si>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</si>
  <si>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</si>
  <si>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</si>
  <si>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</si>
  <si>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</si>
  <si>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</si>
  <si>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</si>
  <si>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</si>
  <si>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</si>
  <si>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</si>
  <si>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</si>
  <si>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</si>
  <si>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</si>
  <si>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</si>
  <si>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</si>
  <si>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</si>
  <si>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</si>
  <si>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</si>
  <si>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</si>
  <si>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</si>
  <si>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</si>
  <si>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</si>
  <si>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</si>
  <si>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</si>
  <si>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</si>
  <si>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</si>
  <si>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</si>
  <si>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</si>
  <si>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</si>
  <si>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</si>
  <si>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</si>
  <si>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</si>
  <si>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</si>
  <si>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</si>
  <si>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</si>
  <si>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</si>
  <si>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</si>
  <si>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</si>
  <si>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</si>
  <si>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</si>
  <si>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</si>
  <si>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</si>
  <si>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</si>
  <si>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</si>
  <si>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</si>
  <si>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</si>
  <si>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</si>
  <si>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</si>
  <si>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</si>
  <si>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</si>
  <si>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</si>
  <si>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</si>
  <si>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</si>
  <si>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</si>
  <si>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</si>
  <si>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</si>
  <si>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</si>
  <si>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</si>
  <si>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</si>
  <si>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</si>
  <si>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</si>
  <si>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</si>
  <si>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</si>
  <si>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</si>
  <si>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</si>
  <si>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</si>
  <si>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</si>
  <si>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</si>
  <si>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</si>
  <si>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</si>
  <si>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</si>
  <si>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</si>
  <si>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</si>
  <si>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</si>
  <si>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</si>
  <si>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</si>
  <si>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</si>
  <si>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</si>
  <si>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</si>
  <si>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</si>
  <si>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</si>
  <si>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</si>
  <si>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</si>
  <si>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</si>
  <si>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</si>
  <si>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</si>
  <si>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</si>
  <si>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</si>
  <si>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</si>
  <si>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</si>
  <si>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</si>
  <si>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</si>
  <si>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</si>
  <si>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</si>
  <si>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</si>
  <si>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</si>
  <si>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</si>
  <si>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</si>
  <si>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</si>
  <si>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</si>
  <si>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</si>
  <si>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</si>
  <si>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</si>
  <si>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</si>
  <si>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</si>
  <si>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</si>
  <si>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</si>
  <si>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</si>
  <si>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</si>
  <si>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</si>
  <si>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</si>
  <si>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</si>
  <si>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</si>
  <si>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</si>
  <si>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</si>
  <si>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</si>
  <si>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</si>
  <si>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</si>
  <si>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</si>
  <si>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</si>
  <si>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</si>
  <si>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</si>
  <si>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</si>
  <si>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</si>
  <si>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</si>
  <si>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</si>
  <si>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</si>
  <si>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</si>
  <si>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</si>
  <si>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</si>
  <si>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Access-Mar</t>
  </si>
  <si>
    <t>Access-Abr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</si>
  <si>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</si>
  <si>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</si>
  <si>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</si>
  <si>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</si>
  <si>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</si>
  <si>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</si>
  <si>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</si>
  <si>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</si>
  <si>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</si>
  <si>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</si>
  <si>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</si>
  <si>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</si>
  <si>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</si>
  <si>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</si>
  <si>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</si>
  <si>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</si>
  <si>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</si>
  <si>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</si>
  <si>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</si>
  <si>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</si>
  <si>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</si>
  <si>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</si>
  <si>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</si>
  <si>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Mês Lançamento: MAR/2018</t>
  </si>
  <si>
    <t>Mês Lançamento: ABR/2018</t>
  </si>
  <si>
    <t>Mês Lançamento: MAI/2018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</si>
</sst>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102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89" t="s">
        <v>118</v>
      </c>
      <c r="B29" s="93"/>
      <c r="C29" s="93"/>
      <c r="D29" s="93"/>
      <c r="E29" s="93"/>
      <c r="F29" s="93"/>
      <c r="G29" s="93"/>
      <c r="H29" s="93"/>
      <c r="I29" s="93"/>
      <c r="J29" s="90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138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169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B16" sqref="B16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63" t="s">
        <v>99</v>
      </c>
      <c r="M8" s="63" t="s">
        <v>100</v>
      </c>
      <c r="N8" s="88"/>
      <c r="O8" s="88"/>
      <c r="P8" s="12" t="s">
        <v>4</v>
      </c>
      <c r="Q8" s="12" t="s">
        <v>5</v>
      </c>
      <c r="R8" s="88"/>
      <c r="S8" s="64" t="s">
        <v>7</v>
      </c>
      <c r="T8" s="13" t="s">
        <v>8</v>
      </c>
      <c r="U8" s="64" t="s">
        <v>9</v>
      </c>
      <c r="V8" s="14" t="s">
        <v>8</v>
      </c>
      <c r="W8" s="15" t="s">
        <v>156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89" t="s">
        <v>118</v>
      </c>
      <c r="B35" s="93"/>
      <c r="C35" s="93"/>
      <c r="D35" s="93"/>
      <c r="E35" s="93"/>
      <c r="F35" s="93"/>
      <c r="G35" s="93"/>
      <c r="H35" s="93"/>
      <c r="I35" s="93"/>
      <c r="J35" s="90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138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D8:D9"/>
    <mergeCell ref="E8:F8"/>
    <mergeCell ref="G8:G9"/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89" t="s">
        <v>118</v>
      </c>
      <c r="B36" s="93"/>
      <c r="C36" s="93"/>
      <c r="D36" s="93"/>
      <c r="E36" s="93"/>
      <c r="F36" s="93"/>
      <c r="G36" s="93"/>
      <c r="H36" s="93"/>
      <c r="I36" s="93"/>
      <c r="J36" s="90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138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159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6:J36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89" t="s">
        <v>118</v>
      </c>
      <c r="B39" s="93"/>
      <c r="C39" s="93"/>
      <c r="D39" s="93"/>
      <c r="E39" s="93"/>
      <c r="F39" s="93"/>
      <c r="G39" s="93"/>
      <c r="H39" s="93"/>
      <c r="I39" s="93"/>
      <c r="J39" s="90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138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159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39:J3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B16" sqref="B1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100" t="s">
        <v>166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130</v>
      </c>
      <c r="O7" s="73" t="s">
        <v>131</v>
      </c>
      <c r="P7" s="73" t="s">
        <v>132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133</v>
      </c>
      <c r="O8" s="73" t="s">
        <v>134</v>
      </c>
      <c r="P8" s="73" t="s">
        <v>135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153</v>
      </c>
      <c r="N9" s="73" t="s">
        <v>153</v>
      </c>
      <c r="O9" s="73" t="s">
        <v>153</v>
      </c>
      <c r="P9" s="73" t="s">
        <v>153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140</v>
      </c>
      <c r="H20" s="73" t="s">
        <v>141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164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167</v>
      </c>
      <c r="H26" s="73" t="s">
        <v>168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142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165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activeCell="B16" sqref="B16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143</v>
      </c>
    </row>
    <row r="3" spans="1:19" x14ac:dyDescent="0.2">
      <c r="A3" t="s">
        <v>20</v>
      </c>
    </row>
    <row r="4" spans="1:19" x14ac:dyDescent="0.2">
      <c r="A4" s="74" t="s">
        <v>145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100" t="s">
        <v>170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74"/>
      <c r="R7" s="74"/>
      <c r="S7" s="74"/>
    </row>
    <row r="8" spans="1:19" x14ac:dyDescent="0.2">
      <c r="A8" s="100" t="s">
        <v>21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130</v>
      </c>
      <c r="O10" s="74" t="s">
        <v>131</v>
      </c>
      <c r="P10" s="74" t="s">
        <v>132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133</v>
      </c>
      <c r="O11" s="74" t="s">
        <v>134</v>
      </c>
      <c r="P11" s="74" t="s">
        <v>135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153</v>
      </c>
      <c r="N12" s="74" t="s">
        <v>153</v>
      </c>
      <c r="O12" s="74" t="s">
        <v>153</v>
      </c>
      <c r="P12" s="74" t="s">
        <v>153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140</v>
      </c>
      <c r="H23" s="76" t="s">
        <v>141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164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167</v>
      </c>
      <c r="H29" s="76" t="s">
        <v>168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142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165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B16" sqref="B16"/>
    </sheetView>
  </sheetViews>
  <sheetFormatPr defaultRowHeight="12.75" x14ac:dyDescent="0.2"/>
  <cols>
    <col min="13" max="16" width="14" bestFit="1" customWidth="1"/>
  </cols>
  <sheetData>
    <row r="1" spans="1:17" x14ac:dyDescent="0.2">
      <c r="A1" s="78" t="s">
        <v>145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100" t="s">
        <v>171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8"/>
    </row>
    <row r="5" spans="1:17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8"/>
    </row>
    <row r="6" spans="1:17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x14ac:dyDescent="0.2">
      <c r="A7" s="78" t="s">
        <v>22</v>
      </c>
      <c r="B7" s="78"/>
      <c r="C7" s="78" t="s">
        <v>23</v>
      </c>
      <c r="D7" s="78" t="s">
        <v>24</v>
      </c>
      <c r="E7" s="78" t="s">
        <v>25</v>
      </c>
      <c r="F7" s="78"/>
      <c r="G7" s="78" t="s">
        <v>26</v>
      </c>
      <c r="H7" s="78"/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130</v>
      </c>
      <c r="O7" s="78" t="s">
        <v>131</v>
      </c>
      <c r="P7" s="78" t="s">
        <v>132</v>
      </c>
      <c r="Q7" s="78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32</v>
      </c>
      <c r="N8" s="78" t="s">
        <v>133</v>
      </c>
      <c r="O8" s="78" t="s">
        <v>134</v>
      </c>
      <c r="P8" s="78" t="s">
        <v>135</v>
      </c>
      <c r="Q8" s="78"/>
    </row>
    <row r="9" spans="1:17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33</v>
      </c>
      <c r="M9" s="78" t="s">
        <v>153</v>
      </c>
      <c r="N9" s="78" t="s">
        <v>153</v>
      </c>
      <c r="O9" s="78" t="s">
        <v>153</v>
      </c>
      <c r="P9" s="78" t="s">
        <v>153</v>
      </c>
      <c r="Q9" s="78"/>
    </row>
    <row r="10" spans="1:17" x14ac:dyDescent="0.2">
      <c r="A10" s="78" t="s">
        <v>34</v>
      </c>
      <c r="B10" s="78" t="s">
        <v>35</v>
      </c>
      <c r="C10" s="78" t="s">
        <v>36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41</v>
      </c>
      <c r="I10" s="78" t="s">
        <v>13</v>
      </c>
      <c r="J10" s="78" t="s">
        <v>18</v>
      </c>
      <c r="K10" s="78" t="s">
        <v>42</v>
      </c>
      <c r="L10" s="78" t="s">
        <v>12</v>
      </c>
      <c r="M10" s="1">
        <v>28458359</v>
      </c>
      <c r="N10" s="1">
        <v>28458358.949999999</v>
      </c>
      <c r="O10" s="1">
        <v>7969653.2999999998</v>
      </c>
      <c r="P10" s="1">
        <v>7321038.2699999996</v>
      </c>
      <c r="Q10" s="78"/>
    </row>
    <row r="11" spans="1:17" x14ac:dyDescent="0.2">
      <c r="A11" s="78" t="s">
        <v>34</v>
      </c>
      <c r="B11" s="78" t="s">
        <v>35</v>
      </c>
      <c r="C11" s="78" t="s">
        <v>36</v>
      </c>
      <c r="D11" s="78" t="s">
        <v>37</v>
      </c>
      <c r="E11" s="78" t="s">
        <v>38</v>
      </c>
      <c r="F11" s="78" t="s">
        <v>39</v>
      </c>
      <c r="G11" s="78" t="s">
        <v>43</v>
      </c>
      <c r="H11" s="78" t="s">
        <v>44</v>
      </c>
      <c r="I11" s="78" t="s">
        <v>13</v>
      </c>
      <c r="J11" s="78" t="s">
        <v>18</v>
      </c>
      <c r="K11" s="78" t="s">
        <v>42</v>
      </c>
      <c r="L11" s="78" t="s">
        <v>14</v>
      </c>
      <c r="M11" s="1">
        <v>3000000</v>
      </c>
      <c r="N11" s="1">
        <v>62539.74</v>
      </c>
      <c r="O11" s="78"/>
      <c r="P11" s="78"/>
      <c r="Q11" s="78"/>
    </row>
    <row r="12" spans="1:17" x14ac:dyDescent="0.2">
      <c r="A12" s="78" t="s">
        <v>34</v>
      </c>
      <c r="B12" s="78" t="s">
        <v>35</v>
      </c>
      <c r="C12" s="78" t="s">
        <v>36</v>
      </c>
      <c r="D12" s="78" t="s">
        <v>37</v>
      </c>
      <c r="E12" s="78" t="s">
        <v>38</v>
      </c>
      <c r="F12" s="78" t="s">
        <v>39</v>
      </c>
      <c r="G12" s="78" t="s">
        <v>43</v>
      </c>
      <c r="H12" s="78" t="s">
        <v>44</v>
      </c>
      <c r="I12" s="78" t="s">
        <v>13</v>
      </c>
      <c r="J12" s="78" t="s">
        <v>18</v>
      </c>
      <c r="K12" s="78" t="s">
        <v>42</v>
      </c>
      <c r="L12" s="78" t="s">
        <v>12</v>
      </c>
      <c r="M12" s="1">
        <v>150544829</v>
      </c>
      <c r="N12" s="1">
        <v>113232634.2</v>
      </c>
      <c r="O12" s="1">
        <v>20885474.25</v>
      </c>
      <c r="P12" s="1">
        <v>20087375.140000001</v>
      </c>
      <c r="Q12" s="78"/>
    </row>
    <row r="13" spans="1:17" x14ac:dyDescent="0.2">
      <c r="A13" s="78" t="s">
        <v>34</v>
      </c>
      <c r="B13" s="78" t="s">
        <v>35</v>
      </c>
      <c r="C13" s="78" t="s">
        <v>36</v>
      </c>
      <c r="D13" s="78" t="s">
        <v>37</v>
      </c>
      <c r="E13" s="78" t="s">
        <v>38</v>
      </c>
      <c r="F13" s="78" t="s">
        <v>39</v>
      </c>
      <c r="G13" s="78" t="s">
        <v>43</v>
      </c>
      <c r="H13" s="78" t="s">
        <v>44</v>
      </c>
      <c r="I13" s="78" t="s">
        <v>13</v>
      </c>
      <c r="J13" s="78" t="s">
        <v>19</v>
      </c>
      <c r="K13" s="78" t="s">
        <v>45</v>
      </c>
      <c r="L13" s="78" t="s">
        <v>12</v>
      </c>
      <c r="M13" s="1">
        <v>23202114</v>
      </c>
      <c r="N13" s="1">
        <v>10229805.039999999</v>
      </c>
      <c r="O13" s="1">
        <v>491061.47</v>
      </c>
      <c r="P13" s="1">
        <v>491061.47</v>
      </c>
      <c r="Q13" s="78"/>
    </row>
    <row r="14" spans="1:17" x14ac:dyDescent="0.2">
      <c r="A14" s="78" t="s">
        <v>34</v>
      </c>
      <c r="B14" s="78" t="s">
        <v>35</v>
      </c>
      <c r="C14" s="78" t="s">
        <v>36</v>
      </c>
      <c r="D14" s="78" t="s">
        <v>46</v>
      </c>
      <c r="E14" s="78" t="s">
        <v>38</v>
      </c>
      <c r="F14" s="78" t="s">
        <v>39</v>
      </c>
      <c r="G14" s="78" t="s">
        <v>49</v>
      </c>
      <c r="H14" s="78" t="s">
        <v>50</v>
      </c>
      <c r="I14" s="78" t="s">
        <v>13</v>
      </c>
      <c r="J14" s="78" t="s">
        <v>18</v>
      </c>
      <c r="K14" s="78" t="s">
        <v>42</v>
      </c>
      <c r="L14" s="78" t="s">
        <v>14</v>
      </c>
      <c r="M14" s="1">
        <v>1490000</v>
      </c>
      <c r="N14" s="78"/>
      <c r="O14" s="78"/>
      <c r="P14" s="78"/>
      <c r="Q14" s="78"/>
    </row>
    <row r="15" spans="1:17" x14ac:dyDescent="0.2">
      <c r="A15" s="78" t="s">
        <v>34</v>
      </c>
      <c r="B15" s="78" t="s">
        <v>35</v>
      </c>
      <c r="C15" s="78" t="s">
        <v>36</v>
      </c>
      <c r="D15" s="78" t="s">
        <v>46</v>
      </c>
      <c r="E15" s="78" t="s">
        <v>38</v>
      </c>
      <c r="F15" s="78" t="s">
        <v>39</v>
      </c>
      <c r="G15" s="78" t="s">
        <v>51</v>
      </c>
      <c r="H15" s="78" t="s">
        <v>52</v>
      </c>
      <c r="I15" s="78" t="s">
        <v>13</v>
      </c>
      <c r="J15" s="78" t="s">
        <v>18</v>
      </c>
      <c r="K15" s="78" t="s">
        <v>42</v>
      </c>
      <c r="L15" s="78" t="s">
        <v>14</v>
      </c>
      <c r="M15" s="1">
        <v>3000000</v>
      </c>
      <c r="N15" s="78"/>
      <c r="O15" s="78"/>
      <c r="P15" s="78"/>
      <c r="Q15" s="78"/>
    </row>
    <row r="16" spans="1:17" x14ac:dyDescent="0.2">
      <c r="A16" s="78" t="s">
        <v>34</v>
      </c>
      <c r="B16" s="78" t="s">
        <v>35</v>
      </c>
      <c r="C16" s="78" t="s">
        <v>36</v>
      </c>
      <c r="D16" s="78" t="s">
        <v>46</v>
      </c>
      <c r="E16" s="78" t="s">
        <v>38</v>
      </c>
      <c r="F16" s="78" t="s">
        <v>39</v>
      </c>
      <c r="G16" s="78" t="s">
        <v>53</v>
      </c>
      <c r="H16" s="78" t="s">
        <v>54</v>
      </c>
      <c r="I16" s="78" t="s">
        <v>13</v>
      </c>
      <c r="J16" s="78" t="s">
        <v>18</v>
      </c>
      <c r="K16" s="78" t="s">
        <v>42</v>
      </c>
      <c r="L16" s="78" t="s">
        <v>14</v>
      </c>
      <c r="M16" s="1">
        <v>3453069</v>
      </c>
      <c r="N16" s="78"/>
      <c r="O16" s="78"/>
      <c r="P16" s="78"/>
      <c r="Q16" s="78"/>
    </row>
    <row r="17" spans="1:17" x14ac:dyDescent="0.2">
      <c r="A17" s="78" t="s">
        <v>34</v>
      </c>
      <c r="B17" s="78" t="s">
        <v>35</v>
      </c>
      <c r="C17" s="78" t="s">
        <v>36</v>
      </c>
      <c r="D17" s="78" t="s">
        <v>46</v>
      </c>
      <c r="E17" s="78" t="s">
        <v>38</v>
      </c>
      <c r="F17" s="78" t="s">
        <v>39</v>
      </c>
      <c r="G17" s="78" t="s">
        <v>55</v>
      </c>
      <c r="H17" s="78" t="s">
        <v>56</v>
      </c>
      <c r="I17" s="78" t="s">
        <v>13</v>
      </c>
      <c r="J17" s="78" t="s">
        <v>18</v>
      </c>
      <c r="K17" s="78" t="s">
        <v>42</v>
      </c>
      <c r="L17" s="78" t="s">
        <v>14</v>
      </c>
      <c r="M17" s="1">
        <v>700000</v>
      </c>
      <c r="N17" s="78"/>
      <c r="O17" s="78"/>
      <c r="P17" s="78"/>
      <c r="Q17" s="78"/>
    </row>
    <row r="18" spans="1:17" x14ac:dyDescent="0.2">
      <c r="A18" s="78" t="s">
        <v>34</v>
      </c>
      <c r="B18" s="78" t="s">
        <v>35</v>
      </c>
      <c r="C18" s="78" t="s">
        <v>36</v>
      </c>
      <c r="D18" s="78" t="s">
        <v>46</v>
      </c>
      <c r="E18" s="78" t="s">
        <v>38</v>
      </c>
      <c r="F18" s="78" t="s">
        <v>39</v>
      </c>
      <c r="G18" s="78" t="s">
        <v>57</v>
      </c>
      <c r="H18" s="78" t="s">
        <v>58</v>
      </c>
      <c r="I18" s="78" t="s">
        <v>13</v>
      </c>
      <c r="J18" s="78" t="s">
        <v>18</v>
      </c>
      <c r="K18" s="78" t="s">
        <v>42</v>
      </c>
      <c r="L18" s="78" t="s">
        <v>14</v>
      </c>
      <c r="M18" s="1">
        <v>3655000</v>
      </c>
      <c r="N18" s="78"/>
      <c r="O18" s="78"/>
      <c r="P18" s="78"/>
      <c r="Q18" s="78"/>
    </row>
    <row r="19" spans="1:17" x14ac:dyDescent="0.2">
      <c r="A19" s="78" t="s">
        <v>34</v>
      </c>
      <c r="B19" s="78" t="s">
        <v>35</v>
      </c>
      <c r="C19" s="78" t="s">
        <v>36</v>
      </c>
      <c r="D19" s="78" t="s">
        <v>46</v>
      </c>
      <c r="E19" s="78" t="s">
        <v>38</v>
      </c>
      <c r="F19" s="78" t="s">
        <v>39</v>
      </c>
      <c r="G19" s="78" t="s">
        <v>59</v>
      </c>
      <c r="H19" s="78" t="s">
        <v>60</v>
      </c>
      <c r="I19" s="78" t="s">
        <v>13</v>
      </c>
      <c r="J19" s="78" t="s">
        <v>18</v>
      </c>
      <c r="K19" s="78" t="s">
        <v>42</v>
      </c>
      <c r="L19" s="78" t="s">
        <v>14</v>
      </c>
      <c r="M19" s="1">
        <v>2000000</v>
      </c>
      <c r="N19" s="78"/>
      <c r="O19" s="78"/>
      <c r="P19" s="78"/>
      <c r="Q19" s="78"/>
    </row>
    <row r="20" spans="1:17" x14ac:dyDescent="0.2">
      <c r="A20" s="78" t="s">
        <v>34</v>
      </c>
      <c r="B20" s="78" t="s">
        <v>35</v>
      </c>
      <c r="C20" s="78" t="s">
        <v>36</v>
      </c>
      <c r="D20" s="78" t="s">
        <v>46</v>
      </c>
      <c r="E20" s="78" t="s">
        <v>38</v>
      </c>
      <c r="F20" s="78" t="s">
        <v>39</v>
      </c>
      <c r="G20" s="78" t="s">
        <v>140</v>
      </c>
      <c r="H20" s="78" t="s">
        <v>141</v>
      </c>
      <c r="I20" s="78" t="s">
        <v>13</v>
      </c>
      <c r="J20" s="78" t="s">
        <v>18</v>
      </c>
      <c r="K20" s="78" t="s">
        <v>42</v>
      </c>
      <c r="L20" s="78" t="s">
        <v>14</v>
      </c>
      <c r="M20" s="1">
        <v>1800000</v>
      </c>
      <c r="N20" s="78"/>
      <c r="O20" s="78"/>
      <c r="P20" s="78"/>
      <c r="Q20" s="78"/>
    </row>
    <row r="21" spans="1:17" x14ac:dyDescent="0.2">
      <c r="A21" s="78" t="s">
        <v>34</v>
      </c>
      <c r="B21" s="78" t="s">
        <v>35</v>
      </c>
      <c r="C21" s="78" t="s">
        <v>36</v>
      </c>
      <c r="D21" s="78" t="s">
        <v>46</v>
      </c>
      <c r="E21" s="78" t="s">
        <v>38</v>
      </c>
      <c r="F21" s="78" t="s">
        <v>39</v>
      </c>
      <c r="G21" s="78" t="s">
        <v>61</v>
      </c>
      <c r="H21" s="78" t="s">
        <v>164</v>
      </c>
      <c r="I21" s="78" t="s">
        <v>13</v>
      </c>
      <c r="J21" s="78" t="s">
        <v>18</v>
      </c>
      <c r="K21" s="78" t="s">
        <v>42</v>
      </c>
      <c r="L21" s="78" t="s">
        <v>13</v>
      </c>
      <c r="M21" s="1">
        <v>267627563.36000001</v>
      </c>
      <c r="N21" s="1">
        <v>267627563.36000001</v>
      </c>
      <c r="O21" s="1">
        <v>267548526.06</v>
      </c>
      <c r="P21" s="1">
        <v>264802508.81</v>
      </c>
      <c r="Q21" s="78"/>
    </row>
    <row r="22" spans="1:17" x14ac:dyDescent="0.2">
      <c r="A22" s="78" t="s">
        <v>34</v>
      </c>
      <c r="B22" s="78" t="s">
        <v>35</v>
      </c>
      <c r="C22" s="78" t="s">
        <v>36</v>
      </c>
      <c r="D22" s="78" t="s">
        <v>46</v>
      </c>
      <c r="E22" s="78" t="s">
        <v>38</v>
      </c>
      <c r="F22" s="78" t="s">
        <v>39</v>
      </c>
      <c r="G22" s="78" t="s">
        <v>125</v>
      </c>
      <c r="H22" s="78" t="s">
        <v>126</v>
      </c>
      <c r="I22" s="78" t="s">
        <v>13</v>
      </c>
      <c r="J22" s="78" t="s">
        <v>18</v>
      </c>
      <c r="K22" s="78" t="s">
        <v>42</v>
      </c>
      <c r="L22" s="78" t="s">
        <v>12</v>
      </c>
      <c r="M22" s="1">
        <v>17799477</v>
      </c>
      <c r="N22" s="1">
        <v>4474519.58</v>
      </c>
      <c r="O22" s="1">
        <v>4379019.68</v>
      </c>
      <c r="P22" s="1">
        <v>4379019.68</v>
      </c>
      <c r="Q22" s="78"/>
    </row>
    <row r="23" spans="1:17" x14ac:dyDescent="0.2">
      <c r="A23" s="78" t="s">
        <v>34</v>
      </c>
      <c r="B23" s="78" t="s">
        <v>35</v>
      </c>
      <c r="C23" s="78" t="s">
        <v>36</v>
      </c>
      <c r="D23" s="78" t="s">
        <v>62</v>
      </c>
      <c r="E23" s="78" t="s">
        <v>38</v>
      </c>
      <c r="F23" s="78" t="s">
        <v>39</v>
      </c>
      <c r="G23" s="78" t="s">
        <v>63</v>
      </c>
      <c r="H23" s="78" t="s">
        <v>64</v>
      </c>
      <c r="I23" s="78" t="s">
        <v>13</v>
      </c>
      <c r="J23" s="78" t="s">
        <v>18</v>
      </c>
      <c r="K23" s="78" t="s">
        <v>42</v>
      </c>
      <c r="L23" s="78" t="s">
        <v>14</v>
      </c>
      <c r="M23" s="1">
        <v>20000</v>
      </c>
      <c r="N23" s="78"/>
      <c r="O23" s="78"/>
      <c r="P23" s="78"/>
      <c r="Q23" s="78"/>
    </row>
    <row r="24" spans="1:17" x14ac:dyDescent="0.2">
      <c r="A24" s="78" t="s">
        <v>34</v>
      </c>
      <c r="B24" s="78" t="s">
        <v>35</v>
      </c>
      <c r="C24" s="78" t="s">
        <v>36</v>
      </c>
      <c r="D24" s="78" t="s">
        <v>62</v>
      </c>
      <c r="E24" s="78" t="s">
        <v>38</v>
      </c>
      <c r="F24" s="78" t="s">
        <v>39</v>
      </c>
      <c r="G24" s="78" t="s">
        <v>63</v>
      </c>
      <c r="H24" s="78" t="s">
        <v>64</v>
      </c>
      <c r="I24" s="78" t="s">
        <v>13</v>
      </c>
      <c r="J24" s="78" t="s">
        <v>18</v>
      </c>
      <c r="K24" s="78" t="s">
        <v>42</v>
      </c>
      <c r="L24" s="78" t="s">
        <v>12</v>
      </c>
      <c r="M24" s="1">
        <v>20000</v>
      </c>
      <c r="N24" s="78"/>
      <c r="O24" s="78"/>
      <c r="P24" s="78"/>
      <c r="Q24" s="78"/>
    </row>
    <row r="25" spans="1:17" x14ac:dyDescent="0.2">
      <c r="A25" s="78" t="s">
        <v>34</v>
      </c>
      <c r="B25" s="78" t="s">
        <v>35</v>
      </c>
      <c r="C25" s="78" t="s">
        <v>36</v>
      </c>
      <c r="D25" s="78" t="s">
        <v>65</v>
      </c>
      <c r="E25" s="78" t="s">
        <v>38</v>
      </c>
      <c r="F25" s="78" t="s">
        <v>39</v>
      </c>
      <c r="G25" s="78" t="s">
        <v>66</v>
      </c>
      <c r="H25" s="78" t="s">
        <v>67</v>
      </c>
      <c r="I25" s="78" t="s">
        <v>68</v>
      </c>
      <c r="J25" s="78" t="s">
        <v>18</v>
      </c>
      <c r="K25" s="78" t="s">
        <v>42</v>
      </c>
      <c r="L25" s="78" t="s">
        <v>12</v>
      </c>
      <c r="M25" s="1">
        <v>30384660</v>
      </c>
      <c r="N25" s="1">
        <v>16652478.199999999</v>
      </c>
      <c r="O25" s="1">
        <v>4475153.13</v>
      </c>
      <c r="P25" s="1">
        <v>4471613.28</v>
      </c>
      <c r="Q25" s="78"/>
    </row>
    <row r="26" spans="1:17" x14ac:dyDescent="0.2">
      <c r="A26" s="78" t="s">
        <v>34</v>
      </c>
      <c r="B26" s="78" t="s">
        <v>35</v>
      </c>
      <c r="C26" s="78" t="s">
        <v>36</v>
      </c>
      <c r="D26" s="78" t="s">
        <v>69</v>
      </c>
      <c r="E26" s="78" t="s">
        <v>38</v>
      </c>
      <c r="F26" s="78" t="s">
        <v>39</v>
      </c>
      <c r="G26" s="78" t="s">
        <v>167</v>
      </c>
      <c r="H26" s="78" t="s">
        <v>168</v>
      </c>
      <c r="I26" s="78" t="s">
        <v>13</v>
      </c>
      <c r="J26" s="78" t="s">
        <v>18</v>
      </c>
      <c r="K26" s="78" t="s">
        <v>42</v>
      </c>
      <c r="L26" s="78" t="s">
        <v>12</v>
      </c>
      <c r="M26" s="1">
        <v>57034030.780000001</v>
      </c>
      <c r="N26" s="1">
        <v>57034030.700000003</v>
      </c>
      <c r="O26" s="1">
        <v>14196056.34</v>
      </c>
      <c r="P26" s="1">
        <v>14196056.34</v>
      </c>
      <c r="Q26" s="78"/>
    </row>
    <row r="27" spans="1:17" x14ac:dyDescent="0.2">
      <c r="A27" s="78" t="s">
        <v>34</v>
      </c>
      <c r="B27" s="78" t="s">
        <v>35</v>
      </c>
      <c r="C27" s="78" t="s">
        <v>36</v>
      </c>
      <c r="D27" s="78" t="s">
        <v>142</v>
      </c>
      <c r="E27" s="78" t="s">
        <v>38</v>
      </c>
      <c r="F27" s="78" t="s">
        <v>39</v>
      </c>
      <c r="G27" s="78" t="s">
        <v>47</v>
      </c>
      <c r="H27" s="78" t="s">
        <v>48</v>
      </c>
      <c r="I27" s="78" t="s">
        <v>13</v>
      </c>
      <c r="J27" s="78" t="s">
        <v>18</v>
      </c>
      <c r="K27" s="78" t="s">
        <v>42</v>
      </c>
      <c r="L27" s="78" t="s">
        <v>13</v>
      </c>
      <c r="M27" s="1">
        <v>42585580.539999999</v>
      </c>
      <c r="N27" s="1">
        <v>42585580.539999999</v>
      </c>
      <c r="O27" s="1">
        <v>42585580.539999999</v>
      </c>
      <c r="P27" s="1">
        <v>42585580.539999999</v>
      </c>
      <c r="Q27" s="78"/>
    </row>
    <row r="28" spans="1:17" x14ac:dyDescent="0.2">
      <c r="A28" s="78" t="s">
        <v>34</v>
      </c>
      <c r="B28" s="78" t="s">
        <v>35</v>
      </c>
      <c r="C28" s="78" t="s">
        <v>78</v>
      </c>
      <c r="D28" s="78" t="s">
        <v>79</v>
      </c>
      <c r="E28" s="78" t="s">
        <v>80</v>
      </c>
      <c r="F28" s="78" t="s">
        <v>81</v>
      </c>
      <c r="G28" s="78" t="s">
        <v>82</v>
      </c>
      <c r="H28" s="78" t="s">
        <v>165</v>
      </c>
      <c r="I28" s="78" t="s">
        <v>68</v>
      </c>
      <c r="J28" s="78" t="s">
        <v>17</v>
      </c>
      <c r="K28" s="78" t="s">
        <v>83</v>
      </c>
      <c r="L28" s="78" t="s">
        <v>13</v>
      </c>
      <c r="M28" s="1">
        <v>53143344.079999998</v>
      </c>
      <c r="N28" s="1">
        <v>53143344.079999998</v>
      </c>
      <c r="O28" s="1">
        <v>53143344.079999998</v>
      </c>
      <c r="P28" s="1">
        <v>52471597.159999996</v>
      </c>
      <c r="Q28" s="78"/>
    </row>
    <row r="29" spans="1:17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M30" s="1">
        <f>SUM(M10:M29)</f>
        <v>689918026.75999999</v>
      </c>
      <c r="N30" s="1">
        <f t="shared" ref="N30:P30" si="0">SUM(N10:N29)</f>
        <v>593500854.38999999</v>
      </c>
      <c r="O30" s="1">
        <f t="shared" si="0"/>
        <v>415673868.84999996</v>
      </c>
      <c r="P30" s="1">
        <f t="shared" si="0"/>
        <v>410805850.68999994</v>
      </c>
    </row>
    <row r="31" spans="1:17" x14ac:dyDescent="0.2">
      <c r="M31" s="1"/>
      <c r="N31" s="1"/>
      <c r="O31" s="1"/>
      <c r="P31" s="1"/>
    </row>
    <row r="32" spans="1:17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53"/>
      <c r="O32" s="53"/>
      <c r="P32" s="53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B16" sqref="B16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81" t="s">
        <v>145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1" t="s">
        <v>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101" t="s">
        <v>172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x14ac:dyDescent="0.2">
      <c r="A5" s="101" t="s">
        <v>21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81" t="s">
        <v>22</v>
      </c>
      <c r="B7" s="81"/>
      <c r="C7" s="81" t="s">
        <v>23</v>
      </c>
      <c r="D7" s="81" t="s">
        <v>24</v>
      </c>
      <c r="E7" s="81" t="s">
        <v>25</v>
      </c>
      <c r="F7" s="81"/>
      <c r="G7" s="81" t="s">
        <v>26</v>
      </c>
      <c r="H7" s="81"/>
      <c r="I7" s="81" t="s">
        <v>27</v>
      </c>
      <c r="J7" s="81" t="s">
        <v>28</v>
      </c>
      <c r="K7" s="81" t="s">
        <v>29</v>
      </c>
      <c r="L7" s="81" t="s">
        <v>30</v>
      </c>
      <c r="M7" s="81" t="s">
        <v>31</v>
      </c>
      <c r="N7" s="81" t="s">
        <v>130</v>
      </c>
      <c r="O7" s="81" t="s">
        <v>131</v>
      </c>
      <c r="P7" s="81" t="s">
        <v>132</v>
      </c>
    </row>
    <row r="8" spans="1:1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 t="s">
        <v>32</v>
      </c>
      <c r="N8" s="81" t="s">
        <v>133</v>
      </c>
      <c r="O8" s="81" t="s">
        <v>134</v>
      </c>
      <c r="P8" s="81" t="s">
        <v>135</v>
      </c>
    </row>
    <row r="9" spans="1:16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 t="s">
        <v>33</v>
      </c>
      <c r="M9" s="81" t="s">
        <v>153</v>
      </c>
      <c r="N9" s="81" t="s">
        <v>153</v>
      </c>
      <c r="O9" s="81" t="s">
        <v>153</v>
      </c>
      <c r="P9" s="81" t="s">
        <v>153</v>
      </c>
    </row>
    <row r="10" spans="1:16" x14ac:dyDescent="0.2">
      <c r="A10" s="81" t="s">
        <v>34</v>
      </c>
      <c r="B10" s="81" t="s">
        <v>35</v>
      </c>
      <c r="C10" s="81" t="s">
        <v>36</v>
      </c>
      <c r="D10" s="81" t="s">
        <v>37</v>
      </c>
      <c r="E10" s="81" t="s">
        <v>38</v>
      </c>
      <c r="F10" s="81" t="s">
        <v>39</v>
      </c>
      <c r="G10" s="81" t="s">
        <v>40</v>
      </c>
      <c r="H10" s="81" t="s">
        <v>41</v>
      </c>
      <c r="I10" s="81" t="s">
        <v>13</v>
      </c>
      <c r="J10" s="81" t="s">
        <v>18</v>
      </c>
      <c r="K10" s="81" t="s">
        <v>42</v>
      </c>
      <c r="L10" s="81" t="s">
        <v>12</v>
      </c>
      <c r="M10" s="82">
        <v>28458359</v>
      </c>
      <c r="N10" s="82">
        <v>21597450.73</v>
      </c>
      <c r="O10" s="82">
        <v>12293292.23</v>
      </c>
      <c r="P10" s="82">
        <v>11754612.76</v>
      </c>
    </row>
    <row r="11" spans="1:16" x14ac:dyDescent="0.2">
      <c r="A11" s="81" t="s">
        <v>34</v>
      </c>
      <c r="B11" s="81" t="s">
        <v>35</v>
      </c>
      <c r="C11" s="81" t="s">
        <v>36</v>
      </c>
      <c r="D11" s="81" t="s">
        <v>37</v>
      </c>
      <c r="E11" s="81" t="s">
        <v>38</v>
      </c>
      <c r="F11" s="81" t="s">
        <v>39</v>
      </c>
      <c r="G11" s="81" t="s">
        <v>43</v>
      </c>
      <c r="H11" s="81" t="s">
        <v>44</v>
      </c>
      <c r="I11" s="81" t="s">
        <v>13</v>
      </c>
      <c r="J11" s="81" t="s">
        <v>18</v>
      </c>
      <c r="K11" s="81" t="s">
        <v>42</v>
      </c>
      <c r="L11" s="81" t="s">
        <v>14</v>
      </c>
      <c r="M11" s="82">
        <v>3000000</v>
      </c>
      <c r="N11" s="82">
        <v>62539.74</v>
      </c>
      <c r="O11" s="82">
        <v>34218.6</v>
      </c>
      <c r="P11" s="82">
        <v>502.97</v>
      </c>
    </row>
    <row r="12" spans="1:16" x14ac:dyDescent="0.2">
      <c r="A12" s="81" t="s">
        <v>34</v>
      </c>
      <c r="B12" s="81" t="s">
        <v>35</v>
      </c>
      <c r="C12" s="81" t="s">
        <v>36</v>
      </c>
      <c r="D12" s="81" t="s">
        <v>37</v>
      </c>
      <c r="E12" s="81" t="s">
        <v>38</v>
      </c>
      <c r="F12" s="81" t="s">
        <v>39</v>
      </c>
      <c r="G12" s="81" t="s">
        <v>43</v>
      </c>
      <c r="H12" s="81" t="s">
        <v>44</v>
      </c>
      <c r="I12" s="81" t="s">
        <v>13</v>
      </c>
      <c r="J12" s="81" t="s">
        <v>18</v>
      </c>
      <c r="K12" s="81" t="s">
        <v>42</v>
      </c>
      <c r="L12" s="81" t="s">
        <v>12</v>
      </c>
      <c r="M12" s="82">
        <v>150544829</v>
      </c>
      <c r="N12" s="82">
        <v>126090125.52</v>
      </c>
      <c r="O12" s="82">
        <v>31464121.370000001</v>
      </c>
      <c r="P12" s="82">
        <v>30573373.399999999</v>
      </c>
    </row>
    <row r="13" spans="1:16" x14ac:dyDescent="0.2">
      <c r="A13" s="81" t="s">
        <v>34</v>
      </c>
      <c r="B13" s="81" t="s">
        <v>35</v>
      </c>
      <c r="C13" s="81" t="s">
        <v>36</v>
      </c>
      <c r="D13" s="81" t="s">
        <v>37</v>
      </c>
      <c r="E13" s="81" t="s">
        <v>38</v>
      </c>
      <c r="F13" s="81" t="s">
        <v>39</v>
      </c>
      <c r="G13" s="81" t="s">
        <v>43</v>
      </c>
      <c r="H13" s="81" t="s">
        <v>44</v>
      </c>
      <c r="I13" s="81" t="s">
        <v>13</v>
      </c>
      <c r="J13" s="81" t="s">
        <v>19</v>
      </c>
      <c r="K13" s="81" t="s">
        <v>45</v>
      </c>
      <c r="L13" s="81" t="s">
        <v>12</v>
      </c>
      <c r="M13" s="82">
        <v>23202114</v>
      </c>
      <c r="N13" s="82">
        <v>14292282.57</v>
      </c>
      <c r="O13" s="82">
        <v>822225.98</v>
      </c>
      <c r="P13" s="82">
        <v>822225.98</v>
      </c>
    </row>
    <row r="14" spans="1:16" x14ac:dyDescent="0.2">
      <c r="A14" s="81" t="s">
        <v>34</v>
      </c>
      <c r="B14" s="81" t="s">
        <v>35</v>
      </c>
      <c r="C14" s="81" t="s">
        <v>36</v>
      </c>
      <c r="D14" s="81" t="s">
        <v>46</v>
      </c>
      <c r="E14" s="81" t="s">
        <v>38</v>
      </c>
      <c r="F14" s="81" t="s">
        <v>39</v>
      </c>
      <c r="G14" s="81" t="s">
        <v>49</v>
      </c>
      <c r="H14" s="81" t="s">
        <v>50</v>
      </c>
      <c r="I14" s="81" t="s">
        <v>13</v>
      </c>
      <c r="J14" s="81" t="s">
        <v>18</v>
      </c>
      <c r="K14" s="81" t="s">
        <v>42</v>
      </c>
      <c r="L14" s="81" t="s">
        <v>14</v>
      </c>
      <c r="M14" s="82">
        <v>1490000</v>
      </c>
      <c r="N14" s="81"/>
      <c r="O14" s="81"/>
      <c r="P14" s="81"/>
    </row>
    <row r="15" spans="1:16" x14ac:dyDescent="0.2">
      <c r="A15" s="81" t="s">
        <v>34</v>
      </c>
      <c r="B15" s="81" t="s">
        <v>35</v>
      </c>
      <c r="C15" s="81" t="s">
        <v>36</v>
      </c>
      <c r="D15" s="81" t="s">
        <v>46</v>
      </c>
      <c r="E15" s="81" t="s">
        <v>38</v>
      </c>
      <c r="F15" s="81" t="s">
        <v>39</v>
      </c>
      <c r="G15" s="81" t="s">
        <v>51</v>
      </c>
      <c r="H15" s="81" t="s">
        <v>52</v>
      </c>
      <c r="I15" s="81" t="s">
        <v>13</v>
      </c>
      <c r="J15" s="81" t="s">
        <v>18</v>
      </c>
      <c r="K15" s="81" t="s">
        <v>42</v>
      </c>
      <c r="L15" s="81" t="s">
        <v>14</v>
      </c>
      <c r="M15" s="82">
        <v>3000000</v>
      </c>
      <c r="N15" s="81"/>
      <c r="O15" s="81"/>
      <c r="P15" s="81"/>
    </row>
    <row r="16" spans="1:16" x14ac:dyDescent="0.2">
      <c r="A16" s="81" t="s">
        <v>34</v>
      </c>
      <c r="B16" s="81" t="s">
        <v>35</v>
      </c>
      <c r="C16" s="81" t="s">
        <v>36</v>
      </c>
      <c r="D16" s="81" t="s">
        <v>46</v>
      </c>
      <c r="E16" s="81" t="s">
        <v>38</v>
      </c>
      <c r="F16" s="81" t="s">
        <v>39</v>
      </c>
      <c r="G16" s="81" t="s">
        <v>53</v>
      </c>
      <c r="H16" s="81" t="s">
        <v>54</v>
      </c>
      <c r="I16" s="81" t="s">
        <v>13</v>
      </c>
      <c r="J16" s="81" t="s">
        <v>18</v>
      </c>
      <c r="K16" s="81" t="s">
        <v>42</v>
      </c>
      <c r="L16" s="81" t="s">
        <v>14</v>
      </c>
      <c r="M16" s="82">
        <v>3453069</v>
      </c>
      <c r="N16" s="81"/>
      <c r="O16" s="81"/>
      <c r="P16" s="81"/>
    </row>
    <row r="17" spans="1:17" x14ac:dyDescent="0.2">
      <c r="A17" s="81" t="s">
        <v>34</v>
      </c>
      <c r="B17" s="81" t="s">
        <v>35</v>
      </c>
      <c r="C17" s="81" t="s">
        <v>36</v>
      </c>
      <c r="D17" s="81" t="s">
        <v>46</v>
      </c>
      <c r="E17" s="81" t="s">
        <v>38</v>
      </c>
      <c r="F17" s="81" t="s">
        <v>39</v>
      </c>
      <c r="G17" s="81" t="s">
        <v>55</v>
      </c>
      <c r="H17" s="81" t="s">
        <v>56</v>
      </c>
      <c r="I17" s="81" t="s">
        <v>13</v>
      </c>
      <c r="J17" s="81" t="s">
        <v>18</v>
      </c>
      <c r="K17" s="81" t="s">
        <v>42</v>
      </c>
      <c r="L17" s="81" t="s">
        <v>14</v>
      </c>
      <c r="M17" s="82">
        <v>700000</v>
      </c>
      <c r="N17" s="81"/>
      <c r="O17" s="81"/>
      <c r="P17" s="81"/>
    </row>
    <row r="18" spans="1:17" x14ac:dyDescent="0.2">
      <c r="A18" s="81" t="s">
        <v>34</v>
      </c>
      <c r="B18" s="81" t="s">
        <v>35</v>
      </c>
      <c r="C18" s="81" t="s">
        <v>36</v>
      </c>
      <c r="D18" s="81" t="s">
        <v>46</v>
      </c>
      <c r="E18" s="81" t="s">
        <v>38</v>
      </c>
      <c r="F18" s="81" t="s">
        <v>39</v>
      </c>
      <c r="G18" s="81" t="s">
        <v>57</v>
      </c>
      <c r="H18" s="81" t="s">
        <v>58</v>
      </c>
      <c r="I18" s="81" t="s">
        <v>13</v>
      </c>
      <c r="J18" s="81" t="s">
        <v>18</v>
      </c>
      <c r="K18" s="81" t="s">
        <v>42</v>
      </c>
      <c r="L18" s="81" t="s">
        <v>14</v>
      </c>
      <c r="M18" s="82">
        <v>3655000</v>
      </c>
      <c r="N18" s="81"/>
      <c r="O18" s="81"/>
      <c r="P18" s="81"/>
    </row>
    <row r="19" spans="1:17" x14ac:dyDescent="0.2">
      <c r="A19" s="81" t="s">
        <v>34</v>
      </c>
      <c r="B19" s="81" t="s">
        <v>35</v>
      </c>
      <c r="C19" s="81" t="s">
        <v>36</v>
      </c>
      <c r="D19" s="81" t="s">
        <v>46</v>
      </c>
      <c r="E19" s="81" t="s">
        <v>38</v>
      </c>
      <c r="F19" s="81" t="s">
        <v>39</v>
      </c>
      <c r="G19" s="81" t="s">
        <v>59</v>
      </c>
      <c r="H19" s="81" t="s">
        <v>60</v>
      </c>
      <c r="I19" s="81" t="s">
        <v>13</v>
      </c>
      <c r="J19" s="81" t="s">
        <v>18</v>
      </c>
      <c r="K19" s="81" t="s">
        <v>42</v>
      </c>
      <c r="L19" s="81" t="s">
        <v>14</v>
      </c>
      <c r="M19" s="82">
        <v>2000000</v>
      </c>
      <c r="N19" s="81"/>
      <c r="O19" s="81"/>
      <c r="P19" s="81"/>
    </row>
    <row r="20" spans="1:17" x14ac:dyDescent="0.2">
      <c r="A20" s="81" t="s">
        <v>34</v>
      </c>
      <c r="B20" s="81" t="s">
        <v>35</v>
      </c>
      <c r="C20" s="81" t="s">
        <v>36</v>
      </c>
      <c r="D20" s="81" t="s">
        <v>46</v>
      </c>
      <c r="E20" s="81" t="s">
        <v>38</v>
      </c>
      <c r="F20" s="81" t="s">
        <v>39</v>
      </c>
      <c r="G20" s="81" t="s">
        <v>140</v>
      </c>
      <c r="H20" s="81" t="s">
        <v>141</v>
      </c>
      <c r="I20" s="81" t="s">
        <v>13</v>
      </c>
      <c r="J20" s="81" t="s">
        <v>18</v>
      </c>
      <c r="K20" s="81" t="s">
        <v>42</v>
      </c>
      <c r="L20" s="81" t="s">
        <v>14</v>
      </c>
      <c r="M20" s="82">
        <v>1800000</v>
      </c>
      <c r="N20" s="81"/>
      <c r="O20" s="81"/>
      <c r="P20" s="81"/>
    </row>
    <row r="21" spans="1:17" x14ac:dyDescent="0.2">
      <c r="A21" s="81" t="s">
        <v>34</v>
      </c>
      <c r="B21" s="81" t="s">
        <v>35</v>
      </c>
      <c r="C21" s="81" t="s">
        <v>36</v>
      </c>
      <c r="D21" s="81" t="s">
        <v>46</v>
      </c>
      <c r="E21" s="81" t="s">
        <v>38</v>
      </c>
      <c r="F21" s="81" t="s">
        <v>39</v>
      </c>
      <c r="G21" s="81" t="s">
        <v>61</v>
      </c>
      <c r="H21" s="81" t="s">
        <v>164</v>
      </c>
      <c r="I21" s="81" t="s">
        <v>13</v>
      </c>
      <c r="J21" s="81" t="s">
        <v>18</v>
      </c>
      <c r="K21" s="81" t="s">
        <v>42</v>
      </c>
      <c r="L21" s="81" t="s">
        <v>13</v>
      </c>
      <c r="M21" s="82">
        <v>344705301.75</v>
      </c>
      <c r="N21" s="82">
        <v>344705301.75</v>
      </c>
      <c r="O21" s="82">
        <v>344598268.85000002</v>
      </c>
      <c r="P21" s="82">
        <v>341864429.23000002</v>
      </c>
    </row>
    <row r="22" spans="1:17" x14ac:dyDescent="0.2">
      <c r="A22" s="81" t="s">
        <v>34</v>
      </c>
      <c r="B22" s="81" t="s">
        <v>35</v>
      </c>
      <c r="C22" s="81" t="s">
        <v>36</v>
      </c>
      <c r="D22" s="81" t="s">
        <v>46</v>
      </c>
      <c r="E22" s="81" t="s">
        <v>38</v>
      </c>
      <c r="F22" s="81" t="s">
        <v>39</v>
      </c>
      <c r="G22" s="81" t="s">
        <v>125</v>
      </c>
      <c r="H22" s="81" t="s">
        <v>126</v>
      </c>
      <c r="I22" s="81" t="s">
        <v>13</v>
      </c>
      <c r="J22" s="81" t="s">
        <v>18</v>
      </c>
      <c r="K22" s="81" t="s">
        <v>42</v>
      </c>
      <c r="L22" s="81" t="s">
        <v>12</v>
      </c>
      <c r="M22" s="82">
        <v>17799477</v>
      </c>
      <c r="N22" s="82">
        <v>5920337.8899999997</v>
      </c>
      <c r="O22" s="82">
        <v>5823415.4199999999</v>
      </c>
      <c r="P22" s="82">
        <v>5823415.4199999999</v>
      </c>
    </row>
    <row r="23" spans="1:17" x14ac:dyDescent="0.2">
      <c r="A23" s="81" t="s">
        <v>34</v>
      </c>
      <c r="B23" s="81" t="s">
        <v>35</v>
      </c>
      <c r="C23" s="81" t="s">
        <v>36</v>
      </c>
      <c r="D23" s="81" t="s">
        <v>62</v>
      </c>
      <c r="E23" s="81" t="s">
        <v>38</v>
      </c>
      <c r="F23" s="81" t="s">
        <v>39</v>
      </c>
      <c r="G23" s="81" t="s">
        <v>63</v>
      </c>
      <c r="H23" s="81" t="s">
        <v>64</v>
      </c>
      <c r="I23" s="81" t="s">
        <v>13</v>
      </c>
      <c r="J23" s="81" t="s">
        <v>18</v>
      </c>
      <c r="K23" s="81" t="s">
        <v>42</v>
      </c>
      <c r="L23" s="81" t="s">
        <v>14</v>
      </c>
      <c r="M23" s="82">
        <v>20000</v>
      </c>
      <c r="N23" s="81"/>
      <c r="O23" s="81"/>
      <c r="P23" s="81"/>
    </row>
    <row r="24" spans="1:17" x14ac:dyDescent="0.2">
      <c r="A24" s="81" t="s">
        <v>34</v>
      </c>
      <c r="B24" s="81" t="s">
        <v>35</v>
      </c>
      <c r="C24" s="81" t="s">
        <v>36</v>
      </c>
      <c r="D24" s="81" t="s">
        <v>62</v>
      </c>
      <c r="E24" s="81" t="s">
        <v>38</v>
      </c>
      <c r="F24" s="81" t="s">
        <v>39</v>
      </c>
      <c r="G24" s="81" t="s">
        <v>63</v>
      </c>
      <c r="H24" s="81" t="s">
        <v>64</v>
      </c>
      <c r="I24" s="81" t="s">
        <v>13</v>
      </c>
      <c r="J24" s="81" t="s">
        <v>18</v>
      </c>
      <c r="K24" s="81" t="s">
        <v>42</v>
      </c>
      <c r="L24" s="81" t="s">
        <v>12</v>
      </c>
      <c r="M24" s="82">
        <v>20000</v>
      </c>
      <c r="N24" s="81"/>
      <c r="O24" s="81"/>
      <c r="P24" s="81"/>
    </row>
    <row r="25" spans="1:17" x14ac:dyDescent="0.2">
      <c r="A25" s="81" t="s">
        <v>34</v>
      </c>
      <c r="B25" s="81" t="s">
        <v>35</v>
      </c>
      <c r="C25" s="81" t="s">
        <v>36</v>
      </c>
      <c r="D25" s="81" t="s">
        <v>65</v>
      </c>
      <c r="E25" s="81" t="s">
        <v>38</v>
      </c>
      <c r="F25" s="81" t="s">
        <v>39</v>
      </c>
      <c r="G25" s="81" t="s">
        <v>66</v>
      </c>
      <c r="H25" s="81" t="s">
        <v>67</v>
      </c>
      <c r="I25" s="81" t="s">
        <v>68</v>
      </c>
      <c r="J25" s="81" t="s">
        <v>18</v>
      </c>
      <c r="K25" s="81" t="s">
        <v>42</v>
      </c>
      <c r="L25" s="81" t="s">
        <v>12</v>
      </c>
      <c r="M25" s="82">
        <v>30841533</v>
      </c>
      <c r="N25" s="82">
        <v>16652478.199999999</v>
      </c>
      <c r="O25" s="82">
        <v>6509182.0199999996</v>
      </c>
      <c r="P25" s="82">
        <v>6509182.0199999996</v>
      </c>
    </row>
    <row r="26" spans="1:17" x14ac:dyDescent="0.2">
      <c r="A26" s="81" t="s">
        <v>34</v>
      </c>
      <c r="B26" s="81" t="s">
        <v>35</v>
      </c>
      <c r="C26" s="81" t="s">
        <v>36</v>
      </c>
      <c r="D26" s="81" t="s">
        <v>69</v>
      </c>
      <c r="E26" s="81" t="s">
        <v>38</v>
      </c>
      <c r="F26" s="81" t="s">
        <v>39</v>
      </c>
      <c r="G26" s="81" t="s">
        <v>167</v>
      </c>
      <c r="H26" s="81" t="s">
        <v>168</v>
      </c>
      <c r="I26" s="81" t="s">
        <v>13</v>
      </c>
      <c r="J26" s="81" t="s">
        <v>18</v>
      </c>
      <c r="K26" s="81" t="s">
        <v>42</v>
      </c>
      <c r="L26" s="81" t="s">
        <v>12</v>
      </c>
      <c r="M26" s="82">
        <v>57041941.780000001</v>
      </c>
      <c r="N26" s="82">
        <v>57041941.700000003</v>
      </c>
      <c r="O26" s="82">
        <v>18902986.710000001</v>
      </c>
      <c r="P26" s="82">
        <v>18902986.710000001</v>
      </c>
    </row>
    <row r="27" spans="1:17" x14ac:dyDescent="0.2">
      <c r="A27" s="81" t="s">
        <v>34</v>
      </c>
      <c r="B27" s="81" t="s">
        <v>35</v>
      </c>
      <c r="C27" s="81" t="s">
        <v>36</v>
      </c>
      <c r="D27" s="81" t="s">
        <v>142</v>
      </c>
      <c r="E27" s="81" t="s">
        <v>38</v>
      </c>
      <c r="F27" s="81" t="s">
        <v>39</v>
      </c>
      <c r="G27" s="81" t="s">
        <v>47</v>
      </c>
      <c r="H27" s="81" t="s">
        <v>48</v>
      </c>
      <c r="I27" s="81" t="s">
        <v>13</v>
      </c>
      <c r="J27" s="81" t="s">
        <v>18</v>
      </c>
      <c r="K27" s="81" t="s">
        <v>42</v>
      </c>
      <c r="L27" s="81" t="s">
        <v>13</v>
      </c>
      <c r="M27" s="82">
        <v>56608582.100000001</v>
      </c>
      <c r="N27" s="82">
        <v>56608582.100000001</v>
      </c>
      <c r="O27" s="82">
        <v>56608582.100000001</v>
      </c>
      <c r="P27" s="82">
        <v>56608582.100000001</v>
      </c>
    </row>
    <row r="28" spans="1:17" x14ac:dyDescent="0.2">
      <c r="A28" s="81" t="s">
        <v>34</v>
      </c>
      <c r="B28" s="81" t="s">
        <v>35</v>
      </c>
      <c r="C28" s="81" t="s">
        <v>78</v>
      </c>
      <c r="D28" s="81" t="s">
        <v>79</v>
      </c>
      <c r="E28" s="81" t="s">
        <v>80</v>
      </c>
      <c r="F28" s="81" t="s">
        <v>81</v>
      </c>
      <c r="G28" s="81" t="s">
        <v>82</v>
      </c>
      <c r="H28" s="81" t="s">
        <v>165</v>
      </c>
      <c r="I28" s="81" t="s">
        <v>68</v>
      </c>
      <c r="J28" s="81" t="s">
        <v>17</v>
      </c>
      <c r="K28" s="81" t="s">
        <v>83</v>
      </c>
      <c r="L28" s="81" t="s">
        <v>13</v>
      </c>
      <c r="M28" s="82">
        <v>68953625.540000007</v>
      </c>
      <c r="N28" s="82">
        <v>68953625.540000007</v>
      </c>
      <c r="O28" s="82">
        <v>68952600.299999997</v>
      </c>
      <c r="P28" s="82">
        <v>68271278.090000004</v>
      </c>
    </row>
    <row r="29" spans="1:1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60"/>
      <c r="P29" s="60"/>
    </row>
    <row r="30" spans="1:1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>
        <f>SUM(M10:M29)</f>
        <v>797293832.16999996</v>
      </c>
      <c r="N30" s="60">
        <f t="shared" ref="N30:Q30" si="0">SUM(N10:N29)</f>
        <v>711924665.74000001</v>
      </c>
      <c r="O30" s="60">
        <f t="shared" si="0"/>
        <v>546008893.58000004</v>
      </c>
      <c r="P30" s="60">
        <f t="shared" si="0"/>
        <v>541130588.68000007</v>
      </c>
      <c r="Q30" s="60">
        <f t="shared" si="0"/>
        <v>0</v>
      </c>
    </row>
    <row r="31" spans="1:1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0"/>
      <c r="O31" s="60"/>
      <c r="P31" s="60"/>
    </row>
    <row r="32" spans="1:1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60"/>
    </row>
    <row r="33" spans="1:16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2"/>
      <c r="O33" s="52"/>
      <c r="P33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B16" sqref="B16"/>
    </sheetView>
  </sheetViews>
  <sheetFormatPr defaultRowHeight="12.75" x14ac:dyDescent="0.2"/>
  <cols>
    <col min="3" max="3" width="6.85546875" customWidth="1"/>
    <col min="8" max="8" width="23.71093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s="80" t="s">
        <v>145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0.5" customHeight="1" x14ac:dyDescent="0.2">
      <c r="A3" s="80" t="s">
        <v>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0.5" customHeight="1" x14ac:dyDescent="0.2">
      <c r="A4" s="100" t="s">
        <v>173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x14ac:dyDescent="0.2">
      <c r="A7" s="80" t="s">
        <v>22</v>
      </c>
      <c r="B7" s="80"/>
      <c r="C7" s="80" t="s">
        <v>23</v>
      </c>
      <c r="D7" s="80" t="s">
        <v>24</v>
      </c>
      <c r="E7" s="80" t="s">
        <v>25</v>
      </c>
      <c r="F7" s="80"/>
      <c r="G7" s="80" t="s">
        <v>26</v>
      </c>
      <c r="H7" s="80"/>
      <c r="I7" s="80" t="s">
        <v>27</v>
      </c>
      <c r="J7" s="80" t="s">
        <v>28</v>
      </c>
      <c r="K7" s="80" t="s">
        <v>29</v>
      </c>
      <c r="L7" s="80" t="s">
        <v>30</v>
      </c>
      <c r="M7" s="80" t="s">
        <v>31</v>
      </c>
      <c r="N7" s="80" t="s">
        <v>130</v>
      </c>
      <c r="O7" s="80" t="s">
        <v>131</v>
      </c>
      <c r="P7" s="80" t="s">
        <v>132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32</v>
      </c>
      <c r="N8" s="80" t="s">
        <v>133</v>
      </c>
      <c r="O8" s="80" t="s">
        <v>134</v>
      </c>
      <c r="P8" s="80" t="s">
        <v>135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33</v>
      </c>
      <c r="M9" s="80" t="s">
        <v>153</v>
      </c>
      <c r="N9" s="80" t="s">
        <v>153</v>
      </c>
      <c r="O9" s="80" t="s">
        <v>153</v>
      </c>
      <c r="P9" s="80" t="s">
        <v>153</v>
      </c>
    </row>
    <row r="10" spans="1:16" x14ac:dyDescent="0.2">
      <c r="A10" s="80" t="s">
        <v>34</v>
      </c>
      <c r="B10" s="80" t="s">
        <v>35</v>
      </c>
      <c r="C10" s="80" t="s">
        <v>36</v>
      </c>
      <c r="D10" s="80" t="s">
        <v>37</v>
      </c>
      <c r="E10" s="80" t="s">
        <v>38</v>
      </c>
      <c r="F10" s="80" t="s">
        <v>39</v>
      </c>
      <c r="G10" s="80" t="s">
        <v>40</v>
      </c>
      <c r="H10" s="80" t="s">
        <v>41</v>
      </c>
      <c r="I10" s="80" t="s">
        <v>13</v>
      </c>
      <c r="J10" s="80" t="s">
        <v>18</v>
      </c>
      <c r="K10" s="80" t="s">
        <v>42</v>
      </c>
      <c r="L10" s="80" t="s">
        <v>12</v>
      </c>
      <c r="M10" s="1">
        <v>31720937</v>
      </c>
      <c r="N10" s="1">
        <v>21597450.73</v>
      </c>
      <c r="O10" s="1">
        <v>16517236.220000001</v>
      </c>
      <c r="P10" s="1">
        <v>16210638.779999999</v>
      </c>
    </row>
    <row r="11" spans="1:16" x14ac:dyDescent="0.2">
      <c r="A11" s="80" t="s">
        <v>34</v>
      </c>
      <c r="B11" s="80" t="s">
        <v>35</v>
      </c>
      <c r="C11" s="80" t="s">
        <v>36</v>
      </c>
      <c r="D11" s="80" t="s">
        <v>37</v>
      </c>
      <c r="E11" s="80" t="s">
        <v>38</v>
      </c>
      <c r="F11" s="80" t="s">
        <v>39</v>
      </c>
      <c r="G11" s="80" t="s">
        <v>43</v>
      </c>
      <c r="H11" s="80" t="s">
        <v>44</v>
      </c>
      <c r="I11" s="80" t="s">
        <v>13</v>
      </c>
      <c r="J11" s="80" t="s">
        <v>18</v>
      </c>
      <c r="K11" s="80" t="s">
        <v>42</v>
      </c>
      <c r="L11" s="80" t="s">
        <v>14</v>
      </c>
      <c r="M11" s="1">
        <v>3000000</v>
      </c>
      <c r="N11" s="1">
        <v>62606.29</v>
      </c>
      <c r="O11" s="1">
        <v>55195.51</v>
      </c>
      <c r="P11" s="1">
        <v>34218.6</v>
      </c>
    </row>
    <row r="12" spans="1:16" x14ac:dyDescent="0.2">
      <c r="A12" s="80" t="s">
        <v>34</v>
      </c>
      <c r="B12" s="80" t="s">
        <v>35</v>
      </c>
      <c r="C12" s="80" t="s">
        <v>36</v>
      </c>
      <c r="D12" s="80" t="s">
        <v>37</v>
      </c>
      <c r="E12" s="80" t="s">
        <v>38</v>
      </c>
      <c r="F12" s="80" t="s">
        <v>39</v>
      </c>
      <c r="G12" s="80" t="s">
        <v>43</v>
      </c>
      <c r="H12" s="80" t="s">
        <v>44</v>
      </c>
      <c r="I12" s="80" t="s">
        <v>13</v>
      </c>
      <c r="J12" s="80" t="s">
        <v>18</v>
      </c>
      <c r="K12" s="80" t="s">
        <v>42</v>
      </c>
      <c r="L12" s="80" t="s">
        <v>12</v>
      </c>
      <c r="M12" s="1">
        <v>150544829</v>
      </c>
      <c r="N12" s="1">
        <v>126627483.59999999</v>
      </c>
      <c r="O12" s="1">
        <v>40452033.259999998</v>
      </c>
      <c r="P12" s="1">
        <v>39180709.469999999</v>
      </c>
    </row>
    <row r="13" spans="1:16" x14ac:dyDescent="0.2">
      <c r="A13" s="80" t="s">
        <v>34</v>
      </c>
      <c r="B13" s="80" t="s">
        <v>35</v>
      </c>
      <c r="C13" s="80" t="s">
        <v>36</v>
      </c>
      <c r="D13" s="80" t="s">
        <v>37</v>
      </c>
      <c r="E13" s="80" t="s">
        <v>38</v>
      </c>
      <c r="F13" s="80" t="s">
        <v>39</v>
      </c>
      <c r="G13" s="80" t="s">
        <v>43</v>
      </c>
      <c r="H13" s="80" t="s">
        <v>44</v>
      </c>
      <c r="I13" s="80" t="s">
        <v>13</v>
      </c>
      <c r="J13" s="80" t="s">
        <v>19</v>
      </c>
      <c r="K13" s="80" t="s">
        <v>45</v>
      </c>
      <c r="L13" s="80" t="s">
        <v>12</v>
      </c>
      <c r="M13" s="1">
        <v>23202114</v>
      </c>
      <c r="N13" s="1">
        <v>14133215.57</v>
      </c>
      <c r="O13" s="1">
        <v>1125834.98</v>
      </c>
      <c r="P13" s="1">
        <v>1125834.98</v>
      </c>
    </row>
    <row r="14" spans="1:16" x14ac:dyDescent="0.2">
      <c r="A14" s="80" t="s">
        <v>34</v>
      </c>
      <c r="B14" s="80" t="s">
        <v>35</v>
      </c>
      <c r="C14" s="80" t="s">
        <v>36</v>
      </c>
      <c r="D14" s="80" t="s">
        <v>37</v>
      </c>
      <c r="E14" s="80" t="s">
        <v>38</v>
      </c>
      <c r="F14" s="80" t="s">
        <v>39</v>
      </c>
      <c r="G14" s="80" t="s">
        <v>43</v>
      </c>
      <c r="H14" s="80" t="s">
        <v>44</v>
      </c>
      <c r="I14" s="80" t="s">
        <v>13</v>
      </c>
      <c r="J14" s="80" t="s">
        <v>82</v>
      </c>
      <c r="K14" s="80" t="s">
        <v>137</v>
      </c>
      <c r="L14" s="80" t="s">
        <v>14</v>
      </c>
      <c r="M14" s="1">
        <v>4995675</v>
      </c>
      <c r="N14" s="80"/>
      <c r="O14" s="80"/>
      <c r="P14" s="80"/>
    </row>
    <row r="15" spans="1:16" x14ac:dyDescent="0.2">
      <c r="A15" s="80" t="s">
        <v>34</v>
      </c>
      <c r="B15" s="80" t="s">
        <v>35</v>
      </c>
      <c r="C15" s="80" t="s">
        <v>36</v>
      </c>
      <c r="D15" s="80" t="s">
        <v>46</v>
      </c>
      <c r="E15" s="80" t="s">
        <v>38</v>
      </c>
      <c r="F15" s="80" t="s">
        <v>39</v>
      </c>
      <c r="G15" s="80" t="s">
        <v>49</v>
      </c>
      <c r="H15" s="80" t="s">
        <v>50</v>
      </c>
      <c r="I15" s="80" t="s">
        <v>13</v>
      </c>
      <c r="J15" s="80" t="s">
        <v>18</v>
      </c>
      <c r="K15" s="80" t="s">
        <v>42</v>
      </c>
      <c r="L15" s="80" t="s">
        <v>14</v>
      </c>
      <c r="M15" s="1">
        <v>1490000</v>
      </c>
      <c r="N15" s="80"/>
      <c r="O15" s="80"/>
      <c r="P15" s="80"/>
    </row>
    <row r="16" spans="1:16" x14ac:dyDescent="0.2">
      <c r="A16" s="80" t="s">
        <v>34</v>
      </c>
      <c r="B16" s="80" t="s">
        <v>35</v>
      </c>
      <c r="C16" s="80" t="s">
        <v>36</v>
      </c>
      <c r="D16" s="80" t="s">
        <v>46</v>
      </c>
      <c r="E16" s="80" t="s">
        <v>38</v>
      </c>
      <c r="F16" s="80" t="s">
        <v>39</v>
      </c>
      <c r="G16" s="80" t="s">
        <v>51</v>
      </c>
      <c r="H16" s="80" t="s">
        <v>52</v>
      </c>
      <c r="I16" s="80" t="s">
        <v>13</v>
      </c>
      <c r="J16" s="80" t="s">
        <v>18</v>
      </c>
      <c r="K16" s="80" t="s">
        <v>42</v>
      </c>
      <c r="L16" s="80" t="s">
        <v>14</v>
      </c>
      <c r="M16" s="1">
        <v>3000000</v>
      </c>
      <c r="N16" s="80"/>
      <c r="O16" s="80"/>
      <c r="P16" s="80"/>
    </row>
    <row r="17" spans="1:16" x14ac:dyDescent="0.2">
      <c r="A17" s="80" t="s">
        <v>34</v>
      </c>
      <c r="B17" s="80" t="s">
        <v>35</v>
      </c>
      <c r="C17" s="80" t="s">
        <v>36</v>
      </c>
      <c r="D17" s="80" t="s">
        <v>46</v>
      </c>
      <c r="E17" s="80" t="s">
        <v>38</v>
      </c>
      <c r="F17" s="80" t="s">
        <v>39</v>
      </c>
      <c r="G17" s="80" t="s">
        <v>53</v>
      </c>
      <c r="H17" s="80" t="s">
        <v>54</v>
      </c>
      <c r="I17" s="80" t="s">
        <v>13</v>
      </c>
      <c r="J17" s="80" t="s">
        <v>18</v>
      </c>
      <c r="K17" s="80" t="s">
        <v>42</v>
      </c>
      <c r="L17" s="80" t="s">
        <v>14</v>
      </c>
      <c r="M17" s="1">
        <v>3453069</v>
      </c>
      <c r="N17" s="80"/>
      <c r="O17" s="80"/>
      <c r="P17" s="80"/>
    </row>
    <row r="18" spans="1:16" x14ac:dyDescent="0.2">
      <c r="A18" s="80" t="s">
        <v>34</v>
      </c>
      <c r="B18" s="80" t="s">
        <v>35</v>
      </c>
      <c r="C18" s="80" t="s">
        <v>36</v>
      </c>
      <c r="D18" s="80" t="s">
        <v>46</v>
      </c>
      <c r="E18" s="80" t="s">
        <v>38</v>
      </c>
      <c r="F18" s="80" t="s">
        <v>39</v>
      </c>
      <c r="G18" s="80" t="s">
        <v>55</v>
      </c>
      <c r="H18" s="80" t="s">
        <v>56</v>
      </c>
      <c r="I18" s="80" t="s">
        <v>13</v>
      </c>
      <c r="J18" s="80" t="s">
        <v>18</v>
      </c>
      <c r="K18" s="80" t="s">
        <v>42</v>
      </c>
      <c r="L18" s="80" t="s">
        <v>14</v>
      </c>
      <c r="M18" s="1">
        <v>700000</v>
      </c>
      <c r="N18" s="80"/>
      <c r="O18" s="80"/>
      <c r="P18" s="80"/>
    </row>
    <row r="19" spans="1:16" x14ac:dyDescent="0.2">
      <c r="A19" s="80" t="s">
        <v>34</v>
      </c>
      <c r="B19" s="80" t="s">
        <v>35</v>
      </c>
      <c r="C19" s="80" t="s">
        <v>36</v>
      </c>
      <c r="D19" s="80" t="s">
        <v>46</v>
      </c>
      <c r="E19" s="80" t="s">
        <v>38</v>
      </c>
      <c r="F19" s="80" t="s">
        <v>39</v>
      </c>
      <c r="G19" s="80" t="s">
        <v>57</v>
      </c>
      <c r="H19" s="80" t="s">
        <v>58</v>
      </c>
      <c r="I19" s="80" t="s">
        <v>13</v>
      </c>
      <c r="J19" s="80" t="s">
        <v>18</v>
      </c>
      <c r="K19" s="80" t="s">
        <v>42</v>
      </c>
      <c r="L19" s="80" t="s">
        <v>14</v>
      </c>
      <c r="M19" s="1">
        <v>890000</v>
      </c>
      <c r="N19" s="80"/>
      <c r="O19" s="80"/>
      <c r="P19" s="80"/>
    </row>
    <row r="20" spans="1:16" x14ac:dyDescent="0.2">
      <c r="A20" s="80" t="s">
        <v>34</v>
      </c>
      <c r="B20" s="80" t="s">
        <v>35</v>
      </c>
      <c r="C20" s="80" t="s">
        <v>36</v>
      </c>
      <c r="D20" s="80" t="s">
        <v>46</v>
      </c>
      <c r="E20" s="80" t="s">
        <v>38</v>
      </c>
      <c r="F20" s="80" t="s">
        <v>39</v>
      </c>
      <c r="G20" s="80" t="s">
        <v>59</v>
      </c>
      <c r="H20" s="80" t="s">
        <v>60</v>
      </c>
      <c r="I20" s="80" t="s">
        <v>13</v>
      </c>
      <c r="J20" s="80" t="s">
        <v>18</v>
      </c>
      <c r="K20" s="80" t="s">
        <v>42</v>
      </c>
      <c r="L20" s="80" t="s">
        <v>14</v>
      </c>
      <c r="M20" s="1">
        <v>2000000</v>
      </c>
      <c r="N20" s="80"/>
      <c r="O20" s="80"/>
      <c r="P20" s="80"/>
    </row>
    <row r="21" spans="1:16" x14ac:dyDescent="0.2">
      <c r="A21" s="80" t="s">
        <v>34</v>
      </c>
      <c r="B21" s="80" t="s">
        <v>35</v>
      </c>
      <c r="C21" s="80" t="s">
        <v>36</v>
      </c>
      <c r="D21" s="80" t="s">
        <v>46</v>
      </c>
      <c r="E21" s="80" t="s">
        <v>38</v>
      </c>
      <c r="F21" s="80" t="s">
        <v>39</v>
      </c>
      <c r="G21" s="80" t="s">
        <v>140</v>
      </c>
      <c r="H21" s="80" t="s">
        <v>141</v>
      </c>
      <c r="I21" s="80" t="s">
        <v>13</v>
      </c>
      <c r="J21" s="80" t="s">
        <v>18</v>
      </c>
      <c r="K21" s="80" t="s">
        <v>42</v>
      </c>
      <c r="L21" s="80" t="s">
        <v>14</v>
      </c>
      <c r="M21" s="1">
        <v>1800000</v>
      </c>
      <c r="N21" s="80"/>
      <c r="O21" s="80"/>
      <c r="P21" s="80"/>
    </row>
    <row r="22" spans="1:16" x14ac:dyDescent="0.2">
      <c r="A22" s="80" t="s">
        <v>34</v>
      </c>
      <c r="B22" s="80" t="s">
        <v>35</v>
      </c>
      <c r="C22" s="80" t="s">
        <v>36</v>
      </c>
      <c r="D22" s="80" t="s">
        <v>46</v>
      </c>
      <c r="E22" s="80" t="s">
        <v>38</v>
      </c>
      <c r="F22" s="80" t="s">
        <v>39</v>
      </c>
      <c r="G22" s="80" t="s">
        <v>61</v>
      </c>
      <c r="H22" s="80" t="s">
        <v>164</v>
      </c>
      <c r="I22" s="80" t="s">
        <v>13</v>
      </c>
      <c r="J22" s="80" t="s">
        <v>18</v>
      </c>
      <c r="K22" s="80" t="s">
        <v>42</v>
      </c>
      <c r="L22" s="80" t="s">
        <v>13</v>
      </c>
      <c r="M22" s="1">
        <v>422367269.35000002</v>
      </c>
      <c r="N22" s="1">
        <v>422367269.35000002</v>
      </c>
      <c r="O22" s="1">
        <v>422271769.86000001</v>
      </c>
      <c r="P22" s="1">
        <v>419542777.77999997</v>
      </c>
    </row>
    <row r="23" spans="1:16" x14ac:dyDescent="0.2">
      <c r="A23" s="80" t="s">
        <v>34</v>
      </c>
      <c r="B23" s="80" t="s">
        <v>35</v>
      </c>
      <c r="C23" s="80" t="s">
        <v>36</v>
      </c>
      <c r="D23" s="80" t="s">
        <v>46</v>
      </c>
      <c r="E23" s="80" t="s">
        <v>38</v>
      </c>
      <c r="F23" s="80" t="s">
        <v>39</v>
      </c>
      <c r="G23" s="80" t="s">
        <v>125</v>
      </c>
      <c r="H23" s="80" t="s">
        <v>126</v>
      </c>
      <c r="I23" s="80" t="s">
        <v>13</v>
      </c>
      <c r="J23" s="80" t="s">
        <v>18</v>
      </c>
      <c r="K23" s="80" t="s">
        <v>42</v>
      </c>
      <c r="L23" s="80" t="s">
        <v>12</v>
      </c>
      <c r="M23" s="1">
        <v>17799477</v>
      </c>
      <c r="N23" s="1">
        <v>7356233.3300000001</v>
      </c>
      <c r="O23" s="1">
        <v>7261110.8600000003</v>
      </c>
      <c r="P23" s="1">
        <v>7261110.8600000003</v>
      </c>
    </row>
    <row r="24" spans="1:16" x14ac:dyDescent="0.2">
      <c r="A24" s="80" t="s">
        <v>34</v>
      </c>
      <c r="B24" s="80" t="s">
        <v>35</v>
      </c>
      <c r="C24" s="80" t="s">
        <v>36</v>
      </c>
      <c r="D24" s="80" t="s">
        <v>62</v>
      </c>
      <c r="E24" s="80" t="s">
        <v>38</v>
      </c>
      <c r="F24" s="80" t="s">
        <v>39</v>
      </c>
      <c r="G24" s="80" t="s">
        <v>63</v>
      </c>
      <c r="H24" s="80" t="s">
        <v>64</v>
      </c>
      <c r="I24" s="80" t="s">
        <v>13</v>
      </c>
      <c r="J24" s="80" t="s">
        <v>18</v>
      </c>
      <c r="K24" s="80" t="s">
        <v>42</v>
      </c>
      <c r="L24" s="80" t="s">
        <v>14</v>
      </c>
      <c r="M24" s="1">
        <v>20000</v>
      </c>
      <c r="N24" s="80"/>
      <c r="O24" s="80"/>
      <c r="P24" s="80"/>
    </row>
    <row r="25" spans="1:16" x14ac:dyDescent="0.2">
      <c r="A25" s="80" t="s">
        <v>34</v>
      </c>
      <c r="B25" s="80" t="s">
        <v>35</v>
      </c>
      <c r="C25" s="80" t="s">
        <v>36</v>
      </c>
      <c r="D25" s="80" t="s">
        <v>62</v>
      </c>
      <c r="E25" s="80" t="s">
        <v>38</v>
      </c>
      <c r="F25" s="80" t="s">
        <v>39</v>
      </c>
      <c r="G25" s="80" t="s">
        <v>63</v>
      </c>
      <c r="H25" s="80" t="s">
        <v>64</v>
      </c>
      <c r="I25" s="80" t="s">
        <v>13</v>
      </c>
      <c r="J25" s="80" t="s">
        <v>18</v>
      </c>
      <c r="K25" s="80" t="s">
        <v>42</v>
      </c>
      <c r="L25" s="80" t="s">
        <v>12</v>
      </c>
      <c r="M25" s="1">
        <v>20000</v>
      </c>
      <c r="N25" s="80"/>
      <c r="O25" s="80"/>
      <c r="P25" s="80"/>
    </row>
    <row r="26" spans="1:16" x14ac:dyDescent="0.2">
      <c r="A26" s="80" t="s">
        <v>34</v>
      </c>
      <c r="B26" s="80" t="s">
        <v>35</v>
      </c>
      <c r="C26" s="80" t="s">
        <v>36</v>
      </c>
      <c r="D26" s="80" t="s">
        <v>65</v>
      </c>
      <c r="E26" s="80" t="s">
        <v>38</v>
      </c>
      <c r="F26" s="80" t="s">
        <v>39</v>
      </c>
      <c r="G26" s="80" t="s">
        <v>66</v>
      </c>
      <c r="H26" s="80" t="s">
        <v>67</v>
      </c>
      <c r="I26" s="80" t="s">
        <v>68</v>
      </c>
      <c r="J26" s="80" t="s">
        <v>18</v>
      </c>
      <c r="K26" s="80" t="s">
        <v>42</v>
      </c>
      <c r="L26" s="80" t="s">
        <v>12</v>
      </c>
      <c r="M26" s="1">
        <v>30841533</v>
      </c>
      <c r="N26" s="1">
        <v>16652478.199999999</v>
      </c>
      <c r="O26" s="1">
        <v>8545793.2899999991</v>
      </c>
      <c r="P26" s="1">
        <v>8545793.2899999991</v>
      </c>
    </row>
    <row r="27" spans="1:16" x14ac:dyDescent="0.2">
      <c r="A27" s="80" t="s">
        <v>34</v>
      </c>
      <c r="B27" s="80" t="s">
        <v>35</v>
      </c>
      <c r="C27" s="80" t="s">
        <v>36</v>
      </c>
      <c r="D27" s="80" t="s">
        <v>69</v>
      </c>
      <c r="E27" s="80" t="s">
        <v>38</v>
      </c>
      <c r="F27" s="80" t="s">
        <v>39</v>
      </c>
      <c r="G27" s="80" t="s">
        <v>167</v>
      </c>
      <c r="H27" s="80" t="s">
        <v>168</v>
      </c>
      <c r="I27" s="80" t="s">
        <v>13</v>
      </c>
      <c r="J27" s="80" t="s">
        <v>18</v>
      </c>
      <c r="K27" s="80" t="s">
        <v>42</v>
      </c>
      <c r="L27" s="80" t="s">
        <v>12</v>
      </c>
      <c r="M27" s="1">
        <v>57099527.240000002</v>
      </c>
      <c r="N27" s="1">
        <v>57099527.159999996</v>
      </c>
      <c r="O27" s="1">
        <v>23651364.059999999</v>
      </c>
      <c r="P27" s="1">
        <v>23651364.059999999</v>
      </c>
    </row>
    <row r="28" spans="1:16" x14ac:dyDescent="0.2">
      <c r="A28" s="80" t="s">
        <v>34</v>
      </c>
      <c r="B28" s="80" t="s">
        <v>35</v>
      </c>
      <c r="C28" s="80" t="s">
        <v>36</v>
      </c>
      <c r="D28" s="80" t="s">
        <v>142</v>
      </c>
      <c r="E28" s="80" t="s">
        <v>38</v>
      </c>
      <c r="F28" s="80" t="s">
        <v>39</v>
      </c>
      <c r="G28" s="80" t="s">
        <v>47</v>
      </c>
      <c r="H28" s="80" t="s">
        <v>48</v>
      </c>
      <c r="I28" s="80" t="s">
        <v>13</v>
      </c>
      <c r="J28" s="80" t="s">
        <v>18</v>
      </c>
      <c r="K28" s="80" t="s">
        <v>42</v>
      </c>
      <c r="L28" s="80" t="s">
        <v>13</v>
      </c>
      <c r="M28" s="1">
        <v>70800650.849999994</v>
      </c>
      <c r="N28" s="1">
        <v>70800650.849999994</v>
      </c>
      <c r="O28" s="1">
        <v>70800650.849999994</v>
      </c>
      <c r="P28" s="1">
        <v>70800650.849999994</v>
      </c>
    </row>
    <row r="29" spans="1:16" x14ac:dyDescent="0.2">
      <c r="A29" s="80" t="s">
        <v>34</v>
      </c>
      <c r="B29" s="80" t="s">
        <v>35</v>
      </c>
      <c r="C29" s="80" t="s">
        <v>78</v>
      </c>
      <c r="D29" s="80" t="s">
        <v>79</v>
      </c>
      <c r="E29" s="80" t="s">
        <v>80</v>
      </c>
      <c r="F29" s="80" t="s">
        <v>81</v>
      </c>
      <c r="G29" s="80" t="s">
        <v>82</v>
      </c>
      <c r="H29" s="80" t="s">
        <v>165</v>
      </c>
      <c r="I29" s="80" t="s">
        <v>68</v>
      </c>
      <c r="J29" s="80" t="s">
        <v>17</v>
      </c>
      <c r="K29" s="80" t="s">
        <v>83</v>
      </c>
      <c r="L29" s="80" t="s">
        <v>13</v>
      </c>
      <c r="M29" s="1">
        <v>84954530.069999993</v>
      </c>
      <c r="N29" s="1">
        <v>84954530.069999993</v>
      </c>
      <c r="O29" s="1">
        <v>84924360.290000007</v>
      </c>
      <c r="P29" s="1">
        <v>84237409.430000007</v>
      </c>
    </row>
    <row r="30" spans="1:16" x14ac:dyDescent="0.2">
      <c r="M30" s="1"/>
      <c r="N30" s="1"/>
      <c r="O30" s="1"/>
      <c r="P30" s="1"/>
    </row>
    <row r="31" spans="1:16" x14ac:dyDescent="0.2">
      <c r="M31" s="1">
        <f>SUM(M10:M30)</f>
        <v>910699611.50999999</v>
      </c>
      <c r="N31" s="1">
        <f t="shared" ref="N31:P31" si="0">SUM(N10:N30)</f>
        <v>821651445.1500001</v>
      </c>
      <c r="O31" s="1">
        <f t="shared" si="0"/>
        <v>675605349.17999995</v>
      </c>
      <c r="P31" s="1">
        <f t="shared" si="0"/>
        <v>670590508.0999999</v>
      </c>
    </row>
    <row r="32" spans="1:16" x14ac:dyDescent="0.2">
      <c r="M32" s="1"/>
      <c r="N32" s="1"/>
      <c r="O32" s="1"/>
      <c r="P32" s="1"/>
    </row>
    <row r="33" spans="13:16" x14ac:dyDescent="0.2">
      <c r="M33" s="54"/>
      <c r="N33" s="54"/>
      <c r="O33" s="54"/>
      <c r="P33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B16" sqref="B16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145</v>
      </c>
    </row>
    <row r="3" spans="1:16" x14ac:dyDescent="0.2">
      <c r="A3" t="s">
        <v>20</v>
      </c>
    </row>
    <row r="4" spans="1:16" x14ac:dyDescent="0.2">
      <c r="A4" s="100" t="s">
        <v>148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129</v>
      </c>
      <c r="D33" t="s">
        <v>129</v>
      </c>
      <c r="E33" t="s">
        <v>129</v>
      </c>
      <c r="G33" t="s">
        <v>129</v>
      </c>
      <c r="I33" t="s">
        <v>129</v>
      </c>
      <c r="J33" t="s">
        <v>129</v>
      </c>
      <c r="K33" t="s">
        <v>129</v>
      </c>
      <c r="L33" t="s">
        <v>129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B16" sqref="B1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100" t="s">
        <v>150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G7" zoomScale="75" zoomScaleNormal="70" zoomScaleSheetLayoutView="75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>N27-O27+P27+Q27</f>
        <v>28526842.920000002</v>
      </c>
      <c r="S27" s="35">
        <f>'Access-Fev'!N30</f>
        <v>28526842.920000002</v>
      </c>
      <c r="T27" s="36">
        <f>IF(R27&gt;0,S27/R27,0)</f>
        <v>1</v>
      </c>
      <c r="U27" s="35">
        <f>'Access-Fev'!O30</f>
        <v>28526842.920000002</v>
      </c>
      <c r="V27" s="36">
        <f>IF(R27&gt;0,U27/R27,0)</f>
        <v>1</v>
      </c>
      <c r="W27" s="35">
        <f>'Access-Fev'!P30</f>
        <v>28526842.920000002</v>
      </c>
      <c r="X27" s="36">
        <f>IF(R27&gt;0,W27/R27,0)</f>
        <v>1</v>
      </c>
    </row>
    <row r="28" spans="1:24" s="74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>N28-O28+P28+Q28</f>
        <v>37499211.039999999</v>
      </c>
      <c r="S28" s="35">
        <f>'Access-Fev'!N31</f>
        <v>37499211.039999999</v>
      </c>
      <c r="T28" s="36">
        <f>IF(R28&gt;0,S28/R28,0)</f>
        <v>1</v>
      </c>
      <c r="U28" s="35">
        <f>'Access-Fev'!O31</f>
        <v>37478926.850000001</v>
      </c>
      <c r="V28" s="36">
        <f>IF(R28&gt;0,U28/R28,0)</f>
        <v>0.99945907688622138</v>
      </c>
      <c r="W28" s="35">
        <f>'Access-Fev'!P31</f>
        <v>36824141.770000003</v>
      </c>
      <c r="X28" s="36">
        <f>IF(R28&gt;0,W28/R28,0)</f>
        <v>0.98199777405236854</v>
      </c>
    </row>
    <row r="29" spans="1:24" ht="12.75" x14ac:dyDescent="0.2">
      <c r="A29" s="3" t="s">
        <v>119</v>
      </c>
      <c r="B29" s="3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  <row r="30" spans="1:24" ht="12.75" x14ac:dyDescent="0.2">
      <c r="A30" s="3" t="s">
        <v>120</v>
      </c>
      <c r="B30" s="40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/>
    <row r="32" spans="1:24" ht="12.75" x14ac:dyDescent="0.2"/>
    <row r="33" spans="14:27" ht="12.75" x14ac:dyDescent="0.2">
      <c r="N33" s="74" t="s">
        <v>15</v>
      </c>
      <c r="O33" s="74"/>
      <c r="P33" s="42">
        <f>SUM(P10:P28)</f>
        <v>580660182.18999994</v>
      </c>
      <c r="Q33" s="42"/>
      <c r="R33" s="42">
        <f>SUM(R10:R28)</f>
        <v>580660182.18999994</v>
      </c>
      <c r="S33" s="42">
        <f>SUM(S10:S28)</f>
        <v>480679473.74999994</v>
      </c>
      <c r="T33" s="42"/>
      <c r="U33" s="42">
        <f>SUM(U10:U28)</f>
        <v>282598332.16000003</v>
      </c>
      <c r="V33" s="42"/>
      <c r="W33" s="42">
        <f>SUM(W10:W28)</f>
        <v>277282317.26999998</v>
      </c>
      <c r="X33" s="42"/>
    </row>
    <row r="34" spans="14:27" ht="12.75" x14ac:dyDescent="0.2">
      <c r="N34" s="55" t="s">
        <v>138</v>
      </c>
      <c r="O34" s="74"/>
      <c r="P34" s="42">
        <f>'Access-Fev'!M33</f>
        <v>580660182.18999994</v>
      </c>
      <c r="Q34" s="42"/>
      <c r="R34" s="42">
        <f>'Access-Fev'!M33</f>
        <v>580660182.18999994</v>
      </c>
      <c r="S34" s="42">
        <f>'Access-Fev'!N33</f>
        <v>480679473.74999994</v>
      </c>
      <c r="T34" s="42"/>
      <c r="U34" s="42">
        <f>'Access-Fev'!O33</f>
        <v>282598332.16000003</v>
      </c>
      <c r="V34" s="42"/>
      <c r="W34" s="42">
        <f>'Access-Fev'!P33</f>
        <v>277282317.26999998</v>
      </c>
      <c r="X34" s="42"/>
    </row>
    <row r="35" spans="14:27" ht="12.75" x14ac:dyDescent="0.2">
      <c r="N35" s="74" t="s">
        <v>16</v>
      </c>
      <c r="O35" s="74"/>
      <c r="P35" s="42">
        <f>+P33-P34</f>
        <v>0</v>
      </c>
      <c r="Q35" s="42"/>
      <c r="R35" s="42">
        <f>+R33-R34</f>
        <v>0</v>
      </c>
      <c r="S35" s="42">
        <f>+S33-S34</f>
        <v>0</v>
      </c>
      <c r="T35" s="42"/>
      <c r="U35" s="42">
        <f>+U33-U34</f>
        <v>0</v>
      </c>
      <c r="V35" s="42"/>
      <c r="W35" s="42">
        <f>+W33-W34</f>
        <v>0</v>
      </c>
      <c r="X35" s="42"/>
    </row>
    <row r="36" spans="14:27" ht="12.75" x14ac:dyDescent="0.2"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42"/>
      <c r="Y37" s="42"/>
      <c r="Z37" s="42"/>
      <c r="AA37" s="42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5" t="s">
        <v>169</v>
      </c>
      <c r="O39" s="75"/>
      <c r="P39" s="56"/>
      <c r="Q39" s="75"/>
      <c r="R39" s="56">
        <v>580660182.19000006</v>
      </c>
      <c r="S39" s="56">
        <v>480679473.75</v>
      </c>
      <c r="T39" s="75"/>
      <c r="U39" s="56">
        <v>282598332.16000003</v>
      </c>
      <c r="V39" s="75"/>
      <c r="W39" s="56">
        <v>277282317.26999998</v>
      </c>
      <c r="X39" s="42"/>
      <c r="Y39" s="42"/>
      <c r="Z39" s="42"/>
      <c r="AA39" s="42"/>
    </row>
    <row r="40" spans="14:27" ht="12.75" x14ac:dyDescent="0.2">
      <c r="N40" s="75"/>
      <c r="O40" s="75"/>
      <c r="P40" s="42"/>
      <c r="Q40" s="42"/>
      <c r="R40" s="42">
        <f>R39-R33</f>
        <v>0</v>
      </c>
      <c r="S40" s="42">
        <f>S39-S33</f>
        <v>0</v>
      </c>
      <c r="T40" s="42"/>
      <c r="U40" s="42">
        <f>U39-U33</f>
        <v>0</v>
      </c>
      <c r="V40" s="42"/>
      <c r="W40" s="42">
        <f>W39-W33</f>
        <v>0</v>
      </c>
      <c r="X40" s="74"/>
      <c r="Y40" s="74"/>
      <c r="Z40" s="74"/>
      <c r="AA40" s="74"/>
    </row>
    <row r="41" spans="14:27" ht="12.75" x14ac:dyDescent="0.2">
      <c r="R41" s="74"/>
      <c r="S41" s="56"/>
      <c r="T41" s="74"/>
      <c r="U41" s="74"/>
      <c r="V41" s="74"/>
      <c r="W41" s="74"/>
      <c r="X41" s="74"/>
      <c r="Y41" s="74"/>
      <c r="Z41" s="74"/>
      <c r="AA41" s="74"/>
    </row>
    <row r="42" spans="14:27" ht="25.5" customHeight="1" x14ac:dyDescent="0.2"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56"/>
      <c r="U43" s="74"/>
      <c r="V43" s="56"/>
      <c r="W43" s="56"/>
      <c r="X43" s="74"/>
      <c r="Y43" s="56"/>
      <c r="Z43" s="74"/>
      <c r="AA43" s="56"/>
    </row>
    <row r="44" spans="14:27" ht="25.5" customHeight="1" x14ac:dyDescent="0.2">
      <c r="R44" s="74"/>
      <c r="S44" s="74"/>
      <c r="T44" s="42"/>
      <c r="U44" s="42"/>
      <c r="V44" s="42"/>
      <c r="W44" s="42"/>
      <c r="X44" s="42"/>
      <c r="Y44" s="42"/>
      <c r="Z44" s="42"/>
      <c r="AA44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B16" sqref="B16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100" t="s">
        <v>152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1"/>
      <c r="R4" s="61"/>
    </row>
    <row r="5" spans="1:18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130</v>
      </c>
      <c r="O7" s="61" t="s">
        <v>131</v>
      </c>
      <c r="P7" s="61" t="s">
        <v>132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133</v>
      </c>
      <c r="O8" s="61" t="s">
        <v>134</v>
      </c>
      <c r="P8" s="61" t="s">
        <v>135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153</v>
      </c>
      <c r="N9" s="61" t="s">
        <v>153</v>
      </c>
      <c r="O9" s="61" t="s">
        <v>153</v>
      </c>
      <c r="P9" s="61" t="s">
        <v>153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137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137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140</v>
      </c>
      <c r="H22" s="61" t="s">
        <v>141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B16" sqref="B1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100" t="s">
        <v>154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130</v>
      </c>
      <c r="O7" s="62" t="s">
        <v>131</v>
      </c>
      <c r="P7" s="62" t="s">
        <v>132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133</v>
      </c>
      <c r="O8" s="62" t="s">
        <v>134</v>
      </c>
      <c r="P8" s="62" t="s">
        <v>135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153</v>
      </c>
      <c r="N9" s="62" t="s">
        <v>153</v>
      </c>
      <c r="O9" s="62" t="s">
        <v>153</v>
      </c>
      <c r="P9" s="62" t="s">
        <v>153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137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137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140</v>
      </c>
      <c r="H22" s="62" t="s">
        <v>141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B16" sqref="B16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101" t="s">
        <v>157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66"/>
      <c r="R4" s="66"/>
      <c r="S4" s="66"/>
    </row>
    <row r="5" spans="1:19" ht="10.5" customHeight="1" x14ac:dyDescent="0.2">
      <c r="A5" s="101" t="s">
        <v>21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130</v>
      </c>
      <c r="O7" s="69" t="s">
        <v>131</v>
      </c>
      <c r="P7" s="69" t="s">
        <v>132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133</v>
      </c>
      <c r="O8" s="69" t="s">
        <v>134</v>
      </c>
      <c r="P8" s="69" t="s">
        <v>135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153</v>
      </c>
      <c r="N9" s="69" t="s">
        <v>153</v>
      </c>
      <c r="O9" s="69" t="s">
        <v>153</v>
      </c>
      <c r="P9" s="69" t="s">
        <v>153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137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137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140</v>
      </c>
      <c r="H22" s="69" t="s">
        <v>141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142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B16" sqref="B16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100" t="s">
        <v>158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68"/>
      <c r="R4" s="68"/>
    </row>
    <row r="5" spans="1:18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130</v>
      </c>
      <c r="O7" s="68" t="s">
        <v>131</v>
      </c>
      <c r="P7" s="68" t="s">
        <v>132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133</v>
      </c>
      <c r="O8" s="68" t="s">
        <v>134</v>
      </c>
      <c r="P8" s="68" t="s">
        <v>135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153</v>
      </c>
      <c r="N9" s="68" t="s">
        <v>153</v>
      </c>
      <c r="O9" s="68" t="s">
        <v>153</v>
      </c>
      <c r="P9" s="68" t="s">
        <v>153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137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137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140</v>
      </c>
      <c r="H22" s="68" t="s">
        <v>141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B16" sqref="B1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100" t="s">
        <v>160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71"/>
    </row>
    <row r="5" spans="1:17" ht="10.5" customHeight="1" x14ac:dyDescent="0.2">
      <c r="A5" s="100" t="s">
        <v>21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130</v>
      </c>
      <c r="O7" s="71" t="s">
        <v>131</v>
      </c>
      <c r="P7" s="71" t="s">
        <v>132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133</v>
      </c>
      <c r="O8" s="71" t="s">
        <v>134</v>
      </c>
      <c r="P8" s="71" t="s">
        <v>135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153</v>
      </c>
      <c r="N9" s="71" t="s">
        <v>153</v>
      </c>
      <c r="O9" s="71" t="s">
        <v>153</v>
      </c>
      <c r="P9" s="71" t="s">
        <v>153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137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137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140</v>
      </c>
      <c r="H22" s="71" t="s">
        <v>141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161</v>
      </c>
      <c r="H23" s="71" t="s">
        <v>162</v>
      </c>
      <c r="I23" s="71" t="s">
        <v>13</v>
      </c>
      <c r="J23" s="71" t="s">
        <v>18</v>
      </c>
      <c r="K23" s="71" t="s">
        <v>42</v>
      </c>
      <c r="L23" s="71" t="s">
        <v>163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161</v>
      </c>
      <c r="H24" s="71" t="s">
        <v>162</v>
      </c>
      <c r="I24" s="71" t="s">
        <v>13</v>
      </c>
      <c r="J24" s="71" t="s">
        <v>122</v>
      </c>
      <c r="K24" s="71" t="s">
        <v>139</v>
      </c>
      <c r="L24" s="71" t="s">
        <v>163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164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142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165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165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165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66" zoomScaleNormal="85" zoomScaleSheetLayoutView="66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28458358.949999999</v>
      </c>
      <c r="T10" s="31">
        <f>IF(R10&gt;0,S10/R10,0)</f>
        <v>0.99999999824304697</v>
      </c>
      <c r="U10" s="30">
        <f>'Access-Mar'!O10</f>
        <v>7969653.2999999998</v>
      </c>
      <c r="V10" s="31">
        <f>IF(R10&gt;0,U10/R10,0)</f>
        <v>0.28004612985590632</v>
      </c>
      <c r="W10" s="30">
        <f>'Access-Mar'!P10</f>
        <v>7321038.2699999996</v>
      </c>
      <c r="X10" s="31">
        <f>IF(R10&gt;0,W10/R10,0)</f>
        <v>0.25725440704434149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3000000</v>
      </c>
      <c r="Q11" s="35"/>
      <c r="R11" s="35">
        <f t="shared" ref="R11:R28" si="0">N11-O11+P11+Q11</f>
        <v>3000000</v>
      </c>
      <c r="S11" s="35">
        <f>'Access-Mar'!N11</f>
        <v>62539.74</v>
      </c>
      <c r="T11" s="36">
        <f t="shared" ref="T11:T29" si="1">IF(R11&gt;0,S11/R11,0)</f>
        <v>2.084658E-2</v>
      </c>
      <c r="U11" s="35">
        <f>'Access-Mar'!O11</f>
        <v>0</v>
      </c>
      <c r="V11" s="36">
        <f t="shared" ref="V11:V29" si="2">IF(R11&gt;0,U11/R11,0)</f>
        <v>0</v>
      </c>
      <c r="W11" s="35">
        <f>'Access-Mar'!P11</f>
        <v>0</v>
      </c>
      <c r="X11" s="36">
        <f t="shared" ref="X11:X29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150544829</v>
      </c>
      <c r="Q12" s="35"/>
      <c r="R12" s="35">
        <f t="shared" si="0"/>
        <v>150544829</v>
      </c>
      <c r="S12" s="35">
        <f>'Access-Mar'!N12</f>
        <v>113232634.2</v>
      </c>
      <c r="T12" s="36">
        <f t="shared" si="1"/>
        <v>0.75215226555539816</v>
      </c>
      <c r="U12" s="35">
        <f>'Access-Mar'!O12</f>
        <v>20885474.25</v>
      </c>
      <c r="V12" s="36">
        <f t="shared" si="2"/>
        <v>0.1387325914063777</v>
      </c>
      <c r="W12" s="35">
        <f>'Access-Mar'!P12</f>
        <v>20087375.140000001</v>
      </c>
      <c r="X12" s="36">
        <f t="shared" si="3"/>
        <v>0.13343118640096233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23202114</v>
      </c>
      <c r="Q13" s="35"/>
      <c r="R13" s="35">
        <f t="shared" si="0"/>
        <v>23202114</v>
      </c>
      <c r="S13" s="35">
        <f>'Access-Mar'!N13</f>
        <v>10229805.039999999</v>
      </c>
      <c r="T13" s="36">
        <f t="shared" si="1"/>
        <v>0.44089969732930367</v>
      </c>
      <c r="U13" s="35">
        <f>'Access-Mar'!O13</f>
        <v>491061.47</v>
      </c>
      <c r="V13" s="36">
        <f t="shared" si="2"/>
        <v>2.1164514147288475E-2</v>
      </c>
      <c r="W13" s="35">
        <f>'Access-Mar'!P13</f>
        <v>491061.47</v>
      </c>
      <c r="X13" s="36">
        <f t="shared" si="3"/>
        <v>2.1164514147288475E-2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1490000</v>
      </c>
      <c r="Q14" s="35"/>
      <c r="R14" s="35">
        <f t="shared" si="0"/>
        <v>1490000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3000000</v>
      </c>
      <c r="Q15" s="35"/>
      <c r="R15" s="35">
        <f t="shared" si="0"/>
        <v>3000000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3453069</v>
      </c>
      <c r="Q16" s="35"/>
      <c r="R16" s="35">
        <f t="shared" si="0"/>
        <v>3453069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700000</v>
      </c>
      <c r="Q17" s="35"/>
      <c r="R17" s="35">
        <f t="shared" si="0"/>
        <v>700000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3655000</v>
      </c>
      <c r="Q18" s="35"/>
      <c r="R18" s="35">
        <f t="shared" si="0"/>
        <v>3655000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1800000</v>
      </c>
      <c r="Q20" s="35"/>
      <c r="R20" s="35">
        <f t="shared" si="0"/>
        <v>1800000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ATIVOS CIVIS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267627563.36000001</v>
      </c>
      <c r="Q21" s="35"/>
      <c r="R21" s="35">
        <f t="shared" si="0"/>
        <v>267627563.36000001</v>
      </c>
      <c r="S21" s="35">
        <f>'Access-Mar'!N21</f>
        <v>267627563.36000001</v>
      </c>
      <c r="T21" s="36">
        <f t="shared" si="1"/>
        <v>1</v>
      </c>
      <c r="U21" s="35">
        <f>'Access-Mar'!O21</f>
        <v>267548526.06</v>
      </c>
      <c r="V21" s="36">
        <f t="shared" si="2"/>
        <v>0.99970467429061594</v>
      </c>
      <c r="W21" s="35">
        <f>'Access-Mar'!P21</f>
        <v>264802508.81</v>
      </c>
      <c r="X21" s="36">
        <f t="shared" si="3"/>
        <v>0.9894440822367766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17799477</v>
      </c>
      <c r="Q22" s="35"/>
      <c r="R22" s="35">
        <f t="shared" si="0"/>
        <v>17799477</v>
      </c>
      <c r="S22" s="35">
        <f>'Access-Mar'!N22</f>
        <v>4474519.58</v>
      </c>
      <c r="T22" s="36">
        <f t="shared" si="1"/>
        <v>0.25138489069088943</v>
      </c>
      <c r="U22" s="35">
        <f>'Access-Mar'!O22</f>
        <v>4379019.68</v>
      </c>
      <c r="V22" s="36">
        <f t="shared" si="2"/>
        <v>0.24601957012557166</v>
      </c>
      <c r="W22" s="35">
        <f>'Access-Mar'!P22</f>
        <v>4379019.68</v>
      </c>
      <c r="X22" s="36">
        <f t="shared" si="3"/>
        <v>0.24601957012557166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20000</v>
      </c>
      <c r="Q23" s="35"/>
      <c r="R23" s="35">
        <f t="shared" si="0"/>
        <v>20000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20000</v>
      </c>
      <c r="Q24" s="35"/>
      <c r="R24" s="35">
        <f t="shared" si="0"/>
        <v>20000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30384660</v>
      </c>
      <c r="Q25" s="35"/>
      <c r="R25" s="35">
        <f t="shared" si="0"/>
        <v>30384660</v>
      </c>
      <c r="S25" s="35">
        <f>'Access-Mar'!N25</f>
        <v>16652478.199999999</v>
      </c>
      <c r="T25" s="36">
        <f t="shared" si="1"/>
        <v>0.54805543981732885</v>
      </c>
      <c r="U25" s="35">
        <f>'Access-Mar'!O25</f>
        <v>4475153.13</v>
      </c>
      <c r="V25" s="36">
        <f t="shared" si="2"/>
        <v>0.14728330447008456</v>
      </c>
      <c r="W25" s="35">
        <f>'Access-Mar'!P25</f>
        <v>4471613.28</v>
      </c>
      <c r="X25" s="36">
        <f t="shared" si="3"/>
        <v>0.14716680324874459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0569.212B</v>
      </c>
      <c r="E26" s="43" t="str">
        <f>+'Access-Mar'!F26</f>
        <v>PRESTACAO JURISDICIONAL NA JUSTICA FEDERAL</v>
      </c>
      <c r="F26" s="43" t="str">
        <f>+'Access-Mar'!H26</f>
        <v>BENEFICIOS OBRIGATORIOS AOS SERVIDORES CIVIS, EMPREGADOS, MI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57034030.780000001</v>
      </c>
      <c r="Q26" s="35"/>
      <c r="R26" s="35">
        <f t="shared" si="0"/>
        <v>57034030.780000001</v>
      </c>
      <c r="S26" s="35">
        <f>'Access-Mar'!N26</f>
        <v>57034030.700000003</v>
      </c>
      <c r="T26" s="36">
        <f t="shared" si="1"/>
        <v>0.99999999859732869</v>
      </c>
      <c r="U26" s="35">
        <f>'Access-Mar'!O26</f>
        <v>14196056.34</v>
      </c>
      <c r="V26" s="36">
        <f t="shared" si="2"/>
        <v>0.2489050159326649</v>
      </c>
      <c r="W26" s="35">
        <f>'Access-Mar'!P26</f>
        <v>14196056.34</v>
      </c>
      <c r="X26" s="36">
        <f t="shared" si="3"/>
        <v>0.2489050159326649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02.846</v>
      </c>
      <c r="D27" s="32" t="str">
        <f>CONCATENATE('Access-Mar'!E27,".",'Access-Mar'!G27)</f>
        <v>0569.09HB</v>
      </c>
      <c r="E27" s="43" t="str">
        <f>+'Access-Mar'!F27</f>
        <v>PRESTACAO JURISDICIONAL NA JUSTICA FEDERAL</v>
      </c>
      <c r="F27" s="43" t="str">
        <f>+'Access-Mar'!H27</f>
        <v>CONTRIBUICAO DA UNIAO, DE SUAS AUTARQUIAS E FUNDACOES PARA O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1</v>
      </c>
      <c r="K27" s="35"/>
      <c r="L27" s="35"/>
      <c r="M27" s="35"/>
      <c r="N27" s="33">
        <v>0</v>
      </c>
      <c r="O27" s="35"/>
      <c r="P27" s="35">
        <f>'Access-Mar'!M27</f>
        <v>42585580.539999999</v>
      </c>
      <c r="Q27" s="35"/>
      <c r="R27" s="35">
        <f t="shared" si="0"/>
        <v>42585580.539999999</v>
      </c>
      <c r="S27" s="35">
        <f>'Access-Mar'!N27</f>
        <v>42585580.539999999</v>
      </c>
      <c r="T27" s="36">
        <f t="shared" si="1"/>
        <v>1</v>
      </c>
      <c r="U27" s="35">
        <f>'Access-Mar'!O27</f>
        <v>42585580.539999999</v>
      </c>
      <c r="V27" s="36">
        <f t="shared" si="2"/>
        <v>1</v>
      </c>
      <c r="W27" s="35">
        <f>'Access-Mar'!P27</f>
        <v>42585580.539999999</v>
      </c>
      <c r="X27" s="36">
        <f t="shared" si="3"/>
        <v>1</v>
      </c>
    </row>
    <row r="28" spans="1:24" ht="30.75" customHeight="1" thickBot="1" x14ac:dyDescent="0.25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09.272</v>
      </c>
      <c r="D28" s="32" t="str">
        <f>CONCATENATE('Access-Mar'!E28,".",'Access-Mar'!G28)</f>
        <v>0089.0181</v>
      </c>
      <c r="E28" s="43" t="str">
        <f>+'Access-Mar'!F28</f>
        <v>PREVIDENCIA DE INATIVOS E PENSIONISTAS DA UNIAO</v>
      </c>
      <c r="F28" s="43" t="str">
        <f>+'Access-Mar'!H28</f>
        <v>APOSENTADORIAS E PENSOES CIVIS DA UNIAO</v>
      </c>
      <c r="G28" s="32" t="str">
        <f>IF('Access-Mar'!I28="1","F","S")</f>
        <v>S</v>
      </c>
      <c r="H28" s="32" t="str">
        <f>+'Access-Mar'!J28</f>
        <v>0169</v>
      </c>
      <c r="I28" s="43" t="str">
        <f>+'Access-Mar'!K28</f>
        <v>CONTRIB.PATRONAL P/PLANO DE SEGURID.SOC.SERV.</v>
      </c>
      <c r="J28" s="32" t="str">
        <f>+'Access-Mar'!L28</f>
        <v>1</v>
      </c>
      <c r="K28" s="35"/>
      <c r="L28" s="35"/>
      <c r="M28" s="35"/>
      <c r="N28" s="33">
        <v>0</v>
      </c>
      <c r="O28" s="35"/>
      <c r="P28" s="35">
        <f>'Access-Mar'!M28</f>
        <v>53143344.079999998</v>
      </c>
      <c r="Q28" s="35"/>
      <c r="R28" s="35">
        <f t="shared" si="0"/>
        <v>53143344.079999998</v>
      </c>
      <c r="S28" s="35">
        <f>'Access-Mar'!N28</f>
        <v>53143344.079999998</v>
      </c>
      <c r="T28" s="36">
        <f t="shared" si="1"/>
        <v>1</v>
      </c>
      <c r="U28" s="35">
        <f>'Access-Mar'!O28</f>
        <v>53143344.079999998</v>
      </c>
      <c r="V28" s="36">
        <f t="shared" si="2"/>
        <v>1</v>
      </c>
      <c r="W28" s="35">
        <f>'Access-Mar'!P28</f>
        <v>52471597.159999996</v>
      </c>
      <c r="X28" s="36">
        <f t="shared" si="3"/>
        <v>0.98735971678807455</v>
      </c>
    </row>
    <row r="29" spans="1:24" ht="30.75" customHeight="1" thickBot="1" x14ac:dyDescent="0.25">
      <c r="A29" s="89" t="s">
        <v>118</v>
      </c>
      <c r="B29" s="93"/>
      <c r="C29" s="93"/>
      <c r="D29" s="93"/>
      <c r="E29" s="93"/>
      <c r="F29" s="93"/>
      <c r="G29" s="93"/>
      <c r="H29" s="93"/>
      <c r="I29" s="93"/>
      <c r="J29" s="90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689918026.75999999</v>
      </c>
      <c r="Q29" s="38">
        <f>SUM(Q10:Q28)</f>
        <v>0</v>
      </c>
      <c r="R29" s="38">
        <f>SUM(R10:R28)</f>
        <v>689918026.75999999</v>
      </c>
      <c r="S29" s="38">
        <f>SUM(S10:S28)</f>
        <v>593500854.38999999</v>
      </c>
      <c r="T29" s="39">
        <f t="shared" si="1"/>
        <v>0.86024836483430456</v>
      </c>
      <c r="U29" s="38">
        <f>SUM(U10:U28)</f>
        <v>415673868.84999996</v>
      </c>
      <c r="V29" s="39">
        <f t="shared" si="2"/>
        <v>0.60249747466679748</v>
      </c>
      <c r="W29" s="38">
        <f>SUM(W10:W28)</f>
        <v>410805850.68999994</v>
      </c>
      <c r="X29" s="39">
        <f t="shared" si="3"/>
        <v>0.59544153762618801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689918026.75999999</v>
      </c>
      <c r="Q34" s="42"/>
      <c r="R34" s="42">
        <f>SUM(R10:R28)</f>
        <v>689918026.75999999</v>
      </c>
      <c r="S34" s="42">
        <f>SUM(S10:S28)</f>
        <v>593500854.38999999</v>
      </c>
      <c r="T34" s="42"/>
      <c r="U34" s="42">
        <f>SUM(U10:U28)</f>
        <v>415673868.84999996</v>
      </c>
      <c r="V34" s="42"/>
      <c r="W34" s="42">
        <f>SUM(W10:W28)</f>
        <v>410805850.68999994</v>
      </c>
      <c r="X34" s="42"/>
    </row>
    <row r="35" spans="14:24" ht="12.75" x14ac:dyDescent="0.2">
      <c r="N35" s="55" t="s">
        <v>146</v>
      </c>
      <c r="P35" s="42">
        <f>'Access-Mar'!M32</f>
        <v>0</v>
      </c>
      <c r="Q35" s="42"/>
      <c r="R35" s="42">
        <f>'Access-Mar'!M32</f>
        <v>0</v>
      </c>
      <c r="S35" s="42">
        <f>'Access-Mar'!N32</f>
        <v>0</v>
      </c>
      <c r="T35" s="42"/>
      <c r="U35" s="42">
        <f>'Access-Mar'!O32</f>
        <v>0</v>
      </c>
      <c r="V35" s="42"/>
      <c r="W35" s="42">
        <f>'Access-Mar'!P32</f>
        <v>0</v>
      </c>
      <c r="X35" s="42"/>
    </row>
    <row r="36" spans="14:24" ht="12.75" x14ac:dyDescent="0.2">
      <c r="N36" t="s">
        <v>16</v>
      </c>
      <c r="P36" s="42">
        <f>'Access-Mar'!M30</f>
        <v>689918026.75999999</v>
      </c>
      <c r="Q36" s="42"/>
      <c r="R36" s="42">
        <f>+R34-R35</f>
        <v>689918026.75999999</v>
      </c>
      <c r="S36" s="42">
        <f>'Access-Mar'!N30</f>
        <v>593500854.38999999</v>
      </c>
      <c r="T36" s="42"/>
      <c r="U36" s="42">
        <f>+U34-U35</f>
        <v>415673868.84999996</v>
      </c>
      <c r="V36" s="42"/>
      <c r="W36" s="42">
        <f>+W34-W35</f>
        <v>410805850.68999994</v>
      </c>
      <c r="X36" s="42"/>
    </row>
    <row r="37" spans="14:24" ht="12.75" x14ac:dyDescent="0.2"/>
    <row r="38" spans="14:24" ht="12.75" x14ac:dyDescent="0.2">
      <c r="N38" s="55" t="s">
        <v>144</v>
      </c>
      <c r="P38" s="42">
        <v>689918026.75999999</v>
      </c>
      <c r="Q38" s="56"/>
      <c r="R38" s="56"/>
      <c r="S38" s="42">
        <v>593500854.38999999</v>
      </c>
      <c r="T38" s="56"/>
      <c r="U38" s="42">
        <v>415673868.85000002</v>
      </c>
      <c r="V38" s="56"/>
      <c r="W38" s="42">
        <v>410805850.69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H8:I8"/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A25" zoomScaleNormal="85" zoomScaleSheetLayoutView="10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21597450.73</v>
      </c>
      <c r="T10" s="31">
        <f>IF(R10&gt;0,S10/R10,0)</f>
        <v>0.75891412888564658</v>
      </c>
      <c r="U10" s="30">
        <f>'Access-Abr'!O10</f>
        <v>12293292.23</v>
      </c>
      <c r="V10" s="31">
        <f>IF(R10&gt;0,U10/R10,0)</f>
        <v>0.43197474000521252</v>
      </c>
      <c r="W10" s="30">
        <f>'Access-Abr'!P10</f>
        <v>11754612.76</v>
      </c>
      <c r="X10" s="31">
        <f>IF(R10&gt;0,W10/R10,0)</f>
        <v>0.41304604949287482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3000000</v>
      </c>
      <c r="Q11" s="35"/>
      <c r="R11" s="35">
        <f t="shared" ref="R11:R28" si="0">N11-O11+P11+Q11</f>
        <v>3000000</v>
      </c>
      <c r="S11" s="35">
        <f>'Access-Abr'!N11</f>
        <v>62539.74</v>
      </c>
      <c r="T11" s="36">
        <f t="shared" ref="T11:T29" si="1">IF(R11&gt;0,S11/R11,0)</f>
        <v>2.084658E-2</v>
      </c>
      <c r="U11" s="35">
        <f>'Access-Abr'!O11</f>
        <v>34218.6</v>
      </c>
      <c r="V11" s="36">
        <f t="shared" ref="V11:V29" si="2">IF(R11&gt;0,U11/R11,0)</f>
        <v>1.14062E-2</v>
      </c>
      <c r="W11" s="35">
        <f>'Access-Abr'!P11</f>
        <v>502.97</v>
      </c>
      <c r="X11" s="36">
        <f t="shared" ref="X11:X29" si="3">IF(R11&gt;0,W11/R11,0)</f>
        <v>1.6765666666666666E-4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150544829</v>
      </c>
      <c r="Q12" s="35"/>
      <c r="R12" s="35">
        <f t="shared" si="0"/>
        <v>150544829</v>
      </c>
      <c r="S12" s="35">
        <f>'Access-Abr'!N12</f>
        <v>126090125.52</v>
      </c>
      <c r="T12" s="36">
        <f t="shared" si="1"/>
        <v>0.83755866181228977</v>
      </c>
      <c r="U12" s="35">
        <f>'Access-Abr'!O12</f>
        <v>31464121.370000001</v>
      </c>
      <c r="V12" s="36">
        <f t="shared" si="2"/>
        <v>0.20900167464403577</v>
      </c>
      <c r="W12" s="35">
        <f>'Access-Abr'!P12</f>
        <v>30573373.399999999</v>
      </c>
      <c r="X12" s="36">
        <f t="shared" si="3"/>
        <v>0.20308484590991829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23202114</v>
      </c>
      <c r="Q13" s="35"/>
      <c r="R13" s="35">
        <f t="shared" si="0"/>
        <v>23202114</v>
      </c>
      <c r="S13" s="35">
        <f>'Access-Abr'!N13</f>
        <v>14292282.57</v>
      </c>
      <c r="T13" s="36">
        <f t="shared" si="1"/>
        <v>0.61599053301781037</v>
      </c>
      <c r="U13" s="35">
        <f>'Access-Abr'!O13</f>
        <v>822225.98</v>
      </c>
      <c r="V13" s="36">
        <f t="shared" si="2"/>
        <v>3.5437545906377321E-2</v>
      </c>
      <c r="W13" s="35">
        <f>'Access-Abr'!P13</f>
        <v>822225.98</v>
      </c>
      <c r="X13" s="36">
        <f t="shared" si="3"/>
        <v>3.5437545906377321E-2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1490000</v>
      </c>
      <c r="Q14" s="35"/>
      <c r="R14" s="35">
        <f t="shared" si="0"/>
        <v>1490000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3000000</v>
      </c>
      <c r="Q15" s="35"/>
      <c r="R15" s="35">
        <f t="shared" si="0"/>
        <v>3000000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3453069</v>
      </c>
      <c r="Q16" s="35"/>
      <c r="R16" s="35">
        <f t="shared" si="0"/>
        <v>3453069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700000</v>
      </c>
      <c r="Q17" s="35"/>
      <c r="R17" s="35">
        <f t="shared" si="0"/>
        <v>700000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3655000</v>
      </c>
      <c r="Q18" s="35"/>
      <c r="R18" s="35">
        <f t="shared" si="0"/>
        <v>3655000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1800000</v>
      </c>
      <c r="Q20" s="35"/>
      <c r="R20" s="35">
        <f t="shared" si="0"/>
        <v>1800000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ATIVOS CIVIS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344705301.75</v>
      </c>
      <c r="Q21" s="35"/>
      <c r="R21" s="35">
        <f t="shared" si="0"/>
        <v>344705301.75</v>
      </c>
      <c r="S21" s="35">
        <f>'Access-Abr'!N21</f>
        <v>344705301.75</v>
      </c>
      <c r="T21" s="36">
        <f t="shared" si="1"/>
        <v>1</v>
      </c>
      <c r="U21" s="35">
        <f>'Access-Abr'!O21</f>
        <v>344598268.85000002</v>
      </c>
      <c r="V21" s="36">
        <f t="shared" si="2"/>
        <v>0.99968949447700228</v>
      </c>
      <c r="W21" s="35">
        <f>'Access-Abr'!P21</f>
        <v>341864429.23000002</v>
      </c>
      <c r="X21" s="36">
        <f t="shared" si="3"/>
        <v>0.99175854706737188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17799477</v>
      </c>
      <c r="Q22" s="35"/>
      <c r="R22" s="35">
        <f t="shared" si="0"/>
        <v>17799477</v>
      </c>
      <c r="S22" s="35">
        <f>'Access-Abr'!N22</f>
        <v>5920337.8899999997</v>
      </c>
      <c r="T22" s="36">
        <f t="shared" si="1"/>
        <v>0.33261302509056867</v>
      </c>
      <c r="U22" s="35">
        <f>'Access-Abr'!O22</f>
        <v>5823415.4199999999</v>
      </c>
      <c r="V22" s="36">
        <f t="shared" si="2"/>
        <v>0.32716778251405926</v>
      </c>
      <c r="W22" s="35">
        <f>'Access-Abr'!P22</f>
        <v>5823415.4199999999</v>
      </c>
      <c r="X22" s="36">
        <f t="shared" si="3"/>
        <v>0.32716778251405926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20000</v>
      </c>
      <c r="Q23" s="35"/>
      <c r="R23" s="35">
        <f t="shared" si="0"/>
        <v>20000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20000</v>
      </c>
      <c r="Q24" s="35"/>
      <c r="R24" s="35">
        <f t="shared" si="0"/>
        <v>20000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30841533</v>
      </c>
      <c r="Q25" s="35"/>
      <c r="R25" s="35">
        <f t="shared" si="0"/>
        <v>30841533</v>
      </c>
      <c r="S25" s="35">
        <f>'Access-Abr'!N25</f>
        <v>16652478.199999999</v>
      </c>
      <c r="T25" s="36">
        <f t="shared" si="1"/>
        <v>0.53993678589193339</v>
      </c>
      <c r="U25" s="35">
        <f>'Access-Abr'!O25</f>
        <v>6509182.0199999996</v>
      </c>
      <c r="V25" s="36">
        <f t="shared" si="2"/>
        <v>0.21105247978432198</v>
      </c>
      <c r="W25" s="35">
        <f>'Access-Abr'!P25</f>
        <v>6509182.0199999996</v>
      </c>
      <c r="X25" s="36">
        <f t="shared" si="3"/>
        <v>0.21105247978432198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0569.212B</v>
      </c>
      <c r="E26" s="43" t="str">
        <f>+'Access-Abr'!F26</f>
        <v>PRESTACAO JURISDICIONAL NA JUSTICA FEDERAL</v>
      </c>
      <c r="F26" s="43" t="str">
        <f>+'Access-Abr'!H26</f>
        <v>BENEFICIOS OBRIGATORIOS AOS SERVIDORES CIVIS, EMPREGADOS, MI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57041941.780000001</v>
      </c>
      <c r="Q26" s="35"/>
      <c r="R26" s="35">
        <f t="shared" si="0"/>
        <v>57041941.780000001</v>
      </c>
      <c r="S26" s="35">
        <f>'Access-Abr'!N26</f>
        <v>57041941.700000003</v>
      </c>
      <c r="T26" s="36">
        <f t="shared" si="1"/>
        <v>0.9999999985975232</v>
      </c>
      <c r="U26" s="35">
        <f>'Access-Abr'!O26</f>
        <v>18902986.710000001</v>
      </c>
      <c r="V26" s="36">
        <f t="shared" si="2"/>
        <v>0.33138750400372502</v>
      </c>
      <c r="W26" s="35">
        <f>'Access-Abr'!P26</f>
        <v>18902986.710000001</v>
      </c>
      <c r="X26" s="36">
        <f t="shared" si="3"/>
        <v>0.33138750400372502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02.846</v>
      </c>
      <c r="D27" s="32" t="str">
        <f>CONCATENATE('Access-Abr'!E27,".",'Access-Abr'!G27)</f>
        <v>0569.09HB</v>
      </c>
      <c r="E27" s="43" t="str">
        <f>+'Access-Abr'!F27</f>
        <v>PRESTACAO JURISDICIONAL NA JUSTICA FEDERAL</v>
      </c>
      <c r="F27" s="43" t="str">
        <f>+'Access-Abr'!H27</f>
        <v>CONTRIBUICAO DA UNIAO, DE SUAS AUTARQUIAS E FUNDACOES PARA O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1</v>
      </c>
      <c r="K27" s="35"/>
      <c r="L27" s="35"/>
      <c r="M27" s="35"/>
      <c r="N27" s="33">
        <v>0</v>
      </c>
      <c r="O27" s="35"/>
      <c r="P27" s="35">
        <f>'Access-Abr'!M27</f>
        <v>56608582.100000001</v>
      </c>
      <c r="Q27" s="35"/>
      <c r="R27" s="35">
        <f t="shared" si="0"/>
        <v>56608582.100000001</v>
      </c>
      <c r="S27" s="35">
        <f>'Access-Abr'!N27</f>
        <v>56608582.100000001</v>
      </c>
      <c r="T27" s="36">
        <f t="shared" si="1"/>
        <v>1</v>
      </c>
      <c r="U27" s="35">
        <f>'Access-Abr'!O27</f>
        <v>56608582.100000001</v>
      </c>
      <c r="V27" s="36">
        <f t="shared" si="2"/>
        <v>1</v>
      </c>
      <c r="W27" s="35">
        <f>'Access-Abr'!P27</f>
        <v>56608582.100000001</v>
      </c>
      <c r="X27" s="36">
        <f t="shared" si="3"/>
        <v>1</v>
      </c>
    </row>
    <row r="28" spans="1:24" ht="30.75" customHeight="1" thickBot="1" x14ac:dyDescent="0.25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09.272</v>
      </c>
      <c r="D28" s="32" t="str">
        <f>CONCATENATE('Access-Abr'!E28,".",'Access-Abr'!G28)</f>
        <v>0089.0181</v>
      </c>
      <c r="E28" s="43" t="str">
        <f>+'Access-Abr'!F28</f>
        <v>PREVIDENCIA DE INATIVOS E PENSIONISTAS DA UNIAO</v>
      </c>
      <c r="F28" s="43" t="str">
        <f>+'Access-Abr'!H28</f>
        <v>APOSENTADORIAS E PENSOES CIVIS DA UNIAO</v>
      </c>
      <c r="G28" s="32" t="str">
        <f>IF('Access-Abr'!I28="1","F","S")</f>
        <v>S</v>
      </c>
      <c r="H28" s="32" t="str">
        <f>+'Access-Abr'!J28</f>
        <v>0169</v>
      </c>
      <c r="I28" s="43" t="str">
        <f>+'Access-Abr'!K28</f>
        <v>CONTRIB.PATRONAL P/PLANO DE SEGURID.SOC.SERV.</v>
      </c>
      <c r="J28" s="32" t="str">
        <f>+'Access-Abr'!L28</f>
        <v>1</v>
      </c>
      <c r="K28" s="35"/>
      <c r="L28" s="35"/>
      <c r="M28" s="35"/>
      <c r="N28" s="33">
        <v>0</v>
      </c>
      <c r="O28" s="35"/>
      <c r="P28" s="35">
        <f>'Access-Abr'!M28</f>
        <v>68953625.540000007</v>
      </c>
      <c r="Q28" s="35"/>
      <c r="R28" s="35">
        <f t="shared" si="0"/>
        <v>68953625.540000007</v>
      </c>
      <c r="S28" s="35">
        <f>'Access-Abr'!N28</f>
        <v>68953625.540000007</v>
      </c>
      <c r="T28" s="36">
        <f t="shared" si="1"/>
        <v>1</v>
      </c>
      <c r="U28" s="35">
        <f>'Access-Abr'!O28</f>
        <v>68952600.299999997</v>
      </c>
      <c r="V28" s="36">
        <f t="shared" si="2"/>
        <v>0.99998513145622181</v>
      </c>
      <c r="W28" s="35">
        <f>'Access-Abr'!P28</f>
        <v>68271278.090000004</v>
      </c>
      <c r="X28" s="36">
        <f t="shared" si="3"/>
        <v>0.99010425565506821</v>
      </c>
    </row>
    <row r="29" spans="1:24" ht="30.75" customHeight="1" thickBot="1" x14ac:dyDescent="0.25">
      <c r="A29" s="89" t="s">
        <v>118</v>
      </c>
      <c r="B29" s="93"/>
      <c r="C29" s="93"/>
      <c r="D29" s="93"/>
      <c r="E29" s="93"/>
      <c r="F29" s="93"/>
      <c r="G29" s="93"/>
      <c r="H29" s="93"/>
      <c r="I29" s="93"/>
      <c r="J29" s="90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797293832.16999996</v>
      </c>
      <c r="Q29" s="38">
        <f>SUM(Q10:Q28)</f>
        <v>0</v>
      </c>
      <c r="R29" s="38">
        <f>SUM(R10:R28)</f>
        <v>797293832.16999996</v>
      </c>
      <c r="S29" s="38">
        <f>SUM(S10:S28)</f>
        <v>711924665.74000001</v>
      </c>
      <c r="T29" s="39">
        <f t="shared" si="1"/>
        <v>0.89292634285449057</v>
      </c>
      <c r="U29" s="38">
        <f>SUM(U10:U28)</f>
        <v>546008893.58000004</v>
      </c>
      <c r="V29" s="39">
        <f t="shared" si="2"/>
        <v>0.68482769030574842</v>
      </c>
      <c r="W29" s="38">
        <f>SUM(W10:W28)</f>
        <v>541130588.68000007</v>
      </c>
      <c r="X29" s="39">
        <f t="shared" si="3"/>
        <v>0.67870911180536952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797293832.16999996</v>
      </c>
      <c r="Q34" s="42"/>
      <c r="R34" s="42">
        <f>SUM(R10:R28)</f>
        <v>797293832.16999996</v>
      </c>
      <c r="S34" s="42">
        <f>SUM(S10:S28)</f>
        <v>711924665.74000001</v>
      </c>
      <c r="T34" s="42"/>
      <c r="U34" s="42">
        <f>SUM(U10:U28)</f>
        <v>546008893.58000004</v>
      </c>
      <c r="V34" s="42"/>
      <c r="W34" s="42">
        <f>SUM(W10:W28)</f>
        <v>541130588.68000007</v>
      </c>
      <c r="X34" s="42"/>
    </row>
    <row r="35" spans="14:24" ht="12.75" x14ac:dyDescent="0.2">
      <c r="N35" s="55" t="s">
        <v>147</v>
      </c>
      <c r="P35" s="42">
        <f>'Access-Abr'!M33</f>
        <v>0</v>
      </c>
      <c r="Q35" s="42"/>
      <c r="R35" s="42">
        <f>'Access-Abr'!M33</f>
        <v>0</v>
      </c>
      <c r="S35" s="42">
        <f>'Access-Abr'!N33</f>
        <v>0</v>
      </c>
      <c r="T35" s="42"/>
      <c r="U35" s="42">
        <f>'Access-Abr'!O33</f>
        <v>0</v>
      </c>
      <c r="V35" s="42"/>
      <c r="W35" s="42">
        <f>'Access-Abr'!P33</f>
        <v>0</v>
      </c>
      <c r="X35" s="42"/>
    </row>
    <row r="36" spans="14:24" ht="12.75" x14ac:dyDescent="0.2">
      <c r="N36" t="s">
        <v>16</v>
      </c>
      <c r="P36" s="42">
        <f>'Access-Abr'!M30</f>
        <v>797293832.16999996</v>
      </c>
      <c r="Q36" s="42"/>
      <c r="R36" s="42">
        <f>+R34-R35</f>
        <v>797293832.16999996</v>
      </c>
      <c r="S36" s="42">
        <f>+S34-S35</f>
        <v>711924665.74000001</v>
      </c>
      <c r="T36" s="42"/>
      <c r="U36" s="42">
        <f>+U34-U35</f>
        <v>546008893.58000004</v>
      </c>
      <c r="V36" s="42"/>
      <c r="W36" s="42">
        <f>+W34-W35</f>
        <v>541130588.68000007</v>
      </c>
      <c r="X36" s="42"/>
    </row>
    <row r="37" spans="14:24" ht="12.75" x14ac:dyDescent="0.2"/>
    <row r="38" spans="14:24" ht="12.75" x14ac:dyDescent="0.2">
      <c r="N38" s="55" t="s">
        <v>144</v>
      </c>
      <c r="P38" s="42">
        <v>797293832.16999996</v>
      </c>
      <c r="Q38" s="56"/>
      <c r="R38" s="42">
        <v>797293832.16999996</v>
      </c>
      <c r="S38" s="42">
        <v>711924665.74000001</v>
      </c>
      <c r="T38" s="56"/>
      <c r="U38" s="42">
        <v>546008893.58000004</v>
      </c>
      <c r="V38" s="56"/>
      <c r="W38" s="42">
        <v>541130588.67999995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H8:I8"/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tabSelected="1" view="pageBreakPreview" topLeftCell="A16" zoomScaleNormal="85" zoomScaleSheetLayoutView="100" workbookViewId="0">
      <selection activeCell="O55" sqref="O5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31720937</v>
      </c>
      <c r="Q10" s="30"/>
      <c r="R10" s="30">
        <f>N10-O10+P10+Q10</f>
        <v>31720937</v>
      </c>
      <c r="S10" s="30">
        <f>'Access-Mai'!N10</f>
        <v>21597450.73</v>
      </c>
      <c r="T10" s="31">
        <f>IF(R10&gt;0,S10/R10,0)</f>
        <v>0.68085790561609205</v>
      </c>
      <c r="U10" s="30">
        <f>'Access-Mai'!O10</f>
        <v>16517236.220000001</v>
      </c>
      <c r="V10" s="31">
        <f>IF(R10&gt;0,U10/R10,0)</f>
        <v>0.52070454980570091</v>
      </c>
      <c r="W10" s="30">
        <f>'Access-Mai'!P10</f>
        <v>16210638.779999999</v>
      </c>
      <c r="X10" s="31">
        <f>IF(R10&gt;0,W10/R10,0)</f>
        <v>0.51103909004957826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3000000</v>
      </c>
      <c r="Q11" s="35"/>
      <c r="R11" s="35">
        <f t="shared" ref="R11:R29" si="0">N11-O11+P11+Q11</f>
        <v>3000000</v>
      </c>
      <c r="S11" s="35">
        <f>'Access-Mai'!N11</f>
        <v>62606.29</v>
      </c>
      <c r="T11" s="36">
        <f t="shared" ref="T11:T30" si="1">IF(R11&gt;0,S11/R11,0)</f>
        <v>2.0868763333333335E-2</v>
      </c>
      <c r="U11" s="35">
        <f>'Access-Mai'!O11</f>
        <v>55195.51</v>
      </c>
      <c r="V11" s="36">
        <f t="shared" ref="V11:V30" si="2">IF(R11&gt;0,U11/R11,0)</f>
        <v>1.8398503333333333E-2</v>
      </c>
      <c r="W11" s="35">
        <f>'Access-Mai'!P11</f>
        <v>34218.6</v>
      </c>
      <c r="X11" s="36">
        <f t="shared" ref="X11:X30" si="3">IF(R11&gt;0,W11/R11,0)</f>
        <v>1.14062E-2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150544829</v>
      </c>
      <c r="Q12" s="35"/>
      <c r="R12" s="35">
        <f t="shared" si="0"/>
        <v>150544829</v>
      </c>
      <c r="S12" s="35">
        <f>'Access-Mai'!N12</f>
        <v>126627483.59999999</v>
      </c>
      <c r="T12" s="36">
        <f t="shared" si="1"/>
        <v>0.84112808418016138</v>
      </c>
      <c r="U12" s="35">
        <f>'Access-Mai'!O12</f>
        <v>40452033.259999998</v>
      </c>
      <c r="V12" s="36">
        <f t="shared" si="2"/>
        <v>0.26870423599870041</v>
      </c>
      <c r="W12" s="35">
        <f>'Access-Mai'!P12</f>
        <v>39180709.469999999</v>
      </c>
      <c r="X12" s="36">
        <f t="shared" si="3"/>
        <v>0.26025941727961976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23202114</v>
      </c>
      <c r="Q13" s="35"/>
      <c r="R13" s="35">
        <f t="shared" si="0"/>
        <v>23202114</v>
      </c>
      <c r="S13" s="35">
        <f>'Access-Mai'!N13</f>
        <v>14133215.57</v>
      </c>
      <c r="T13" s="36">
        <f t="shared" si="1"/>
        <v>0.60913482150807463</v>
      </c>
      <c r="U13" s="35">
        <f>'Access-Mai'!O13</f>
        <v>1125834.98</v>
      </c>
      <c r="V13" s="36">
        <f t="shared" si="2"/>
        <v>4.8522948383065437E-2</v>
      </c>
      <c r="W13" s="35">
        <f>'Access-Mai'!P13</f>
        <v>1125834.98</v>
      </c>
      <c r="X13" s="36">
        <f t="shared" si="3"/>
        <v>4.8522948383065437E-2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02.061</v>
      </c>
      <c r="D14" s="32" t="str">
        <f>CONCATENATE('Access-Mai'!E14,".",'Access-Mai'!G14)</f>
        <v>0569.4257</v>
      </c>
      <c r="E14" s="43" t="str">
        <f>+'Access-Mai'!F14</f>
        <v>PRESTACAO JURISDICIONAL NA JUSTICA FEDERAL</v>
      </c>
      <c r="F14" s="43" t="str">
        <f>+'Access-Mai'!H14</f>
        <v>JULGAMENTO DE CAUSAS NA JUSTICA FEDERAL</v>
      </c>
      <c r="G14" s="32" t="str">
        <f>IF('Access-Mai'!I14="1","F","S")</f>
        <v>F</v>
      </c>
      <c r="H14" s="32" t="str">
        <f>+'Access-Mai'!J14</f>
        <v>0181</v>
      </c>
      <c r="I14" s="43" t="str">
        <f>+'Access-Mai'!K14</f>
        <v>RECURSOS DE CONVENIOS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4995675</v>
      </c>
      <c r="Q14" s="35"/>
      <c r="R14" s="35">
        <f t="shared" si="0"/>
        <v>4995675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0569.11RQ</v>
      </c>
      <c r="E15" s="43" t="str">
        <f>+'Access-Mai'!F15</f>
        <v>PRESTACAO JURISDICIONAL NA JUSTICA FEDERAL</v>
      </c>
      <c r="F15" s="43" t="str">
        <f>+'Access-Mai'!H15</f>
        <v>REFORMA DO FORUM FEDERAL DE EXECUCOES FISCAIS DE SAO PAULO -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1490000</v>
      </c>
      <c r="Q15" s="35"/>
      <c r="R15" s="35">
        <f t="shared" si="0"/>
        <v>1490000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0569.12S9</v>
      </c>
      <c r="E16" s="43" t="str">
        <f>+'Access-Mai'!F16</f>
        <v>PRESTACAO JURISDICIONAL NA JUSTICA FEDERAL</v>
      </c>
      <c r="F16" s="43" t="str">
        <f>+'Access-Mai'!H16</f>
        <v>REFORMA DO FORUM FEDERAL CRIMINAL E PREVIDENCIARIO DE SAO PA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3000000</v>
      </c>
      <c r="Q16" s="35"/>
      <c r="R16" s="35">
        <f t="shared" si="0"/>
        <v>3000000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0569.13FR</v>
      </c>
      <c r="E17" s="43" t="str">
        <f>+'Access-Mai'!F17</f>
        <v>PRESTACAO JURISDICIONAL NA JUSTICA FEDERAL</v>
      </c>
      <c r="F17" s="43" t="str">
        <f>+'Access-Mai'!H17</f>
        <v>REFORMA DO FORUM FEDERAL DE RIBEIRAO PRETO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3453069</v>
      </c>
      <c r="Q17" s="35"/>
      <c r="R17" s="35">
        <f t="shared" si="0"/>
        <v>3453069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0569.14YN</v>
      </c>
      <c r="E18" s="43" t="str">
        <f>+'Access-Mai'!F18</f>
        <v>PRESTACAO JURISDICIONAL NA JUSTICA FEDERAL</v>
      </c>
      <c r="F18" s="43" t="str">
        <f>+'Access-Mai'!H18</f>
        <v>REFORMA DO FORUM FEDERAL CIVEL DE SAO PAULO - SP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700000</v>
      </c>
      <c r="Q18" s="35"/>
      <c r="R18" s="35">
        <f t="shared" si="0"/>
        <v>700000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0569.14YO</v>
      </c>
      <c r="E19" s="43" t="str">
        <f>+'Access-Mai'!F19</f>
        <v>PRESTACAO JURISDICIONAL NA JUSTICA FEDERAL</v>
      </c>
      <c r="F19" s="43" t="str">
        <f>+'Access-Mai'!H19</f>
        <v>REFORMA DA SEDE ADMINISTRATIVA DA JUSTICA FEDERAL DE SAO PAU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890000</v>
      </c>
      <c r="Q19" s="35"/>
      <c r="R19" s="35">
        <f t="shared" si="0"/>
        <v>890000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0569.158T</v>
      </c>
      <c r="E20" s="43" t="str">
        <f>+'Access-Mai'!F20</f>
        <v>PRESTACAO JURISDICIONAL NA JUSTICA FEDERAL</v>
      </c>
      <c r="F20" s="43" t="str">
        <f>+'Access-Mai'!H20</f>
        <v>REFORMA DO JUIZADO ESPECIAL FEDERAL DE SAO PAULO - SP - 2. E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2000000</v>
      </c>
      <c r="Q20" s="35"/>
      <c r="R20" s="35">
        <f t="shared" si="0"/>
        <v>2000000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0569.15NX</v>
      </c>
      <c r="E21" s="43" t="str">
        <f>+'Access-Mai'!F21</f>
        <v>PRESTACAO JURISDICIONAL NA JUSTICA FEDERAL</v>
      </c>
      <c r="F21" s="43" t="str">
        <f>+'Access-Mai'!H21</f>
        <v>REFORMA DO FORUM FEDERAL DE SANTOS - SP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4</v>
      </c>
      <c r="K21" s="35"/>
      <c r="L21" s="35"/>
      <c r="M21" s="35"/>
      <c r="N21" s="33">
        <v>0</v>
      </c>
      <c r="O21" s="35"/>
      <c r="P21" s="35">
        <f>'Access-Mai'!M21</f>
        <v>1800000</v>
      </c>
      <c r="Q21" s="35"/>
      <c r="R21" s="35">
        <f t="shared" si="0"/>
        <v>1800000</v>
      </c>
      <c r="S21" s="35">
        <f>'Access-Mai'!N21</f>
        <v>0</v>
      </c>
      <c r="T21" s="36">
        <f t="shared" si="1"/>
        <v>0</v>
      </c>
      <c r="U21" s="35">
        <f>'Access-Mai'!O21</f>
        <v>0</v>
      </c>
      <c r="V21" s="36">
        <f t="shared" si="2"/>
        <v>0</v>
      </c>
      <c r="W21" s="35">
        <f>'Access-Mai'!P21</f>
        <v>0</v>
      </c>
      <c r="X21" s="36">
        <f t="shared" si="3"/>
        <v>0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0569.20TP</v>
      </c>
      <c r="E22" s="43" t="str">
        <f>+'Access-Mai'!F22</f>
        <v>PRESTACAO JURISDICIONAL NA JUSTICA FEDERAL</v>
      </c>
      <c r="F22" s="43" t="str">
        <f>+'Access-Mai'!H22</f>
        <v>ATIVOS CIVIS DA UNIAO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1</v>
      </c>
      <c r="K22" s="35"/>
      <c r="L22" s="35"/>
      <c r="M22" s="35"/>
      <c r="N22" s="33">
        <v>0</v>
      </c>
      <c r="O22" s="35"/>
      <c r="P22" s="35">
        <f>'Access-Mai'!M22</f>
        <v>422367269.35000002</v>
      </c>
      <c r="Q22" s="35"/>
      <c r="R22" s="35">
        <f t="shared" si="0"/>
        <v>422367269.35000002</v>
      </c>
      <c r="S22" s="35">
        <f>'Access-Mai'!N22</f>
        <v>422367269.35000002</v>
      </c>
      <c r="T22" s="36">
        <f t="shared" si="1"/>
        <v>1</v>
      </c>
      <c r="U22" s="35">
        <f>'Access-Mai'!O22</f>
        <v>422271769.86000001</v>
      </c>
      <c r="V22" s="36">
        <f t="shared" si="2"/>
        <v>0.99977389467193567</v>
      </c>
      <c r="W22" s="35">
        <f>'Access-Mai'!P22</f>
        <v>419542777.77999997</v>
      </c>
      <c r="X22" s="36">
        <f t="shared" si="3"/>
        <v>0.99331271200453863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02.122</v>
      </c>
      <c r="D23" s="32" t="str">
        <f>CONCATENATE('Access-Mai'!E23,".",'Access-Mai'!G23)</f>
        <v>0569.216H</v>
      </c>
      <c r="E23" s="43" t="str">
        <f>+'Access-Mai'!F23</f>
        <v>PRESTACAO JURISDICIONAL NA JUSTICA FEDERAL</v>
      </c>
      <c r="F23" s="43" t="str">
        <f>+'Access-Mai'!H23</f>
        <v>AJUDA DE CUSTO PARA MORADIA OU AUXILIO-MORADIA A AGENTES PUB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3</v>
      </c>
      <c r="K23" s="35"/>
      <c r="L23" s="35"/>
      <c r="M23" s="35"/>
      <c r="N23" s="33">
        <v>0</v>
      </c>
      <c r="O23" s="35"/>
      <c r="P23" s="35">
        <f>'Access-Mai'!M23</f>
        <v>17799477</v>
      </c>
      <c r="Q23" s="35"/>
      <c r="R23" s="35">
        <f t="shared" si="0"/>
        <v>17799477</v>
      </c>
      <c r="S23" s="35">
        <f>'Access-Mai'!N23</f>
        <v>7356233.3300000001</v>
      </c>
      <c r="T23" s="36">
        <f t="shared" si="1"/>
        <v>0.41328367850358749</v>
      </c>
      <c r="U23" s="35">
        <f>'Access-Mai'!O23</f>
        <v>7261110.8600000003</v>
      </c>
      <c r="V23" s="36">
        <f t="shared" si="2"/>
        <v>0.4079395624938868</v>
      </c>
      <c r="W23" s="35">
        <f>'Access-Mai'!P23</f>
        <v>7261110.8600000003</v>
      </c>
      <c r="X23" s="36">
        <f t="shared" si="3"/>
        <v>0.4079395624938868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4</v>
      </c>
      <c r="K24" s="35"/>
      <c r="L24" s="35"/>
      <c r="M24" s="35"/>
      <c r="N24" s="33">
        <v>0</v>
      </c>
      <c r="O24" s="35"/>
      <c r="P24" s="35">
        <f>'Access-Mai'!M24</f>
        <v>20000</v>
      </c>
      <c r="Q24" s="35"/>
      <c r="R24" s="35">
        <f t="shared" si="0"/>
        <v>20000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02.131</v>
      </c>
      <c r="D25" s="32" t="str">
        <f>CONCATENATE('Access-Mai'!E25,".",'Access-Mai'!G25)</f>
        <v>0569.2549</v>
      </c>
      <c r="E25" s="43" t="str">
        <f>+'Access-Mai'!F25</f>
        <v>PRESTACAO JURISDICIONAL NA JUSTICA FEDERAL</v>
      </c>
      <c r="F25" s="43" t="str">
        <f>+'Access-Mai'!H25</f>
        <v>COMUNICACAO E DIVULGACAO INSTITUCIONAL</v>
      </c>
      <c r="G25" s="32" t="str">
        <f>IF('Access-Mai'!I25="1","F","S")</f>
        <v>F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20000</v>
      </c>
      <c r="Q25" s="35"/>
      <c r="R25" s="35">
        <f t="shared" si="0"/>
        <v>20000</v>
      </c>
      <c r="S25" s="35">
        <f>'Access-Mai'!N25</f>
        <v>0</v>
      </c>
      <c r="T25" s="36">
        <f t="shared" si="1"/>
        <v>0</v>
      </c>
      <c r="U25" s="35">
        <f>'Access-Mai'!O25</f>
        <v>0</v>
      </c>
      <c r="V25" s="36">
        <f t="shared" si="2"/>
        <v>0</v>
      </c>
      <c r="W25" s="35">
        <f>'Access-Mai'!P25</f>
        <v>0</v>
      </c>
      <c r="X25" s="36">
        <f t="shared" si="3"/>
        <v>0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02.301</v>
      </c>
      <c r="D26" s="32" t="str">
        <f>CONCATENATE('Access-Mai'!E26,".",'Access-Mai'!G26)</f>
        <v>0569.2004</v>
      </c>
      <c r="E26" s="43" t="str">
        <f>+'Access-Mai'!F26</f>
        <v>PRESTACAO JURISDICIONAL NA JUSTICA FEDERAL</v>
      </c>
      <c r="F26" s="43" t="str">
        <f>+'Access-Mai'!H26</f>
        <v>ASSISTENCIA MEDICA E ODONTOLOGICA AOS SERVIDORES CIVIS, EMPR</v>
      </c>
      <c r="G26" s="32" t="str">
        <f>IF('Access-Mai'!I26="1","F","S")</f>
        <v>S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30841533</v>
      </c>
      <c r="Q26" s="35"/>
      <c r="R26" s="35">
        <f t="shared" si="0"/>
        <v>30841533</v>
      </c>
      <c r="S26" s="35">
        <f>'Access-Mai'!N26</f>
        <v>16652478.199999999</v>
      </c>
      <c r="T26" s="36">
        <f t="shared" si="1"/>
        <v>0.53993678589193339</v>
      </c>
      <c r="U26" s="35">
        <f>'Access-Mai'!O26</f>
        <v>8545793.2899999991</v>
      </c>
      <c r="V26" s="36">
        <f t="shared" si="2"/>
        <v>0.2770871762438008</v>
      </c>
      <c r="W26" s="35">
        <f>'Access-Mai'!P26</f>
        <v>8545793.2899999991</v>
      </c>
      <c r="X26" s="36">
        <f t="shared" si="3"/>
        <v>0.2770871762438008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0569.212B</v>
      </c>
      <c r="E27" s="43" t="str">
        <f>+'Access-Mai'!F27</f>
        <v>PRESTACAO JURISDICIONAL NA JUSTICA FEDERAL</v>
      </c>
      <c r="F27" s="43" t="str">
        <f>+'Access-Mai'!H27</f>
        <v>BENEFICIOS OBRIGATORIOS AOS SERVIDORES CIVIS, EMPREGADOS, MI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57099527.240000002</v>
      </c>
      <c r="Q27" s="35"/>
      <c r="R27" s="35">
        <f t="shared" si="0"/>
        <v>57099527.240000002</v>
      </c>
      <c r="S27" s="35">
        <f>'Access-Mai'!N27</f>
        <v>57099527.159999996</v>
      </c>
      <c r="T27" s="36">
        <f t="shared" si="1"/>
        <v>0.99999999859893751</v>
      </c>
      <c r="U27" s="35">
        <f>'Access-Mai'!O27</f>
        <v>23651364.059999999</v>
      </c>
      <c r="V27" s="36">
        <f t="shared" si="2"/>
        <v>0.41421295767631994</v>
      </c>
      <c r="W27" s="35">
        <f>'Access-Mai'!P27</f>
        <v>23651364.059999999</v>
      </c>
      <c r="X27" s="36">
        <f t="shared" si="3"/>
        <v>0.41421295767631994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02.846</v>
      </c>
      <c r="D28" s="32" t="str">
        <f>CONCATENATE('Access-Mai'!E28,".",'Access-Mai'!G28)</f>
        <v>0569.09HB</v>
      </c>
      <c r="E28" s="43" t="str">
        <f>+'Access-Mai'!F28</f>
        <v>PRESTACAO JURISDICIONAL NA JUSTICA FEDERAL</v>
      </c>
      <c r="F28" s="43" t="str">
        <f>+'Access-Mai'!H28</f>
        <v>CONTRIBUICAO DA UNIAO, DE SUAS AUTARQUIAS E FUNDACOES PARA O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1</v>
      </c>
      <c r="K28" s="35"/>
      <c r="L28" s="35"/>
      <c r="M28" s="35"/>
      <c r="N28" s="33">
        <v>0</v>
      </c>
      <c r="O28" s="35"/>
      <c r="P28" s="35">
        <f>'Access-Mai'!M28</f>
        <v>70800650.849999994</v>
      </c>
      <c r="Q28" s="35"/>
      <c r="R28" s="35">
        <f t="shared" si="0"/>
        <v>70800650.849999994</v>
      </c>
      <c r="S28" s="35">
        <f>'Access-Mai'!N28</f>
        <v>70800650.849999994</v>
      </c>
      <c r="T28" s="36">
        <f t="shared" si="1"/>
        <v>1</v>
      </c>
      <c r="U28" s="35">
        <f>'Access-Mai'!O28</f>
        <v>70800650.849999994</v>
      </c>
      <c r="V28" s="36">
        <f t="shared" si="2"/>
        <v>1</v>
      </c>
      <c r="W28" s="35">
        <f>'Access-Mai'!P28</f>
        <v>70800650.849999994</v>
      </c>
      <c r="X28" s="36">
        <f t="shared" si="3"/>
        <v>1</v>
      </c>
    </row>
    <row r="29" spans="1:24" ht="30.75" customHeight="1" thickBot="1" x14ac:dyDescent="0.25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09.272</v>
      </c>
      <c r="D29" s="32" t="str">
        <f>CONCATENATE('Access-Mai'!E29,".",'Access-Mai'!G29)</f>
        <v>0089.0181</v>
      </c>
      <c r="E29" s="43" t="str">
        <f>+'Access-Mai'!F29</f>
        <v>PREVIDENCIA DE INATIVOS E PENSIONISTAS DA UNIAO</v>
      </c>
      <c r="F29" s="43" t="str">
        <f>+'Access-Mai'!H29</f>
        <v>APOSENTADORIAS E PENSOES CIVIS DA UNIAO</v>
      </c>
      <c r="G29" s="32" t="str">
        <f>IF('Access-Mai'!I29="1","F","S")</f>
        <v>S</v>
      </c>
      <c r="H29" s="32" t="str">
        <f>+'Access-Mai'!J29</f>
        <v>0169</v>
      </c>
      <c r="I29" s="43" t="str">
        <f>+'Access-Mai'!K29</f>
        <v>CONTRIB.PATRONAL P/PLANO DE SEGURID.SOC.SERV.</v>
      </c>
      <c r="J29" s="32" t="str">
        <f>+'Access-Mai'!L29</f>
        <v>1</v>
      </c>
      <c r="K29" s="35"/>
      <c r="L29" s="35"/>
      <c r="M29" s="35"/>
      <c r="N29" s="33">
        <v>0</v>
      </c>
      <c r="O29" s="35"/>
      <c r="P29" s="35">
        <f>'Access-Mai'!M29</f>
        <v>84954530.069999993</v>
      </c>
      <c r="Q29" s="35"/>
      <c r="R29" s="35">
        <f t="shared" si="0"/>
        <v>84954530.069999993</v>
      </c>
      <c r="S29" s="35">
        <f>'Access-Mai'!N29</f>
        <v>84954530.069999993</v>
      </c>
      <c r="T29" s="36">
        <f t="shared" si="1"/>
        <v>1</v>
      </c>
      <c r="U29" s="35">
        <f>'Access-Mai'!O29</f>
        <v>84924360.290000007</v>
      </c>
      <c r="V29" s="36">
        <f t="shared" si="2"/>
        <v>0.99964487143916725</v>
      </c>
      <c r="W29" s="35">
        <f>'Access-Mai'!P29</f>
        <v>84237409.430000007</v>
      </c>
      <c r="X29" s="36">
        <f t="shared" si="3"/>
        <v>0.99155877103423329</v>
      </c>
    </row>
    <row r="30" spans="1:24" ht="30.75" customHeight="1" thickBot="1" x14ac:dyDescent="0.25">
      <c r="A30" s="89" t="s">
        <v>118</v>
      </c>
      <c r="B30" s="93"/>
      <c r="C30" s="93"/>
      <c r="D30" s="93"/>
      <c r="E30" s="93"/>
      <c r="F30" s="93"/>
      <c r="G30" s="93"/>
      <c r="H30" s="93"/>
      <c r="I30" s="93"/>
      <c r="J30" s="90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910699611.50999999</v>
      </c>
      <c r="Q30" s="38">
        <f>SUM(Q10:Q29)</f>
        <v>0</v>
      </c>
      <c r="R30" s="38">
        <f>SUM(R10:R29)</f>
        <v>910699611.50999999</v>
      </c>
      <c r="S30" s="38">
        <f>SUM(S10:S29)</f>
        <v>821651445.1500001</v>
      </c>
      <c r="T30" s="39">
        <f t="shared" si="1"/>
        <v>0.90222004573785619</v>
      </c>
      <c r="U30" s="38">
        <f>SUM(U10:U29)</f>
        <v>675605349.17999995</v>
      </c>
      <c r="V30" s="39">
        <f t="shared" si="2"/>
        <v>0.7418531210964302</v>
      </c>
      <c r="W30" s="38">
        <f>SUM(W10:W29)</f>
        <v>670590508.0999999</v>
      </c>
      <c r="X30" s="39">
        <f t="shared" si="3"/>
        <v>0.73634654020343393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P35" s="42"/>
      <c r="Q35" s="42"/>
      <c r="R35" s="42"/>
      <c r="S35" s="42"/>
      <c r="T35" s="42"/>
      <c r="U35" s="42"/>
      <c r="V35" s="42"/>
      <c r="W35" s="42"/>
      <c r="X35" s="42"/>
    </row>
    <row r="36" spans="14:24" ht="12.75" x14ac:dyDescent="0.2">
      <c r="N36" s="55"/>
      <c r="P36" s="42"/>
      <c r="Q36" s="42"/>
      <c r="R36" s="42"/>
      <c r="S36" s="42"/>
      <c r="T36" s="42"/>
      <c r="U36" s="42"/>
      <c r="V36" s="42"/>
      <c r="W36" s="42"/>
      <c r="X36" s="42"/>
    </row>
    <row r="37" spans="14:24" ht="12.75" x14ac:dyDescent="0.2">
      <c r="P37" s="42"/>
      <c r="Q37" s="42"/>
      <c r="R37" s="42"/>
      <c r="S37" s="42"/>
      <c r="T37" s="42"/>
      <c r="U37" s="42"/>
      <c r="V37" s="42"/>
      <c r="W37" s="42"/>
      <c r="X37" s="42"/>
    </row>
    <row r="38" spans="14:24" ht="12.75" x14ac:dyDescent="0.2"/>
    <row r="39" spans="14:24" ht="12.75" x14ac:dyDescent="0.2">
      <c r="N39" s="55"/>
      <c r="P39" s="42"/>
      <c r="Q39" s="56"/>
      <c r="R39" s="42"/>
      <c r="S39" s="42"/>
      <c r="T39" s="56"/>
      <c r="U39" s="42"/>
      <c r="V39" s="56"/>
      <c r="W39" s="42"/>
    </row>
    <row r="40" spans="14:24" ht="12.75" x14ac:dyDescent="0.2">
      <c r="N40" s="55"/>
      <c r="P40" s="57"/>
      <c r="Q40" s="57"/>
      <c r="R40" s="42"/>
      <c r="S40" s="57"/>
      <c r="T40" s="57"/>
      <c r="U40" s="57"/>
      <c r="V40" s="57"/>
      <c r="W40" s="57"/>
    </row>
    <row r="41" spans="14:24" ht="12.75" x14ac:dyDescent="0.2"/>
    <row r="42" spans="14:24" ht="12.75" x14ac:dyDescent="0.2"/>
    <row r="43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0:J3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89" t="s">
        <v>118</v>
      </c>
      <c r="B33" s="93"/>
      <c r="C33" s="93"/>
      <c r="D33" s="93"/>
      <c r="E33" s="93"/>
      <c r="F33" s="93"/>
      <c r="G33" s="93"/>
      <c r="H33" s="93"/>
      <c r="I33" s="93"/>
      <c r="J33" s="90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149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89" t="s">
        <v>118</v>
      </c>
      <c r="B33" s="93"/>
      <c r="C33" s="93"/>
      <c r="D33" s="93"/>
      <c r="E33" s="93"/>
      <c r="F33" s="93"/>
      <c r="G33" s="93"/>
      <c r="H33" s="93"/>
      <c r="I33" s="93"/>
      <c r="J33" s="90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151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P7:Q7"/>
    <mergeCell ref="R7:R8"/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89" t="s">
        <v>118</v>
      </c>
      <c r="B35" s="93"/>
      <c r="C35" s="93"/>
      <c r="D35" s="93"/>
      <c r="E35" s="93"/>
      <c r="F35" s="93"/>
      <c r="G35" s="93"/>
      <c r="H35" s="93"/>
      <c r="I35" s="93"/>
      <c r="J35" s="90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138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89" t="s">
        <v>91</v>
      </c>
      <c r="M7" s="90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91" t="s">
        <v>22</v>
      </c>
      <c r="B8" s="92"/>
      <c r="C8" s="94" t="s">
        <v>96</v>
      </c>
      <c r="D8" s="94" t="s">
        <v>97</v>
      </c>
      <c r="E8" s="96" t="s">
        <v>98</v>
      </c>
      <c r="F8" s="97"/>
      <c r="G8" s="94" t="s">
        <v>0</v>
      </c>
      <c r="H8" s="98" t="s">
        <v>2</v>
      </c>
      <c r="I8" s="99"/>
      <c r="J8" s="94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95"/>
      <c r="D9" s="95"/>
      <c r="E9" s="17" t="s">
        <v>103</v>
      </c>
      <c r="F9" s="17" t="s">
        <v>104</v>
      </c>
      <c r="G9" s="95"/>
      <c r="H9" s="17" t="s">
        <v>101</v>
      </c>
      <c r="I9" s="17" t="s">
        <v>102</v>
      </c>
      <c r="J9" s="9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89" t="s">
        <v>118</v>
      </c>
      <c r="B35" s="93"/>
      <c r="C35" s="93"/>
      <c r="D35" s="93"/>
      <c r="E35" s="93"/>
      <c r="F35" s="93"/>
      <c r="G35" s="93"/>
      <c r="H35" s="93"/>
      <c r="I35" s="93"/>
      <c r="J35" s="90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138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155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5:J3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2018-06-19T21:03:37Z</dcterms:modified>
</cp:coreProperties>
</file>