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45" windowWidth="15390" windowHeight="4065" tabRatio="900" firstSheet="6" activeTab="6"/>
  </bookViews>
  <sheets>
    <sheet name="Jan" sheetId="1" state="hidden" r:id="rId1"/>
    <sheet name="Fev" sheetId="3" state="hidden" r:id="rId2"/>
    <sheet name="Mar" sheetId="26" state="hidden" r:id="rId3"/>
    <sheet name="Abr" sheetId="16" state="hidden" r:id="rId4"/>
    <sheet name="Mai" sheetId="17" state="hidden" r:id="rId5"/>
    <sheet name="Jun" sheetId="18" state="hidden" r:id="rId6"/>
    <sheet name="Jul" sheetId="19" r:id="rId7"/>
    <sheet name="Ago" sheetId="20" state="hidden" r:id="rId8"/>
    <sheet name="Set" sheetId="21" state="hidden" r:id="rId9"/>
    <sheet name="Out" sheetId="22" state="hidden" r:id="rId10"/>
    <sheet name="Nov" sheetId="27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Abr!$A$1:$X$31</definedName>
    <definedName name="_xlnm.Print_Area" localSheetId="7">Ago!$A$1:$X$37</definedName>
    <definedName name="_xlnm.Print_Area" localSheetId="11">Dez!$A$1:$X$41</definedName>
    <definedName name="_xlnm.Print_Area" localSheetId="1">Fev!$A$1:$X$30</definedName>
    <definedName name="_xlnm.Print_Area" localSheetId="0">Jan!$A$1:$X$31</definedName>
    <definedName name="_xlnm.Print_Area" localSheetId="6">Jul!$A$1:$X$30</definedName>
    <definedName name="_xlnm.Print_Area" localSheetId="5">Jun!$A$1:$X$32</definedName>
    <definedName name="_xlnm.Print_Area" localSheetId="4">Mai!$A$1:$X$33</definedName>
    <definedName name="_xlnm.Print_Area" localSheetId="2">Mar!$A$1:$X$31</definedName>
    <definedName name="_xlnm.Print_Area" localSheetId="10">Nov!$A$1:$X$38</definedName>
    <definedName name="_xlnm.Print_Area" localSheetId="9">Out!$A$1:$X$39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T31" i="13" l="1"/>
  <c r="S31" i="13"/>
  <c r="R31" i="13"/>
  <c r="Q31" i="13"/>
  <c r="P31" i="13"/>
  <c r="O31" i="13"/>
  <c r="N31" i="13"/>
  <c r="M31" i="13"/>
  <c r="R40" i="18" l="1"/>
  <c r="W36" i="18"/>
  <c r="U36" i="18"/>
  <c r="S36" i="18"/>
  <c r="R36" i="18"/>
  <c r="P36" i="18"/>
  <c r="P31" i="14"/>
  <c r="O31" i="14"/>
  <c r="N31" i="14"/>
  <c r="M31" i="14"/>
  <c r="W40" i="17" l="1"/>
  <c r="V40" i="17"/>
  <c r="U40" i="17"/>
  <c r="T40" i="17"/>
  <c r="S40" i="17"/>
  <c r="R40" i="17"/>
  <c r="P40" i="17"/>
  <c r="W36" i="17" l="1"/>
  <c r="U36" i="17"/>
  <c r="S36" i="17"/>
  <c r="R36" i="17"/>
  <c r="P31" i="15"/>
  <c r="O31" i="15"/>
  <c r="N31" i="15"/>
  <c r="M31" i="15"/>
  <c r="P36" i="17" s="1"/>
  <c r="P36" i="16" l="1"/>
  <c r="Q30" i="8"/>
  <c r="P30" i="8"/>
  <c r="O30" i="8"/>
  <c r="N30" i="8"/>
  <c r="M30" i="8"/>
  <c r="P36" i="26" l="1"/>
  <c r="S36" i="26"/>
  <c r="P30" i="25"/>
  <c r="O30" i="25"/>
  <c r="N30" i="25"/>
  <c r="M30" i="25"/>
  <c r="W40" i="3" l="1"/>
  <c r="U40" i="3"/>
  <c r="S40" i="3"/>
  <c r="R40" i="3"/>
  <c r="P33" i="4" l="1"/>
  <c r="W34" i="3" s="1"/>
  <c r="O33" i="4"/>
  <c r="U34" i="3" s="1"/>
  <c r="N33" i="4"/>
  <c r="S34" i="3" s="1"/>
  <c r="M33" i="4"/>
  <c r="P34" i="3" s="1"/>
  <c r="R34" i="3" l="1"/>
  <c r="W28" i="3"/>
  <c r="U28" i="3"/>
  <c r="S28" i="3"/>
  <c r="P28" i="3"/>
  <c r="R28" i="3" s="1"/>
  <c r="J28" i="3"/>
  <c r="I28" i="3"/>
  <c r="H28" i="3"/>
  <c r="G28" i="3"/>
  <c r="F28" i="3"/>
  <c r="E28" i="3"/>
  <c r="D28" i="3"/>
  <c r="C28" i="3"/>
  <c r="B28" i="3"/>
  <c r="A28" i="3"/>
  <c r="V28" i="3" l="1"/>
  <c r="X28" i="3"/>
  <c r="T28" i="3"/>
  <c r="R41" i="1"/>
  <c r="S35" i="1"/>
  <c r="W41" i="1" l="1"/>
  <c r="U41" i="1"/>
  <c r="S41" i="1"/>
  <c r="W35" i="1" l="1"/>
  <c r="U35" i="1"/>
  <c r="R35" i="1"/>
  <c r="P35" i="1"/>
  <c r="P30" i="2"/>
  <c r="O30" i="2"/>
  <c r="N30" i="2"/>
  <c r="M30" i="2"/>
  <c r="W49" i="24" l="1"/>
  <c r="U49" i="24"/>
  <c r="S49" i="24"/>
  <c r="R49" i="24"/>
  <c r="P49" i="24"/>
  <c r="W45" i="24" l="1"/>
  <c r="W46" i="24" s="1"/>
  <c r="U45" i="24"/>
  <c r="U46" i="24" s="1"/>
  <c r="S46" i="24"/>
  <c r="R46" i="24"/>
  <c r="P46" i="24"/>
  <c r="S45" i="24"/>
  <c r="P39" i="7"/>
  <c r="O39" i="7"/>
  <c r="N39" i="7"/>
  <c r="R45" i="24"/>
  <c r="P45" i="24"/>
  <c r="Q39" i="24"/>
  <c r="M39" i="7"/>
  <c r="W49" i="27" l="1"/>
  <c r="U49" i="27"/>
  <c r="S49" i="27"/>
  <c r="R49" i="27"/>
  <c r="P49" i="27"/>
  <c r="W43" i="27"/>
  <c r="W42" i="27"/>
  <c r="U42" i="27"/>
  <c r="U43" i="27" s="1"/>
  <c r="S43" i="27"/>
  <c r="S42" i="27"/>
  <c r="R43" i="27"/>
  <c r="R42" i="27"/>
  <c r="P43" i="27"/>
  <c r="P42" i="27"/>
  <c r="P37" i="9"/>
  <c r="O37" i="9"/>
  <c r="N37" i="9"/>
  <c r="M37" i="9"/>
  <c r="W45" i="22" l="1"/>
  <c r="P36" i="10"/>
  <c r="O36" i="10"/>
  <c r="N36" i="10"/>
  <c r="S41" i="22" s="1"/>
  <c r="M36" i="10"/>
  <c r="W41" i="22"/>
  <c r="U41" i="22"/>
  <c r="R41" i="22"/>
  <c r="P41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R23" i="22" s="1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R22" i="22" s="1"/>
  <c r="X22" i="22" s="1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R19" i="22" s="1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R17" i="22" s="1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R16" i="22" s="1"/>
  <c r="X16" i="22" s="1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R15" i="22" s="1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R13" i="22" s="1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S40" i="22" s="1"/>
  <c r="P11" i="22"/>
  <c r="R11" i="22" s="1"/>
  <c r="J11" i="22"/>
  <c r="I11" i="22"/>
  <c r="H11" i="22"/>
  <c r="G11" i="22"/>
  <c r="F11" i="22"/>
  <c r="E11" i="22"/>
  <c r="D11" i="22"/>
  <c r="C11" i="22"/>
  <c r="B11" i="22"/>
  <c r="A11" i="22"/>
  <c r="W10" i="22"/>
  <c r="U10" i="22"/>
  <c r="U35" i="22" s="1"/>
  <c r="U45" i="22" s="1"/>
  <c r="S10" i="22"/>
  <c r="P10" i="22"/>
  <c r="R10" i="22" s="1"/>
  <c r="J10" i="22"/>
  <c r="I10" i="22"/>
  <c r="H10" i="22"/>
  <c r="G10" i="22"/>
  <c r="F10" i="22"/>
  <c r="E10" i="22"/>
  <c r="D10" i="22"/>
  <c r="C10" i="22"/>
  <c r="B10" i="22"/>
  <c r="A10" i="22"/>
  <c r="Q35" i="22"/>
  <c r="R34" i="22"/>
  <c r="X34" i="22" s="1"/>
  <c r="R33" i="22"/>
  <c r="R32" i="22"/>
  <c r="X32" i="22" s="1"/>
  <c r="R31" i="22"/>
  <c r="R30" i="22"/>
  <c r="R29" i="22"/>
  <c r="R28" i="22"/>
  <c r="R27" i="22"/>
  <c r="R26" i="22"/>
  <c r="R25" i="22"/>
  <c r="R24" i="22"/>
  <c r="X24" i="22" s="1"/>
  <c r="R21" i="22"/>
  <c r="R20" i="22"/>
  <c r="X20" i="22" s="1"/>
  <c r="R18" i="22"/>
  <c r="X18" i="22" s="1"/>
  <c r="R14" i="22"/>
  <c r="X14" i="22" s="1"/>
  <c r="R12" i="22"/>
  <c r="X12" i="22" s="1"/>
  <c r="N10" i="22"/>
  <c r="S42" i="22" l="1"/>
  <c r="X10" i="22"/>
  <c r="W35" i="22"/>
  <c r="P40" i="22"/>
  <c r="P42" i="22" s="1"/>
  <c r="V15" i="22"/>
  <c r="X15" i="22"/>
  <c r="T15" i="22"/>
  <c r="V23" i="22"/>
  <c r="X23" i="22"/>
  <c r="T23" i="22"/>
  <c r="V17" i="22"/>
  <c r="X17" i="22"/>
  <c r="T17" i="22"/>
  <c r="V25" i="22"/>
  <c r="X25" i="22"/>
  <c r="T25" i="22"/>
  <c r="V27" i="22"/>
  <c r="X27" i="22"/>
  <c r="T27" i="22"/>
  <c r="V29" i="22"/>
  <c r="X29" i="22"/>
  <c r="T29" i="22"/>
  <c r="V31" i="22"/>
  <c r="X31" i="22"/>
  <c r="T31" i="22"/>
  <c r="V11" i="22"/>
  <c r="X11" i="22"/>
  <c r="T11" i="22"/>
  <c r="V19" i="22"/>
  <c r="X19" i="22"/>
  <c r="T19" i="22"/>
  <c r="V33" i="22"/>
  <c r="X33" i="22"/>
  <c r="T33" i="22"/>
  <c r="V13" i="22"/>
  <c r="X13" i="22"/>
  <c r="T13" i="22"/>
  <c r="V21" i="22"/>
  <c r="X21" i="22"/>
  <c r="T21" i="22"/>
  <c r="X26" i="22"/>
  <c r="T26" i="22"/>
  <c r="V26" i="22"/>
  <c r="X28" i="22"/>
  <c r="T28" i="22"/>
  <c r="V28" i="22"/>
  <c r="X30" i="22"/>
  <c r="T30" i="22"/>
  <c r="V30" i="22"/>
  <c r="P35" i="22"/>
  <c r="P45" i="22" s="1"/>
  <c r="U40" i="22"/>
  <c r="U42" i="22" s="1"/>
  <c r="V12" i="22"/>
  <c r="V14" i="22"/>
  <c r="V16" i="22"/>
  <c r="V18" i="22"/>
  <c r="V20" i="22"/>
  <c r="V22" i="22"/>
  <c r="V24" i="22"/>
  <c r="V32" i="22"/>
  <c r="V34" i="22"/>
  <c r="W40" i="22"/>
  <c r="W42" i="22" s="1"/>
  <c r="V10" i="22"/>
  <c r="R35" i="22"/>
  <c r="R40" i="22"/>
  <c r="R42" i="22" s="1"/>
  <c r="T10" i="22"/>
  <c r="T12" i="22"/>
  <c r="T14" i="22"/>
  <c r="T16" i="22"/>
  <c r="T18" i="22"/>
  <c r="T20" i="22"/>
  <c r="T22" i="22"/>
  <c r="T24" i="22"/>
  <c r="T32" i="22"/>
  <c r="T34" i="22"/>
  <c r="S35" i="22"/>
  <c r="S45" i="22" s="1"/>
  <c r="W46" i="21"/>
  <c r="U46" i="21"/>
  <c r="S46" i="21"/>
  <c r="R46" i="21"/>
  <c r="P46" i="21"/>
  <c r="W42" i="21"/>
  <c r="V42" i="21"/>
  <c r="U42" i="21"/>
  <c r="T42" i="21"/>
  <c r="S42" i="21"/>
  <c r="R42" i="21"/>
  <c r="P42" i="21"/>
  <c r="W41" i="21"/>
  <c r="U41" i="21"/>
  <c r="S41" i="21"/>
  <c r="R41" i="21"/>
  <c r="P36" i="11"/>
  <c r="O36" i="11"/>
  <c r="N36" i="11"/>
  <c r="P41" i="21"/>
  <c r="M36" i="11"/>
  <c r="V35" i="22" l="1"/>
  <c r="X35" i="22"/>
  <c r="T35" i="22"/>
  <c r="W41" i="20"/>
  <c r="U41" i="20"/>
  <c r="S41" i="20"/>
  <c r="R41" i="20"/>
  <c r="P41" i="20"/>
  <c r="P36" i="12"/>
  <c r="O36" i="12"/>
  <c r="N36" i="12"/>
  <c r="M36" i="12"/>
  <c r="B15" i="26" l="1"/>
  <c r="W35" i="16"/>
  <c r="U35" i="16"/>
  <c r="S35" i="16"/>
  <c r="R35" i="16"/>
  <c r="R35" i="26"/>
  <c r="W35" i="26"/>
  <c r="U35" i="26"/>
  <c r="S35" i="26"/>
  <c r="P35" i="26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V23" i="1" s="1"/>
  <c r="J23" i="1"/>
  <c r="I23" i="1"/>
  <c r="H23" i="1"/>
  <c r="G23" i="1"/>
  <c r="F23" i="1"/>
  <c r="E23" i="1"/>
  <c r="D23" i="1"/>
  <c r="C23" i="1"/>
  <c r="B23" i="1"/>
  <c r="A23" i="1"/>
  <c r="W38" i="24"/>
  <c r="U38" i="24"/>
  <c r="S38" i="24"/>
  <c r="P38" i="24"/>
  <c r="R38" i="24"/>
  <c r="X38" i="24" s="1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P37" i="24"/>
  <c r="R37" i="24" s="1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R36" i="24" s="1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 s="1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 s="1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 s="1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 s="1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 s="1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 s="1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 s="1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 s="1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 s="1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 s="1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 s="1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 s="1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 s="1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 s="1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R20" i="24" s="1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 s="1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 s="1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 s="1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 s="1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 s="1"/>
  <c r="J15" i="24"/>
  <c r="I15" i="24"/>
  <c r="H15" i="24"/>
  <c r="G15" i="24"/>
  <c r="F15" i="24"/>
  <c r="E15" i="24"/>
  <c r="D15" i="24"/>
  <c r="C15" i="24"/>
  <c r="B15" i="24"/>
  <c r="A15" i="24"/>
  <c r="W14" i="24"/>
  <c r="W44" i="24" s="1"/>
  <c r="U14" i="24"/>
  <c r="S14" i="24"/>
  <c r="P14" i="24"/>
  <c r="R14" i="24" s="1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S44" i="24" s="1"/>
  <c r="P13" i="24"/>
  <c r="R13" i="24" s="1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R12" i="24" s="1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R10" i="24" s="1"/>
  <c r="J10" i="24"/>
  <c r="I10" i="24"/>
  <c r="H10" i="24"/>
  <c r="G10" i="24"/>
  <c r="F10" i="24"/>
  <c r="E10" i="24"/>
  <c r="D10" i="24"/>
  <c r="C10" i="24"/>
  <c r="B10" i="24"/>
  <c r="A10" i="24"/>
  <c r="R28" i="24"/>
  <c r="X28" i="24" s="1"/>
  <c r="N10" i="24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P11" i="27"/>
  <c r="R11" i="27" s="1"/>
  <c r="J11" i="27"/>
  <c r="I11" i="27"/>
  <c r="H11" i="27"/>
  <c r="G11" i="27"/>
  <c r="F11" i="27"/>
  <c r="E11" i="27"/>
  <c r="D11" i="27"/>
  <c r="C11" i="27"/>
  <c r="B11" i="27"/>
  <c r="A11" i="27"/>
  <c r="W10" i="27"/>
  <c r="W36" i="27"/>
  <c r="U10" i="27"/>
  <c r="S10" i="27"/>
  <c r="S41" i="27" s="1"/>
  <c r="P10" i="27"/>
  <c r="J10" i="27"/>
  <c r="I10" i="27"/>
  <c r="H10" i="27"/>
  <c r="G10" i="27"/>
  <c r="F10" i="27"/>
  <c r="E10" i="27"/>
  <c r="D10" i="27"/>
  <c r="C10" i="27"/>
  <c r="B10" i="27"/>
  <c r="A10" i="27"/>
  <c r="Q36" i="27"/>
  <c r="R35" i="27"/>
  <c r="X35" i="27" s="1"/>
  <c r="R34" i="27"/>
  <c r="V34" i="27" s="1"/>
  <c r="R33" i="27"/>
  <c r="X33" i="27" s="1"/>
  <c r="R32" i="27"/>
  <c r="V32" i="27" s="1"/>
  <c r="R31" i="27"/>
  <c r="X31" i="27" s="1"/>
  <c r="R30" i="27"/>
  <c r="V30" i="27" s="1"/>
  <c r="R29" i="27"/>
  <c r="X29" i="27" s="1"/>
  <c r="R28" i="27"/>
  <c r="V28" i="27" s="1"/>
  <c r="R27" i="27"/>
  <c r="X27" i="27" s="1"/>
  <c r="R26" i="27"/>
  <c r="V26" i="27" s="1"/>
  <c r="R25" i="27"/>
  <c r="V25" i="27" s="1"/>
  <c r="R24" i="27"/>
  <c r="V24" i="27" s="1"/>
  <c r="R23" i="27"/>
  <c r="X23" i="27" s="1"/>
  <c r="R22" i="27"/>
  <c r="V22" i="27" s="1"/>
  <c r="R21" i="27"/>
  <c r="V21" i="27" s="1"/>
  <c r="R20" i="27"/>
  <c r="V20" i="27" s="1"/>
  <c r="R19" i="27"/>
  <c r="X19" i="27" s="1"/>
  <c r="R18" i="27"/>
  <c r="V18" i="27" s="1"/>
  <c r="R17" i="27"/>
  <c r="V17" i="27" s="1"/>
  <c r="R16" i="27"/>
  <c r="V16" i="27" s="1"/>
  <c r="R15" i="27"/>
  <c r="R14" i="27"/>
  <c r="V14" i="27" s="1"/>
  <c r="R13" i="27"/>
  <c r="V13" i="27" s="1"/>
  <c r="R12" i="27"/>
  <c r="V12" i="27" s="1"/>
  <c r="N10" i="27"/>
  <c r="R10" i="27" s="1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U40" i="21" s="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W40" i="21" s="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S40" i="21" s="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34" i="20"/>
  <c r="U34" i="20"/>
  <c r="S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W35" i="20" s="1"/>
  <c r="W45" i="20" s="1"/>
  <c r="U10" i="20"/>
  <c r="S10" i="20"/>
  <c r="S40" i="20" s="1"/>
  <c r="S42" i="20" s="1"/>
  <c r="P10" i="20"/>
  <c r="J10" i="20"/>
  <c r="I10" i="20"/>
  <c r="H10" i="20"/>
  <c r="G10" i="20"/>
  <c r="F10" i="20"/>
  <c r="E10" i="20"/>
  <c r="D10" i="20"/>
  <c r="C10" i="20"/>
  <c r="B10" i="20"/>
  <c r="A10" i="20"/>
  <c r="Q35" i="20"/>
  <c r="R34" i="20"/>
  <c r="V34" i="20" s="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3" i="20"/>
  <c r="U40" i="20"/>
  <c r="U42" i="20" s="1"/>
  <c r="R11" i="20"/>
  <c r="U35" i="20"/>
  <c r="U45" i="20" s="1"/>
  <c r="N10" i="20"/>
  <c r="R10" i="20" s="1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 s="1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P19" i="19"/>
  <c r="R19" i="19" s="1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 s="1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 s="1"/>
  <c r="V17" i="19" s="1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R15" i="19" s="1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 s="1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R13" i="19" s="1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P11" i="19"/>
  <c r="R11" i="19" s="1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0" i="19"/>
  <c r="R29" i="19"/>
  <c r="X29" i="19" s="1"/>
  <c r="R28" i="19"/>
  <c r="V28" i="19" s="1"/>
  <c r="R27" i="19"/>
  <c r="R26" i="19"/>
  <c r="R25" i="19"/>
  <c r="V25" i="19" s="1"/>
  <c r="R24" i="19"/>
  <c r="V24" i="19" s="1"/>
  <c r="R23" i="19"/>
  <c r="V23" i="19" s="1"/>
  <c r="R22" i="19"/>
  <c r="V22" i="19" s="1"/>
  <c r="R21" i="19"/>
  <c r="R16" i="19"/>
  <c r="X16" i="19" s="1"/>
  <c r="R12" i="19"/>
  <c r="N10" i="19"/>
  <c r="W29" i="18"/>
  <c r="U29" i="18"/>
  <c r="S29" i="18"/>
  <c r="P29" i="18"/>
  <c r="R29" i="18" s="1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R28" i="18" s="1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R27" i="18" s="1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R26" i="18" s="1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R25" i="18" s="1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R23" i="18" s="1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R22" i="18" s="1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R21" i="18" s="1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 s="1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 s="1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R17" i="18" s="1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 s="1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R15" i="18" s="1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R13" i="18" s="1"/>
  <c r="T13" i="18" s="1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 s="1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 s="1"/>
  <c r="J11" i="18"/>
  <c r="I11" i="18"/>
  <c r="H11" i="18"/>
  <c r="G11" i="18"/>
  <c r="F11" i="18"/>
  <c r="E11" i="18"/>
  <c r="D11" i="18"/>
  <c r="C11" i="18"/>
  <c r="B11" i="18"/>
  <c r="A11" i="18"/>
  <c r="W10" i="18"/>
  <c r="U10" i="18"/>
  <c r="U35" i="18" s="1"/>
  <c r="U37" i="18" s="1"/>
  <c r="S10" i="18"/>
  <c r="P10" i="18"/>
  <c r="J10" i="18"/>
  <c r="I10" i="18"/>
  <c r="H10" i="18"/>
  <c r="G10" i="18"/>
  <c r="F10" i="18"/>
  <c r="E10" i="18"/>
  <c r="D10" i="18"/>
  <c r="C10" i="18"/>
  <c r="B10" i="18"/>
  <c r="A10" i="18"/>
  <c r="Q30" i="18"/>
  <c r="R24" i="18"/>
  <c r="T24" i="18" s="1"/>
  <c r="R19" i="18"/>
  <c r="V19" i="18" s="1"/>
  <c r="R14" i="18"/>
  <c r="N10" i="18"/>
  <c r="R10" i="18" s="1"/>
  <c r="W29" i="17"/>
  <c r="U29" i="17"/>
  <c r="S29" i="17"/>
  <c r="P29" i="17"/>
  <c r="R29" i="17" s="1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 s="1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 s="1"/>
  <c r="T27" i="17" s="1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 s="1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 s="1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 s="1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 s="1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 s="1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R20" i="17" s="1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 s="1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 s="1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 s="1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R16" i="17" s="1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 s="1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R14" i="17" s="1"/>
  <c r="V14" i="17" s="1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 s="1"/>
  <c r="X13" i="17" s="1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 s="1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0" i="17" s="1"/>
  <c r="U10" i="17"/>
  <c r="S10" i="17"/>
  <c r="P10" i="17"/>
  <c r="J10" i="17"/>
  <c r="I10" i="17"/>
  <c r="H10" i="17"/>
  <c r="G10" i="17"/>
  <c r="F10" i="17"/>
  <c r="E10" i="17"/>
  <c r="D10" i="17"/>
  <c r="C10" i="17"/>
  <c r="B10" i="17"/>
  <c r="A10" i="17"/>
  <c r="Q30" i="17"/>
  <c r="R26" i="17"/>
  <c r="V26" i="17" s="1"/>
  <c r="N10" i="17"/>
  <c r="W28" i="16"/>
  <c r="U28" i="16"/>
  <c r="S28" i="16"/>
  <c r="P28" i="16"/>
  <c r="R28" i="16" s="1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 s="1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R26" i="16" s="1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 s="1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 s="1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R22" i="16" s="1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 s="1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R20" i="16" s="1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 s="1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R18" i="16" s="1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 s="1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 s="1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 s="1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 s="1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 s="1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 s="1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 s="1"/>
  <c r="J11" i="16"/>
  <c r="I11" i="16"/>
  <c r="H11" i="16"/>
  <c r="G11" i="16"/>
  <c r="F11" i="16"/>
  <c r="E11" i="16"/>
  <c r="D11" i="16"/>
  <c r="C11" i="16"/>
  <c r="B11" i="16"/>
  <c r="A11" i="16"/>
  <c r="W10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29" i="16"/>
  <c r="R24" i="16"/>
  <c r="X24" i="16" s="1"/>
  <c r="N10" i="16"/>
  <c r="W28" i="26"/>
  <c r="U28" i="26"/>
  <c r="S28" i="26"/>
  <c r="P28" i="26"/>
  <c r="R28" i="26" s="1"/>
  <c r="J28" i="26"/>
  <c r="I28" i="26"/>
  <c r="H28" i="26"/>
  <c r="G28" i="26"/>
  <c r="F28" i="26"/>
  <c r="E28" i="26"/>
  <c r="D28" i="26"/>
  <c r="C28" i="26"/>
  <c r="B28" i="26"/>
  <c r="A28" i="26"/>
  <c r="W27" i="26"/>
  <c r="U27" i="26"/>
  <c r="V27" i="26" s="1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V25" i="26" s="1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 s="1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 s="1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 s="1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 s="1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 s="1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T17" i="26" s="1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 s="1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 s="1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 s="1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R13" i="26" s="1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 s="1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R11" i="26" s="1"/>
  <c r="J11" i="26"/>
  <c r="I11" i="26"/>
  <c r="H11" i="26"/>
  <c r="G11" i="26"/>
  <c r="F11" i="26"/>
  <c r="E11" i="26"/>
  <c r="D11" i="26"/>
  <c r="C11" i="26"/>
  <c r="B11" i="26"/>
  <c r="A11" i="26"/>
  <c r="W10" i="26"/>
  <c r="U10" i="26"/>
  <c r="U34" i="26" s="1"/>
  <c r="S10" i="26"/>
  <c r="P10" i="26"/>
  <c r="J10" i="26"/>
  <c r="I10" i="26"/>
  <c r="H10" i="26"/>
  <c r="G10" i="26"/>
  <c r="F10" i="26"/>
  <c r="E10" i="26"/>
  <c r="D10" i="26"/>
  <c r="C10" i="26"/>
  <c r="B10" i="26"/>
  <c r="A10" i="26"/>
  <c r="Q29" i="26"/>
  <c r="R27" i="26"/>
  <c r="T27" i="26" s="1"/>
  <c r="R26" i="26"/>
  <c r="X26" i="26" s="1"/>
  <c r="R25" i="26"/>
  <c r="T25" i="26" s="1"/>
  <c r="R21" i="26"/>
  <c r="R19" i="26"/>
  <c r="T19" i="26" s="1"/>
  <c r="N10" i="26"/>
  <c r="R10" i="26" s="1"/>
  <c r="W27" i="3"/>
  <c r="U27" i="3"/>
  <c r="S27" i="3"/>
  <c r="P27" i="3"/>
  <c r="R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R26" i="3" s="1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 s="1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R24" i="3" s="1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 s="1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 s="1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 s="1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 s="1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 s="1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 s="1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 s="1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 s="1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 s="1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 s="1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 s="1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 s="1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 s="1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S33" i="3" s="1"/>
  <c r="P10" i="3"/>
  <c r="J10" i="3"/>
  <c r="I10" i="3"/>
  <c r="H10" i="3"/>
  <c r="G10" i="3"/>
  <c r="F10" i="3"/>
  <c r="E10" i="3"/>
  <c r="D10" i="3"/>
  <c r="C10" i="3"/>
  <c r="B10" i="3"/>
  <c r="A10" i="3"/>
  <c r="W22" i="1"/>
  <c r="U22" i="1"/>
  <c r="S22" i="1"/>
  <c r="P22" i="1"/>
  <c r="R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U34" i="1" s="1"/>
  <c r="U36" i="1" s="1"/>
  <c r="S17" i="1"/>
  <c r="S16" i="1"/>
  <c r="S15" i="1"/>
  <c r="S14" i="1"/>
  <c r="S13" i="1"/>
  <c r="S12" i="1"/>
  <c r="S11" i="1"/>
  <c r="S10" i="1"/>
  <c r="S34" i="1" s="1"/>
  <c r="S36" i="1" s="1"/>
  <c r="P17" i="1"/>
  <c r="R17" i="1"/>
  <c r="T17" i="1" s="1"/>
  <c r="P16" i="1"/>
  <c r="R16" i="1" s="1"/>
  <c r="P15" i="1"/>
  <c r="R15" i="1" s="1"/>
  <c r="P14" i="1"/>
  <c r="R14" i="1" s="1"/>
  <c r="P13" i="1"/>
  <c r="R13" i="1" s="1"/>
  <c r="P12" i="1"/>
  <c r="P11" i="1"/>
  <c r="R11" i="1" s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29" i="1"/>
  <c r="R12" i="1"/>
  <c r="T12" i="1" s="1"/>
  <c r="N10" i="1"/>
  <c r="R10" i="1"/>
  <c r="T21" i="26"/>
  <c r="X18" i="1"/>
  <c r="T18" i="1"/>
  <c r="X17" i="1"/>
  <c r="V14" i="18"/>
  <c r="T12" i="19"/>
  <c r="X11" i="20"/>
  <c r="T11" i="20"/>
  <c r="V11" i="20"/>
  <c r="X13" i="20"/>
  <c r="T13" i="20"/>
  <c r="V13" i="20"/>
  <c r="X15" i="20"/>
  <c r="T15" i="20"/>
  <c r="V15" i="20"/>
  <c r="X17" i="20"/>
  <c r="T17" i="20"/>
  <c r="V17" i="20"/>
  <c r="X19" i="20"/>
  <c r="T19" i="20"/>
  <c r="V19" i="20"/>
  <c r="X21" i="20"/>
  <c r="T21" i="20"/>
  <c r="V21" i="20"/>
  <c r="X23" i="20"/>
  <c r="T23" i="20"/>
  <c r="V23" i="20"/>
  <c r="X25" i="20"/>
  <c r="T25" i="20"/>
  <c r="V25" i="20"/>
  <c r="X27" i="20"/>
  <c r="T27" i="20"/>
  <c r="V27" i="20"/>
  <c r="X29" i="20"/>
  <c r="T29" i="20"/>
  <c r="V29" i="20"/>
  <c r="X31" i="20"/>
  <c r="T31" i="20"/>
  <c r="V31" i="20"/>
  <c r="X33" i="20"/>
  <c r="T33" i="20"/>
  <c r="V33" i="20"/>
  <c r="V16" i="20"/>
  <c r="X16" i="20"/>
  <c r="T16" i="20"/>
  <c r="V18" i="20"/>
  <c r="X18" i="20"/>
  <c r="T18" i="20"/>
  <c r="V20" i="20"/>
  <c r="X20" i="20"/>
  <c r="T20" i="20"/>
  <c r="V22" i="20"/>
  <c r="X22" i="20"/>
  <c r="T22" i="20"/>
  <c r="V24" i="20"/>
  <c r="X24" i="20"/>
  <c r="T24" i="20"/>
  <c r="V26" i="20"/>
  <c r="X26" i="20"/>
  <c r="T26" i="20"/>
  <c r="V28" i="20"/>
  <c r="X28" i="20"/>
  <c r="T28" i="20"/>
  <c r="V30" i="20"/>
  <c r="X30" i="20"/>
  <c r="T30" i="20"/>
  <c r="V32" i="20"/>
  <c r="X32" i="20"/>
  <c r="T32" i="20"/>
  <c r="P35" i="20"/>
  <c r="P45" i="20" s="1"/>
  <c r="T34" i="20"/>
  <c r="X34" i="20"/>
  <c r="P40" i="20"/>
  <c r="P42" i="20" s="1"/>
  <c r="W40" i="20"/>
  <c r="W42" i="20" s="1"/>
  <c r="S35" i="20"/>
  <c r="S45" i="20" s="1"/>
  <c r="V34" i="21"/>
  <c r="X34" i="21"/>
  <c r="T34" i="21"/>
  <c r="P35" i="21"/>
  <c r="T15" i="21"/>
  <c r="T19" i="21"/>
  <c r="T31" i="21"/>
  <c r="T33" i="21"/>
  <c r="S36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V27" i="27"/>
  <c r="V33" i="27"/>
  <c r="V35" i="27"/>
  <c r="P36" i="27"/>
  <c r="V19" i="27"/>
  <c r="V23" i="27"/>
  <c r="V29" i="27"/>
  <c r="V3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4"/>
  <c r="R11" i="24"/>
  <c r="U44" i="24"/>
  <c r="V18" i="1"/>
  <c r="X22" i="1"/>
  <c r="V10" i="1"/>
  <c r="V12" i="1"/>
  <c r="V22" i="1"/>
  <c r="T20" i="1"/>
  <c r="V17" i="1"/>
  <c r="V26" i="1"/>
  <c r="T23" i="1"/>
  <c r="X17" i="26"/>
  <c r="U29" i="26"/>
  <c r="U39" i="26" s="1"/>
  <c r="X27" i="26"/>
  <c r="R11" i="17"/>
  <c r="X11" i="17" s="1"/>
  <c r="T19" i="19" l="1"/>
  <c r="X20" i="19"/>
  <c r="X26" i="19"/>
  <c r="T28" i="19"/>
  <c r="T14" i="19"/>
  <c r="X14" i="19"/>
  <c r="T22" i="19"/>
  <c r="V12" i="19"/>
  <c r="T29" i="19"/>
  <c r="X21" i="19"/>
  <c r="X22" i="19"/>
  <c r="X24" i="19"/>
  <c r="X28" i="19"/>
  <c r="T11" i="19"/>
  <c r="X11" i="19"/>
  <c r="V11" i="19"/>
  <c r="V13" i="19"/>
  <c r="X13" i="19"/>
  <c r="T20" i="19"/>
  <c r="V19" i="19"/>
  <c r="V26" i="19"/>
  <c r="V20" i="19"/>
  <c r="X19" i="19"/>
  <c r="T27" i="19"/>
  <c r="T13" i="19"/>
  <c r="T16" i="19"/>
  <c r="P30" i="19"/>
  <c r="T24" i="19"/>
  <c r="T26" i="19"/>
  <c r="U30" i="19"/>
  <c r="V18" i="19"/>
  <c r="X18" i="19"/>
  <c r="T18" i="19"/>
  <c r="V15" i="19"/>
  <c r="T15" i="19"/>
  <c r="X15" i="19"/>
  <c r="V29" i="19"/>
  <c r="S30" i="19"/>
  <c r="T25" i="19"/>
  <c r="T17" i="19"/>
  <c r="V14" i="19"/>
  <c r="X17" i="19"/>
  <c r="X27" i="19"/>
  <c r="R10" i="19"/>
  <c r="T23" i="19"/>
  <c r="W30" i="19"/>
  <c r="V21" i="19"/>
  <c r="X25" i="19"/>
  <c r="X23" i="19"/>
  <c r="V16" i="19"/>
  <c r="X12" i="19"/>
  <c r="T21" i="19"/>
  <c r="V27" i="19"/>
  <c r="T17" i="18"/>
  <c r="V17" i="18"/>
  <c r="T15" i="18"/>
  <c r="V15" i="18"/>
  <c r="T19" i="18"/>
  <c r="X19" i="18"/>
  <c r="V26" i="18"/>
  <c r="X15" i="18"/>
  <c r="X17" i="18"/>
  <c r="X12" i="18"/>
  <c r="V12" i="18"/>
  <c r="X18" i="18"/>
  <c r="V18" i="18"/>
  <c r="X22" i="18"/>
  <c r="T22" i="18"/>
  <c r="X28" i="18"/>
  <c r="T28" i="18"/>
  <c r="T12" i="18"/>
  <c r="V10" i="18"/>
  <c r="V13" i="18"/>
  <c r="T14" i="18"/>
  <c r="W35" i="18"/>
  <c r="W37" i="18" s="1"/>
  <c r="U30" i="18"/>
  <c r="U40" i="18" s="1"/>
  <c r="P35" i="18"/>
  <c r="P37" i="18" s="1"/>
  <c r="V22" i="18"/>
  <c r="V28" i="18"/>
  <c r="X13" i="18"/>
  <c r="V24" i="18"/>
  <c r="V29" i="18"/>
  <c r="R35" i="18"/>
  <c r="R37" i="18" s="1"/>
  <c r="T21" i="18"/>
  <c r="X21" i="18"/>
  <c r="V21" i="18"/>
  <c r="V23" i="18"/>
  <c r="T23" i="18"/>
  <c r="X23" i="18"/>
  <c r="V25" i="18"/>
  <c r="X25" i="18"/>
  <c r="T25" i="18"/>
  <c r="V27" i="18"/>
  <c r="T27" i="18"/>
  <c r="X27" i="18"/>
  <c r="T16" i="18"/>
  <c r="X16" i="18"/>
  <c r="V16" i="18"/>
  <c r="V11" i="18"/>
  <c r="X11" i="18"/>
  <c r="T11" i="18"/>
  <c r="R30" i="18"/>
  <c r="V20" i="18"/>
  <c r="T20" i="18"/>
  <c r="X20" i="18"/>
  <c r="T18" i="18"/>
  <c r="X29" i="18"/>
  <c r="W30" i="18"/>
  <c r="W40" i="18" s="1"/>
  <c r="X24" i="18"/>
  <c r="X14" i="18"/>
  <c r="S35" i="18"/>
  <c r="S37" i="18" s="1"/>
  <c r="P30" i="18"/>
  <c r="P40" i="18" s="1"/>
  <c r="S30" i="18"/>
  <c r="S40" i="18" s="1"/>
  <c r="T26" i="18"/>
  <c r="X10" i="18"/>
  <c r="T29" i="18"/>
  <c r="X26" i="18"/>
  <c r="T10" i="18"/>
  <c r="V16" i="17"/>
  <c r="T16" i="17"/>
  <c r="T26" i="17"/>
  <c r="S30" i="17"/>
  <c r="X14" i="17"/>
  <c r="R10" i="17"/>
  <c r="T10" i="17" s="1"/>
  <c r="X26" i="17"/>
  <c r="V10" i="17"/>
  <c r="T24" i="17"/>
  <c r="X24" i="17"/>
  <c r="X16" i="17"/>
  <c r="V27" i="17"/>
  <c r="S35" i="17"/>
  <c r="S37" i="17" s="1"/>
  <c r="T14" i="17"/>
  <c r="P30" i="17"/>
  <c r="U30" i="17"/>
  <c r="P35" i="17"/>
  <c r="P37" i="17" s="1"/>
  <c r="X18" i="17"/>
  <c r="V18" i="17"/>
  <c r="T18" i="17"/>
  <c r="X20" i="17"/>
  <c r="V20" i="17"/>
  <c r="T20" i="17"/>
  <c r="V22" i="17"/>
  <c r="T22" i="17"/>
  <c r="X22" i="17"/>
  <c r="T29" i="17"/>
  <c r="V29" i="17"/>
  <c r="X29" i="17"/>
  <c r="X15" i="17"/>
  <c r="T15" i="17"/>
  <c r="V15" i="17"/>
  <c r="T17" i="17"/>
  <c r="V17" i="17"/>
  <c r="X17" i="17"/>
  <c r="V19" i="17"/>
  <c r="T19" i="17"/>
  <c r="X19" i="17"/>
  <c r="T21" i="17"/>
  <c r="X21" i="17"/>
  <c r="V21" i="17"/>
  <c r="V23" i="17"/>
  <c r="T23" i="17"/>
  <c r="X23" i="17"/>
  <c r="T28" i="17"/>
  <c r="V28" i="17"/>
  <c r="X28" i="17"/>
  <c r="X12" i="17"/>
  <c r="T12" i="17"/>
  <c r="V12" i="17"/>
  <c r="V25" i="17"/>
  <c r="X25" i="17"/>
  <c r="T25" i="17"/>
  <c r="U35" i="17"/>
  <c r="U37" i="17" s="1"/>
  <c r="T11" i="17"/>
  <c r="X27" i="17"/>
  <c r="V24" i="17"/>
  <c r="V13" i="17"/>
  <c r="W35" i="17"/>
  <c r="W37" i="17" s="1"/>
  <c r="R35" i="17"/>
  <c r="R37" i="17" s="1"/>
  <c r="T13" i="17"/>
  <c r="X10" i="17"/>
  <c r="V11" i="17"/>
  <c r="R30" i="17"/>
  <c r="R10" i="16"/>
  <c r="X10" i="16" s="1"/>
  <c r="X27" i="16"/>
  <c r="X12" i="16"/>
  <c r="X26" i="16"/>
  <c r="T20" i="16"/>
  <c r="V20" i="16"/>
  <c r="X18" i="16"/>
  <c r="T18" i="16"/>
  <c r="X28" i="16"/>
  <c r="V28" i="16"/>
  <c r="T28" i="16"/>
  <c r="T26" i="16"/>
  <c r="S29" i="16"/>
  <c r="S39" i="16" s="1"/>
  <c r="W29" i="16"/>
  <c r="W39" i="16" s="1"/>
  <c r="X19" i="16"/>
  <c r="P29" i="16"/>
  <c r="P39" i="16" s="1"/>
  <c r="V23" i="16"/>
  <c r="X23" i="16"/>
  <c r="V14" i="16"/>
  <c r="X14" i="16"/>
  <c r="T14" i="16"/>
  <c r="T16" i="16"/>
  <c r="V16" i="16"/>
  <c r="V26" i="16"/>
  <c r="W34" i="16"/>
  <c r="W36" i="16" s="1"/>
  <c r="T23" i="16"/>
  <c r="S34" i="16"/>
  <c r="S36" i="16" s="1"/>
  <c r="V18" i="16"/>
  <c r="U34" i="16"/>
  <c r="U36" i="16" s="1"/>
  <c r="V22" i="16"/>
  <c r="X22" i="16"/>
  <c r="T22" i="16"/>
  <c r="R34" i="16"/>
  <c r="R36" i="16" s="1"/>
  <c r="X13" i="16"/>
  <c r="T13" i="16"/>
  <c r="V13" i="16"/>
  <c r="T25" i="16"/>
  <c r="V25" i="16"/>
  <c r="X25" i="16"/>
  <c r="T17" i="16"/>
  <c r="V17" i="16"/>
  <c r="X17" i="16"/>
  <c r="V15" i="16"/>
  <c r="X15" i="16"/>
  <c r="T15" i="16"/>
  <c r="T11" i="16"/>
  <c r="R29" i="16"/>
  <c r="X11" i="16"/>
  <c r="V11" i="16"/>
  <c r="V21" i="16"/>
  <c r="X21" i="16"/>
  <c r="T21" i="16"/>
  <c r="P34" i="16"/>
  <c r="V27" i="16"/>
  <c r="X16" i="16"/>
  <c r="V19" i="16"/>
  <c r="T12" i="16"/>
  <c r="X20" i="16"/>
  <c r="P35" i="16"/>
  <c r="T27" i="16"/>
  <c r="T19" i="16"/>
  <c r="V12" i="16"/>
  <c r="T24" i="16"/>
  <c r="V24" i="16"/>
  <c r="V10" i="16"/>
  <c r="U29" i="16"/>
  <c r="U39" i="16" s="1"/>
  <c r="X22" i="26"/>
  <c r="T22" i="26"/>
  <c r="V15" i="26"/>
  <c r="X15" i="26"/>
  <c r="T11" i="26"/>
  <c r="X11" i="26"/>
  <c r="V26" i="26"/>
  <c r="V17" i="26"/>
  <c r="X21" i="26"/>
  <c r="X19" i="26"/>
  <c r="V23" i="26"/>
  <c r="T23" i="26"/>
  <c r="X20" i="26"/>
  <c r="V20" i="26"/>
  <c r="X10" i="26"/>
  <c r="T10" i="26"/>
  <c r="S29" i="26"/>
  <c r="S39" i="26" s="1"/>
  <c r="V19" i="26"/>
  <c r="V22" i="26"/>
  <c r="X25" i="26"/>
  <c r="T26" i="26"/>
  <c r="V21" i="26"/>
  <c r="X14" i="26"/>
  <c r="V14" i="26"/>
  <c r="T14" i="26"/>
  <c r="X28" i="26"/>
  <c r="V28" i="26"/>
  <c r="T28" i="26"/>
  <c r="X13" i="26"/>
  <c r="V13" i="26"/>
  <c r="T13" i="26"/>
  <c r="T20" i="26"/>
  <c r="T15" i="26"/>
  <c r="P34" i="26"/>
  <c r="X23" i="26"/>
  <c r="W29" i="26"/>
  <c r="W39" i="26" s="1"/>
  <c r="V11" i="26"/>
  <c r="S34" i="26"/>
  <c r="U36" i="26"/>
  <c r="W34" i="26"/>
  <c r="W36" i="26" s="1"/>
  <c r="V18" i="26"/>
  <c r="T18" i="26"/>
  <c r="X18" i="26"/>
  <c r="T12" i="26"/>
  <c r="R29" i="26"/>
  <c r="X12" i="26"/>
  <c r="V12" i="26"/>
  <c r="X16" i="26"/>
  <c r="V16" i="26"/>
  <c r="T16" i="26"/>
  <c r="T24" i="26"/>
  <c r="X24" i="26"/>
  <c r="V24" i="26"/>
  <c r="R34" i="26"/>
  <c r="R36" i="26" s="1"/>
  <c r="V10" i="26"/>
  <c r="P29" i="26"/>
  <c r="P39" i="26" s="1"/>
  <c r="W33" i="3"/>
  <c r="U33" i="3"/>
  <c r="X12" i="3"/>
  <c r="X22" i="3"/>
  <c r="X13" i="3"/>
  <c r="V15" i="3"/>
  <c r="X19" i="3"/>
  <c r="V21" i="3"/>
  <c r="R10" i="3"/>
  <c r="R33" i="3" s="1"/>
  <c r="P33" i="3"/>
  <c r="V27" i="3"/>
  <c r="T24" i="3"/>
  <c r="X24" i="3"/>
  <c r="X17" i="3"/>
  <c r="V17" i="3"/>
  <c r="T17" i="3"/>
  <c r="T27" i="3"/>
  <c r="V22" i="3"/>
  <c r="X27" i="3"/>
  <c r="V12" i="3"/>
  <c r="T15" i="3"/>
  <c r="T22" i="3"/>
  <c r="V16" i="3"/>
  <c r="T16" i="3"/>
  <c r="X16" i="3"/>
  <c r="T11" i="3"/>
  <c r="X11" i="3"/>
  <c r="V11" i="3"/>
  <c r="T18" i="3"/>
  <c r="V18" i="3"/>
  <c r="X18" i="3"/>
  <c r="T26" i="3"/>
  <c r="X26" i="3"/>
  <c r="V26" i="3"/>
  <c r="X14" i="3"/>
  <c r="V14" i="3"/>
  <c r="T14" i="3"/>
  <c r="X25" i="3"/>
  <c r="T25" i="3"/>
  <c r="V25" i="3"/>
  <c r="X20" i="3"/>
  <c r="T20" i="3"/>
  <c r="V20" i="3"/>
  <c r="X23" i="3"/>
  <c r="T23" i="3"/>
  <c r="V23" i="3"/>
  <c r="X15" i="3"/>
  <c r="T19" i="3"/>
  <c r="V13" i="3"/>
  <c r="V24" i="3"/>
  <c r="V19" i="3"/>
  <c r="T21" i="3"/>
  <c r="T12" i="3"/>
  <c r="X21" i="3"/>
  <c r="T13" i="3"/>
  <c r="V25" i="1"/>
  <c r="T25" i="1"/>
  <c r="X25" i="1"/>
  <c r="V27" i="1"/>
  <c r="X27" i="1"/>
  <c r="T27" i="1"/>
  <c r="X19" i="1"/>
  <c r="V19" i="1"/>
  <c r="T19" i="1"/>
  <c r="V11" i="1"/>
  <c r="X11" i="1"/>
  <c r="T11" i="1"/>
  <c r="V21" i="1"/>
  <c r="X21" i="1"/>
  <c r="T21" i="1"/>
  <c r="V28" i="1"/>
  <c r="X28" i="1"/>
  <c r="T28" i="1"/>
  <c r="X12" i="1"/>
  <c r="T22" i="1"/>
  <c r="T26" i="1"/>
  <c r="V20" i="1"/>
  <c r="X23" i="1"/>
  <c r="P34" i="1"/>
  <c r="P36" i="1" s="1"/>
  <c r="T10" i="1"/>
  <c r="X10" i="1"/>
  <c r="U29" i="1"/>
  <c r="W29" i="1"/>
  <c r="W34" i="1"/>
  <c r="W36" i="1" s="1"/>
  <c r="S29" i="1"/>
  <c r="P29" i="1"/>
  <c r="V15" i="1"/>
  <c r="T15" i="1"/>
  <c r="X15" i="1"/>
  <c r="T16" i="1"/>
  <c r="X16" i="1"/>
  <c r="V16" i="1"/>
  <c r="R34" i="1"/>
  <c r="R36" i="1" s="1"/>
  <c r="X13" i="1"/>
  <c r="R29" i="1"/>
  <c r="T13" i="1"/>
  <c r="V13" i="1"/>
  <c r="T24" i="1"/>
  <c r="V24" i="1"/>
  <c r="X24" i="1"/>
  <c r="V14" i="1"/>
  <c r="X14" i="1"/>
  <c r="T14" i="1"/>
  <c r="X24" i="24"/>
  <c r="V24" i="24"/>
  <c r="T24" i="24"/>
  <c r="X30" i="24"/>
  <c r="V30" i="24"/>
  <c r="T30" i="24"/>
  <c r="T36" i="24"/>
  <c r="V36" i="24"/>
  <c r="X36" i="24"/>
  <c r="T13" i="24"/>
  <c r="X13" i="24"/>
  <c r="V13" i="24"/>
  <c r="T21" i="24"/>
  <c r="V21" i="24"/>
  <c r="X21" i="24"/>
  <c r="T28" i="24"/>
  <c r="V28" i="24"/>
  <c r="V11" i="24"/>
  <c r="T38" i="24"/>
  <c r="U39" i="24"/>
  <c r="V20" i="24"/>
  <c r="T20" i="24"/>
  <c r="X20" i="24"/>
  <c r="T17" i="24"/>
  <c r="X17" i="24"/>
  <c r="V17" i="24"/>
  <c r="T26" i="24"/>
  <c r="V26" i="24"/>
  <c r="X26" i="24"/>
  <c r="V23" i="24"/>
  <c r="X23" i="24"/>
  <c r="T23" i="24"/>
  <c r="T32" i="24"/>
  <c r="X32" i="24"/>
  <c r="V32" i="24"/>
  <c r="R44" i="24"/>
  <c r="R39" i="24"/>
  <c r="X10" i="24"/>
  <c r="T11" i="24"/>
  <c r="W39" i="24"/>
  <c r="V10" i="24"/>
  <c r="P44" i="24"/>
  <c r="P39" i="24"/>
  <c r="X11" i="24"/>
  <c r="T10" i="24"/>
  <c r="S39" i="24"/>
  <c r="T35" i="24"/>
  <c r="V35" i="24"/>
  <c r="X35" i="24"/>
  <c r="X37" i="24"/>
  <c r="V37" i="24"/>
  <c r="T37" i="24"/>
  <c r="X15" i="24"/>
  <c r="T15" i="24"/>
  <c r="V15" i="24"/>
  <c r="T12" i="24"/>
  <c r="X12" i="24"/>
  <c r="V12" i="24"/>
  <c r="X29" i="24"/>
  <c r="T29" i="24"/>
  <c r="V29" i="24"/>
  <c r="T14" i="24"/>
  <c r="V14" i="24"/>
  <c r="X14" i="24"/>
  <c r="V19" i="24"/>
  <c r="X19" i="24"/>
  <c r="T19" i="24"/>
  <c r="V27" i="24"/>
  <c r="X27" i="24"/>
  <c r="T27" i="24"/>
  <c r="V16" i="24"/>
  <c r="T16" i="24"/>
  <c r="X16" i="24"/>
  <c r="X34" i="24"/>
  <c r="V34" i="24"/>
  <c r="T34" i="24"/>
  <c r="X18" i="24"/>
  <c r="T18" i="24"/>
  <c r="V18" i="24"/>
  <c r="X31" i="24"/>
  <c r="T31" i="24"/>
  <c r="V31" i="24"/>
  <c r="T22" i="24"/>
  <c r="V22" i="24"/>
  <c r="X22" i="24"/>
  <c r="T25" i="24"/>
  <c r="V25" i="24"/>
  <c r="X25" i="24"/>
  <c r="T33" i="24"/>
  <c r="V33" i="24"/>
  <c r="X33" i="24"/>
  <c r="P41" i="27"/>
  <c r="V15" i="27"/>
  <c r="U41" i="27"/>
  <c r="X10" i="27"/>
  <c r="V10" i="27"/>
  <c r="T10" i="27"/>
  <c r="T11" i="27"/>
  <c r="V11" i="27"/>
  <c r="X11" i="27"/>
  <c r="W41" i="27"/>
  <c r="R36" i="27"/>
  <c r="R41" i="27"/>
  <c r="U36" i="27"/>
  <c r="V23" i="2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P40" i="21"/>
  <c r="U35" i="21"/>
  <c r="X28" i="21"/>
  <c r="V28" i="21"/>
  <c r="T28" i="21"/>
  <c r="V16" i="21"/>
  <c r="R40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R40" i="20"/>
  <c r="R42" i="20" s="1"/>
  <c r="V14" i="20"/>
  <c r="X14" i="20"/>
  <c r="R35" i="20"/>
  <c r="T14" i="20"/>
  <c r="V10" i="19" l="1"/>
  <c r="R30" i="19"/>
  <c r="T10" i="19"/>
  <c r="X10" i="19"/>
  <c r="V30" i="18"/>
  <c r="T30" i="18"/>
  <c r="X30" i="18"/>
  <c r="X30" i="17"/>
  <c r="T30" i="17"/>
  <c r="V30" i="17"/>
  <c r="T10" i="16"/>
  <c r="T29" i="16"/>
  <c r="X29" i="16"/>
  <c r="V29" i="16"/>
  <c r="T29" i="26"/>
  <c r="V29" i="26"/>
  <c r="X29" i="26"/>
  <c r="V10" i="3"/>
  <c r="T10" i="3"/>
  <c r="W35" i="3"/>
  <c r="U35" i="3"/>
  <c r="X10" i="3"/>
  <c r="S35" i="3"/>
  <c r="P35" i="3"/>
  <c r="R35" i="3"/>
  <c r="V29" i="1"/>
  <c r="T29" i="1"/>
  <c r="X29" i="1"/>
  <c r="T39" i="24"/>
  <c r="V39" i="24"/>
  <c r="X39" i="24"/>
  <c r="V36" i="27"/>
  <c r="X36" i="27"/>
  <c r="T36" i="27"/>
  <c r="V10" i="21"/>
  <c r="R35" i="21"/>
  <c r="V35" i="21" s="1"/>
  <c r="T35" i="21"/>
  <c r="T35" i="20"/>
  <c r="V35" i="20"/>
  <c r="X35" i="20"/>
  <c r="V30" i="19" l="1"/>
  <c r="X30" i="19"/>
  <c r="T30" i="19"/>
  <c r="X35" i="21"/>
</calcChain>
</file>

<file path=xl/sharedStrings.xml><?xml version="1.0" encoding="utf-8"?>
<sst xmlns="http://schemas.openxmlformats.org/spreadsheetml/2006/main" count="4203" uniqueCount="173">
  <si>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</si>
  <si>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</si>
  <si>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</si>
  <si>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</si>
  <si>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</si>
  <si>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</si>
  <si>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</si>
  <si>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</si>
  <si>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</si>
  <si>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</si>
  <si>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</si>
  <si>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</si>
  <si>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</si>
  <si>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</si>
  <si>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</si>
  <si>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</si>
  <si>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</si>
  <si>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</si>
  <si>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</si>
  <si>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</si>
  <si>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</si>
  <si>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</si>
  <si>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</si>
  <si>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</si>
  <si>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</si>
  <si>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</si>
  <si>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</si>
  <si>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</si>
  <si>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</si>
  <si>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</si>
  <si>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</si>
  <si>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</si>
  <si>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</si>
  <si>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</si>
  <si>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</si>
  <si>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</si>
  <si>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</si>
  <si>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</si>
  <si>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</si>
  <si>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</si>
  <si>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</si>
  <si>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</si>
  <si>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</si>
  <si>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</si>
  <si>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</si>
  <si>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</si>
  <si>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</si>
  <si>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</si>
  <si>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</si>
  <si>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</si>
  <si>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</si>
  <si>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</si>
  <si>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</si>
  <si>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</si>
  <si>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</si>
  <si>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</si>
  <si>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</si>
  <si>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</si>
  <si>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</si>
  <si>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</si>
  <si>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</si>
  <si>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</si>
  <si>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</si>
  <si>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</si>
  <si>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</si>
  <si>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</si>
  <si>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</si>
  <si>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</si>
  <si>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</si>
  <si>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</si>
  <si>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</si>
  <si>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</si>
  <si>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</si>
  <si>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</si>
  <si>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</si>
  <si>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</si>
  <si>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</si>
  <si>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</si>
  <si>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</si>
  <si>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</si>
  <si>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</si>
  <si>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</si>
  <si>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</si>
  <si>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</si>
  <si>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</si>
  <si>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</si>
  <si>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</si>
  <si>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</si>
  <si>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</si>
  <si>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</si>
  <si>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</si>
  <si>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</si>
  <si>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</si>
  <si>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</si>
  <si>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</si>
  <si>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</si>
  <si>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</si>
  <si>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</si>
  <si>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</si>
  <si>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</si>
  <si>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</si>
  <si>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</si>
  <si>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</si>
  <si>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</si>
  <si>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</si>
  <si>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</si>
  <si>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</si>
  <si>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</si>
  <si>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</si>
  <si>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</si>
  <si>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</si>
  <si>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</si>
  <si>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</si>
  <si>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</si>
  <si>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</si>
  <si>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</si>
  <si>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</si>
  <si>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</si>
  <si>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</si>
  <si>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</si>
  <si>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</si>
  <si>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</si>
  <si>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</si>
  <si>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</si>
  <si>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</si>
  <si>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</si>
  <si>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</si>
  <si>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</si>
  <si>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</si>
  <si>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</si>
  <si>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</si>
  <si>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</si>
  <si>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</si>
  <si>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</si>
  <si>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</si>
  <si>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RECURSOS DE CONVENIOS</t>
  </si>
  <si>
    <t>Tes. Gerencial</t>
  </si>
  <si>
    <t>REMUNERACAO DAS DISPONIB. DO TESOURO NACIONAL</t>
  </si>
  <si>
    <t>15NX</t>
  </si>
  <si>
    <t>REFORMA DO FORUM FEDERAL DE SANTOS - SP</t>
  </si>
  <si>
    <t>846</t>
  </si>
  <si>
    <t>DACO_ANEXOII_NOVO_FORMATO_UG_090015</t>
  </si>
  <si>
    <t>Conor</t>
  </si>
  <si>
    <t>DACO_ANEXOII_NOVO_FORMATO_UG_090015_17</t>
  </si>
  <si>
    <t>Access-Mar</t>
  </si>
  <si>
    <t>Access-Abr</t>
  </si>
  <si>
    <t>Access-Maio</t>
  </si>
  <si>
    <t>Access-Junho</t>
  </si>
  <si>
    <t>Mês Lançamento: AGO/2017</t>
  </si>
  <si>
    <t>Saldo (Moeda Origem Item Informação)</t>
  </si>
  <si>
    <t>Mês Lançamento: SET/2017</t>
  </si>
  <si>
    <t xml:space="preserve">CONOR       </t>
  </si>
  <si>
    <t>POut</t>
  </si>
  <si>
    <t>Mês Lançamento: OUT/2017</t>
  </si>
  <si>
    <t>Mês Lançamento: NOV/2017</t>
  </si>
  <si>
    <t>conor</t>
  </si>
  <si>
    <t>Mês Lançamento: DEZ/2017</t>
  </si>
  <si>
    <t>15OE</t>
  </si>
  <si>
    <t>AQUISICAO DO EDIFICIO-SEDE DA JUSTICA FEDERAL DE BARUERI</t>
  </si>
  <si>
    <t>5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</si>
  <si>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</si>
  <si>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</si>
  <si>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</si>
  <si>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</si>
  <si>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</si>
  <si>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CONOR</t>
  </si>
  <si>
    <t>Mês Lançamento: FEV/2018</t>
  </si>
  <si>
    <t>Mês Lançamento: MAR/2018</t>
  </si>
  <si>
    <t>Mês Lançamento: ABR/2018</t>
  </si>
  <si>
    <t>Mês Lançamento: MAI/2018</t>
  </si>
  <si>
    <t>DACO_ANEXOII_NOVO_FORMATO_UG_090017</t>
  </si>
  <si>
    <t>Mês Lançamento: JUN/2018</t>
  </si>
  <si>
    <t>Mês Lançamento: JUL/2018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</si>
</sst>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104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5" fillId="0" borderId="19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0" fillId="0" borderId="0" xfId="0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topLeftCell="H16" zoomScaleNormal="70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8.7109375" customWidth="1"/>
    <col min="17" max="17" width="11.42578125" customWidth="1"/>
    <col min="18" max="18" width="15.140625" customWidth="1"/>
    <col min="19" max="19" width="18.140625" customWidth="1"/>
    <col min="20" max="20" width="12" customWidth="1"/>
    <col min="21" max="21" width="20.140625" customWidth="1"/>
    <col min="23" max="23" width="19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29" si="0">IF(R10&gt;0,S10/R10,0)</f>
        <v>0</v>
      </c>
      <c r="U10" s="30">
        <f>'Access-Jan'!O10</f>
        <v>0</v>
      </c>
      <c r="V10" s="31">
        <f t="shared" ref="V10:V29" si="1">IF(R10&gt;0,U10/R10,0)</f>
        <v>0</v>
      </c>
      <c r="W10" s="30">
        <f>'Access-Jan'!P10</f>
        <v>0</v>
      </c>
      <c r="X10" s="31">
        <f t="shared" ref="X10:X29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3000000</v>
      </c>
      <c r="Q11" s="35"/>
      <c r="R11" s="35">
        <f t="shared" ref="R11:R17" si="3">N11-O11+P11+Q11</f>
        <v>3000000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150544829</v>
      </c>
      <c r="Q12" s="35"/>
      <c r="R12" s="35">
        <f t="shared" si="3"/>
        <v>150544829</v>
      </c>
      <c r="S12" s="35">
        <f>'Access-Jan'!N12</f>
        <v>59065538.060000002</v>
      </c>
      <c r="T12" s="36">
        <f t="shared" si="0"/>
        <v>0.39234518018549813</v>
      </c>
      <c r="U12" s="35">
        <f>'Access-Jan'!O12</f>
        <v>649600.42000000004</v>
      </c>
      <c r="V12" s="36">
        <f t="shared" si="1"/>
        <v>4.3149965649102433E-3</v>
      </c>
      <c r="W12" s="35">
        <f>'Access-Jan'!P12</f>
        <v>619366.5</v>
      </c>
      <c r="X12" s="36">
        <f t="shared" si="2"/>
        <v>4.1141665516787693E-3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23202114</v>
      </c>
      <c r="Q13" s="35"/>
      <c r="R13" s="35">
        <f t="shared" si="3"/>
        <v>23202114</v>
      </c>
      <c r="S13" s="35">
        <f>'Access-Jan'!N13</f>
        <v>10229805.039999999</v>
      </c>
      <c r="T13" s="36">
        <f t="shared" si="0"/>
        <v>0.44089969732930367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1490000</v>
      </c>
      <c r="Q14" s="35"/>
      <c r="R14" s="35">
        <f t="shared" si="3"/>
        <v>1490000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3000000</v>
      </c>
      <c r="Q15" s="35"/>
      <c r="R15" s="35">
        <f t="shared" si="3"/>
        <v>3000000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3453069</v>
      </c>
      <c r="Q16" s="35"/>
      <c r="R16" s="35">
        <f t="shared" si="3"/>
        <v>3453069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700000</v>
      </c>
      <c r="Q17" s="35"/>
      <c r="R17" s="35">
        <f t="shared" si="3"/>
        <v>700000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3655000</v>
      </c>
      <c r="Q18" s="35"/>
      <c r="R18" s="35">
        <f t="shared" ref="R18:R28" si="4">N18-O18+P18+Q18</f>
        <v>3655000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1800000</v>
      </c>
      <c r="Q20" s="35"/>
      <c r="R20" s="35">
        <f t="shared" si="4"/>
        <v>1800000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ATIVOS CIVIS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113416418.09</v>
      </c>
      <c r="Q21" s="35"/>
      <c r="R21" s="35">
        <f t="shared" si="4"/>
        <v>113416418.09</v>
      </c>
      <c r="S21" s="35">
        <f>'Access-Jan'!N21</f>
        <v>113416418.09</v>
      </c>
      <c r="T21" s="36">
        <f t="shared" si="0"/>
        <v>1</v>
      </c>
      <c r="U21" s="35">
        <f>'Access-Jan'!O21</f>
        <v>113278572.15000001</v>
      </c>
      <c r="V21" s="36">
        <f t="shared" si="1"/>
        <v>0.99878460330240182</v>
      </c>
      <c r="W21" s="35">
        <f>'Access-Jan'!P21</f>
        <v>110506720.34</v>
      </c>
      <c r="X21" s="36">
        <f t="shared" si="2"/>
        <v>0.97434500402145441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17799477</v>
      </c>
      <c r="Q22" s="35"/>
      <c r="R22" s="35">
        <f t="shared" si="4"/>
        <v>17799477</v>
      </c>
      <c r="S22" s="35">
        <f>'Access-Jan'!N22</f>
        <v>1569749.85</v>
      </c>
      <c r="T22" s="36">
        <f t="shared" si="0"/>
        <v>8.8190785043852693E-2</v>
      </c>
      <c r="U22" s="35">
        <f>'Access-Jan'!O22</f>
        <v>1471549.89</v>
      </c>
      <c r="V22" s="36">
        <f t="shared" si="1"/>
        <v>8.2673771257436385E-2</v>
      </c>
      <c r="W22" s="35">
        <f>'Access-Jan'!P22</f>
        <v>1471549.89</v>
      </c>
      <c r="X22" s="36">
        <f t="shared" si="2"/>
        <v>8.2673771257436385E-2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20000</v>
      </c>
      <c r="Q23" s="35"/>
      <c r="R23" s="35">
        <f t="shared" si="4"/>
        <v>20000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20000</v>
      </c>
      <c r="Q24" s="35"/>
      <c r="R24" s="35">
        <f t="shared" si="4"/>
        <v>20000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30384660</v>
      </c>
      <c r="Q25" s="35"/>
      <c r="R25" s="35">
        <f t="shared" si="4"/>
        <v>30384660</v>
      </c>
      <c r="S25" s="35">
        <f>'Access-Jan'!N25</f>
        <v>16610000</v>
      </c>
      <c r="T25" s="36">
        <f t="shared" si="0"/>
        <v>0.54665742516124916</v>
      </c>
      <c r="U25" s="35">
        <f>'Access-Jan'!O25</f>
        <v>395364</v>
      </c>
      <c r="V25" s="36">
        <f t="shared" si="1"/>
        <v>1.3011960640665388E-2</v>
      </c>
      <c r="W25" s="35">
        <f>'Access-Jan'!P25</f>
        <v>395364</v>
      </c>
      <c r="X25" s="36">
        <f t="shared" si="2"/>
        <v>1.3011960640665388E-2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0569.212B</v>
      </c>
      <c r="E26" s="43" t="str">
        <f>+'Access-Jan'!F26</f>
        <v>PRESTACAO JURISDICIONAL NA JUSTICA FEDERAL</v>
      </c>
      <c r="F26" s="43" t="str">
        <f>+'Access-Jan'!H26</f>
        <v>BENEFICIOS OBRIGATORIOS AOS SERVIDORES CIVIS, EMPREGADOS, MI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56994632.979999997</v>
      </c>
      <c r="Q26" s="35"/>
      <c r="R26" s="35">
        <f t="shared" si="4"/>
        <v>56994632.979999997</v>
      </c>
      <c r="S26" s="35">
        <f>'Access-Jan'!N26</f>
        <v>56994632.899999999</v>
      </c>
      <c r="T26" s="36">
        <f t="shared" si="0"/>
        <v>0.99999999859635913</v>
      </c>
      <c r="U26" s="35">
        <f>'Access-Jan'!O26</f>
        <v>4678972.93</v>
      </c>
      <c r="V26" s="36">
        <f t="shared" si="1"/>
        <v>8.2094974304719168E-2</v>
      </c>
      <c r="W26" s="35">
        <f>'Access-Jan'!P26</f>
        <v>4678972.93</v>
      </c>
      <c r="X26" s="36">
        <f t="shared" si="2"/>
        <v>8.2094974304719168E-2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02.846</v>
      </c>
      <c r="D27" s="32" t="str">
        <f>CONCATENATE('Access-Jan'!E27,".",'Access-Jan'!G27)</f>
        <v>0569.09HB</v>
      </c>
      <c r="E27" s="43" t="str">
        <f>+'Access-Jan'!F27</f>
        <v>PRESTACAO JURISDICIONAL NA JUSTICA FEDERAL</v>
      </c>
      <c r="F27" s="43" t="str">
        <f>+'Access-Jan'!H27</f>
        <v>CONTRIBUICAO DA UNIAO, DE SUAS AUTARQUIAS E FUNDACOES PARA O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1</v>
      </c>
      <c r="K27" s="35"/>
      <c r="L27" s="35"/>
      <c r="M27" s="35"/>
      <c r="N27" s="33">
        <v>0</v>
      </c>
      <c r="O27" s="35"/>
      <c r="P27" s="35">
        <f>'Access-Jan'!M27</f>
        <v>14661415.5</v>
      </c>
      <c r="Q27" s="35"/>
      <c r="R27" s="35">
        <f t="shared" si="4"/>
        <v>14661415.5</v>
      </c>
      <c r="S27" s="35">
        <f>'Access-Jan'!N27</f>
        <v>14661415.5</v>
      </c>
      <c r="T27" s="36">
        <f t="shared" si="0"/>
        <v>1</v>
      </c>
      <c r="U27" s="35">
        <f>'Access-Jan'!O27</f>
        <v>14661415.5</v>
      </c>
      <c r="V27" s="36">
        <f t="shared" si="1"/>
        <v>1</v>
      </c>
      <c r="W27" s="35">
        <f>'Access-Jan'!P27</f>
        <v>14661415.5</v>
      </c>
      <c r="X27" s="36">
        <f t="shared" si="2"/>
        <v>1</v>
      </c>
    </row>
    <row r="28" spans="1:24" ht="26.25" customHeight="1" thickBot="1" x14ac:dyDescent="0.25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09.272</v>
      </c>
      <c r="D28" s="32" t="str">
        <f>CONCATENATE('Access-Jan'!E28,".",'Access-Jan'!G28)</f>
        <v>0089.0181</v>
      </c>
      <c r="E28" s="43" t="str">
        <f>+'Access-Jan'!F28</f>
        <v>PREVIDENCIA DE INATIVOS E PENSIONISTAS DA UNIAO</v>
      </c>
      <c r="F28" s="43" t="str">
        <f>+'Access-Jan'!H28</f>
        <v>APOSENTADORIAS E PENSOES CIVIS DA UNIAO</v>
      </c>
      <c r="G28" s="32" t="str">
        <f>IF('Access-Jan'!I28="1","F","S")</f>
        <v>S</v>
      </c>
      <c r="H28" s="32" t="str">
        <f>+'Access-Jan'!J28</f>
        <v>0169</v>
      </c>
      <c r="I28" s="43" t="str">
        <f>+'Access-Jan'!K28</f>
        <v>CONTRIB.PATRONAL P/PLANO DE SEGURID.SOC.SERV.</v>
      </c>
      <c r="J28" s="32" t="str">
        <f>+'Access-Jan'!L28</f>
        <v>1</v>
      </c>
      <c r="K28" s="35"/>
      <c r="L28" s="35"/>
      <c r="M28" s="35"/>
      <c r="N28" s="33">
        <v>0</v>
      </c>
      <c r="O28" s="35"/>
      <c r="P28" s="35">
        <f>'Access-Jan'!M28</f>
        <v>22170882.550000001</v>
      </c>
      <c r="Q28" s="35"/>
      <c r="R28" s="35">
        <f t="shared" si="4"/>
        <v>22170882.550000001</v>
      </c>
      <c r="S28" s="35">
        <f>'Access-Jan'!N28</f>
        <v>22170882.550000001</v>
      </c>
      <c r="T28" s="36">
        <f t="shared" si="0"/>
        <v>1</v>
      </c>
      <c r="U28" s="35">
        <f>'Access-Jan'!O28</f>
        <v>22143998.77</v>
      </c>
      <c r="V28" s="36">
        <f t="shared" si="1"/>
        <v>0.99878742851398128</v>
      </c>
      <c r="W28" s="35">
        <f>'Access-Jan'!P28</f>
        <v>21483620.760000002</v>
      </c>
      <c r="X28" s="36">
        <f t="shared" si="2"/>
        <v>0.96900160431367222</v>
      </c>
    </row>
    <row r="29" spans="1:24" ht="26.25" customHeight="1" thickBot="1" x14ac:dyDescent="0.25">
      <c r="A29" s="85" t="s">
        <v>118</v>
      </c>
      <c r="B29" s="86"/>
      <c r="C29" s="86"/>
      <c r="D29" s="86"/>
      <c r="E29" s="86"/>
      <c r="F29" s="86"/>
      <c r="G29" s="86"/>
      <c r="H29" s="86"/>
      <c r="I29" s="86"/>
      <c r="J29" s="87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476770857.12000006</v>
      </c>
      <c r="Q29" s="38">
        <f>SUM(Q10:Q28)</f>
        <v>0</v>
      </c>
      <c r="R29" s="38">
        <f>SUM(R10:R28)</f>
        <v>476770857.12000006</v>
      </c>
      <c r="S29" s="38">
        <f>SUM(S10:S28)</f>
        <v>294718441.99000001</v>
      </c>
      <c r="T29" s="39">
        <f t="shared" si="0"/>
        <v>0.61815532050404109</v>
      </c>
      <c r="U29" s="38">
        <f>SUM(U10:U28)</f>
        <v>157279473.66000003</v>
      </c>
      <c r="V29" s="39">
        <f t="shared" si="1"/>
        <v>0.32988483106972671</v>
      </c>
      <c r="W29" s="38">
        <f>SUM(W10:W28)</f>
        <v>153817009.91999999</v>
      </c>
      <c r="X29" s="39">
        <f t="shared" si="2"/>
        <v>0.32262250853408447</v>
      </c>
    </row>
    <row r="30" spans="1:24" ht="26.25" customHeight="1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26.25" customHeight="1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476770857.12000006</v>
      </c>
      <c r="Q34" s="42"/>
      <c r="R34" s="42">
        <f>SUM(R10:R28)</f>
        <v>476770857.12000006</v>
      </c>
      <c r="S34" s="42">
        <f>SUM(S10:S28)</f>
        <v>294718441.99000001</v>
      </c>
      <c r="T34" s="42"/>
      <c r="U34" s="42">
        <f>SUM(U10:U28)</f>
        <v>157279473.66000003</v>
      </c>
      <c r="V34" s="42"/>
      <c r="W34" s="42">
        <f>SUM(W10:W28)</f>
        <v>153817009.91999999</v>
      </c>
      <c r="X34" s="42"/>
    </row>
    <row r="35" spans="14:24" ht="12.75" x14ac:dyDescent="0.2">
      <c r="N35" s="55" t="s">
        <v>136</v>
      </c>
      <c r="P35" s="42">
        <f>'Access-Jan'!M30</f>
        <v>476770857.12000006</v>
      </c>
      <c r="Q35" s="42"/>
      <c r="R35" s="42">
        <f>'Access-Jan'!M30</f>
        <v>476770857.12000006</v>
      </c>
      <c r="S35" s="42">
        <f>'Access-Jan'!N30</f>
        <v>294718441.99000001</v>
      </c>
      <c r="T35" s="42"/>
      <c r="U35" s="42">
        <f>'Access-Jan'!O30</f>
        <v>157279473.66000003</v>
      </c>
      <c r="V35" s="42"/>
      <c r="W35" s="42">
        <f>'Access-Jan'!P30</f>
        <v>153817009.91999999</v>
      </c>
      <c r="X35" s="42"/>
    </row>
    <row r="36" spans="14:24" ht="12.75" x14ac:dyDescent="0.2">
      <c r="N36" t="s">
        <v>16</v>
      </c>
      <c r="P36" s="42">
        <f>+P34-P35</f>
        <v>0</v>
      </c>
      <c r="Q36" s="42"/>
      <c r="R36" s="42">
        <f>+R34-R35</f>
        <v>0</v>
      </c>
      <c r="S36" s="42">
        <f>+S34-S35</f>
        <v>0</v>
      </c>
      <c r="T36" s="42"/>
      <c r="U36" s="42">
        <f>+U34-U35</f>
        <v>0</v>
      </c>
      <c r="V36" s="42"/>
      <c r="W36" s="42">
        <f>+W34-W35</f>
        <v>0</v>
      </c>
      <c r="X36" s="42"/>
    </row>
    <row r="37" spans="14:24" ht="12.75" x14ac:dyDescent="0.2"/>
    <row r="38" spans="14:24" ht="12.75" x14ac:dyDescent="0.2"/>
    <row r="39" spans="14:24" ht="12.75" x14ac:dyDescent="0.2"/>
    <row r="40" spans="14:24" ht="12.75" x14ac:dyDescent="0.2">
      <c r="N40" t="s">
        <v>165</v>
      </c>
      <c r="P40" s="56"/>
      <c r="R40" s="56">
        <v>476770857.12</v>
      </c>
      <c r="S40" s="56">
        <v>294718441.99000001</v>
      </c>
      <c r="U40" s="56">
        <v>157279473.66</v>
      </c>
      <c r="W40" s="56">
        <v>153817009.91999999</v>
      </c>
    </row>
    <row r="41" spans="14:24" ht="12.75" x14ac:dyDescent="0.2">
      <c r="P41" s="42"/>
      <c r="Q41" s="42"/>
      <c r="R41" s="42">
        <f>R40-R34</f>
        <v>0</v>
      </c>
      <c r="S41" s="42">
        <f>S40-S34</f>
        <v>0</v>
      </c>
      <c r="T41" s="42"/>
      <c r="U41" s="42">
        <f>U40-U34</f>
        <v>0</v>
      </c>
      <c r="V41" s="42"/>
      <c r="W41" s="42">
        <f>W40-W34</f>
        <v>0</v>
      </c>
    </row>
    <row r="42" spans="14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9:J29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topLeftCell="F22" zoomScale="70" zoomScaleNormal="80" zoomScaleSheetLayoutView="70" workbookViewId="0">
      <selection sqref="A1:XFD1048576"/>
    </sheetView>
  </sheetViews>
  <sheetFormatPr defaultRowHeight="25.5" customHeight="1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6.85546875" style="66" customWidth="1"/>
    <col min="17" max="17" width="11.42578125" style="66" customWidth="1"/>
    <col min="18" max="18" width="14" style="66" customWidth="1"/>
    <col min="19" max="19" width="15.85546875" style="66" customWidth="1"/>
    <col min="20" max="20" width="12" style="66" customWidth="1"/>
    <col min="21" max="21" width="15.42578125" style="66" customWidth="1"/>
    <col min="22" max="22" width="9.140625" style="66"/>
    <col min="23" max="23" width="15.28515625" style="66" customWidth="1"/>
    <col min="24" max="16384" width="9.140625" style="66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63" t="s">
        <v>99</v>
      </c>
      <c r="M8" s="63" t="s">
        <v>100</v>
      </c>
      <c r="N8" s="99"/>
      <c r="O8" s="99"/>
      <c r="P8" s="12" t="s">
        <v>4</v>
      </c>
      <c r="Q8" s="12" t="s">
        <v>5</v>
      </c>
      <c r="R8" s="99"/>
      <c r="S8" s="64" t="s">
        <v>7</v>
      </c>
      <c r="T8" s="13" t="s">
        <v>8</v>
      </c>
      <c r="U8" s="64" t="s">
        <v>9</v>
      </c>
      <c r="V8" s="14" t="s">
        <v>8</v>
      </c>
      <c r="W8" s="15" t="s">
        <v>152</v>
      </c>
      <c r="X8" s="14" t="s">
        <v>8</v>
      </c>
    </row>
    <row r="9" spans="1:24" ht="20.25" customHeight="1" thickBot="1" x14ac:dyDescent="0.25">
      <c r="A9" s="65" t="s">
        <v>101</v>
      </c>
      <c r="B9" s="65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65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65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31967569</v>
      </c>
      <c r="Q10" s="30"/>
      <c r="R10" s="30">
        <f>N10-O10+P10+Q10</f>
        <v>31967569</v>
      </c>
      <c r="S10" s="30">
        <f>'Access-Out'!N10</f>
        <v>31967567.539999999</v>
      </c>
      <c r="T10" s="31">
        <f>IF(R10&gt;0,S10/R10,0)</f>
        <v>0.99999995432871358</v>
      </c>
      <c r="U10" s="30">
        <f>'Access-Out'!O10</f>
        <v>31957691.949999999</v>
      </c>
      <c r="V10" s="31">
        <f>IF(R10&gt;0,U10/R10,0)</f>
        <v>0.99969102905510265</v>
      </c>
      <c r="W10" s="30">
        <f>'Access-Out'!P10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10401000</v>
      </c>
      <c r="Q11" s="35"/>
      <c r="R11" s="35">
        <f t="shared" ref="R11:R32" si="0">N11-O11+P11+Q11</f>
        <v>10401000</v>
      </c>
      <c r="S11" s="35">
        <f>'Access-Out'!N11</f>
        <v>2242908.5499999998</v>
      </c>
      <c r="T11" s="36">
        <f t="shared" ref="T11:T35" si="1">IF(R11&gt;0,S11/R11,0)</f>
        <v>0.21564354869724064</v>
      </c>
      <c r="U11" s="35">
        <f>'Access-Out'!O11</f>
        <v>882865.61</v>
      </c>
      <c r="V11" s="36">
        <f t="shared" ref="V11:V35" si="2">IF(R11&gt;0,U11/R11,0)</f>
        <v>8.4882762234400541E-2</v>
      </c>
      <c r="W11" s="35">
        <f>'Access-Out'!P11</f>
        <v>873226.83</v>
      </c>
      <c r="X11" s="36">
        <f t="shared" ref="X11:X35" si="3">IF(R11&gt;0,W11/R11,0)</f>
        <v>8.3956045572541091E-2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145706789.08000001</v>
      </c>
      <c r="Q12" s="35"/>
      <c r="R12" s="35">
        <f t="shared" si="0"/>
        <v>145706789.08000001</v>
      </c>
      <c r="S12" s="35">
        <f>'Access-Out'!N12</f>
        <v>125858931.73999999</v>
      </c>
      <c r="T12" s="36">
        <f t="shared" si="1"/>
        <v>0.86378220626972579</v>
      </c>
      <c r="U12" s="35">
        <f>'Access-Out'!O12</f>
        <v>87038254.209999993</v>
      </c>
      <c r="V12" s="36">
        <f t="shared" si="2"/>
        <v>0.59735208468708911</v>
      </c>
      <c r="W12" s="35">
        <f>'Access-Out'!P12</f>
        <v>86084936.140000001</v>
      </c>
      <c r="X12" s="36">
        <f t="shared" si="3"/>
        <v>0.59080936916903193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25968993</v>
      </c>
      <c r="Q13" s="35"/>
      <c r="R13" s="35">
        <f t="shared" si="0"/>
        <v>25968993</v>
      </c>
      <c r="S13" s="35">
        <f>'Access-Out'!N13</f>
        <v>21588351.870000001</v>
      </c>
      <c r="T13" s="36">
        <f t="shared" si="1"/>
        <v>0.8313126300276642</v>
      </c>
      <c r="U13" s="35">
        <f>'Access-Out'!O13</f>
        <v>15233560.85</v>
      </c>
      <c r="V13" s="36">
        <f t="shared" si="2"/>
        <v>0.58660575902962431</v>
      </c>
      <c r="W13" s="35">
        <f>'Access-Out'!P13</f>
        <v>15233560.85</v>
      </c>
      <c r="X13" s="36">
        <f t="shared" si="3"/>
        <v>0.58660575902962431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8306380</v>
      </c>
      <c r="Q14" s="35"/>
      <c r="R14" s="35">
        <f t="shared" si="0"/>
        <v>8306380</v>
      </c>
      <c r="S14" s="35">
        <f>'Access-Out'!N14</f>
        <v>5570556</v>
      </c>
      <c r="T14" s="36">
        <f t="shared" si="1"/>
        <v>0.67063582451079773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382601</v>
      </c>
      <c r="Q15" s="35"/>
      <c r="R15" s="35">
        <f t="shared" si="0"/>
        <v>382601</v>
      </c>
      <c r="S15" s="35">
        <f>'Access-Out'!N15</f>
        <v>360101</v>
      </c>
      <c r="T15" s="36">
        <f t="shared" si="1"/>
        <v>0.94119199897543393</v>
      </c>
      <c r="U15" s="35">
        <f>'Access-Out'!O15</f>
        <v>0</v>
      </c>
      <c r="V15" s="36">
        <f t="shared" si="2"/>
        <v>0</v>
      </c>
      <c r="W15" s="35">
        <f>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0569.11RQ</v>
      </c>
      <c r="E16" s="43" t="str">
        <f>+'Access-Out'!F16</f>
        <v>PRESTACAO JURISDICIONAL NA JUSTICA FEDERAL</v>
      </c>
      <c r="F16" s="43" t="str">
        <f>+'Access-Out'!H16</f>
        <v>REFORMA DO FORUM FEDERAL DE EXECUCOES FISCAIS DE SAO PAULO -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4</v>
      </c>
      <c r="K16" s="35"/>
      <c r="L16" s="35"/>
      <c r="M16" s="35"/>
      <c r="N16" s="33">
        <v>0</v>
      </c>
      <c r="O16" s="35"/>
      <c r="P16" s="35">
        <f>'Access-Out'!M16</f>
        <v>1670000</v>
      </c>
      <c r="Q16" s="35"/>
      <c r="R16" s="35">
        <f t="shared" si="0"/>
        <v>1670000</v>
      </c>
      <c r="S16" s="35">
        <f>'Access-Out'!N16</f>
        <v>929027.03</v>
      </c>
      <c r="T16" s="36">
        <f t="shared" si="1"/>
        <v>0.55630361077844315</v>
      </c>
      <c r="U16" s="35">
        <f>'Access-Out'!O16</f>
        <v>1518.9</v>
      </c>
      <c r="V16" s="36">
        <f t="shared" si="2"/>
        <v>9.0952095808383236E-4</v>
      </c>
      <c r="W16" s="35">
        <f>'Access-Out'!P16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0569.12S9</v>
      </c>
      <c r="E17" s="43" t="str">
        <f>+'Access-Out'!F17</f>
        <v>PRESTACAO JURISDICIONAL NA JUSTICA FEDERAL</v>
      </c>
      <c r="F17" s="43" t="str">
        <f>+'Access-Out'!H17</f>
        <v>REFORMA DO FORUM FEDERAL CRIMINAL E PREVIDENCIARIO DE SAO PA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1950800</v>
      </c>
      <c r="Q17" s="35"/>
      <c r="R17" s="35">
        <f t="shared" si="0"/>
        <v>1950800</v>
      </c>
      <c r="S17" s="35">
        <f>'Access-Out'!N17</f>
        <v>1384040.55</v>
      </c>
      <c r="T17" s="36">
        <f t="shared" si="1"/>
        <v>0.70947331863850727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0569.13FR</v>
      </c>
      <c r="E18" s="43" t="str">
        <f>+'Access-Out'!F18</f>
        <v>PRESTACAO JURISDICIONAL NA JUSTICA FEDERAL</v>
      </c>
      <c r="F18" s="43" t="str">
        <f>+'Access-Out'!H18</f>
        <v>REFORMA DO FORUM FEDERAL DE RIBEIRAO PRETO - SP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2625300</v>
      </c>
      <c r="Q18" s="35"/>
      <c r="R18" s="35">
        <f t="shared" si="0"/>
        <v>2625300</v>
      </c>
      <c r="S18" s="35">
        <f>'Access-Out'!N18</f>
        <v>26366.11</v>
      </c>
      <c r="T18" s="36">
        <f t="shared" si="1"/>
        <v>1.0043084599855255E-2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0569.14YN</v>
      </c>
      <c r="E19" s="43" t="str">
        <f>+'Access-Out'!F19</f>
        <v>PRESTACAO JURISDICIONAL NA JUSTICA FEDERAL</v>
      </c>
      <c r="F19" s="43" t="str">
        <f>+'Access-Out'!H19</f>
        <v>REFORMA DO FORUM FEDERAL CIVEL DE SAO PAULO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1180000</v>
      </c>
      <c r="Q19" s="35"/>
      <c r="R19" s="35">
        <f t="shared" si="0"/>
        <v>1180000</v>
      </c>
      <c r="S19" s="35">
        <f>'Access-Out'!N19</f>
        <v>5037.49</v>
      </c>
      <c r="T19" s="36">
        <f t="shared" si="1"/>
        <v>4.2690593220338982E-3</v>
      </c>
      <c r="U19" s="35">
        <f>'Access-Out'!O19</f>
        <v>5037.49</v>
      </c>
      <c r="V19" s="36">
        <f t="shared" si="2"/>
        <v>4.2690593220338982E-3</v>
      </c>
      <c r="W19" s="35">
        <f>'Access-Out'!P19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0569.14YO</v>
      </c>
      <c r="E20" s="43" t="str">
        <f>+'Access-Out'!F20</f>
        <v>PRESTACAO JURISDICIONAL NA JUSTICA FEDERAL</v>
      </c>
      <c r="F20" s="43" t="str">
        <f>+'Access-Out'!H20</f>
        <v>REFORMA DA SEDE ADMINISTRATIVA DA JUSTICA FEDERAL DE SAO PAU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1470000</v>
      </c>
      <c r="Q20" s="35"/>
      <c r="R20" s="35">
        <f t="shared" si="0"/>
        <v>1470000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0569.158T</v>
      </c>
      <c r="E21" s="43" t="str">
        <f>+'Access-Out'!F21</f>
        <v>PRESTACAO JURISDICIONAL NA JUSTICA FEDERAL</v>
      </c>
      <c r="F21" s="43" t="str">
        <f>+'Access-Out'!H21</f>
        <v>REFORMA DO JUIZADO ESPECIAL FEDERAL DE SAO PAULO - SP - 2. E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2000000</v>
      </c>
      <c r="Q21" s="35"/>
      <c r="R21" s="35">
        <f t="shared" si="0"/>
        <v>2000000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0569.15NX</v>
      </c>
      <c r="E22" s="43" t="str">
        <f>+'Access-Out'!F22</f>
        <v>PRESTACAO JURISDICIONAL NA JUSTICA FEDERAL</v>
      </c>
      <c r="F22" s="43" t="str">
        <f>+'Access-Out'!H22</f>
        <v>REFORMA DO FORUM FEDERAL DE SANTOS - SP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1410000</v>
      </c>
      <c r="Q22" s="35"/>
      <c r="R22" s="35">
        <f t="shared" si="0"/>
        <v>1410000</v>
      </c>
      <c r="S22" s="35">
        <f>'Access-Out'!N22</f>
        <v>0</v>
      </c>
      <c r="T22" s="36">
        <f t="shared" si="1"/>
        <v>0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0569.20TP</v>
      </c>
      <c r="E23" s="43" t="str">
        <f>+'Access-Out'!F23</f>
        <v>PRESTACAO JURISDICIONAL NA JUSTICA FEDERAL</v>
      </c>
      <c r="F23" s="43" t="str">
        <f>+'Access-Out'!H23</f>
        <v>PESSOAL ATIVO DA UNIAO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1</v>
      </c>
      <c r="K23" s="35"/>
      <c r="L23" s="35"/>
      <c r="M23" s="35"/>
      <c r="N23" s="33">
        <v>0</v>
      </c>
      <c r="O23" s="35"/>
      <c r="P23" s="35">
        <f>'Access-Out'!M23</f>
        <v>763748985.00999999</v>
      </c>
      <c r="Q23" s="35"/>
      <c r="R23" s="35">
        <f t="shared" si="0"/>
        <v>763748985.00999999</v>
      </c>
      <c r="S23" s="35">
        <f>'Access-Out'!N23</f>
        <v>763748691.58000004</v>
      </c>
      <c r="T23" s="36">
        <f t="shared" si="1"/>
        <v>0.99999961580309016</v>
      </c>
      <c r="U23" s="35">
        <f>'Access-Out'!O23</f>
        <v>763679659.35000002</v>
      </c>
      <c r="V23" s="36">
        <f t="shared" si="2"/>
        <v>0.99990922978444408</v>
      </c>
      <c r="W23" s="35">
        <f>'Access-Out'!P23</f>
        <v>760900530.05999994</v>
      </c>
      <c r="X23" s="36">
        <f t="shared" si="3"/>
        <v>0.99627043046091546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0569.216H</v>
      </c>
      <c r="E24" s="43" t="str">
        <f>+'Access-Out'!F24</f>
        <v>PRESTACAO JURISDICIONAL NA JUSTICA FEDERAL</v>
      </c>
      <c r="F24" s="43" t="str">
        <f>+'Access-Out'!H24</f>
        <v>AJUDA DE CUSTO PARA MORADIA OU AUXILIO-MORADIA A AGENTES PUB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3</v>
      </c>
      <c r="K24" s="35"/>
      <c r="L24" s="35"/>
      <c r="M24" s="35"/>
      <c r="N24" s="33">
        <v>0</v>
      </c>
      <c r="O24" s="35"/>
      <c r="P24" s="35">
        <f>'Access-Out'!M24</f>
        <v>17147858</v>
      </c>
      <c r="Q24" s="35"/>
      <c r="R24" s="35">
        <f t="shared" si="0"/>
        <v>17147858</v>
      </c>
      <c r="S24" s="35">
        <f>'Access-Out'!N24</f>
        <v>14121207.49</v>
      </c>
      <c r="T24" s="36">
        <f t="shared" si="1"/>
        <v>0.82349687581970876</v>
      </c>
      <c r="U24" s="35">
        <f>'Access-Out'!O24</f>
        <v>13717173.08</v>
      </c>
      <c r="V24" s="36">
        <f t="shared" si="2"/>
        <v>0.79993507527295826</v>
      </c>
      <c r="W24" s="35">
        <f>'Access-Out'!P24</f>
        <v>13717173.08</v>
      </c>
      <c r="X24" s="36">
        <f t="shared" si="3"/>
        <v>0.79993507527295826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02.131</v>
      </c>
      <c r="D25" s="32" t="str">
        <f>CONCATENATE('Access-Out'!E25,".",'Access-Out'!G25)</f>
        <v>0569.2549</v>
      </c>
      <c r="E25" s="43" t="str">
        <f>+'Access-Out'!F25</f>
        <v>PRESTACAO JURISDICIONAL NA JUSTICA FEDERAL</v>
      </c>
      <c r="F25" s="43" t="str">
        <f>+'Access-Out'!H25</f>
        <v>COMUNICACAO E DIVULGACAO INSTITUCIONAL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4</v>
      </c>
      <c r="K25" s="35"/>
      <c r="L25" s="35"/>
      <c r="M25" s="35"/>
      <c r="N25" s="33">
        <v>0</v>
      </c>
      <c r="O25" s="35"/>
      <c r="P25" s="35">
        <f>'Access-Out'!M25</f>
        <v>60000</v>
      </c>
      <c r="Q25" s="35"/>
      <c r="R25" s="35">
        <f t="shared" si="0"/>
        <v>60000</v>
      </c>
      <c r="S25" s="35">
        <f>'Access-Out'!N25</f>
        <v>0</v>
      </c>
      <c r="T25" s="36">
        <f t="shared" si="1"/>
        <v>0</v>
      </c>
      <c r="U25" s="35">
        <f>'Access-Out'!O25</f>
        <v>0</v>
      </c>
      <c r="V25" s="36">
        <f t="shared" si="2"/>
        <v>0</v>
      </c>
      <c r="W25" s="35">
        <f>'Access-Out'!P25</f>
        <v>0</v>
      </c>
      <c r="X25" s="36">
        <f t="shared" si="3"/>
        <v>0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02.131</v>
      </c>
      <c r="D26" s="32" t="str">
        <f>CONCATENATE('Access-Out'!E26,".",'Access-Out'!G26)</f>
        <v>0569.2549</v>
      </c>
      <c r="E26" s="43" t="str">
        <f>+'Access-Out'!F26</f>
        <v>PRESTACAO JURISDICIONAL NA JUSTICA FEDERAL</v>
      </c>
      <c r="F26" s="43" t="str">
        <f>+'Access-Out'!H26</f>
        <v>COMUNICACAO E DIVULGACAO INSTITUCIONAL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30000</v>
      </c>
      <c r="Q26" s="35"/>
      <c r="R26" s="35">
        <f t="shared" si="0"/>
        <v>30000</v>
      </c>
      <c r="S26" s="35">
        <f>'Access-Out'!N26</f>
        <v>0</v>
      </c>
      <c r="T26" s="36">
        <f t="shared" si="1"/>
        <v>0</v>
      </c>
      <c r="U26" s="35">
        <f>'Access-Out'!O26</f>
        <v>0</v>
      </c>
      <c r="V26" s="36">
        <f t="shared" si="2"/>
        <v>0</v>
      </c>
      <c r="W26" s="35">
        <f>'Access-Out'!P26</f>
        <v>0</v>
      </c>
      <c r="X26" s="36">
        <f t="shared" si="3"/>
        <v>0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02.301</v>
      </c>
      <c r="D27" s="32" t="str">
        <f>CONCATENATE('Access-Out'!E27,".",'Access-Out'!G27)</f>
        <v>0569.2004</v>
      </c>
      <c r="E27" s="43" t="str">
        <f>+'Access-Out'!F27</f>
        <v>PRESTACAO JURISDICIONAL NA JUSTICA FEDERAL</v>
      </c>
      <c r="F27" s="43" t="str">
        <f>+'Access-Out'!H27</f>
        <v>ASSISTENCIA MEDICA E ODONTOLOGICA AOS SERVIDORES CIVIS, EMPR</v>
      </c>
      <c r="G27" s="32" t="str">
        <f>IF('Access-Out'!I27="1","F","S")</f>
        <v>S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3</v>
      </c>
      <c r="K27" s="35"/>
      <c r="L27" s="35"/>
      <c r="M27" s="35"/>
      <c r="N27" s="33">
        <v>0</v>
      </c>
      <c r="O27" s="35"/>
      <c r="P27" s="35">
        <f>'Access-Out'!M27</f>
        <v>30134400</v>
      </c>
      <c r="Q27" s="35"/>
      <c r="R27" s="35">
        <f t="shared" si="0"/>
        <v>30134400</v>
      </c>
      <c r="S27" s="35">
        <f>'Access-Out'!N27</f>
        <v>28564429.300000001</v>
      </c>
      <c r="T27" s="36">
        <f t="shared" si="1"/>
        <v>0.94790104664436658</v>
      </c>
      <c r="U27" s="35">
        <f>'Access-Out'!O27</f>
        <v>18657552.300000001</v>
      </c>
      <c r="V27" s="36">
        <f t="shared" si="2"/>
        <v>0.61914464200382291</v>
      </c>
      <c r="W27" s="35">
        <f>'Access-Out'!P27</f>
        <v>18657552.300000001</v>
      </c>
      <c r="X27" s="36">
        <f t="shared" si="3"/>
        <v>0.61914464200382291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02.331</v>
      </c>
      <c r="D28" s="32" t="str">
        <f>CONCATENATE('Access-Out'!E28,".",'Access-Out'!G28)</f>
        <v>0569.00M1</v>
      </c>
      <c r="E28" s="43" t="str">
        <f>+'Access-Out'!F28</f>
        <v>PRESTACAO JURISDICIONAL NA JUSTICA FEDERAL</v>
      </c>
      <c r="F28" s="43" t="str">
        <f>+'Access-Out'!H28</f>
        <v>BENEFICIOS ASSISTENCIAIS DECORRENTES DO AUXILIO-FUNERAL E NA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273157.07</v>
      </c>
      <c r="Q28" s="35"/>
      <c r="R28" s="35">
        <f t="shared" si="0"/>
        <v>273157.07</v>
      </c>
      <c r="S28" s="35">
        <f>'Access-Out'!N28</f>
        <v>273157.07</v>
      </c>
      <c r="T28" s="36">
        <f t="shared" si="1"/>
        <v>1</v>
      </c>
      <c r="U28" s="35">
        <f>'Access-Out'!O28</f>
        <v>272531.06</v>
      </c>
      <c r="V28" s="36">
        <f t="shared" si="2"/>
        <v>0.997708241635481</v>
      </c>
      <c r="W28" s="35">
        <f>'Access-Out'!P28</f>
        <v>272531.06</v>
      </c>
      <c r="X28" s="36">
        <f t="shared" si="3"/>
        <v>0.997708241635481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02.331</v>
      </c>
      <c r="D29" s="32" t="str">
        <f>CONCATENATE('Access-Out'!E29,".",'Access-Out'!G29)</f>
        <v>0569.2010</v>
      </c>
      <c r="E29" s="43" t="str">
        <f>+'Access-Out'!F29</f>
        <v>PRESTACAO JURISDICIONAL NA JUSTICA FEDERAL</v>
      </c>
      <c r="F29" s="43" t="str">
        <f>+'Access-Out'!H29</f>
        <v>ASSISTENCIA PRE-ESCOLAR AOS DEPENDENTES DOS SERVIDORES CIVIS</v>
      </c>
      <c r="G29" s="32" t="str">
        <f>IF('Access-Out'!I29="1","F","S")</f>
        <v>F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3</v>
      </c>
      <c r="K29" s="35"/>
      <c r="L29" s="35"/>
      <c r="M29" s="35"/>
      <c r="N29" s="33">
        <v>0</v>
      </c>
      <c r="O29" s="35"/>
      <c r="P29" s="35">
        <f>'Access-Out'!M29</f>
        <v>6962204</v>
      </c>
      <c r="Q29" s="35"/>
      <c r="R29" s="35">
        <f t="shared" si="0"/>
        <v>6962204</v>
      </c>
      <c r="S29" s="35">
        <f>'Access-Out'!N29</f>
        <v>6887204</v>
      </c>
      <c r="T29" s="36">
        <f t="shared" si="1"/>
        <v>0.98922754920711886</v>
      </c>
      <c r="U29" s="35">
        <f>'Access-Out'!O29</f>
        <v>5658405</v>
      </c>
      <c r="V29" s="36">
        <f t="shared" si="2"/>
        <v>0.81273185904923206</v>
      </c>
      <c r="W29" s="35">
        <f>'Access-Out'!P29</f>
        <v>5658405</v>
      </c>
      <c r="X29" s="36">
        <f t="shared" si="3"/>
        <v>0.81273185904923206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02.331</v>
      </c>
      <c r="D30" s="32" t="str">
        <f>CONCATENATE('Access-Out'!E30,".",'Access-Out'!G30)</f>
        <v>0569.2011</v>
      </c>
      <c r="E30" s="43" t="str">
        <f>+'Access-Out'!F30</f>
        <v>PRESTACAO JURISDICIONAL NA JUSTICA FEDERAL</v>
      </c>
      <c r="F30" s="43" t="str">
        <f>+'Access-Out'!H30</f>
        <v>AUXILIO-TRANSPORTE AOS SERVIDORES CIVIS, EMPREGADOS E MILITA</v>
      </c>
      <c r="G30" s="32" t="str">
        <f>IF('Access-Out'!I30="1","F","S")</f>
        <v>F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2972750</v>
      </c>
      <c r="Q30" s="35"/>
      <c r="R30" s="35">
        <f t="shared" si="0"/>
        <v>2972750</v>
      </c>
      <c r="S30" s="35">
        <f>'Access-Out'!N30</f>
        <v>1972749.92</v>
      </c>
      <c r="T30" s="36">
        <f t="shared" si="1"/>
        <v>0.6636111075603397</v>
      </c>
      <c r="U30" s="35">
        <f>'Access-Out'!O30</f>
        <v>1352302.35</v>
      </c>
      <c r="V30" s="36">
        <f t="shared" si="2"/>
        <v>0.45489945336809356</v>
      </c>
      <c r="W30" s="35">
        <f>'Access-Out'!P30</f>
        <v>1352302.35</v>
      </c>
      <c r="X30" s="36">
        <f t="shared" si="3"/>
        <v>0.45489945336809356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0569.2012</v>
      </c>
      <c r="E31" s="43" t="str">
        <f>+'Access-Out'!F31</f>
        <v>PRESTACAO JURISDICIONAL NA JUSTICA FEDERAL</v>
      </c>
      <c r="F31" s="43" t="str">
        <f>+'Access-Out'!H31</f>
        <v>AUXILIO-ALIMENTACAO AOS SERVIDORES CIVIS, EMPREGADOS E MILIT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48711936</v>
      </c>
      <c r="Q31" s="35"/>
      <c r="R31" s="35">
        <f t="shared" si="0"/>
        <v>48711936</v>
      </c>
      <c r="S31" s="35">
        <f>'Access-Out'!N31</f>
        <v>48591936</v>
      </c>
      <c r="T31" s="36">
        <f t="shared" si="1"/>
        <v>0.99753653806738452</v>
      </c>
      <c r="U31" s="35">
        <f>'Access-Out'!O31</f>
        <v>40284844.25</v>
      </c>
      <c r="V31" s="36">
        <f t="shared" si="2"/>
        <v>0.82700150226014424</v>
      </c>
      <c r="W31" s="35">
        <f>'Access-Out'!P31</f>
        <v>40284844.25</v>
      </c>
      <c r="X31" s="36">
        <f t="shared" si="3"/>
        <v>0.82700150226014424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02.846</v>
      </c>
      <c r="D32" s="32" t="str">
        <f>CONCATENATE('Access-Out'!E32,".",'Access-Out'!G32)</f>
        <v>0569.09HB</v>
      </c>
      <c r="E32" s="43" t="str">
        <f>+'Access-Out'!F32</f>
        <v>PRESTACAO JURISDICIONAL NA JUSTICA FEDERAL</v>
      </c>
      <c r="F32" s="43" t="str">
        <f>+'Access-Out'!H32</f>
        <v>CONTRIBUICAO DA UNIAO, DE SUAS AUTARQUIAS E FUNDACOES PARA O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1</v>
      </c>
      <c r="K32" s="35"/>
      <c r="L32" s="35"/>
      <c r="M32" s="35"/>
      <c r="N32" s="33">
        <v>0</v>
      </c>
      <c r="O32" s="35"/>
      <c r="P32" s="35">
        <f>'Access-Out'!M32</f>
        <v>134138021.16</v>
      </c>
      <c r="Q32" s="35"/>
      <c r="R32" s="35">
        <f t="shared" si="0"/>
        <v>134138021.16</v>
      </c>
      <c r="S32" s="35">
        <f>'Access-Out'!N32</f>
        <v>134138021.16</v>
      </c>
      <c r="T32" s="36">
        <f t="shared" si="1"/>
        <v>1</v>
      </c>
      <c r="U32" s="35">
        <f>'Access-Out'!O32</f>
        <v>134132403.58</v>
      </c>
      <c r="V32" s="36">
        <f t="shared" si="2"/>
        <v>0.99995812089703262</v>
      </c>
      <c r="W32" s="35">
        <f>'Access-Out'!P32</f>
        <v>134132403.58</v>
      </c>
      <c r="X32" s="36">
        <f t="shared" si="3"/>
        <v>0.99995812089703262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09.272</v>
      </c>
      <c r="D33" s="32" t="str">
        <f>CONCATENATE('Access-Out'!E33,".",'Access-Out'!G33)</f>
        <v>0089.0181</v>
      </c>
      <c r="E33" s="43" t="str">
        <f>+'Access-Out'!F33</f>
        <v>PREVIDENCIA DE INATIVOS E PENSIONISTAS DA UNIAO</v>
      </c>
      <c r="F33" s="43" t="str">
        <f>+'Access-Out'!H33</f>
        <v>APOSENTADORIAS E PENSOES - SERVIDORES CIVIS</v>
      </c>
      <c r="G33" s="32" t="str">
        <f>IF('Access-Out'!I33="1","F","S")</f>
        <v>S</v>
      </c>
      <c r="H33" s="32" t="str">
        <f>+'Access-Out'!J33</f>
        <v>0156</v>
      </c>
      <c r="I33" s="43" t="str">
        <f>+'Access-Out'!K33</f>
        <v>CONTRIBUICAO PLANO SEGURIDADE SOCIAL SERVIDOR</v>
      </c>
      <c r="J33" s="32" t="str">
        <f>+'Access-Out'!L33</f>
        <v>1</v>
      </c>
      <c r="K33" s="35"/>
      <c r="L33" s="35"/>
      <c r="M33" s="35"/>
      <c r="N33" s="33">
        <v>0</v>
      </c>
      <c r="O33" s="35"/>
      <c r="P33" s="35">
        <f>'Access-Out'!M33</f>
        <v>90717779.870000005</v>
      </c>
      <c r="Q33" s="35"/>
      <c r="R33" s="35">
        <f>N33-O33+P33+Q33</f>
        <v>90717779.870000005</v>
      </c>
      <c r="S33" s="35">
        <f>'Access-Out'!N33</f>
        <v>90717779.870000005</v>
      </c>
      <c r="T33" s="36">
        <f>IF(R33&gt;0,S33/R33,0)</f>
        <v>1</v>
      </c>
      <c r="U33" s="35">
        <f>'Access-Out'!O33</f>
        <v>90702297.909999996</v>
      </c>
      <c r="V33" s="36">
        <f>IF(R33&gt;0,U33/R33,0)</f>
        <v>0.99982933929796125</v>
      </c>
      <c r="W33" s="35">
        <f>'Access-Out'!P33</f>
        <v>90077476.200000003</v>
      </c>
      <c r="X33" s="36">
        <f>IF(R33&gt;0,W33/R33,0)</f>
        <v>0.99294180621574335</v>
      </c>
    </row>
    <row r="34" spans="1:24" ht="30.75" customHeight="1" thickBot="1" x14ac:dyDescent="0.25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09.272</v>
      </c>
      <c r="D34" s="32" t="str">
        <f>CONCATENATE('Access-Out'!E34,".",'Access-Out'!G34)</f>
        <v>0089.0181</v>
      </c>
      <c r="E34" s="43" t="str">
        <f>+'Access-Out'!F34</f>
        <v>PREVIDENCIA DE INATIVOS E PENSIONISTAS DA UNIAO</v>
      </c>
      <c r="F34" s="43" t="str">
        <f>+'Access-Out'!H34</f>
        <v>APOSENTADORIAS E PENSOES - SERVIDORES CIVIS</v>
      </c>
      <c r="G34" s="32" t="str">
        <f>IF('Access-Out'!I34="1","F","S")</f>
        <v>S</v>
      </c>
      <c r="H34" s="32" t="str">
        <f>+'Access-Out'!J34</f>
        <v>0169</v>
      </c>
      <c r="I34" s="43" t="str">
        <f>+'Access-Out'!K34</f>
        <v>CONTRIB.PATRONAL P/PLANO DE SEGURID.SOC.SERV.</v>
      </c>
      <c r="J34" s="32" t="str">
        <f>+'Access-Out'!L34</f>
        <v>1</v>
      </c>
      <c r="K34" s="35"/>
      <c r="L34" s="35"/>
      <c r="M34" s="35"/>
      <c r="N34" s="33">
        <v>0</v>
      </c>
      <c r="O34" s="35"/>
      <c r="P34" s="35">
        <f>'Access-Out'!M34</f>
        <v>54310549.289999999</v>
      </c>
      <c r="Q34" s="35"/>
      <c r="R34" s="35">
        <f>N34-O34+P34+Q34</f>
        <v>54310549.289999999</v>
      </c>
      <c r="S34" s="35">
        <f>'Access-Out'!N34</f>
        <v>54310549.289999999</v>
      </c>
      <c r="T34" s="36">
        <f>IF(R34&gt;0,S34/R34,0)</f>
        <v>1</v>
      </c>
      <c r="U34" s="35">
        <f>'Access-Out'!O34</f>
        <v>54310549.289999999</v>
      </c>
      <c r="V34" s="36">
        <f>IF(R34&gt;0,U34/R34,0)</f>
        <v>1</v>
      </c>
      <c r="W34" s="35">
        <f>'Access-Out'!P34</f>
        <v>54310549.289999999</v>
      </c>
      <c r="X34" s="36">
        <f>IF(R34&gt;0,W34/R34,0)</f>
        <v>1</v>
      </c>
    </row>
    <row r="35" spans="1:24" ht="30.75" customHeight="1" thickBot="1" x14ac:dyDescent="0.25">
      <c r="A35" s="85" t="s">
        <v>118</v>
      </c>
      <c r="B35" s="86"/>
      <c r="C35" s="86"/>
      <c r="D35" s="86"/>
      <c r="E35" s="86"/>
      <c r="F35" s="86"/>
      <c r="G35" s="86"/>
      <c r="H35" s="86"/>
      <c r="I35" s="86"/>
      <c r="J35" s="87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1384247072.48</v>
      </c>
      <c r="Q35" s="38">
        <f>SUM(Q10:Q34)</f>
        <v>0</v>
      </c>
      <c r="R35" s="38">
        <f>SUM(R10:R34)</f>
        <v>1384247072.48</v>
      </c>
      <c r="S35" s="38">
        <f>SUM(S10:S34)</f>
        <v>1333258613.5599999</v>
      </c>
      <c r="T35" s="39">
        <f t="shared" si="1"/>
        <v>0.96316520371710102</v>
      </c>
      <c r="U35" s="38">
        <f>SUM(U10:U34)</f>
        <v>1257886647.1800001</v>
      </c>
      <c r="V35" s="39">
        <f t="shared" si="2"/>
        <v>0.90871541084525165</v>
      </c>
      <c r="W35" s="38">
        <f>SUM(W10:W34)</f>
        <v>1253519561.3299999</v>
      </c>
      <c r="X35" s="39">
        <f t="shared" si="3"/>
        <v>0.90556056519896388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1384247072.48</v>
      </c>
      <c r="Q40" s="41"/>
      <c r="R40" s="41">
        <f>SUM(R10:R34)</f>
        <v>1384247072.48</v>
      </c>
      <c r="S40" s="41">
        <f>SUM(S10:S34)</f>
        <v>1333258613.5599999</v>
      </c>
      <c r="T40" s="41"/>
      <c r="U40" s="41">
        <f>SUM(U10:U34)</f>
        <v>1257886647.1800001</v>
      </c>
      <c r="V40" s="49"/>
      <c r="W40" s="41">
        <f>SUM(W10:W34)</f>
        <v>1253519561.3299999</v>
      </c>
      <c r="X40" s="42"/>
    </row>
    <row r="41" spans="1:24" ht="12.75" x14ac:dyDescent="0.2">
      <c r="N41" s="50" t="s">
        <v>136</v>
      </c>
      <c r="O41" s="50"/>
      <c r="P41" s="41">
        <f>'Access-Out'!M36</f>
        <v>1384247072.48</v>
      </c>
      <c r="Q41" s="41"/>
      <c r="R41" s="41">
        <f>'Access-Out'!M36</f>
        <v>1384247072.48</v>
      </c>
      <c r="S41" s="41">
        <f>'Access-Out'!N36</f>
        <v>1333258613.5599999</v>
      </c>
      <c r="T41" s="41"/>
      <c r="U41" s="41">
        <f>'Access-Out'!O36</f>
        <v>1257886647.1800001</v>
      </c>
      <c r="V41" s="41"/>
      <c r="W41" s="41">
        <f>'Access-Out'!P36</f>
        <v>1253519561.3299999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142</v>
      </c>
      <c r="P44" s="42">
        <v>1384247072.48</v>
      </c>
      <c r="Q44" s="56"/>
      <c r="R44" s="56"/>
      <c r="S44" s="42">
        <v>1333258613.5599999</v>
      </c>
      <c r="T44" s="56"/>
      <c r="U44" s="42">
        <v>1257886647.1800001</v>
      </c>
      <c r="V44" s="56"/>
      <c r="W44" s="42">
        <v>1253519561.3299999</v>
      </c>
    </row>
    <row r="45" spans="1:24" ht="12.75" x14ac:dyDescent="0.2">
      <c r="N45" s="55" t="s">
        <v>16</v>
      </c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W41-W44</f>
        <v>0</v>
      </c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H8:I8"/>
    <mergeCell ref="A35:J35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H35" zoomScaleNormal="70" zoomScaleSheetLayoutView="100" workbookViewId="0">
      <selection sqref="A1:XFD104857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31967569</v>
      </c>
      <c r="Q10" s="30"/>
      <c r="R10" s="30">
        <f>N10-O10+P10+Q10</f>
        <v>31967569</v>
      </c>
      <c r="S10" s="30">
        <f>'Access-Nov'!N10</f>
        <v>31967567.539999999</v>
      </c>
      <c r="T10" s="31">
        <f>IF(R10&gt;0,S10/R10,0)</f>
        <v>0.99999995432871358</v>
      </c>
      <c r="U10" s="30">
        <f>'Access-Nov'!O10</f>
        <v>31957691.949999999</v>
      </c>
      <c r="V10" s="31">
        <f>IF(R10&gt;0,U10/R10,0)</f>
        <v>0.99969102905510265</v>
      </c>
      <c r="W10" s="30">
        <f>'Access-Nov'!P10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10401000</v>
      </c>
      <c r="Q11" s="35"/>
      <c r="R11" s="35">
        <f t="shared" ref="R11:R32" si="0">N11-O11+P11+Q11</f>
        <v>10401000</v>
      </c>
      <c r="S11" s="35">
        <f>'Access-Nov'!N11</f>
        <v>2583692.23</v>
      </c>
      <c r="T11" s="36">
        <f t="shared" ref="T11:T36" si="1">IF(R11&gt;0,S11/R11,0)</f>
        <v>0.24840805980194211</v>
      </c>
      <c r="U11" s="35">
        <f>'Access-Nov'!O11</f>
        <v>1582778.23</v>
      </c>
      <c r="V11" s="36">
        <f t="shared" ref="V11:V36" si="2">IF(R11&gt;0,U11/R11,0)</f>
        <v>0.15217558215556196</v>
      </c>
      <c r="W11" s="35">
        <f>'Access-Nov'!P11</f>
        <v>1177652.53</v>
      </c>
      <c r="X11" s="36">
        <f t="shared" ref="X11:X36" si="3">IF(R11&gt;0,W11/R11,0)</f>
        <v>0.11322493317950197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144675006</v>
      </c>
      <c r="Q12" s="35"/>
      <c r="R12" s="35">
        <f t="shared" si="0"/>
        <v>144675006</v>
      </c>
      <c r="S12" s="35">
        <f>'Access-Nov'!N12</f>
        <v>128953215.59999999</v>
      </c>
      <c r="T12" s="36">
        <f t="shared" si="1"/>
        <v>0.89133029377583017</v>
      </c>
      <c r="U12" s="35">
        <f>'Access-Nov'!O12</f>
        <v>98505044.489999995</v>
      </c>
      <c r="V12" s="36">
        <f t="shared" si="2"/>
        <v>0.68087119685344955</v>
      </c>
      <c r="W12" s="35">
        <f>'Access-Nov'!P12</f>
        <v>95120051.920000002</v>
      </c>
      <c r="X12" s="36">
        <f t="shared" si="3"/>
        <v>0.65747397943774755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25968993</v>
      </c>
      <c r="Q13" s="35"/>
      <c r="R13" s="35">
        <f t="shared" si="0"/>
        <v>25968993</v>
      </c>
      <c r="S13" s="35">
        <f>'Access-Nov'!N13</f>
        <v>21727733.75</v>
      </c>
      <c r="T13" s="36">
        <f t="shared" si="1"/>
        <v>0.83667987241553798</v>
      </c>
      <c r="U13" s="35">
        <f>'Access-Nov'!O13</f>
        <v>16805453.440000001</v>
      </c>
      <c r="V13" s="36">
        <f t="shared" si="2"/>
        <v>0.64713535253369281</v>
      </c>
      <c r="W13" s="35">
        <f>'Access-Nov'!P13</f>
        <v>16805453.440000001</v>
      </c>
      <c r="X13" s="36">
        <f t="shared" si="3"/>
        <v>0.64713535253369281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8306380</v>
      </c>
      <c r="Q14" s="35"/>
      <c r="R14" s="35">
        <f t="shared" si="0"/>
        <v>8306380</v>
      </c>
      <c r="S14" s="35">
        <f>'Access-Nov'!N14</f>
        <v>8269320</v>
      </c>
      <c r="T14" s="36">
        <f t="shared" si="1"/>
        <v>0.99553836930166928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382601</v>
      </c>
      <c r="Q15" s="35"/>
      <c r="R15" s="35">
        <f t="shared" si="0"/>
        <v>382601</v>
      </c>
      <c r="S15" s="35">
        <f>'Access-Nov'!N15</f>
        <v>360101</v>
      </c>
      <c r="T15" s="36">
        <f t="shared" si="1"/>
        <v>0.94119199897543393</v>
      </c>
      <c r="U15" s="35">
        <f>'Access-Nov'!O15</f>
        <v>0</v>
      </c>
      <c r="V15" s="36">
        <f t="shared" si="2"/>
        <v>0</v>
      </c>
      <c r="W15" s="35">
        <f>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0569.11RQ</v>
      </c>
      <c r="E16" s="43" t="str">
        <f>+'Access-Nov'!F16</f>
        <v>PRESTACAO JURISDICIONAL NA JUSTICA FEDERAL</v>
      </c>
      <c r="F16" s="43" t="str">
        <f>+'Access-Nov'!H16</f>
        <v>REFORMA DO FORUM FEDERAL DE EXECUCOES FISCAIS DE SAO PAULO -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4</v>
      </c>
      <c r="K16" s="35"/>
      <c r="L16" s="35"/>
      <c r="M16" s="35"/>
      <c r="N16" s="33">
        <v>0</v>
      </c>
      <c r="O16" s="35"/>
      <c r="P16" s="35">
        <f>'Access-Nov'!M16</f>
        <v>1670000</v>
      </c>
      <c r="Q16" s="35"/>
      <c r="R16" s="35">
        <f t="shared" si="0"/>
        <v>1670000</v>
      </c>
      <c r="S16" s="35">
        <f>'Access-Nov'!N16</f>
        <v>929027.03</v>
      </c>
      <c r="T16" s="36">
        <f t="shared" si="1"/>
        <v>0.55630361077844315</v>
      </c>
      <c r="U16" s="35">
        <f>'Access-Nov'!O16</f>
        <v>1518.9</v>
      </c>
      <c r="V16" s="36">
        <f t="shared" si="2"/>
        <v>9.0952095808383236E-4</v>
      </c>
      <c r="W16" s="35">
        <f>'Access-Nov'!P16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0569.12S9</v>
      </c>
      <c r="E17" s="43" t="str">
        <f>+'Access-Nov'!F17</f>
        <v>PRESTACAO JURISDICIONAL NA JUSTICA FEDERAL</v>
      </c>
      <c r="F17" s="43" t="str">
        <f>+'Access-Nov'!H17</f>
        <v>REFORMA DO FORUM FEDERAL CRIMINAL E PREVIDENCIARIO DE SAO PA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1950800</v>
      </c>
      <c r="Q17" s="35"/>
      <c r="R17" s="35">
        <f t="shared" si="0"/>
        <v>1950800</v>
      </c>
      <c r="S17" s="35">
        <f>'Access-Nov'!N17</f>
        <v>1384040.55</v>
      </c>
      <c r="T17" s="36">
        <f t="shared" si="1"/>
        <v>0.70947331863850727</v>
      </c>
      <c r="U17" s="35">
        <f>'Access-Nov'!O17</f>
        <v>26450.14</v>
      </c>
      <c r="V17" s="36">
        <f t="shared" si="2"/>
        <v>1.3558611851548082E-2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0569.13FR</v>
      </c>
      <c r="E18" s="43" t="str">
        <f>+'Access-Nov'!F18</f>
        <v>PRESTACAO JURISDICIONAL NA JUSTICA FEDERAL</v>
      </c>
      <c r="F18" s="43" t="str">
        <f>+'Access-Nov'!H18</f>
        <v>REFORMA DO FORUM FEDERAL DE RIBEIRAO PRETO - SP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2625300</v>
      </c>
      <c r="Q18" s="35"/>
      <c r="R18" s="35">
        <f t="shared" si="0"/>
        <v>2625300</v>
      </c>
      <c r="S18" s="35">
        <f>'Access-Nov'!N18</f>
        <v>776434.4</v>
      </c>
      <c r="T18" s="36">
        <f t="shared" si="1"/>
        <v>0.29575073324953338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0569.14YN</v>
      </c>
      <c r="E19" s="43" t="str">
        <f>+'Access-Nov'!F19</f>
        <v>PRESTACAO JURISDICIONAL NA JUSTICA FEDERAL</v>
      </c>
      <c r="F19" s="43" t="str">
        <f>+'Access-Nov'!H19</f>
        <v>REFORMA DO FORUM FEDERAL CIVEL DE SAO PAULO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1180000</v>
      </c>
      <c r="Q19" s="35"/>
      <c r="R19" s="35">
        <f t="shared" si="0"/>
        <v>1180000</v>
      </c>
      <c r="S19" s="35">
        <f>'Access-Nov'!N19</f>
        <v>5037.49</v>
      </c>
      <c r="T19" s="36">
        <f t="shared" si="1"/>
        <v>4.2690593220338982E-3</v>
      </c>
      <c r="U19" s="35">
        <f>'Access-Nov'!O19</f>
        <v>5037.49</v>
      </c>
      <c r="V19" s="36">
        <f t="shared" si="2"/>
        <v>4.2690593220338982E-3</v>
      </c>
      <c r="W19" s="35">
        <f>'Access-Nov'!P19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0569.14YO</v>
      </c>
      <c r="E20" s="43" t="str">
        <f>+'Access-Nov'!F20</f>
        <v>PRESTACAO JURISDICIONAL NA JUSTICA FEDERAL</v>
      </c>
      <c r="F20" s="43" t="str">
        <f>+'Access-Nov'!H20</f>
        <v>REFORMA DA SEDE ADMINISTRATIVA DA JUSTICA FEDERAL DE SAO PAU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1470000</v>
      </c>
      <c r="Q20" s="35"/>
      <c r="R20" s="35">
        <f t="shared" si="0"/>
        <v>1470000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0569.158T</v>
      </c>
      <c r="E21" s="43" t="str">
        <f>+'Access-Nov'!F21</f>
        <v>PRESTACAO JURISDICIONAL NA JUSTICA FEDERAL</v>
      </c>
      <c r="F21" s="43" t="str">
        <f>+'Access-Nov'!H21</f>
        <v>REFORMA DO JUIZADO ESPECIAL FEDERAL DE SAO PAULO - SP - 2. E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2000000</v>
      </c>
      <c r="Q21" s="35"/>
      <c r="R21" s="35">
        <f t="shared" si="0"/>
        <v>2000000</v>
      </c>
      <c r="S21" s="35">
        <f>'Access-Nov'!N21</f>
        <v>0</v>
      </c>
      <c r="T21" s="36">
        <f t="shared" si="1"/>
        <v>0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0569.15NX</v>
      </c>
      <c r="E22" s="43" t="str">
        <f>+'Access-Nov'!F22</f>
        <v>PRESTACAO JURISDICIONAL NA JUSTICA FEDERAL</v>
      </c>
      <c r="F22" s="43" t="str">
        <f>+'Access-Nov'!H22</f>
        <v>REFORMA DO FORUM FEDERAL DE SANTOS - SP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1410000</v>
      </c>
      <c r="Q22" s="35"/>
      <c r="R22" s="35">
        <f t="shared" si="0"/>
        <v>1410000</v>
      </c>
      <c r="S22" s="35">
        <f>'Access-Nov'!N22</f>
        <v>0</v>
      </c>
      <c r="T22" s="36">
        <f t="shared" si="1"/>
        <v>0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0569.20TP</v>
      </c>
      <c r="E23" s="43" t="str">
        <f>+'Access-Nov'!F23</f>
        <v>PRESTACAO JURISDICIONAL NA JUSTICA FEDERAL</v>
      </c>
      <c r="F23" s="43" t="str">
        <f>+'Access-Nov'!H23</f>
        <v>PESSOAL ATIVO DA UNIAO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1</v>
      </c>
      <c r="K23" s="35"/>
      <c r="L23" s="35"/>
      <c r="M23" s="35"/>
      <c r="N23" s="33">
        <v>0</v>
      </c>
      <c r="O23" s="35"/>
      <c r="P23" s="35">
        <f>'Access-Nov'!M23</f>
        <v>884407538.36000001</v>
      </c>
      <c r="Q23" s="35"/>
      <c r="R23" s="35">
        <f t="shared" si="0"/>
        <v>884407538.36000001</v>
      </c>
      <c r="S23" s="35">
        <f>'Access-Nov'!N23</f>
        <v>884407244.92999995</v>
      </c>
      <c r="T23" s="36">
        <f t="shared" si="1"/>
        <v>0.99999966821856745</v>
      </c>
      <c r="U23" s="35">
        <f>'Access-Nov'!O23</f>
        <v>884274702.28999996</v>
      </c>
      <c r="V23" s="36">
        <f t="shared" si="2"/>
        <v>0.99984980219611608</v>
      </c>
      <c r="W23" s="35">
        <f>'Access-Nov'!P23</f>
        <v>881458746.01999998</v>
      </c>
      <c r="X23" s="36">
        <f t="shared" si="3"/>
        <v>0.99666579917956366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0569.216H</v>
      </c>
      <c r="E24" s="43" t="str">
        <f>+'Access-Nov'!F24</f>
        <v>PRESTACAO JURISDICIONAL NA JUSTICA FEDERAL</v>
      </c>
      <c r="F24" s="43" t="str">
        <f>+'Access-Nov'!H24</f>
        <v>AJUDA DE CUSTO PARA MORADIA OU AUXILIO-MORADIA A AGENTES PUB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3</v>
      </c>
      <c r="K24" s="35"/>
      <c r="L24" s="35"/>
      <c r="M24" s="35"/>
      <c r="N24" s="33">
        <v>0</v>
      </c>
      <c r="O24" s="35"/>
      <c r="P24" s="35">
        <f>'Access-Nov'!M24</f>
        <v>17147858</v>
      </c>
      <c r="Q24" s="35"/>
      <c r="R24" s="35">
        <f t="shared" si="0"/>
        <v>17147858</v>
      </c>
      <c r="S24" s="35">
        <f>'Access-Nov'!N24</f>
        <v>15688580.73</v>
      </c>
      <c r="T24" s="36">
        <f t="shared" si="1"/>
        <v>0.91490031757902357</v>
      </c>
      <c r="U24" s="35">
        <f>'Access-Nov'!O24</f>
        <v>15282114.52</v>
      </c>
      <c r="V24" s="36">
        <f t="shared" si="2"/>
        <v>0.89119670340167267</v>
      </c>
      <c r="W24" s="35">
        <f>'Access-Nov'!P24</f>
        <v>15282114.52</v>
      </c>
      <c r="X24" s="36">
        <f t="shared" si="3"/>
        <v>0.89119670340167267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02.131</v>
      </c>
      <c r="D25" s="32" t="str">
        <f>CONCATENATE('Access-Nov'!E25,".",'Access-Nov'!G25)</f>
        <v>0569.2549</v>
      </c>
      <c r="E25" s="43" t="str">
        <f>+'Access-Nov'!F25</f>
        <v>PRESTACAO JURISDICIONAL NA JUSTICA FEDERAL</v>
      </c>
      <c r="F25" s="43" t="str">
        <f>+'Access-Nov'!H25</f>
        <v>COMUNICACAO E DIVULGACAO INSTITUCIONAL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4</v>
      </c>
      <c r="K25" s="35"/>
      <c r="L25" s="35"/>
      <c r="M25" s="35"/>
      <c r="N25" s="33">
        <v>0</v>
      </c>
      <c r="O25" s="35"/>
      <c r="P25" s="35">
        <f>'Access-Nov'!M25</f>
        <v>60000</v>
      </c>
      <c r="Q25" s="35"/>
      <c r="R25" s="35">
        <f t="shared" si="0"/>
        <v>60000</v>
      </c>
      <c r="S25" s="35">
        <f>'Access-Nov'!N25</f>
        <v>0</v>
      </c>
      <c r="T25" s="36">
        <f t="shared" si="1"/>
        <v>0</v>
      </c>
      <c r="U25" s="35">
        <f>'Access-Nov'!O25</f>
        <v>0</v>
      </c>
      <c r="V25" s="36">
        <f t="shared" si="2"/>
        <v>0</v>
      </c>
      <c r="W25" s="35">
        <f>'Access-Nov'!P25</f>
        <v>0</v>
      </c>
      <c r="X25" s="36">
        <f t="shared" si="3"/>
        <v>0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02.131</v>
      </c>
      <c r="D26" s="32" t="str">
        <f>CONCATENATE('Access-Nov'!E26,".",'Access-Nov'!G26)</f>
        <v>0569.2549</v>
      </c>
      <c r="E26" s="43" t="str">
        <f>+'Access-Nov'!F26</f>
        <v>PRESTACAO JURISDICIONAL NA JUSTICA FEDERAL</v>
      </c>
      <c r="F26" s="43" t="str">
        <f>+'Access-Nov'!H26</f>
        <v>COMUNICACAO E DIVULGACAO INSTITUCIONAL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30000</v>
      </c>
      <c r="Q26" s="35"/>
      <c r="R26" s="35">
        <f t="shared" si="0"/>
        <v>30000</v>
      </c>
      <c r="S26" s="35">
        <f>'Access-Nov'!N26</f>
        <v>28670</v>
      </c>
      <c r="T26" s="36">
        <f t="shared" si="1"/>
        <v>0.95566666666666666</v>
      </c>
      <c r="U26" s="35">
        <f>'Access-Nov'!O26</f>
        <v>0</v>
      </c>
      <c r="V26" s="36">
        <f t="shared" si="2"/>
        <v>0</v>
      </c>
      <c r="W26" s="35">
        <f>'Access-Nov'!P26</f>
        <v>0</v>
      </c>
      <c r="X26" s="36">
        <f t="shared" si="3"/>
        <v>0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02.301</v>
      </c>
      <c r="D27" s="32" t="str">
        <f>CONCATENATE('Access-Nov'!E27,".",'Access-Nov'!G27)</f>
        <v>0569.2004</v>
      </c>
      <c r="E27" s="43" t="str">
        <f>+'Access-Nov'!F27</f>
        <v>PRESTACAO JURISDICIONAL NA JUSTICA FEDERAL</v>
      </c>
      <c r="F27" s="43" t="str">
        <f>+'Access-Nov'!H27</f>
        <v>ASSISTENCIA MEDICA E ODONTOLOGICA AOS SERVIDORES CIVIS, EMPR</v>
      </c>
      <c r="G27" s="32" t="str">
        <f>IF('Access-Nov'!I27="1","F","S")</f>
        <v>S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3</v>
      </c>
      <c r="K27" s="35"/>
      <c r="L27" s="35"/>
      <c r="M27" s="35"/>
      <c r="N27" s="33">
        <v>0</v>
      </c>
      <c r="O27" s="35"/>
      <c r="P27" s="35">
        <f>'Access-Nov'!M27</f>
        <v>30134400</v>
      </c>
      <c r="Q27" s="35"/>
      <c r="R27" s="35">
        <f t="shared" si="0"/>
        <v>30134400</v>
      </c>
      <c r="S27" s="35">
        <f>'Access-Nov'!N27</f>
        <v>28214713.460000001</v>
      </c>
      <c r="T27" s="36">
        <f t="shared" si="1"/>
        <v>0.93629584328873317</v>
      </c>
      <c r="U27" s="35">
        <f>'Access-Nov'!O27</f>
        <v>20736367.23</v>
      </c>
      <c r="V27" s="36">
        <f t="shared" si="2"/>
        <v>0.68812942119305509</v>
      </c>
      <c r="W27" s="35">
        <f>'Access-Nov'!P27</f>
        <v>20736367.23</v>
      </c>
      <c r="X27" s="36">
        <f t="shared" si="3"/>
        <v>0.68812942119305509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02.331</v>
      </c>
      <c r="D28" s="32" t="str">
        <f>CONCATENATE('Access-Nov'!E28,".",'Access-Nov'!G28)</f>
        <v>0569.00M1</v>
      </c>
      <c r="E28" s="43" t="str">
        <f>+'Access-Nov'!F28</f>
        <v>PRESTACAO JURISDICIONAL NA JUSTICA FEDERAL</v>
      </c>
      <c r="F28" s="43" t="str">
        <f>+'Access-Nov'!H28</f>
        <v>BENEFICIOS ASSISTENCIAIS DECORRENTES DO AUXILIO-FUNERAL E NA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299811.68</v>
      </c>
      <c r="Q28" s="35"/>
      <c r="R28" s="35">
        <f t="shared" si="0"/>
        <v>299811.68</v>
      </c>
      <c r="S28" s="35">
        <f>'Access-Nov'!N28</f>
        <v>299811.68</v>
      </c>
      <c r="T28" s="36">
        <f t="shared" si="1"/>
        <v>1</v>
      </c>
      <c r="U28" s="35">
        <f>'Access-Nov'!O28</f>
        <v>299185.67</v>
      </c>
      <c r="V28" s="36">
        <f t="shared" si="2"/>
        <v>0.9979119892860745</v>
      </c>
      <c r="W28" s="35">
        <f>'Access-Nov'!P28</f>
        <v>299185.67</v>
      </c>
      <c r="X28" s="36">
        <f t="shared" si="3"/>
        <v>0.9979119892860745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02.331</v>
      </c>
      <c r="D29" s="32" t="str">
        <f>CONCATENATE('Access-Nov'!E29,".",'Access-Nov'!G29)</f>
        <v>0569.2010</v>
      </c>
      <c r="E29" s="43" t="str">
        <f>+'Access-Nov'!F29</f>
        <v>PRESTACAO JURISDICIONAL NA JUSTICA FEDERAL</v>
      </c>
      <c r="F29" s="43" t="str">
        <f>+'Access-Nov'!H29</f>
        <v>ASSISTENCIA PRE-ESCOLAR AOS DEPENDENTES DOS SERVIDORES CIVIS</v>
      </c>
      <c r="G29" s="32" t="str">
        <f>IF('Access-Nov'!I29="1","F","S")</f>
        <v>F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3</v>
      </c>
      <c r="K29" s="35"/>
      <c r="L29" s="35"/>
      <c r="M29" s="35"/>
      <c r="N29" s="33">
        <v>0</v>
      </c>
      <c r="O29" s="35"/>
      <c r="P29" s="35">
        <f>'Access-Nov'!M29</f>
        <v>6962204</v>
      </c>
      <c r="Q29" s="35"/>
      <c r="R29" s="35">
        <f t="shared" si="0"/>
        <v>6962204</v>
      </c>
      <c r="S29" s="35">
        <f>'Access-Nov'!N29</f>
        <v>6887204</v>
      </c>
      <c r="T29" s="36">
        <f t="shared" si="1"/>
        <v>0.98922754920711886</v>
      </c>
      <c r="U29" s="35">
        <f>'Access-Nov'!O29</f>
        <v>6259545</v>
      </c>
      <c r="V29" s="36">
        <f t="shared" si="2"/>
        <v>0.89907520664433271</v>
      </c>
      <c r="W29" s="35">
        <f>'Access-Nov'!P29</f>
        <v>6259545</v>
      </c>
      <c r="X29" s="36">
        <f t="shared" si="3"/>
        <v>0.89907520664433271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02.331</v>
      </c>
      <c r="D30" s="32" t="str">
        <f>CONCATENATE('Access-Nov'!E30,".",'Access-Nov'!G30)</f>
        <v>0569.2011</v>
      </c>
      <c r="E30" s="43" t="str">
        <f>+'Access-Nov'!F30</f>
        <v>PRESTACAO JURISDICIONAL NA JUSTICA FEDERAL</v>
      </c>
      <c r="F30" s="43" t="str">
        <f>+'Access-Nov'!H30</f>
        <v>AUXILIO-TRANSPORTE AOS SERVIDORES CIVIS, EMPREGADOS E MILITA</v>
      </c>
      <c r="G30" s="32" t="str">
        <f>IF('Access-Nov'!I30="1","F","S")</f>
        <v>F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2972750</v>
      </c>
      <c r="Q30" s="35"/>
      <c r="R30" s="35">
        <f t="shared" si="0"/>
        <v>2972750</v>
      </c>
      <c r="S30" s="35">
        <f>'Access-Nov'!N30</f>
        <v>1972749.92</v>
      </c>
      <c r="T30" s="36">
        <f t="shared" si="1"/>
        <v>0.6636111075603397</v>
      </c>
      <c r="U30" s="35">
        <f>'Access-Nov'!O30</f>
        <v>1502773.14</v>
      </c>
      <c r="V30" s="36">
        <f t="shared" si="2"/>
        <v>0.50551615171137831</v>
      </c>
      <c r="W30" s="35">
        <f>'Access-Nov'!P30</f>
        <v>1502773.14</v>
      </c>
      <c r="X30" s="36">
        <f t="shared" si="3"/>
        <v>0.50551615171137831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0569.2012</v>
      </c>
      <c r="E31" s="43" t="str">
        <f>+'Access-Nov'!F31</f>
        <v>PRESTACAO JURISDICIONAL NA JUSTICA FEDERAL</v>
      </c>
      <c r="F31" s="43" t="str">
        <f>+'Access-Nov'!H31</f>
        <v>AUXILIO-ALIMENTACAO AOS SERVIDORES CIVIS, EMPREGADOS E MILIT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48711936</v>
      </c>
      <c r="Q31" s="35"/>
      <c r="R31" s="35">
        <f t="shared" si="0"/>
        <v>48711936</v>
      </c>
      <c r="S31" s="35">
        <f>'Access-Nov'!N31</f>
        <v>48591936</v>
      </c>
      <c r="T31" s="36">
        <f t="shared" si="1"/>
        <v>0.99753653806738452</v>
      </c>
      <c r="U31" s="35">
        <f>'Access-Nov'!O31</f>
        <v>44373183.369999997</v>
      </c>
      <c r="V31" s="36">
        <f t="shared" si="2"/>
        <v>0.91093040050799867</v>
      </c>
      <c r="W31" s="35">
        <f>'Access-Nov'!P31</f>
        <v>44373183.369999997</v>
      </c>
      <c r="X31" s="36">
        <f t="shared" si="3"/>
        <v>0.91093040050799867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02.846</v>
      </c>
      <c r="D32" s="32" t="str">
        <f>CONCATENATE('Access-Nov'!E32,".",'Access-Nov'!G32)</f>
        <v>0569.09HB</v>
      </c>
      <c r="E32" s="43" t="str">
        <f>+'Access-Nov'!F32</f>
        <v>PRESTACAO JURISDICIONAL NA JUSTICA FEDERAL</v>
      </c>
      <c r="F32" s="43" t="str">
        <f>+'Access-Nov'!H32</f>
        <v>CONTRIBUICAO DA UNIAO, DE SUAS AUTARQUIAS E FUNDACOES PARA O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1</v>
      </c>
      <c r="K32" s="35"/>
      <c r="L32" s="35"/>
      <c r="M32" s="35"/>
      <c r="N32" s="33">
        <v>0</v>
      </c>
      <c r="O32" s="35"/>
      <c r="P32" s="35">
        <f>'Access-Nov'!M32</f>
        <v>162454561.16</v>
      </c>
      <c r="Q32" s="35"/>
      <c r="R32" s="35">
        <f t="shared" si="0"/>
        <v>162454561.16</v>
      </c>
      <c r="S32" s="35">
        <f>'Access-Nov'!N32</f>
        <v>162454561.16</v>
      </c>
      <c r="T32" s="36">
        <f t="shared" si="1"/>
        <v>1</v>
      </c>
      <c r="U32" s="35">
        <f>'Access-Nov'!O32</f>
        <v>162454561.16</v>
      </c>
      <c r="V32" s="36">
        <f t="shared" si="2"/>
        <v>1</v>
      </c>
      <c r="W32" s="35">
        <f>'Access-Nov'!P32</f>
        <v>162454561.16</v>
      </c>
      <c r="X32" s="36">
        <f t="shared" si="3"/>
        <v>1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09.272</v>
      </c>
      <c r="D33" s="32" t="str">
        <f>CONCATENATE('Access-Nov'!E33,".",'Access-Nov'!G33)</f>
        <v>0089.0181</v>
      </c>
      <c r="E33" s="43" t="str">
        <f>+'Access-Nov'!F33</f>
        <v>PREVIDENCIA DE INATIVOS E PENSIONISTAS DA UNIAO</v>
      </c>
      <c r="F33" s="43" t="str">
        <f>+'Access-Nov'!H33</f>
        <v>APOSENTADORIAS E PENSOES - SERVIDORES CIVIS</v>
      </c>
      <c r="G33" s="32" t="str">
        <f>IF('Access-Nov'!I33="1","F","S")</f>
        <v>S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1</v>
      </c>
      <c r="K33" s="35"/>
      <c r="L33" s="35"/>
      <c r="M33" s="35"/>
      <c r="N33" s="33">
        <v>0</v>
      </c>
      <c r="O33" s="35"/>
      <c r="P33" s="35">
        <f>'Access-Nov'!M33</f>
        <v>14645031.02</v>
      </c>
      <c r="Q33" s="35"/>
      <c r="R33" s="35">
        <f>N33-O33+P33+Q33</f>
        <v>14645031.02</v>
      </c>
      <c r="S33" s="35">
        <f>'Access-Nov'!N33</f>
        <v>14645031.02</v>
      </c>
      <c r="T33" s="36">
        <f>IF(R33&gt;0,S33/R33,0)</f>
        <v>1</v>
      </c>
      <c r="U33" s="35">
        <f>'Access-Nov'!O33</f>
        <v>14645031.02</v>
      </c>
      <c r="V33" s="36">
        <f>IF(R33&gt;0,U33/R33,0)</f>
        <v>1</v>
      </c>
      <c r="W33" s="35">
        <f>'Access-Nov'!P33</f>
        <v>14007001.76</v>
      </c>
      <c r="X33" s="36">
        <f>IF(R33&gt;0,W33/R33,0)</f>
        <v>0.95643373789180275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09.272</v>
      </c>
      <c r="D34" s="32" t="str">
        <f>CONCATENATE('Access-Nov'!E34,".",'Access-Nov'!G34)</f>
        <v>0089.0181</v>
      </c>
      <c r="E34" s="43" t="str">
        <f>+'Access-Nov'!F34</f>
        <v>PREVIDENCIA DE INATIVOS E PENSIONISTAS DA UNIAO</v>
      </c>
      <c r="F34" s="43" t="str">
        <f>+'Access-Nov'!H34</f>
        <v>APOSENTADORIAS E PENSOES - SERVIDORES CIVIS</v>
      </c>
      <c r="G34" s="32" t="str">
        <f>IF('Access-Nov'!I34="1","F","S")</f>
        <v>S</v>
      </c>
      <c r="H34" s="32" t="str">
        <f>+'Access-Nov'!J34</f>
        <v>0156</v>
      </c>
      <c r="I34" s="43" t="str">
        <f>+'Access-Nov'!K34</f>
        <v>CONTRIBUICAO PLANO SEGURIDADE SOCIAL SERVIDOR</v>
      </c>
      <c r="J34" s="32" t="str">
        <f>+'Access-Nov'!L34</f>
        <v>1</v>
      </c>
      <c r="K34" s="35"/>
      <c r="L34" s="35"/>
      <c r="M34" s="35"/>
      <c r="N34" s="33">
        <v>0</v>
      </c>
      <c r="O34" s="35"/>
      <c r="P34" s="35">
        <f>'Access-Nov'!M34</f>
        <v>98851963.819999993</v>
      </c>
      <c r="Q34" s="35"/>
      <c r="R34" s="35">
        <f>N34-O34+P34+Q34</f>
        <v>98851963.819999993</v>
      </c>
      <c r="S34" s="35">
        <f>'Access-Nov'!N34</f>
        <v>98851963.819999993</v>
      </c>
      <c r="T34" s="36">
        <f>IF(R34&gt;0,S34/R34,0)</f>
        <v>1</v>
      </c>
      <c r="U34" s="35">
        <f>'Access-Nov'!O34</f>
        <v>98851963.819999993</v>
      </c>
      <c r="V34" s="36">
        <f>IF(R34&gt;0,U34/R34,0)</f>
        <v>1</v>
      </c>
      <c r="W34" s="35">
        <f>'Access-Nov'!P34</f>
        <v>98851963.819999993</v>
      </c>
      <c r="X34" s="36">
        <f>IF(R34&gt;0,W34/R34,0)</f>
        <v>1</v>
      </c>
    </row>
    <row r="35" spans="1:24" ht="30.75" customHeight="1" thickBot="1" x14ac:dyDescent="0.25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0169</v>
      </c>
      <c r="I35" s="43" t="str">
        <f>+'Access-Nov'!K35</f>
        <v>CONTRIB.PATRONAL P/PLANO DE SEGURID.SOC.SERV.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54310549.289999999</v>
      </c>
      <c r="Q35" s="35"/>
      <c r="R35" s="35">
        <f>N35-O35+P35+Q35</f>
        <v>54310549.289999999</v>
      </c>
      <c r="S35" s="35">
        <f>'Access-Nov'!N35</f>
        <v>54310549.289999999</v>
      </c>
      <c r="T35" s="36">
        <f>IF(R35&gt;0,S35/R35,0)</f>
        <v>1</v>
      </c>
      <c r="U35" s="35">
        <f>'Access-Nov'!O35</f>
        <v>54310549.289999999</v>
      </c>
      <c r="V35" s="36">
        <f>IF(R35&gt;0,U35/R35,0)</f>
        <v>1</v>
      </c>
      <c r="W35" s="35">
        <f>'Access-Nov'!P35</f>
        <v>54310549.289999999</v>
      </c>
      <c r="X35" s="36">
        <f>IF(R35&gt;0,W35/R35,0)</f>
        <v>1</v>
      </c>
    </row>
    <row r="36" spans="1:24" ht="30.75" customHeight="1" thickBot="1" x14ac:dyDescent="0.25">
      <c r="A36" s="85" t="s">
        <v>118</v>
      </c>
      <c r="B36" s="86"/>
      <c r="C36" s="86"/>
      <c r="D36" s="86"/>
      <c r="E36" s="86"/>
      <c r="F36" s="86"/>
      <c r="G36" s="86"/>
      <c r="H36" s="86"/>
      <c r="I36" s="86"/>
      <c r="J36" s="87"/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f>SUM(P10:P35)</f>
        <v>1554996252.3300002</v>
      </c>
      <c r="Q36" s="38">
        <f>SUM(Q10:Q35)</f>
        <v>0</v>
      </c>
      <c r="R36" s="38">
        <f>SUM(R10:R35)</f>
        <v>1554996252.3300002</v>
      </c>
      <c r="S36" s="38">
        <f>SUM(S10:S35)</f>
        <v>1513309185.6000001</v>
      </c>
      <c r="T36" s="39">
        <f t="shared" si="1"/>
        <v>0.97319153234772349</v>
      </c>
      <c r="U36" s="38">
        <f>SUM(U10:U35)</f>
        <v>1451873951.1499999</v>
      </c>
      <c r="V36" s="39">
        <f t="shared" si="2"/>
        <v>0.93368324777279543</v>
      </c>
      <c r="W36" s="38">
        <f>SUM(W10:W35)</f>
        <v>1444603219.2099998</v>
      </c>
      <c r="X36" s="39">
        <f t="shared" si="3"/>
        <v>0.92900752464542091</v>
      </c>
    </row>
    <row r="37" spans="1:24" ht="12.75" x14ac:dyDescent="0.2">
      <c r="A37" s="3" t="s">
        <v>119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>
      <c r="A38" s="3" t="s">
        <v>120</v>
      </c>
      <c r="B38" s="40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5"/>
      <c r="X38" s="3"/>
    </row>
    <row r="39" spans="1:24" ht="12.75" x14ac:dyDescent="0.2"/>
    <row r="40" spans="1:24" ht="12.75" x14ac:dyDescent="0.2"/>
    <row r="41" spans="1:24" ht="31.5" customHeight="1" x14ac:dyDescent="0.2">
      <c r="N41" s="50" t="s">
        <v>15</v>
      </c>
      <c r="O41" s="50"/>
      <c r="P41" s="41">
        <f>SUM(P10:P35)</f>
        <v>1554996252.3300002</v>
      </c>
      <c r="Q41" s="41"/>
      <c r="R41" s="41">
        <f>SUM(R10:R35)</f>
        <v>1554996252.3300002</v>
      </c>
      <c r="S41" s="41">
        <f>SUM(S10:S35)</f>
        <v>1513309185.6000001</v>
      </c>
      <c r="T41" s="41"/>
      <c r="U41" s="41">
        <f>SUM(U10:U35)</f>
        <v>1451873951.1499999</v>
      </c>
      <c r="V41" s="49"/>
      <c r="W41" s="41">
        <f>SUM(W10:W35)</f>
        <v>1444603219.2099998</v>
      </c>
      <c r="X41" s="42"/>
    </row>
    <row r="42" spans="1:24" ht="31.5" customHeight="1" x14ac:dyDescent="0.2">
      <c r="N42" s="50" t="s">
        <v>136</v>
      </c>
      <c r="O42" s="50"/>
      <c r="P42" s="41">
        <f>'Access-Nov'!M37</f>
        <v>1554996252.3300002</v>
      </c>
      <c r="Q42" s="41"/>
      <c r="R42" s="41">
        <f>P42</f>
        <v>1554996252.3300002</v>
      </c>
      <c r="S42" s="41">
        <f>'Access-Nov'!N37</f>
        <v>1513309185.6000001</v>
      </c>
      <c r="T42" s="41"/>
      <c r="U42" s="41">
        <f>'Access-Nov'!O37</f>
        <v>1451873951.1499999</v>
      </c>
      <c r="V42" s="41"/>
      <c r="W42" s="41">
        <f>'Access-Nov'!P37</f>
        <v>1444603219.2099998</v>
      </c>
      <c r="X42" s="42"/>
    </row>
    <row r="43" spans="1:24" ht="31.5" customHeight="1" x14ac:dyDescent="0.2">
      <c r="N43" s="50" t="s">
        <v>16</v>
      </c>
      <c r="O43" s="50"/>
      <c r="P43" s="49">
        <f>P36-P42</f>
        <v>0</v>
      </c>
      <c r="Q43" s="49"/>
      <c r="R43" s="49">
        <f>R36-R42</f>
        <v>0</v>
      </c>
      <c r="S43" s="49">
        <f>S36-S42</f>
        <v>0</v>
      </c>
      <c r="T43" s="49"/>
      <c r="U43" s="49">
        <f>U36-U42</f>
        <v>0</v>
      </c>
      <c r="V43" s="49"/>
      <c r="W43" s="49">
        <f>W36-W42</f>
        <v>0</v>
      </c>
      <c r="X43" s="42"/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>
      <c r="N48" t="s">
        <v>155</v>
      </c>
      <c r="P48" s="56">
        <v>1554996252.3299999</v>
      </c>
      <c r="R48" s="56">
        <v>1554996252.3299999</v>
      </c>
      <c r="S48" s="56">
        <v>1513309185.5999999</v>
      </c>
      <c r="U48" s="56">
        <v>1451873951.1500001</v>
      </c>
      <c r="W48" s="56">
        <v>1444603219.21</v>
      </c>
    </row>
    <row r="49" spans="16:23" ht="12.75" x14ac:dyDescent="0.2">
      <c r="P49" s="49">
        <f>P42-P48</f>
        <v>0</v>
      </c>
      <c r="R49" s="49">
        <f>R42-R48</f>
        <v>0</v>
      </c>
      <c r="S49" s="49">
        <f>S42-S48</f>
        <v>0</v>
      </c>
      <c r="U49" s="49">
        <f>U42-U48</f>
        <v>0</v>
      </c>
      <c r="W49" s="49">
        <f>W42-W48</f>
        <v>0</v>
      </c>
    </row>
  </sheetData>
  <mergeCells count="17">
    <mergeCell ref="A36:J36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view="pageBreakPreview" topLeftCell="F22" zoomScale="70" zoomScaleNormal="70" zoomScaleSheetLayoutView="70" workbookViewId="0">
      <selection sqref="A1:XFD104857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1.425781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45967569</v>
      </c>
      <c r="Q10" s="30"/>
      <c r="R10" s="30">
        <f>N10-O10+P10+Q10</f>
        <v>45967569</v>
      </c>
      <c r="S10" s="30">
        <f>'Access-Dez'!N10</f>
        <v>45957995.719999999</v>
      </c>
      <c r="T10" s="31">
        <f>IF(R10&gt;0,S10/R10,0)</f>
        <v>0.99979173838842772</v>
      </c>
      <c r="U10" s="30">
        <f>'Access-Dez'!O10</f>
        <v>39097087.5</v>
      </c>
      <c r="V10" s="31">
        <f>IF(R10&gt;0,U10/R10,0)</f>
        <v>0.85053633138615614</v>
      </c>
      <c r="W10" s="30">
        <f>'Access-Dez'!P10</f>
        <v>39096909.5</v>
      </c>
      <c r="X10" s="31">
        <f>IF(R10&gt;0,W10/R10,0)</f>
        <v>0.85053245909088648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12913715</v>
      </c>
      <c r="Q11" s="35"/>
      <c r="R11" s="35">
        <f t="shared" ref="R11:R32" si="0">N11-O11+P11+Q11</f>
        <v>12913715</v>
      </c>
      <c r="S11" s="35">
        <f>'Access-Dez'!N11</f>
        <v>9998668.1400000006</v>
      </c>
      <c r="T11" s="36">
        <f t="shared" ref="T11:T39" si="1">IF(R11&gt;0,S11/R11,0)</f>
        <v>0.77426736922721318</v>
      </c>
      <c r="U11" s="35">
        <f>'Access-Dez'!O11</f>
        <v>1805697.39</v>
      </c>
      <c r="V11" s="36">
        <f t="shared" ref="V11:V39" si="2">IF(R11&gt;0,U11/R11,0)</f>
        <v>0.139827879893586</v>
      </c>
      <c r="W11" s="35">
        <f>'Access-Dez'!P11</f>
        <v>1786747.94</v>
      </c>
      <c r="X11" s="36">
        <f t="shared" ref="X11:X39" si="3">IF(R11&gt;0,W11/R11,0)</f>
        <v>0.13836049037786569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145925560</v>
      </c>
      <c r="Q12" s="35"/>
      <c r="R12" s="35">
        <f t="shared" si="0"/>
        <v>145925560</v>
      </c>
      <c r="S12" s="35">
        <f>'Access-Dez'!N12</f>
        <v>130451770.58</v>
      </c>
      <c r="T12" s="36">
        <f t="shared" si="1"/>
        <v>0.89396107563335714</v>
      </c>
      <c r="U12" s="35">
        <f>'Access-Dez'!O12</f>
        <v>116019733.34999999</v>
      </c>
      <c r="V12" s="36">
        <f t="shared" si="2"/>
        <v>0.79506108011509424</v>
      </c>
      <c r="W12" s="35">
        <f>'Access-Dez'!P12</f>
        <v>115748547.68000001</v>
      </c>
      <c r="X12" s="36">
        <f t="shared" si="3"/>
        <v>0.79320269649813235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25968993</v>
      </c>
      <c r="Q13" s="35"/>
      <c r="R13" s="35">
        <f t="shared" si="0"/>
        <v>25968993</v>
      </c>
      <c r="S13" s="35">
        <f>'Access-Dez'!N13</f>
        <v>19971198.030000001</v>
      </c>
      <c r="T13" s="36">
        <f t="shared" si="1"/>
        <v>0.76904014067853921</v>
      </c>
      <c r="U13" s="35">
        <f>'Access-Dez'!O13</f>
        <v>19430285.960000001</v>
      </c>
      <c r="V13" s="36">
        <f t="shared" si="2"/>
        <v>0.74821098992941315</v>
      </c>
      <c r="W13" s="35">
        <f>'Access-Dez'!P13</f>
        <v>19430285.960000001</v>
      </c>
      <c r="X13" s="36">
        <f t="shared" si="3"/>
        <v>0.74821098992941315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8306380</v>
      </c>
      <c r="Q14" s="35"/>
      <c r="R14" s="35">
        <f t="shared" si="0"/>
        <v>8306380</v>
      </c>
      <c r="S14" s="35">
        <f>'Access-Dez'!N14</f>
        <v>8269320</v>
      </c>
      <c r="T14" s="36">
        <f t="shared" si="1"/>
        <v>0.99553836930166928</v>
      </c>
      <c r="U14" s="35">
        <f>'Access-Dez'!O14</f>
        <v>4189320</v>
      </c>
      <c r="V14" s="36">
        <f t="shared" si="2"/>
        <v>0.50434966856801644</v>
      </c>
      <c r="W14" s="35">
        <f>'Access-Dez'!P14</f>
        <v>4189320</v>
      </c>
      <c r="X14" s="36">
        <f t="shared" si="3"/>
        <v>0.50434966856801644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382601</v>
      </c>
      <c r="Q15" s="35"/>
      <c r="R15" s="35">
        <f t="shared" si="0"/>
        <v>382601</v>
      </c>
      <c r="S15" s="35">
        <f>'Access-Dez'!N15</f>
        <v>360101</v>
      </c>
      <c r="T15" s="36">
        <f t="shared" si="1"/>
        <v>0.94119199897543393</v>
      </c>
      <c r="U15" s="35">
        <f>'Access-Dez'!O15</f>
        <v>0</v>
      </c>
      <c r="V15" s="36">
        <f t="shared" si="2"/>
        <v>0</v>
      </c>
      <c r="W15" s="35">
        <f>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0569.11RQ</v>
      </c>
      <c r="E16" s="43" t="str">
        <f>+'Access-Dez'!F16</f>
        <v>PRESTACAO JURISDICIONAL NA JUSTICA FEDERAL</v>
      </c>
      <c r="F16" s="43" t="str">
        <f>+'Access-Dez'!H16</f>
        <v>REFORMA DO FORUM FEDERAL DE EXECUCOES FISCAIS DE SAO PAULO -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4</v>
      </c>
      <c r="K16" s="35"/>
      <c r="L16" s="35"/>
      <c r="M16" s="35"/>
      <c r="N16" s="33">
        <v>0</v>
      </c>
      <c r="O16" s="35"/>
      <c r="P16" s="35">
        <f>'Access-Dez'!M16</f>
        <v>1670000</v>
      </c>
      <c r="Q16" s="35"/>
      <c r="R16" s="35">
        <f t="shared" si="0"/>
        <v>1670000</v>
      </c>
      <c r="S16" s="35">
        <f>'Access-Dez'!N16</f>
        <v>929027.03</v>
      </c>
      <c r="T16" s="36">
        <f t="shared" si="1"/>
        <v>0.55630361077844315</v>
      </c>
      <c r="U16" s="35">
        <f>'Access-Dez'!O16</f>
        <v>1518.9</v>
      </c>
      <c r="V16" s="36">
        <f t="shared" si="2"/>
        <v>9.0952095808383236E-4</v>
      </c>
      <c r="W16" s="35">
        <f>'Access-Dez'!P16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0569.12S9</v>
      </c>
      <c r="E17" s="43" t="str">
        <f>+'Access-Dez'!F17</f>
        <v>PRESTACAO JURISDICIONAL NA JUSTICA FEDERAL</v>
      </c>
      <c r="F17" s="43" t="str">
        <f>+'Access-Dez'!H17</f>
        <v>REFORMA DO FORUM FEDERAL CRIMINAL E PREVIDENCIARIO DE SAO PA</v>
      </c>
      <c r="G17" s="32" t="str">
        <f>IF('Access-Dez'!I17="1","F","S")</f>
        <v>F</v>
      </c>
      <c r="H17" s="32" t="str">
        <f>+'Access-Dez'!J17</f>
        <v>0100</v>
      </c>
      <c r="I17" s="43" t="str">
        <f>+'Access-Dez'!K17</f>
        <v>RECURSOS ORDINARIOS</v>
      </c>
      <c r="J17" s="32" t="str">
        <f>+'Access-Dez'!L17</f>
        <v>4</v>
      </c>
      <c r="K17" s="35"/>
      <c r="L17" s="35"/>
      <c r="M17" s="35"/>
      <c r="N17" s="33">
        <v>0</v>
      </c>
      <c r="O17" s="35"/>
      <c r="P17" s="35">
        <f>'Access-Dez'!M17</f>
        <v>1950800</v>
      </c>
      <c r="Q17" s="35"/>
      <c r="R17" s="35">
        <f t="shared" si="0"/>
        <v>1950800</v>
      </c>
      <c r="S17" s="35">
        <f>'Access-Dez'!N17</f>
        <v>1863230.55</v>
      </c>
      <c r="T17" s="36">
        <f t="shared" si="1"/>
        <v>0.95511100574123442</v>
      </c>
      <c r="U17" s="35">
        <f>'Access-Dez'!O17</f>
        <v>712011.15</v>
      </c>
      <c r="V17" s="36">
        <f t="shared" si="2"/>
        <v>0.36498418597498461</v>
      </c>
      <c r="W17" s="35">
        <f>'Access-Dez'!P17</f>
        <v>712011.15</v>
      </c>
      <c r="X17" s="36">
        <f t="shared" si="3"/>
        <v>0.36498418597498461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0569.13FR</v>
      </c>
      <c r="E18" s="43" t="str">
        <f>+'Access-Dez'!F18</f>
        <v>PRESTACAO JURISDICIONAL NA JUSTICA FEDERAL</v>
      </c>
      <c r="F18" s="43" t="str">
        <f>+'Access-Dez'!H18</f>
        <v>REFORMA DO FORUM FEDERAL DE RIBEIRAO PRETO - SP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2625300</v>
      </c>
      <c r="Q18" s="35"/>
      <c r="R18" s="35">
        <f t="shared" si="0"/>
        <v>2625300</v>
      </c>
      <c r="S18" s="35">
        <f>'Access-Dez'!N18</f>
        <v>2236434.4</v>
      </c>
      <c r="T18" s="36">
        <f t="shared" si="1"/>
        <v>0.85187765207785771</v>
      </c>
      <c r="U18" s="35">
        <f>'Access-Dez'!O18</f>
        <v>217855.18</v>
      </c>
      <c r="V18" s="36">
        <f t="shared" si="2"/>
        <v>8.2982965756294519E-2</v>
      </c>
      <c r="W18" s="35">
        <f>'Access-Dez'!P18</f>
        <v>217855.18</v>
      </c>
      <c r="X18" s="36">
        <f t="shared" si="3"/>
        <v>8.2982965756294519E-2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0569.14YN</v>
      </c>
      <c r="E19" s="43" t="str">
        <f>+'Access-Dez'!F19</f>
        <v>PRESTACAO JURISDICIONAL NA JUSTICA FEDERAL</v>
      </c>
      <c r="F19" s="43" t="str">
        <f>+'Access-Dez'!H19</f>
        <v>REFORMA DO FORUM FEDERAL CIVEL DE SAO PAULO - SP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1180000</v>
      </c>
      <c r="Q19" s="35"/>
      <c r="R19" s="35">
        <f t="shared" si="0"/>
        <v>1180000</v>
      </c>
      <c r="S19" s="35">
        <f>'Access-Dez'!N19</f>
        <v>224037.49</v>
      </c>
      <c r="T19" s="36">
        <f t="shared" si="1"/>
        <v>0.18986227966101693</v>
      </c>
      <c r="U19" s="35">
        <f>'Access-Dez'!O19</f>
        <v>5037.49</v>
      </c>
      <c r="V19" s="36">
        <f t="shared" si="2"/>
        <v>4.2690593220338982E-3</v>
      </c>
      <c r="W19" s="35">
        <f>'Access-Dez'!P19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0569.14YO</v>
      </c>
      <c r="E20" s="43" t="str">
        <f>+'Access-Dez'!F20</f>
        <v>PRESTACAO JURISDICIONAL NA JUSTICA FEDERAL</v>
      </c>
      <c r="F20" s="43" t="str">
        <f>+'Access-Dez'!H20</f>
        <v>REFORMA DA SEDE ADMINISTRATIVA DA JUSTICA FEDERAL DE SAO PAU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1470000</v>
      </c>
      <c r="Q20" s="35"/>
      <c r="R20" s="35">
        <f t="shared" si="0"/>
        <v>1470000</v>
      </c>
      <c r="S20" s="35">
        <f>'Access-Dez'!N20</f>
        <v>264700</v>
      </c>
      <c r="T20" s="36">
        <f t="shared" si="1"/>
        <v>0.18006802721088436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0569.158T</v>
      </c>
      <c r="E21" s="43" t="str">
        <f>+'Access-Dez'!F21</f>
        <v>PRESTACAO JURISDICIONAL NA JUSTICA FEDERAL</v>
      </c>
      <c r="F21" s="43" t="str">
        <f>+'Access-Dez'!H21</f>
        <v>REFORMA DO JUIZADO ESPECIAL FEDERAL DE SAO PAULO - SP - 2. E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4000000</v>
      </c>
      <c r="Q21" s="35"/>
      <c r="R21" s="35">
        <f t="shared" si="0"/>
        <v>4000000</v>
      </c>
      <c r="S21" s="35">
        <f>'Access-Dez'!N21</f>
        <v>0</v>
      </c>
      <c r="T21" s="36">
        <f t="shared" si="1"/>
        <v>0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0569.15NX</v>
      </c>
      <c r="E22" s="43" t="str">
        <f>+'Access-Dez'!F22</f>
        <v>PRESTACAO JURISDICIONAL NA JUSTICA FEDERAL</v>
      </c>
      <c r="F22" s="43" t="str">
        <f>+'Access-Dez'!H22</f>
        <v>REFORMA DO FORUM FEDERAL DE SANTOS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1810000</v>
      </c>
      <c r="Q22" s="35"/>
      <c r="R22" s="35">
        <f t="shared" si="0"/>
        <v>1810000</v>
      </c>
      <c r="S22" s="35">
        <f>'Access-Dez'!N22</f>
        <v>0</v>
      </c>
      <c r="T22" s="36">
        <f t="shared" si="1"/>
        <v>0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0569.15OE</v>
      </c>
      <c r="E23" s="43" t="str">
        <f>+'Access-Dez'!F23</f>
        <v>PRESTACAO JURISDICIONAL NA JUSTICA FEDERAL</v>
      </c>
      <c r="F23" s="43" t="str">
        <f>+'Access-Dez'!H23</f>
        <v>AQUISICAO DO EDIFICIO-SEDE DA JUSTICA FEDERAL DE BARUERI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5</v>
      </c>
      <c r="K23" s="35"/>
      <c r="L23" s="35"/>
      <c r="M23" s="35"/>
      <c r="N23" s="33">
        <v>0</v>
      </c>
      <c r="O23" s="35"/>
      <c r="P23" s="35">
        <f>'Access-Dez'!M23</f>
        <v>18100000</v>
      </c>
      <c r="Q23" s="35"/>
      <c r="R23" s="35">
        <f t="shared" si="0"/>
        <v>18100000</v>
      </c>
      <c r="S23" s="35">
        <f>'Access-Dez'!N23</f>
        <v>15000000</v>
      </c>
      <c r="T23" s="36">
        <f t="shared" si="1"/>
        <v>0.82872928176795579</v>
      </c>
      <c r="U23" s="35">
        <f>'Access-Dez'!O23</f>
        <v>15000000</v>
      </c>
      <c r="V23" s="36">
        <f t="shared" si="2"/>
        <v>0.82872928176795579</v>
      </c>
      <c r="W23" s="35">
        <f>'Access-Dez'!P23</f>
        <v>15000000</v>
      </c>
      <c r="X23" s="36">
        <f t="shared" si="3"/>
        <v>0.82872928176795579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0569.15OE</v>
      </c>
      <c r="E24" s="43" t="str">
        <f>+'Access-Dez'!F24</f>
        <v>PRESTACAO JURISDICIONAL NA JUSTICA FEDERAL</v>
      </c>
      <c r="F24" s="43" t="str">
        <f>+'Access-Dez'!H24</f>
        <v>AQUISICAO DO EDIFICIO-SEDE DA JUSTICA FEDERAL DE BARUERI</v>
      </c>
      <c r="G24" s="32" t="str">
        <f>IF('Access-Dez'!I24="1","F","S")</f>
        <v>F</v>
      </c>
      <c r="H24" s="32" t="str">
        <f>+'Access-Dez'!J24</f>
        <v>0188</v>
      </c>
      <c r="I24" s="43" t="str">
        <f>+'Access-Dez'!K24</f>
        <v>REMUNERACAO DAS DISPONIB. DO TESOURO NACIONAL</v>
      </c>
      <c r="J24" s="32" t="str">
        <f>+'Access-Dez'!L24</f>
        <v>5</v>
      </c>
      <c r="K24" s="35"/>
      <c r="L24" s="35"/>
      <c r="M24" s="35"/>
      <c r="N24" s="33">
        <v>0</v>
      </c>
      <c r="O24" s="35"/>
      <c r="P24" s="35">
        <f>'Access-Dez'!M24</f>
        <v>10000000</v>
      </c>
      <c r="Q24" s="35"/>
      <c r="R24" s="35">
        <f t="shared" si="0"/>
        <v>10000000</v>
      </c>
      <c r="S24" s="35">
        <f>'Access-Dez'!N24</f>
        <v>10000000</v>
      </c>
      <c r="T24" s="36">
        <f t="shared" si="1"/>
        <v>1</v>
      </c>
      <c r="U24" s="35">
        <f>'Access-Dez'!O24</f>
        <v>10000000</v>
      </c>
      <c r="V24" s="36">
        <f t="shared" si="2"/>
        <v>1</v>
      </c>
      <c r="W24" s="35">
        <f>'Access-Dez'!P24</f>
        <v>10000000</v>
      </c>
      <c r="X24" s="36">
        <f t="shared" si="3"/>
        <v>1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0569.20TP</v>
      </c>
      <c r="E25" s="43" t="str">
        <f>+'Access-Dez'!F25</f>
        <v>PRESTACAO JURISDICIONAL NA JUSTICA FEDERAL</v>
      </c>
      <c r="F25" s="43" t="str">
        <f>+'Access-Dez'!H25</f>
        <v>ATIVOS CIVIS DA UNIAO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1</v>
      </c>
      <c r="K25" s="35"/>
      <c r="L25" s="35"/>
      <c r="M25" s="35"/>
      <c r="N25" s="33">
        <v>0</v>
      </c>
      <c r="O25" s="35"/>
      <c r="P25" s="35">
        <f>'Access-Dez'!M25</f>
        <v>973101994.61000001</v>
      </c>
      <c r="Q25" s="35"/>
      <c r="R25" s="35">
        <f t="shared" si="0"/>
        <v>973101994.61000001</v>
      </c>
      <c r="S25" s="35">
        <f>'Access-Dez'!N25</f>
        <v>973040801.74000001</v>
      </c>
      <c r="T25" s="36">
        <f t="shared" si="1"/>
        <v>0.99993711566686849</v>
      </c>
      <c r="U25" s="35">
        <f>'Access-Dez'!O25</f>
        <v>970773351.74000001</v>
      </c>
      <c r="V25" s="36">
        <f t="shared" si="2"/>
        <v>0.99760698993230068</v>
      </c>
      <c r="W25" s="35">
        <f>'Access-Dez'!P25</f>
        <v>965998738.80999994</v>
      </c>
      <c r="X25" s="36">
        <f t="shared" si="3"/>
        <v>0.99270039950658318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0569.216H</v>
      </c>
      <c r="E26" s="43" t="str">
        <f>+'Access-Dez'!F26</f>
        <v>PRESTACAO JURISDICIONAL NA JUSTICA FEDERAL</v>
      </c>
      <c r="F26" s="43" t="str">
        <f>+'Access-Dez'!H26</f>
        <v>AJUDA DE CUSTO PARA MORADIA OU AUXILIO-MORADIA A AGENTES PUB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3</v>
      </c>
      <c r="K26" s="35"/>
      <c r="L26" s="35"/>
      <c r="M26" s="35"/>
      <c r="N26" s="33">
        <v>0</v>
      </c>
      <c r="O26" s="35"/>
      <c r="P26" s="35">
        <f>'Access-Dez'!M26</f>
        <v>17147858</v>
      </c>
      <c r="Q26" s="35"/>
      <c r="R26" s="35">
        <f t="shared" si="0"/>
        <v>17147858</v>
      </c>
      <c r="S26" s="35">
        <f>'Access-Dez'!N26</f>
        <v>16732943.15</v>
      </c>
      <c r="T26" s="36">
        <f t="shared" si="1"/>
        <v>0.97580369221625229</v>
      </c>
      <c r="U26" s="35">
        <f>'Access-Dez'!O26</f>
        <v>16731103.23</v>
      </c>
      <c r="V26" s="36">
        <f t="shared" si="2"/>
        <v>0.97569639485001569</v>
      </c>
      <c r="W26" s="35">
        <f>'Access-Dez'!P26</f>
        <v>16731103.23</v>
      </c>
      <c r="X26" s="36">
        <f t="shared" si="3"/>
        <v>0.97569639485001569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02.131</v>
      </c>
      <c r="D27" s="32" t="str">
        <f>CONCATENATE('Access-Dez'!E27,".",'Access-Dez'!G27)</f>
        <v>0569.2549</v>
      </c>
      <c r="E27" s="43" t="str">
        <f>+'Access-Dez'!F27</f>
        <v>PRESTACAO JURISDICIONAL NA JUSTICA FEDERAL</v>
      </c>
      <c r="F27" s="43" t="str">
        <f>+'Access-Dez'!H27</f>
        <v>COMUNICACAO E DIVULGACAO INSTITUCIONAL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4</v>
      </c>
      <c r="K27" s="35"/>
      <c r="L27" s="35"/>
      <c r="M27" s="35"/>
      <c r="N27" s="33">
        <v>0</v>
      </c>
      <c r="O27" s="35"/>
      <c r="P27" s="35">
        <f>'Access-Dez'!M27</f>
        <v>60000</v>
      </c>
      <c r="Q27" s="35"/>
      <c r="R27" s="35">
        <f t="shared" si="0"/>
        <v>60000</v>
      </c>
      <c r="S27" s="35">
        <f>'Access-Dez'!N27</f>
        <v>32554</v>
      </c>
      <c r="T27" s="36">
        <f t="shared" si="1"/>
        <v>0.54256666666666664</v>
      </c>
      <c r="U27" s="35">
        <f>'Access-Dez'!O27</f>
        <v>0</v>
      </c>
      <c r="V27" s="36">
        <f t="shared" si="2"/>
        <v>0</v>
      </c>
      <c r="W27" s="35">
        <f>'Access-Dez'!P27</f>
        <v>0</v>
      </c>
      <c r="X27" s="36">
        <f t="shared" si="3"/>
        <v>0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02.131</v>
      </c>
      <c r="D28" s="32" t="str">
        <f>CONCATENATE('Access-Dez'!E28,".",'Access-Dez'!G28)</f>
        <v>0569.2549</v>
      </c>
      <c r="E28" s="43" t="str">
        <f>+'Access-Dez'!F28</f>
        <v>PRESTACAO JURISDICIONAL NA JUSTICA FEDERAL</v>
      </c>
      <c r="F28" s="43" t="str">
        <f>+'Access-Dez'!H28</f>
        <v>COMUNICACAO E DIVULGACAO INSTITUCIONAL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30000</v>
      </c>
      <c r="Q28" s="35"/>
      <c r="R28" s="35">
        <f t="shared" si="0"/>
        <v>30000</v>
      </c>
      <c r="S28" s="35">
        <f>'Access-Dez'!N28</f>
        <v>28670</v>
      </c>
      <c r="T28" s="36">
        <f t="shared" si="1"/>
        <v>0.95566666666666666</v>
      </c>
      <c r="U28" s="35">
        <f>'Access-Dez'!O28</f>
        <v>0</v>
      </c>
      <c r="V28" s="36">
        <f t="shared" si="2"/>
        <v>0</v>
      </c>
      <c r="W28" s="35">
        <f>'Access-Dez'!P28</f>
        <v>0</v>
      </c>
      <c r="X28" s="36">
        <f t="shared" si="3"/>
        <v>0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02.301</v>
      </c>
      <c r="D29" s="32" t="str">
        <f>CONCATENATE('Access-Dez'!E29,".",'Access-Dez'!G29)</f>
        <v>0569.2004</v>
      </c>
      <c r="E29" s="43" t="str">
        <f>+'Access-Dez'!F29</f>
        <v>PRESTACAO JURISDICIONAL NA JUSTICA FEDERAL</v>
      </c>
      <c r="F29" s="43" t="str">
        <f>+'Access-Dez'!H29</f>
        <v>ASSISTENCIA MEDICA E ODONTOLOGICA AOS SERVIDORES CIVIS, EMPR</v>
      </c>
      <c r="G29" s="32" t="str">
        <f>IF('Access-Dez'!I29="1","F","S")</f>
        <v>S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3</v>
      </c>
      <c r="K29" s="35"/>
      <c r="L29" s="35"/>
      <c r="M29" s="35"/>
      <c r="N29" s="33">
        <v>0</v>
      </c>
      <c r="O29" s="35"/>
      <c r="P29" s="35">
        <f>'Access-Dez'!M29</f>
        <v>30134400</v>
      </c>
      <c r="Q29" s="35"/>
      <c r="R29" s="35">
        <f t="shared" si="0"/>
        <v>30134400</v>
      </c>
      <c r="S29" s="35">
        <f>'Access-Dez'!N29</f>
        <v>30134399.460000001</v>
      </c>
      <c r="T29" s="36">
        <f t="shared" si="1"/>
        <v>0.9999999820802804</v>
      </c>
      <c r="U29" s="35">
        <f>'Access-Dez'!O29</f>
        <v>24712005.190000001</v>
      </c>
      <c r="V29" s="36">
        <f t="shared" si="2"/>
        <v>0.82005963914994162</v>
      </c>
      <c r="W29" s="35">
        <f>'Access-Dez'!P29</f>
        <v>24712005.190000001</v>
      </c>
      <c r="X29" s="36">
        <f t="shared" si="3"/>
        <v>0.82005963914994162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02.331</v>
      </c>
      <c r="D30" s="32" t="str">
        <f>CONCATENATE('Access-Dez'!E30,".",'Access-Dez'!G30)</f>
        <v>0569.00M1</v>
      </c>
      <c r="E30" s="43" t="str">
        <f>+'Access-Dez'!F30</f>
        <v>PRESTACAO JURISDICIONAL NA JUSTICA FEDERAL</v>
      </c>
      <c r="F30" s="43" t="str">
        <f>+'Access-Dez'!H30</f>
        <v>BENEFICIOS ASSISTENCIAIS DECORRENTES DO AUXILIO-FUNERAL E NA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329659.89</v>
      </c>
      <c r="Q30" s="35"/>
      <c r="R30" s="35">
        <f t="shared" si="0"/>
        <v>329659.89</v>
      </c>
      <c r="S30" s="35">
        <f>'Access-Dez'!N30</f>
        <v>329033.88</v>
      </c>
      <c r="T30" s="36">
        <f t="shared" si="1"/>
        <v>0.99810104286572443</v>
      </c>
      <c r="U30" s="35">
        <f>'Access-Dez'!O30</f>
        <v>329033.88</v>
      </c>
      <c r="V30" s="36">
        <f t="shared" si="2"/>
        <v>0.99810104286572443</v>
      </c>
      <c r="W30" s="35">
        <f>'Access-Dez'!P30</f>
        <v>329033.88</v>
      </c>
      <c r="X30" s="36">
        <f t="shared" si="3"/>
        <v>0.99810104286572443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02.331</v>
      </c>
      <c r="D31" s="32" t="str">
        <f>CONCATENATE('Access-Dez'!E31,".",'Access-Dez'!G31)</f>
        <v>0569.2010</v>
      </c>
      <c r="E31" s="43" t="str">
        <f>+'Access-Dez'!F31</f>
        <v>PRESTACAO JURISDICIONAL NA JUSTICA FEDERAL</v>
      </c>
      <c r="F31" s="43" t="str">
        <f>+'Access-Dez'!H31</f>
        <v>ASSISTENCIA PRE-ESCOLAR AOS DEPENDENTES DOS SERVIDORES CIVIS</v>
      </c>
      <c r="G31" s="32" t="str">
        <f>IF('Access-Dez'!I31="1","F","S")</f>
        <v>F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3</v>
      </c>
      <c r="K31" s="35"/>
      <c r="L31" s="35"/>
      <c r="M31" s="35"/>
      <c r="N31" s="33">
        <v>0</v>
      </c>
      <c r="O31" s="35"/>
      <c r="P31" s="35">
        <f>'Access-Dez'!M31</f>
        <v>6956204</v>
      </c>
      <c r="Q31" s="35"/>
      <c r="R31" s="35">
        <f t="shared" si="0"/>
        <v>6956204</v>
      </c>
      <c r="S31" s="35">
        <f>'Access-Dez'!N31</f>
        <v>6887204</v>
      </c>
      <c r="T31" s="36">
        <f t="shared" si="1"/>
        <v>0.9900807969404003</v>
      </c>
      <c r="U31" s="35">
        <f>'Access-Dez'!O31</f>
        <v>6869748.7000000002</v>
      </c>
      <c r="V31" s="36">
        <f t="shared" si="2"/>
        <v>0.98757148295248387</v>
      </c>
      <c r="W31" s="35">
        <f>'Access-Dez'!P31</f>
        <v>6869049.7000000002</v>
      </c>
      <c r="X31" s="36">
        <f t="shared" si="3"/>
        <v>0.98747099711279318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02.331</v>
      </c>
      <c r="D32" s="32" t="str">
        <f>CONCATENATE('Access-Dez'!E32,".",'Access-Dez'!G32)</f>
        <v>0569.2011</v>
      </c>
      <c r="E32" s="43" t="str">
        <f>+'Access-Dez'!F32</f>
        <v>PRESTACAO JURISDICIONAL NA JUSTICA FEDERAL</v>
      </c>
      <c r="F32" s="43" t="str">
        <f>+'Access-Dez'!H32</f>
        <v>AUXILIO-TRANSPORTE AOS SERVIDORES CIVIS, EMPREGADOS E MILITA</v>
      </c>
      <c r="G32" s="32" t="str">
        <f>IF('Access-Dez'!I32="1","F","S")</f>
        <v>F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2972750</v>
      </c>
      <c r="Q32" s="35"/>
      <c r="R32" s="35">
        <f t="shared" si="0"/>
        <v>2972750</v>
      </c>
      <c r="S32" s="35">
        <f>'Access-Dez'!N32</f>
        <v>1972749.92</v>
      </c>
      <c r="T32" s="36">
        <f t="shared" si="1"/>
        <v>0.6636111075603397</v>
      </c>
      <c r="U32" s="35">
        <f>'Access-Dez'!O32</f>
        <v>1657747.94</v>
      </c>
      <c r="V32" s="36">
        <f t="shared" si="2"/>
        <v>0.55764794886889246</v>
      </c>
      <c r="W32" s="35">
        <f>'Access-Dez'!P32</f>
        <v>1657747.94</v>
      </c>
      <c r="X32" s="36">
        <f t="shared" si="3"/>
        <v>0.55764794886889246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0569.2012</v>
      </c>
      <c r="E33" s="43" t="str">
        <f>+'Access-Dez'!F33</f>
        <v>PRESTACAO JURISDICIONAL NA JUSTICA FEDERAL</v>
      </c>
      <c r="F33" s="43" t="str">
        <f>+'Access-Dez'!H33</f>
        <v>AUXILIO-ALIMENTACAO AOS SERVIDORES CIVIS, EMPREGADOS E MILIT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48711936</v>
      </c>
      <c r="Q33" s="35"/>
      <c r="R33" s="35">
        <f t="shared" ref="R33:R38" si="4">N33-O33+P33+Q33</f>
        <v>48711936</v>
      </c>
      <c r="S33" s="35">
        <f>'Access-Dez'!N33</f>
        <v>48591936</v>
      </c>
      <c r="T33" s="36">
        <f t="shared" ref="T33:T38" si="5">IF(R33&gt;0,S33/R33,0)</f>
        <v>0.99753653806738452</v>
      </c>
      <c r="U33" s="35">
        <f>'Access-Dez'!O33</f>
        <v>48425448.649999999</v>
      </c>
      <c r="V33" s="36">
        <f t="shared" ref="V33:V38" si="6">IF(R33&gt;0,U33/R33,0)</f>
        <v>0.99411874432582603</v>
      </c>
      <c r="W33" s="35">
        <f>'Access-Dez'!P33</f>
        <v>48398446.57</v>
      </c>
      <c r="X33" s="36">
        <f t="shared" ref="X33:X38" si="7">IF(R33&gt;0,W33/R33,0)</f>
        <v>0.99356442269098066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02.846</v>
      </c>
      <c r="D34" s="32" t="str">
        <f>CONCATENATE('Access-Dez'!E34,".",'Access-Dez'!G34)</f>
        <v>0569.09HB</v>
      </c>
      <c r="E34" s="43" t="str">
        <f>+'Access-Dez'!F34</f>
        <v>PRESTACAO JURISDICIONAL NA JUSTICA FEDERAL</v>
      </c>
      <c r="F34" s="43" t="str">
        <f>+'Access-Dez'!H34</f>
        <v>CONTRIBUICAO DA UNIAO, DE SUAS AUTARQUIAS E FUNDACOES PARA O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1</v>
      </c>
      <c r="K34" s="35"/>
      <c r="L34" s="35"/>
      <c r="M34" s="35"/>
      <c r="N34" s="33">
        <v>0</v>
      </c>
      <c r="O34" s="35"/>
      <c r="P34" s="35">
        <f>'Access-Dez'!M34</f>
        <v>176983861.16</v>
      </c>
      <c r="Q34" s="35"/>
      <c r="R34" s="35">
        <f t="shared" si="4"/>
        <v>176983861.16</v>
      </c>
      <c r="S34" s="35">
        <f>'Access-Dez'!N34</f>
        <v>176983767.16</v>
      </c>
      <c r="T34" s="36">
        <f t="shared" si="5"/>
        <v>0.99999946887812607</v>
      </c>
      <c r="U34" s="35">
        <f>'Access-Dez'!O34</f>
        <v>176983767.16</v>
      </c>
      <c r="V34" s="36">
        <f t="shared" si="6"/>
        <v>0.99999946887812607</v>
      </c>
      <c r="W34" s="35">
        <f>'Access-Dez'!P34</f>
        <v>176558535.08000001</v>
      </c>
      <c r="X34" s="36">
        <f t="shared" si="7"/>
        <v>0.99759680867389666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09.272</v>
      </c>
      <c r="D35" s="32" t="str">
        <f>CONCATENATE('Access-Dez'!E35,".",'Access-Dez'!G35)</f>
        <v>0089.0181</v>
      </c>
      <c r="E35" s="43" t="str">
        <f>+'Access-Dez'!F35</f>
        <v>PREVIDENCIA DE INATIVOS E PENSIONISTAS DA UNIAO</v>
      </c>
      <c r="F35" s="43" t="str">
        <f>+'Access-Dez'!H35</f>
        <v>APOSENTADORIAS E PENSOES CIVIS DA UNIAO</v>
      </c>
      <c r="G35" s="32" t="str">
        <f>IF('Access-Dez'!I35="1","F","S")</f>
        <v>S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1</v>
      </c>
      <c r="K35" s="35"/>
      <c r="L35" s="35"/>
      <c r="M35" s="35"/>
      <c r="N35" s="33">
        <v>0</v>
      </c>
      <c r="O35" s="35"/>
      <c r="P35" s="35">
        <f>'Access-Dez'!M35</f>
        <v>31060816.710000001</v>
      </c>
      <c r="Q35" s="35"/>
      <c r="R35" s="35">
        <f t="shared" si="4"/>
        <v>31060816.710000001</v>
      </c>
      <c r="S35" s="35">
        <f>'Access-Dez'!N35</f>
        <v>31060816.710000001</v>
      </c>
      <c r="T35" s="36">
        <f t="shared" si="5"/>
        <v>1</v>
      </c>
      <c r="U35" s="35">
        <f>'Access-Dez'!O35</f>
        <v>31060816.710000001</v>
      </c>
      <c r="V35" s="36">
        <f t="shared" si="6"/>
        <v>1</v>
      </c>
      <c r="W35" s="35">
        <f>'Access-Dez'!P35</f>
        <v>30862921.629999999</v>
      </c>
      <c r="X35" s="36">
        <f t="shared" si="7"/>
        <v>0.99362878697467438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09.272</v>
      </c>
      <c r="D36" s="32" t="str">
        <f>CONCATENATE('Access-Dez'!E36,".",'Access-Dez'!G36)</f>
        <v>0089.0181</v>
      </c>
      <c r="E36" s="43" t="str">
        <f>+'Access-Dez'!F36</f>
        <v>PREVIDENCIA DE INATIVOS E PENSIONISTAS DA UNIAO</v>
      </c>
      <c r="F36" s="43" t="str">
        <f>+'Access-Dez'!H36</f>
        <v>APOSENTADORIAS E PENSOES CIVIS DA UNIAO</v>
      </c>
      <c r="G36" s="32" t="str">
        <f>IF('Access-Dez'!I36="1","F","S")</f>
        <v>S</v>
      </c>
      <c r="H36" s="32" t="str">
        <f>+'Access-Dez'!J36</f>
        <v>0156</v>
      </c>
      <c r="I36" s="43" t="str">
        <f>+'Access-Dez'!K36</f>
        <v>CONTRIBUICAO PLANO SEGURIDADE SOCIAL SERVIDOR</v>
      </c>
      <c r="J36" s="32" t="str">
        <f>+'Access-Dez'!L36</f>
        <v>1</v>
      </c>
      <c r="K36" s="35"/>
      <c r="L36" s="35"/>
      <c r="M36" s="35"/>
      <c r="N36" s="33">
        <v>0</v>
      </c>
      <c r="O36" s="35"/>
      <c r="P36" s="35">
        <f>'Access-Dez'!M36</f>
        <v>98851963.819999993</v>
      </c>
      <c r="Q36" s="35"/>
      <c r="R36" s="35">
        <f t="shared" si="4"/>
        <v>98851963.819999993</v>
      </c>
      <c r="S36" s="35">
        <f>'Access-Dez'!N36</f>
        <v>98851963.819999993</v>
      </c>
      <c r="T36" s="36">
        <f t="shared" si="5"/>
        <v>1</v>
      </c>
      <c r="U36" s="35">
        <f>'Access-Dez'!O36</f>
        <v>98851963.819999993</v>
      </c>
      <c r="V36" s="36">
        <f t="shared" si="6"/>
        <v>1</v>
      </c>
      <c r="W36" s="35">
        <f>'Access-Dez'!P36</f>
        <v>98851963.819999993</v>
      </c>
      <c r="X36" s="36">
        <f t="shared" si="7"/>
        <v>1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CIVIS DA UNIAO</v>
      </c>
      <c r="G37" s="32" t="str">
        <f>IF('Access-Dez'!I37="1","F","S")</f>
        <v>S</v>
      </c>
      <c r="H37" s="32" t="str">
        <f>+'Access-Dez'!J37</f>
        <v>0169</v>
      </c>
      <c r="I37" s="43" t="str">
        <f>+'Access-Dez'!K37</f>
        <v>CONTRIB.PATRONAL P/PLANO DE SEGURID.SOC.SERV.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54310549.289999999</v>
      </c>
      <c r="Q37" s="35"/>
      <c r="R37" s="35">
        <f t="shared" si="4"/>
        <v>54310549.289999999</v>
      </c>
      <c r="S37" s="35">
        <f>'Access-Dez'!N37</f>
        <v>54310549.289999999</v>
      </c>
      <c r="T37" s="36">
        <f t="shared" si="5"/>
        <v>1</v>
      </c>
      <c r="U37" s="35">
        <f>'Access-Dez'!O37</f>
        <v>54310549.289999999</v>
      </c>
      <c r="V37" s="36">
        <f t="shared" si="6"/>
        <v>1</v>
      </c>
      <c r="W37" s="35">
        <f>'Access-Dez'!P37</f>
        <v>54310549.289999999</v>
      </c>
      <c r="X37" s="36">
        <f t="shared" si="7"/>
        <v>1</v>
      </c>
    </row>
    <row r="38" spans="1:24" ht="30.75" customHeight="1" thickBot="1" x14ac:dyDescent="0.25">
      <c r="A38" s="32">
        <f>+'Access-Dez'!A38</f>
        <v>0</v>
      </c>
      <c r="B38" s="43">
        <f>+'Access-Dez'!B38</f>
        <v>0</v>
      </c>
      <c r="C38" s="32" t="str">
        <f>CONCATENATE('Access-Dez'!C38,".",'Access-Dez'!D38)</f>
        <v>.</v>
      </c>
      <c r="D38" s="32" t="str">
        <f>CONCATENATE('Access-Dez'!E38,".",'Access-Dez'!G38)</f>
        <v>.</v>
      </c>
      <c r="E38" s="43">
        <f>+'Access-Dez'!F38</f>
        <v>0</v>
      </c>
      <c r="F38" s="43">
        <f>+'Access-Dez'!H38</f>
        <v>0</v>
      </c>
      <c r="G38" s="32" t="str">
        <f>IF('Access-Dez'!I38="1","F","S")</f>
        <v>S</v>
      </c>
      <c r="H38" s="32">
        <f>+'Access-Dez'!J38</f>
        <v>0</v>
      </c>
      <c r="I38" s="43">
        <f>+'Access-Dez'!K38</f>
        <v>0</v>
      </c>
      <c r="J38" s="32">
        <f>+'Access-Dez'!L38</f>
        <v>0</v>
      </c>
      <c r="K38" s="35"/>
      <c r="L38" s="35"/>
      <c r="M38" s="35"/>
      <c r="N38" s="33">
        <v>0</v>
      </c>
      <c r="O38" s="35"/>
      <c r="P38" s="35">
        <f>'Access-Dez'!M38</f>
        <v>0</v>
      </c>
      <c r="Q38" s="35"/>
      <c r="R38" s="35">
        <f t="shared" si="4"/>
        <v>0</v>
      </c>
      <c r="S38" s="35">
        <f>'Access-Dez'!N38</f>
        <v>0</v>
      </c>
      <c r="T38" s="36">
        <f t="shared" si="5"/>
        <v>0</v>
      </c>
      <c r="U38" s="35">
        <f>'Access-Dez'!O38</f>
        <v>0</v>
      </c>
      <c r="V38" s="36">
        <f t="shared" si="6"/>
        <v>0</v>
      </c>
      <c r="W38" s="35">
        <f>'Access-Dez'!P38</f>
        <v>0</v>
      </c>
      <c r="X38" s="36">
        <f t="shared" si="7"/>
        <v>0</v>
      </c>
    </row>
    <row r="39" spans="1:24" ht="30.75" customHeight="1" thickBot="1" x14ac:dyDescent="0.25">
      <c r="A39" s="85" t="s">
        <v>118</v>
      </c>
      <c r="B39" s="86"/>
      <c r="C39" s="86"/>
      <c r="D39" s="86"/>
      <c r="E39" s="86"/>
      <c r="F39" s="86"/>
      <c r="G39" s="86"/>
      <c r="H39" s="86"/>
      <c r="I39" s="86"/>
      <c r="J39" s="87"/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8">
        <f>SUM(P10:P38)</f>
        <v>1722922911.4800003</v>
      </c>
      <c r="Q39" s="38">
        <f>SUM(Q10:Q38)</f>
        <v>0</v>
      </c>
      <c r="R39" s="38">
        <f>SUM(R10:R38)</f>
        <v>1722922911.4800003</v>
      </c>
      <c r="S39" s="38">
        <f>SUM(S10:S38)</f>
        <v>1684483872.0700004</v>
      </c>
      <c r="T39" s="39">
        <f t="shared" si="1"/>
        <v>0.97768963477479065</v>
      </c>
      <c r="U39" s="38">
        <f>SUM(U10:U38)</f>
        <v>1637184083.2300005</v>
      </c>
      <c r="V39" s="39">
        <f t="shared" si="2"/>
        <v>0.95023641064918585</v>
      </c>
      <c r="W39" s="38">
        <f>SUM(W10:W38)</f>
        <v>1631468328.9400001</v>
      </c>
      <c r="X39" s="39">
        <f t="shared" si="3"/>
        <v>0.94691893529848048</v>
      </c>
    </row>
    <row r="40" spans="1:24" ht="12.75" x14ac:dyDescent="0.2">
      <c r="A40" s="3" t="s">
        <v>119</v>
      </c>
      <c r="B40" s="3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3"/>
      <c r="W40" s="5"/>
      <c r="X40" s="3"/>
    </row>
    <row r="41" spans="1:24" ht="12.75" x14ac:dyDescent="0.2">
      <c r="A41" s="3" t="s">
        <v>120</v>
      </c>
      <c r="B41" s="40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/>
    <row r="43" spans="1:24" ht="12.75" x14ac:dyDescent="0.2"/>
    <row r="44" spans="1:24" ht="31.5" customHeight="1" x14ac:dyDescent="0.2">
      <c r="N44" s="50" t="s">
        <v>15</v>
      </c>
      <c r="O44" s="50"/>
      <c r="P44" s="41">
        <f>SUM(P10:P38)</f>
        <v>1722922911.4800003</v>
      </c>
      <c r="Q44" s="41"/>
      <c r="R44" s="41">
        <f>SUM(R10:R38)</f>
        <v>1722922911.4800003</v>
      </c>
      <c r="S44" s="41">
        <f>SUM(S10:S38)</f>
        <v>1684483872.0700004</v>
      </c>
      <c r="T44" s="41"/>
      <c r="U44" s="41">
        <f>SUM(U10:U38)</f>
        <v>1637184083.2300005</v>
      </c>
      <c r="V44" s="49"/>
      <c r="W44" s="41">
        <f>SUM(W10:W38)</f>
        <v>1631468328.9400001</v>
      </c>
      <c r="X44" s="42"/>
    </row>
    <row r="45" spans="1:24" ht="31.5" customHeight="1" x14ac:dyDescent="0.2">
      <c r="N45" s="50" t="s">
        <v>136</v>
      </c>
      <c r="O45" s="50"/>
      <c r="P45" s="41">
        <f>'Access-Dez'!M39</f>
        <v>1722922911.4800003</v>
      </c>
      <c r="Q45" s="41"/>
      <c r="R45" s="41">
        <f>'Access-Dez'!M39</f>
        <v>1722922911.4800003</v>
      </c>
      <c r="S45" s="41">
        <f>'Access-Dez'!N39</f>
        <v>1684483872.0700004</v>
      </c>
      <c r="T45" s="41"/>
      <c r="U45" s="41">
        <f>'Access-Dez'!O39</f>
        <v>1637184083.2300005</v>
      </c>
      <c r="V45" s="41"/>
      <c r="W45" s="41">
        <f>'Access-Dez'!P39</f>
        <v>1631468328.9400001</v>
      </c>
      <c r="X45" s="42"/>
    </row>
    <row r="46" spans="1:24" ht="31.5" customHeight="1" x14ac:dyDescent="0.2">
      <c r="N46" s="50" t="s">
        <v>16</v>
      </c>
      <c r="O46" s="50"/>
      <c r="P46" s="49">
        <f>P45-P39</f>
        <v>0</v>
      </c>
      <c r="Q46" s="49"/>
      <c r="R46" s="49">
        <f>R45-R39</f>
        <v>0</v>
      </c>
      <c r="S46" s="49">
        <f>S45-S39</f>
        <v>0</v>
      </c>
      <c r="T46" s="49"/>
      <c r="U46" s="49">
        <f>U45-U39</f>
        <v>0</v>
      </c>
      <c r="V46" s="49"/>
      <c r="W46" s="49">
        <f>W45-W39</f>
        <v>0</v>
      </c>
      <c r="X46" s="42"/>
    </row>
    <row r="47" spans="1:24" ht="12.75" x14ac:dyDescent="0.2"/>
    <row r="48" spans="1:24" ht="12.75" x14ac:dyDescent="0.2">
      <c r="N48" s="72" t="s">
        <v>155</v>
      </c>
      <c r="O48" s="72"/>
      <c r="P48" s="56">
        <v>1722922911.48</v>
      </c>
      <c r="Q48" s="72"/>
      <c r="R48" s="56">
        <v>1722922911.48</v>
      </c>
      <c r="S48" s="56">
        <v>1684483872.0699999</v>
      </c>
      <c r="T48" s="72"/>
      <c r="U48" s="56">
        <v>1637184083.23</v>
      </c>
      <c r="W48" s="56">
        <v>1631468328.9400001</v>
      </c>
    </row>
    <row r="49" spans="14:23" ht="12.75" x14ac:dyDescent="0.2">
      <c r="N49" s="72"/>
      <c r="O49" s="72"/>
      <c r="P49" s="49">
        <f>P48-P45</f>
        <v>0</v>
      </c>
      <c r="Q49" s="72"/>
      <c r="R49" s="49">
        <f>R48-R45</f>
        <v>0</v>
      </c>
      <c r="S49" s="49">
        <f>S48-S45</f>
        <v>0</v>
      </c>
      <c r="T49" s="72"/>
      <c r="U49" s="49">
        <f>U48-U45</f>
        <v>0</v>
      </c>
      <c r="W49" s="49">
        <f>W48-W45</f>
        <v>0</v>
      </c>
    </row>
    <row r="50" spans="14:23" ht="12.75" x14ac:dyDescent="0.2"/>
    <row r="51" spans="14:23" ht="12.75" x14ac:dyDescent="0.2"/>
    <row r="52" spans="14:23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9:J39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sqref="A1:XFD104857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73" t="s">
        <v>143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customHeight="1" x14ac:dyDescent="0.2">
      <c r="A3" s="73" t="s">
        <v>20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0.5" customHeight="1" x14ac:dyDescent="0.2">
      <c r="A4" s="102" t="s">
        <v>162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ht="10.5" customHeight="1" x14ac:dyDescent="0.2">
      <c r="A5" s="102" t="s">
        <v>21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 t="s">
        <v>22</v>
      </c>
      <c r="B7" s="73"/>
      <c r="C7" s="73" t="s">
        <v>23</v>
      </c>
      <c r="D7" s="73" t="s">
        <v>24</v>
      </c>
      <c r="E7" s="73" t="s">
        <v>25</v>
      </c>
      <c r="F7" s="73"/>
      <c r="G7" s="73" t="s">
        <v>26</v>
      </c>
      <c r="H7" s="73"/>
      <c r="I7" s="73" t="s">
        <v>27</v>
      </c>
      <c r="J7" s="73" t="s">
        <v>28</v>
      </c>
      <c r="K7" s="73" t="s">
        <v>29</v>
      </c>
      <c r="L7" s="73" t="s">
        <v>30</v>
      </c>
      <c r="M7" s="73" t="s">
        <v>31</v>
      </c>
      <c r="N7" s="73" t="s">
        <v>129</v>
      </c>
      <c r="O7" s="73" t="s">
        <v>130</v>
      </c>
      <c r="P7" s="73" t="s">
        <v>131</v>
      </c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32</v>
      </c>
      <c r="N8" s="73" t="s">
        <v>132</v>
      </c>
      <c r="O8" s="73" t="s">
        <v>133</v>
      </c>
      <c r="P8" s="73" t="s">
        <v>134</v>
      </c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33</v>
      </c>
      <c r="M9" s="73" t="s">
        <v>149</v>
      </c>
      <c r="N9" s="73" t="s">
        <v>149</v>
      </c>
      <c r="O9" s="73" t="s">
        <v>149</v>
      </c>
      <c r="P9" s="73" t="s">
        <v>149</v>
      </c>
    </row>
    <row r="10" spans="1:16" x14ac:dyDescent="0.2">
      <c r="A10" s="73" t="s">
        <v>34</v>
      </c>
      <c r="B10" s="73" t="s">
        <v>35</v>
      </c>
      <c r="C10" s="73" t="s">
        <v>36</v>
      </c>
      <c r="D10" s="73" t="s">
        <v>37</v>
      </c>
      <c r="E10" s="73" t="s">
        <v>38</v>
      </c>
      <c r="F10" s="73" t="s">
        <v>39</v>
      </c>
      <c r="G10" s="73" t="s">
        <v>40</v>
      </c>
      <c r="H10" s="73" t="s">
        <v>41</v>
      </c>
      <c r="I10" s="73" t="s">
        <v>13</v>
      </c>
      <c r="J10" s="73" t="s">
        <v>18</v>
      </c>
      <c r="K10" s="73" t="s">
        <v>42</v>
      </c>
      <c r="L10" s="73" t="s">
        <v>12</v>
      </c>
      <c r="M10" s="1">
        <v>28458359</v>
      </c>
      <c r="N10" s="73"/>
      <c r="O10" s="73"/>
      <c r="P10" s="73"/>
    </row>
    <row r="11" spans="1:16" x14ac:dyDescent="0.2">
      <c r="A11" s="73" t="s">
        <v>34</v>
      </c>
      <c r="B11" s="73" t="s">
        <v>35</v>
      </c>
      <c r="C11" s="73" t="s">
        <v>36</v>
      </c>
      <c r="D11" s="73" t="s">
        <v>37</v>
      </c>
      <c r="E11" s="73" t="s">
        <v>38</v>
      </c>
      <c r="F11" s="73" t="s">
        <v>39</v>
      </c>
      <c r="G11" s="73" t="s">
        <v>43</v>
      </c>
      <c r="H11" s="73" t="s">
        <v>44</v>
      </c>
      <c r="I11" s="73" t="s">
        <v>13</v>
      </c>
      <c r="J11" s="73" t="s">
        <v>18</v>
      </c>
      <c r="K11" s="73" t="s">
        <v>42</v>
      </c>
      <c r="L11" s="73" t="s">
        <v>14</v>
      </c>
      <c r="M11" s="1">
        <v>3000000</v>
      </c>
      <c r="N11" s="73"/>
      <c r="O11" s="73"/>
      <c r="P11" s="73"/>
    </row>
    <row r="12" spans="1:16" x14ac:dyDescent="0.2">
      <c r="A12" s="73" t="s">
        <v>34</v>
      </c>
      <c r="B12" s="73" t="s">
        <v>35</v>
      </c>
      <c r="C12" s="73" t="s">
        <v>36</v>
      </c>
      <c r="D12" s="73" t="s">
        <v>37</v>
      </c>
      <c r="E12" s="73" t="s">
        <v>38</v>
      </c>
      <c r="F12" s="73" t="s">
        <v>39</v>
      </c>
      <c r="G12" s="73" t="s">
        <v>43</v>
      </c>
      <c r="H12" s="73" t="s">
        <v>44</v>
      </c>
      <c r="I12" s="73" t="s">
        <v>13</v>
      </c>
      <c r="J12" s="73" t="s">
        <v>18</v>
      </c>
      <c r="K12" s="73" t="s">
        <v>42</v>
      </c>
      <c r="L12" s="73" t="s">
        <v>12</v>
      </c>
      <c r="M12" s="1">
        <v>150544829</v>
      </c>
      <c r="N12" s="1">
        <v>59065538.060000002</v>
      </c>
      <c r="O12" s="1">
        <v>649600.42000000004</v>
      </c>
      <c r="P12" s="1">
        <v>619366.5</v>
      </c>
    </row>
    <row r="13" spans="1:16" x14ac:dyDescent="0.2">
      <c r="A13" s="73" t="s">
        <v>34</v>
      </c>
      <c r="B13" s="73" t="s">
        <v>35</v>
      </c>
      <c r="C13" s="73" t="s">
        <v>36</v>
      </c>
      <c r="D13" s="73" t="s">
        <v>37</v>
      </c>
      <c r="E13" s="73" t="s">
        <v>38</v>
      </c>
      <c r="F13" s="73" t="s">
        <v>39</v>
      </c>
      <c r="G13" s="73" t="s">
        <v>43</v>
      </c>
      <c r="H13" s="73" t="s">
        <v>44</v>
      </c>
      <c r="I13" s="73" t="s">
        <v>13</v>
      </c>
      <c r="J13" s="73" t="s">
        <v>19</v>
      </c>
      <c r="K13" s="73" t="s">
        <v>45</v>
      </c>
      <c r="L13" s="73" t="s">
        <v>12</v>
      </c>
      <c r="M13" s="1">
        <v>23202114</v>
      </c>
      <c r="N13" s="1">
        <v>10229805.039999999</v>
      </c>
      <c r="O13" s="73"/>
      <c r="P13" s="73"/>
    </row>
    <row r="14" spans="1:16" x14ac:dyDescent="0.2">
      <c r="A14" s="73" t="s">
        <v>34</v>
      </c>
      <c r="B14" s="73" t="s">
        <v>35</v>
      </c>
      <c r="C14" s="73" t="s">
        <v>36</v>
      </c>
      <c r="D14" s="73" t="s">
        <v>46</v>
      </c>
      <c r="E14" s="73" t="s">
        <v>38</v>
      </c>
      <c r="F14" s="73" t="s">
        <v>39</v>
      </c>
      <c r="G14" s="73" t="s">
        <v>49</v>
      </c>
      <c r="H14" s="73" t="s">
        <v>50</v>
      </c>
      <c r="I14" s="73" t="s">
        <v>13</v>
      </c>
      <c r="J14" s="73" t="s">
        <v>18</v>
      </c>
      <c r="K14" s="73" t="s">
        <v>42</v>
      </c>
      <c r="L14" s="73" t="s">
        <v>14</v>
      </c>
      <c r="M14" s="1">
        <v>1490000</v>
      </c>
      <c r="N14" s="73"/>
      <c r="O14" s="73"/>
      <c r="P14" s="73"/>
    </row>
    <row r="15" spans="1:16" x14ac:dyDescent="0.2">
      <c r="A15" s="73" t="s">
        <v>34</v>
      </c>
      <c r="B15" s="73" t="s">
        <v>35</v>
      </c>
      <c r="C15" s="73" t="s">
        <v>36</v>
      </c>
      <c r="D15" s="73" t="s">
        <v>46</v>
      </c>
      <c r="E15" s="73" t="s">
        <v>38</v>
      </c>
      <c r="F15" s="73" t="s">
        <v>39</v>
      </c>
      <c r="G15" s="73" t="s">
        <v>51</v>
      </c>
      <c r="H15" s="73" t="s">
        <v>52</v>
      </c>
      <c r="I15" s="73" t="s">
        <v>13</v>
      </c>
      <c r="J15" s="73" t="s">
        <v>18</v>
      </c>
      <c r="K15" s="73" t="s">
        <v>42</v>
      </c>
      <c r="L15" s="73" t="s">
        <v>14</v>
      </c>
      <c r="M15" s="1">
        <v>3000000</v>
      </c>
      <c r="N15" s="73"/>
      <c r="O15" s="73"/>
      <c r="P15" s="73"/>
    </row>
    <row r="16" spans="1:16" x14ac:dyDescent="0.2">
      <c r="A16" s="73" t="s">
        <v>34</v>
      </c>
      <c r="B16" s="73" t="s">
        <v>35</v>
      </c>
      <c r="C16" s="73" t="s">
        <v>36</v>
      </c>
      <c r="D16" s="73" t="s">
        <v>46</v>
      </c>
      <c r="E16" s="73" t="s">
        <v>38</v>
      </c>
      <c r="F16" s="73" t="s">
        <v>39</v>
      </c>
      <c r="G16" s="73" t="s">
        <v>53</v>
      </c>
      <c r="H16" s="73" t="s">
        <v>54</v>
      </c>
      <c r="I16" s="73" t="s">
        <v>13</v>
      </c>
      <c r="J16" s="73" t="s">
        <v>18</v>
      </c>
      <c r="K16" s="73" t="s">
        <v>42</v>
      </c>
      <c r="L16" s="73" t="s">
        <v>14</v>
      </c>
      <c r="M16" s="1">
        <v>3453069</v>
      </c>
      <c r="N16" s="73"/>
      <c r="O16" s="73"/>
      <c r="P16" s="73"/>
    </row>
    <row r="17" spans="1:16" x14ac:dyDescent="0.2">
      <c r="A17" s="73" t="s">
        <v>34</v>
      </c>
      <c r="B17" s="73" t="s">
        <v>35</v>
      </c>
      <c r="C17" s="73" t="s">
        <v>36</v>
      </c>
      <c r="D17" s="73" t="s">
        <v>46</v>
      </c>
      <c r="E17" s="73" t="s">
        <v>38</v>
      </c>
      <c r="F17" s="73" t="s">
        <v>39</v>
      </c>
      <c r="G17" s="73" t="s">
        <v>55</v>
      </c>
      <c r="H17" s="73" t="s">
        <v>56</v>
      </c>
      <c r="I17" s="73" t="s">
        <v>13</v>
      </c>
      <c r="J17" s="73" t="s">
        <v>18</v>
      </c>
      <c r="K17" s="73" t="s">
        <v>42</v>
      </c>
      <c r="L17" s="73" t="s">
        <v>14</v>
      </c>
      <c r="M17" s="1">
        <v>700000</v>
      </c>
      <c r="N17" s="73"/>
      <c r="O17" s="73"/>
      <c r="P17" s="73"/>
    </row>
    <row r="18" spans="1:16" x14ac:dyDescent="0.2">
      <c r="A18" s="73" t="s">
        <v>34</v>
      </c>
      <c r="B18" s="73" t="s">
        <v>35</v>
      </c>
      <c r="C18" s="73" t="s">
        <v>36</v>
      </c>
      <c r="D18" s="73" t="s">
        <v>46</v>
      </c>
      <c r="E18" s="73" t="s">
        <v>38</v>
      </c>
      <c r="F18" s="73" t="s">
        <v>39</v>
      </c>
      <c r="G18" s="73" t="s">
        <v>57</v>
      </c>
      <c r="H18" s="73" t="s">
        <v>58</v>
      </c>
      <c r="I18" s="73" t="s">
        <v>13</v>
      </c>
      <c r="J18" s="73" t="s">
        <v>18</v>
      </c>
      <c r="K18" s="73" t="s">
        <v>42</v>
      </c>
      <c r="L18" s="73" t="s">
        <v>14</v>
      </c>
      <c r="M18" s="1">
        <v>3655000</v>
      </c>
      <c r="N18" s="73"/>
      <c r="O18" s="73"/>
      <c r="P18" s="73"/>
    </row>
    <row r="19" spans="1:16" x14ac:dyDescent="0.2">
      <c r="A19" s="73" t="s">
        <v>34</v>
      </c>
      <c r="B19" s="73" t="s">
        <v>35</v>
      </c>
      <c r="C19" s="73" t="s">
        <v>36</v>
      </c>
      <c r="D19" s="73" t="s">
        <v>46</v>
      </c>
      <c r="E19" s="73" t="s">
        <v>38</v>
      </c>
      <c r="F19" s="73" t="s">
        <v>39</v>
      </c>
      <c r="G19" s="73" t="s">
        <v>59</v>
      </c>
      <c r="H19" s="73" t="s">
        <v>60</v>
      </c>
      <c r="I19" s="73" t="s">
        <v>13</v>
      </c>
      <c r="J19" s="73" t="s">
        <v>18</v>
      </c>
      <c r="K19" s="73" t="s">
        <v>42</v>
      </c>
      <c r="L19" s="73" t="s">
        <v>14</v>
      </c>
      <c r="M19" s="1">
        <v>2000000</v>
      </c>
      <c r="N19" s="73"/>
      <c r="O19" s="73"/>
      <c r="P19" s="73"/>
    </row>
    <row r="20" spans="1:16" x14ac:dyDescent="0.2">
      <c r="A20" s="73" t="s">
        <v>34</v>
      </c>
      <c r="B20" s="73" t="s">
        <v>35</v>
      </c>
      <c r="C20" s="73" t="s">
        <v>36</v>
      </c>
      <c r="D20" s="73" t="s">
        <v>46</v>
      </c>
      <c r="E20" s="73" t="s">
        <v>38</v>
      </c>
      <c r="F20" s="73" t="s">
        <v>39</v>
      </c>
      <c r="G20" s="73" t="s">
        <v>138</v>
      </c>
      <c r="H20" s="73" t="s">
        <v>139</v>
      </c>
      <c r="I20" s="73" t="s">
        <v>13</v>
      </c>
      <c r="J20" s="73" t="s">
        <v>18</v>
      </c>
      <c r="K20" s="73" t="s">
        <v>42</v>
      </c>
      <c r="L20" s="73" t="s">
        <v>14</v>
      </c>
      <c r="M20" s="1">
        <v>1800000</v>
      </c>
      <c r="N20" s="73"/>
      <c r="O20" s="73"/>
      <c r="P20" s="73"/>
    </row>
    <row r="21" spans="1:16" x14ac:dyDescent="0.2">
      <c r="A21" s="73" t="s">
        <v>34</v>
      </c>
      <c r="B21" s="73" t="s">
        <v>35</v>
      </c>
      <c r="C21" s="73" t="s">
        <v>36</v>
      </c>
      <c r="D21" s="73" t="s">
        <v>46</v>
      </c>
      <c r="E21" s="73" t="s">
        <v>38</v>
      </c>
      <c r="F21" s="73" t="s">
        <v>39</v>
      </c>
      <c r="G21" s="73" t="s">
        <v>61</v>
      </c>
      <c r="H21" s="73" t="s">
        <v>160</v>
      </c>
      <c r="I21" s="73" t="s">
        <v>13</v>
      </c>
      <c r="J21" s="73" t="s">
        <v>18</v>
      </c>
      <c r="K21" s="73" t="s">
        <v>42</v>
      </c>
      <c r="L21" s="73" t="s">
        <v>13</v>
      </c>
      <c r="M21" s="1">
        <v>113416418.09</v>
      </c>
      <c r="N21" s="1">
        <v>113416418.09</v>
      </c>
      <c r="O21" s="1">
        <v>113278572.15000001</v>
      </c>
      <c r="P21" s="1">
        <v>110506720.34</v>
      </c>
    </row>
    <row r="22" spans="1:16" x14ac:dyDescent="0.2">
      <c r="A22" s="73" t="s">
        <v>34</v>
      </c>
      <c r="B22" s="73" t="s">
        <v>35</v>
      </c>
      <c r="C22" s="73" t="s">
        <v>36</v>
      </c>
      <c r="D22" s="73" t="s">
        <v>46</v>
      </c>
      <c r="E22" s="73" t="s">
        <v>38</v>
      </c>
      <c r="F22" s="73" t="s">
        <v>39</v>
      </c>
      <c r="G22" s="73" t="s">
        <v>125</v>
      </c>
      <c r="H22" s="73" t="s">
        <v>126</v>
      </c>
      <c r="I22" s="73" t="s">
        <v>13</v>
      </c>
      <c r="J22" s="73" t="s">
        <v>18</v>
      </c>
      <c r="K22" s="73" t="s">
        <v>42</v>
      </c>
      <c r="L22" s="73" t="s">
        <v>12</v>
      </c>
      <c r="M22" s="1">
        <v>17799477</v>
      </c>
      <c r="N22" s="1">
        <v>1569749.85</v>
      </c>
      <c r="O22" s="1">
        <v>1471549.89</v>
      </c>
      <c r="P22" s="1">
        <v>1471549.89</v>
      </c>
    </row>
    <row r="23" spans="1:16" x14ac:dyDescent="0.2">
      <c r="A23" s="73" t="s">
        <v>34</v>
      </c>
      <c r="B23" s="73" t="s">
        <v>35</v>
      </c>
      <c r="C23" s="73" t="s">
        <v>36</v>
      </c>
      <c r="D23" s="73" t="s">
        <v>62</v>
      </c>
      <c r="E23" s="73" t="s">
        <v>38</v>
      </c>
      <c r="F23" s="73" t="s">
        <v>39</v>
      </c>
      <c r="G23" s="73" t="s">
        <v>63</v>
      </c>
      <c r="H23" s="73" t="s">
        <v>64</v>
      </c>
      <c r="I23" s="73" t="s">
        <v>13</v>
      </c>
      <c r="J23" s="73" t="s">
        <v>18</v>
      </c>
      <c r="K23" s="73" t="s">
        <v>42</v>
      </c>
      <c r="L23" s="73" t="s">
        <v>14</v>
      </c>
      <c r="M23" s="1">
        <v>20000</v>
      </c>
      <c r="N23" s="73"/>
      <c r="O23" s="73"/>
      <c r="P23" s="73"/>
    </row>
    <row r="24" spans="1:16" x14ac:dyDescent="0.2">
      <c r="A24" s="73" t="s">
        <v>34</v>
      </c>
      <c r="B24" s="73" t="s">
        <v>35</v>
      </c>
      <c r="C24" s="73" t="s">
        <v>36</v>
      </c>
      <c r="D24" s="73" t="s">
        <v>62</v>
      </c>
      <c r="E24" s="73" t="s">
        <v>38</v>
      </c>
      <c r="F24" s="73" t="s">
        <v>39</v>
      </c>
      <c r="G24" s="73" t="s">
        <v>63</v>
      </c>
      <c r="H24" s="73" t="s">
        <v>64</v>
      </c>
      <c r="I24" s="73" t="s">
        <v>13</v>
      </c>
      <c r="J24" s="73" t="s">
        <v>18</v>
      </c>
      <c r="K24" s="73" t="s">
        <v>42</v>
      </c>
      <c r="L24" s="73" t="s">
        <v>12</v>
      </c>
      <c r="M24" s="1">
        <v>20000</v>
      </c>
      <c r="N24" s="73"/>
      <c r="O24" s="73"/>
      <c r="P24" s="73"/>
    </row>
    <row r="25" spans="1:16" x14ac:dyDescent="0.2">
      <c r="A25" s="73" t="s">
        <v>34</v>
      </c>
      <c r="B25" s="73" t="s">
        <v>35</v>
      </c>
      <c r="C25" s="73" t="s">
        <v>36</v>
      </c>
      <c r="D25" s="73" t="s">
        <v>65</v>
      </c>
      <c r="E25" s="73" t="s">
        <v>38</v>
      </c>
      <c r="F25" s="73" t="s">
        <v>39</v>
      </c>
      <c r="G25" s="73" t="s">
        <v>66</v>
      </c>
      <c r="H25" s="73" t="s">
        <v>67</v>
      </c>
      <c r="I25" s="73" t="s">
        <v>68</v>
      </c>
      <c r="J25" s="73" t="s">
        <v>18</v>
      </c>
      <c r="K25" s="73" t="s">
        <v>42</v>
      </c>
      <c r="L25" s="73" t="s">
        <v>12</v>
      </c>
      <c r="M25" s="1">
        <v>30384660</v>
      </c>
      <c r="N25" s="1">
        <v>16610000</v>
      </c>
      <c r="O25" s="1">
        <v>395364</v>
      </c>
      <c r="P25" s="1">
        <v>395364</v>
      </c>
    </row>
    <row r="26" spans="1:16" x14ac:dyDescent="0.2">
      <c r="A26" s="73" t="s">
        <v>34</v>
      </c>
      <c r="B26" s="73" t="s">
        <v>35</v>
      </c>
      <c r="C26" s="73" t="s">
        <v>36</v>
      </c>
      <c r="D26" s="73" t="s">
        <v>69</v>
      </c>
      <c r="E26" s="73" t="s">
        <v>38</v>
      </c>
      <c r="F26" s="73" t="s">
        <v>39</v>
      </c>
      <c r="G26" s="73" t="s">
        <v>163</v>
      </c>
      <c r="H26" s="73" t="s">
        <v>164</v>
      </c>
      <c r="I26" s="73" t="s">
        <v>13</v>
      </c>
      <c r="J26" s="73" t="s">
        <v>18</v>
      </c>
      <c r="K26" s="73" t="s">
        <v>42</v>
      </c>
      <c r="L26" s="73" t="s">
        <v>12</v>
      </c>
      <c r="M26" s="1">
        <v>56994632.979999997</v>
      </c>
      <c r="N26" s="1">
        <v>56994632.899999999</v>
      </c>
      <c r="O26" s="1">
        <v>4678972.93</v>
      </c>
      <c r="P26" s="1">
        <v>4678972.93</v>
      </c>
    </row>
    <row r="27" spans="1:16" x14ac:dyDescent="0.2">
      <c r="A27" s="73" t="s">
        <v>34</v>
      </c>
      <c r="B27" s="73" t="s">
        <v>35</v>
      </c>
      <c r="C27" s="73" t="s">
        <v>36</v>
      </c>
      <c r="D27" s="73" t="s">
        <v>140</v>
      </c>
      <c r="E27" s="73" t="s">
        <v>38</v>
      </c>
      <c r="F27" s="73" t="s">
        <v>39</v>
      </c>
      <c r="G27" s="73" t="s">
        <v>47</v>
      </c>
      <c r="H27" s="73" t="s">
        <v>48</v>
      </c>
      <c r="I27" s="73" t="s">
        <v>13</v>
      </c>
      <c r="J27" s="73" t="s">
        <v>18</v>
      </c>
      <c r="K27" s="73" t="s">
        <v>42</v>
      </c>
      <c r="L27" s="73" t="s">
        <v>13</v>
      </c>
      <c r="M27" s="1">
        <v>14661415.5</v>
      </c>
      <c r="N27" s="1">
        <v>14661415.5</v>
      </c>
      <c r="O27" s="1">
        <v>14661415.5</v>
      </c>
      <c r="P27" s="1">
        <v>14661415.5</v>
      </c>
    </row>
    <row r="28" spans="1:16" x14ac:dyDescent="0.2">
      <c r="A28" s="73" t="s">
        <v>34</v>
      </c>
      <c r="B28" s="73" t="s">
        <v>35</v>
      </c>
      <c r="C28" s="73" t="s">
        <v>78</v>
      </c>
      <c r="D28" s="73" t="s">
        <v>79</v>
      </c>
      <c r="E28" s="73" t="s">
        <v>80</v>
      </c>
      <c r="F28" s="73" t="s">
        <v>81</v>
      </c>
      <c r="G28" s="73" t="s">
        <v>82</v>
      </c>
      <c r="H28" s="73" t="s">
        <v>161</v>
      </c>
      <c r="I28" s="73" t="s">
        <v>68</v>
      </c>
      <c r="J28" s="73" t="s">
        <v>17</v>
      </c>
      <c r="K28" s="73" t="s">
        <v>83</v>
      </c>
      <c r="L28" s="73" t="s">
        <v>13</v>
      </c>
      <c r="M28" s="1">
        <v>22170882.550000001</v>
      </c>
      <c r="N28" s="1">
        <v>22170882.550000001</v>
      </c>
      <c r="O28" s="1">
        <v>22143998.77</v>
      </c>
      <c r="P28" s="1">
        <v>21483620.760000002</v>
      </c>
    </row>
    <row r="29" spans="1:16" x14ac:dyDescent="0.2">
      <c r="M29" s="1"/>
      <c r="N29" s="1"/>
      <c r="O29" s="1"/>
      <c r="P29" s="1"/>
    </row>
    <row r="30" spans="1:16" x14ac:dyDescent="0.2">
      <c r="M30" s="1">
        <f>SUM(M10:M29)</f>
        <v>476770857.12000006</v>
      </c>
      <c r="N30" s="1">
        <f t="shared" ref="N30:P30" si="0">SUM(N10:N29)</f>
        <v>294718441.99000001</v>
      </c>
      <c r="O30" s="1">
        <f t="shared" si="0"/>
        <v>157279473.66000003</v>
      </c>
      <c r="P30" s="1">
        <f t="shared" si="0"/>
        <v>153817009.91999999</v>
      </c>
    </row>
    <row r="31" spans="1:16" x14ac:dyDescent="0.2">
      <c r="M31" s="1"/>
      <c r="N31" s="1"/>
      <c r="O31" s="1"/>
      <c r="P31" s="1"/>
    </row>
    <row r="34" spans="13:16" x14ac:dyDescent="0.2">
      <c r="M34" s="54"/>
      <c r="N34" s="54"/>
      <c r="O34" s="54"/>
      <c r="P34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4" zoomScaleNormal="100" workbookViewId="0">
      <selection sqref="A1:XFD1048576"/>
    </sheetView>
  </sheetViews>
  <sheetFormatPr defaultRowHeight="12.75" x14ac:dyDescent="0.2"/>
  <cols>
    <col min="13" max="13" width="14" bestFit="1" customWidth="1"/>
    <col min="14" max="14" width="18" customWidth="1"/>
    <col min="15" max="15" width="21.42578125" customWidth="1"/>
    <col min="16" max="16" width="41.85546875" customWidth="1"/>
  </cols>
  <sheetData>
    <row r="1" spans="1:19" x14ac:dyDescent="0.2">
      <c r="A1" t="s">
        <v>141</v>
      </c>
    </row>
    <row r="3" spans="1:19" x14ac:dyDescent="0.2">
      <c r="A3" t="s">
        <v>20</v>
      </c>
    </row>
    <row r="4" spans="1:19" x14ac:dyDescent="0.2">
      <c r="A4" s="74" t="s">
        <v>143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 t="s">
        <v>20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102" t="s">
        <v>166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74"/>
      <c r="R7" s="74"/>
      <c r="S7" s="74"/>
    </row>
    <row r="8" spans="1:19" x14ac:dyDescent="0.2">
      <c r="A8" s="102" t="s">
        <v>21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74"/>
      <c r="R8" s="74"/>
      <c r="S8" s="74"/>
    </row>
    <row r="9" spans="1:19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 t="s">
        <v>22</v>
      </c>
      <c r="B10" s="74"/>
      <c r="C10" s="74" t="s">
        <v>23</v>
      </c>
      <c r="D10" s="74" t="s">
        <v>24</v>
      </c>
      <c r="E10" s="74" t="s">
        <v>25</v>
      </c>
      <c r="F10" s="74"/>
      <c r="G10" s="74" t="s">
        <v>26</v>
      </c>
      <c r="H10" s="74"/>
      <c r="I10" s="74" t="s">
        <v>27</v>
      </c>
      <c r="J10" s="74" t="s">
        <v>28</v>
      </c>
      <c r="K10" s="74" t="s">
        <v>29</v>
      </c>
      <c r="L10" s="74" t="s">
        <v>30</v>
      </c>
      <c r="M10" s="74" t="s">
        <v>31</v>
      </c>
      <c r="N10" s="74" t="s">
        <v>129</v>
      </c>
      <c r="O10" s="74" t="s">
        <v>130</v>
      </c>
      <c r="P10" s="74" t="s">
        <v>131</v>
      </c>
      <c r="Q10" s="74"/>
      <c r="R10" s="74"/>
      <c r="S10" s="74"/>
    </row>
    <row r="11" spans="1:19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 t="s">
        <v>32</v>
      </c>
      <c r="N11" s="74" t="s">
        <v>132</v>
      </c>
      <c r="O11" s="74" t="s">
        <v>133</v>
      </c>
      <c r="P11" s="74" t="s">
        <v>134</v>
      </c>
      <c r="Q11" s="74"/>
      <c r="R11" s="74"/>
      <c r="S11" s="74"/>
    </row>
    <row r="12" spans="1:19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 t="s">
        <v>33</v>
      </c>
      <c r="M12" s="74" t="s">
        <v>149</v>
      </c>
      <c r="N12" s="74" t="s">
        <v>149</v>
      </c>
      <c r="O12" s="74" t="s">
        <v>149</v>
      </c>
      <c r="P12" s="74" t="s">
        <v>149</v>
      </c>
      <c r="Q12" s="74"/>
      <c r="R12" s="74"/>
      <c r="S12" s="74"/>
    </row>
    <row r="13" spans="1:19" x14ac:dyDescent="0.2">
      <c r="A13" s="76" t="s">
        <v>34</v>
      </c>
      <c r="B13" s="76" t="s">
        <v>35</v>
      </c>
      <c r="C13" s="76" t="s">
        <v>36</v>
      </c>
      <c r="D13" s="76" t="s">
        <v>37</v>
      </c>
      <c r="E13" s="76" t="s">
        <v>38</v>
      </c>
      <c r="F13" s="76" t="s">
        <v>39</v>
      </c>
      <c r="G13" s="76" t="s">
        <v>40</v>
      </c>
      <c r="H13" s="76" t="s">
        <v>41</v>
      </c>
      <c r="I13" s="76" t="s">
        <v>13</v>
      </c>
      <c r="J13" s="76" t="s">
        <v>18</v>
      </c>
      <c r="K13" s="76" t="s">
        <v>42</v>
      </c>
      <c r="L13" s="76" t="s">
        <v>12</v>
      </c>
      <c r="M13" s="77">
        <v>28458359</v>
      </c>
      <c r="N13" s="77">
        <v>28458358.949999999</v>
      </c>
      <c r="O13" s="77">
        <v>3119123.73</v>
      </c>
      <c r="P13" s="77">
        <v>2614524.64</v>
      </c>
      <c r="Q13" s="74"/>
      <c r="R13" s="74"/>
      <c r="S13" s="74"/>
    </row>
    <row r="14" spans="1:19" x14ac:dyDescent="0.2">
      <c r="A14" s="76" t="s">
        <v>34</v>
      </c>
      <c r="B14" s="76" t="s">
        <v>35</v>
      </c>
      <c r="C14" s="76" t="s">
        <v>36</v>
      </c>
      <c r="D14" s="76" t="s">
        <v>37</v>
      </c>
      <c r="E14" s="76" t="s">
        <v>38</v>
      </c>
      <c r="F14" s="76" t="s">
        <v>39</v>
      </c>
      <c r="G14" s="76" t="s">
        <v>43</v>
      </c>
      <c r="H14" s="76" t="s">
        <v>44</v>
      </c>
      <c r="I14" s="76" t="s">
        <v>13</v>
      </c>
      <c r="J14" s="76" t="s">
        <v>18</v>
      </c>
      <c r="K14" s="76" t="s">
        <v>42</v>
      </c>
      <c r="L14" s="76" t="s">
        <v>14</v>
      </c>
      <c r="M14" s="77">
        <v>3000000</v>
      </c>
      <c r="N14" s="77">
        <v>62539.74</v>
      </c>
      <c r="O14" s="76"/>
      <c r="P14" s="76"/>
      <c r="Q14" s="74"/>
      <c r="R14" s="74"/>
      <c r="S14" s="74"/>
    </row>
    <row r="15" spans="1:19" x14ac:dyDescent="0.2">
      <c r="A15" s="76" t="s">
        <v>34</v>
      </c>
      <c r="B15" s="76" t="s">
        <v>35</v>
      </c>
      <c r="C15" s="76" t="s">
        <v>36</v>
      </c>
      <c r="D15" s="76" t="s">
        <v>37</v>
      </c>
      <c r="E15" s="76" t="s">
        <v>38</v>
      </c>
      <c r="F15" s="76" t="s">
        <v>39</v>
      </c>
      <c r="G15" s="76" t="s">
        <v>43</v>
      </c>
      <c r="H15" s="76" t="s">
        <v>44</v>
      </c>
      <c r="I15" s="76" t="s">
        <v>13</v>
      </c>
      <c r="J15" s="76" t="s">
        <v>18</v>
      </c>
      <c r="K15" s="76" t="s">
        <v>42</v>
      </c>
      <c r="L15" s="76" t="s">
        <v>12</v>
      </c>
      <c r="M15" s="77">
        <v>149044829</v>
      </c>
      <c r="N15" s="77">
        <v>109631269.38</v>
      </c>
      <c r="O15" s="77">
        <v>8859652.2300000004</v>
      </c>
      <c r="P15" s="77">
        <v>7464686.0700000003</v>
      </c>
      <c r="Q15" s="74"/>
      <c r="R15" s="74"/>
      <c r="S15" s="74"/>
    </row>
    <row r="16" spans="1:19" x14ac:dyDescent="0.2">
      <c r="A16" s="76" t="s">
        <v>34</v>
      </c>
      <c r="B16" s="76" t="s">
        <v>35</v>
      </c>
      <c r="C16" s="76" t="s">
        <v>36</v>
      </c>
      <c r="D16" s="76" t="s">
        <v>37</v>
      </c>
      <c r="E16" s="76" t="s">
        <v>38</v>
      </c>
      <c r="F16" s="76" t="s">
        <v>39</v>
      </c>
      <c r="G16" s="76" t="s">
        <v>43</v>
      </c>
      <c r="H16" s="76" t="s">
        <v>44</v>
      </c>
      <c r="I16" s="76" t="s">
        <v>13</v>
      </c>
      <c r="J16" s="76" t="s">
        <v>19</v>
      </c>
      <c r="K16" s="76" t="s">
        <v>45</v>
      </c>
      <c r="L16" s="76" t="s">
        <v>12</v>
      </c>
      <c r="M16" s="77">
        <v>23202114</v>
      </c>
      <c r="N16" s="77">
        <v>10229805.039999999</v>
      </c>
      <c r="O16" s="77">
        <v>196428.78</v>
      </c>
      <c r="P16" s="77">
        <v>196428.78</v>
      </c>
      <c r="Q16" s="74"/>
      <c r="R16" s="74"/>
      <c r="S16" s="74"/>
    </row>
    <row r="17" spans="1:19" x14ac:dyDescent="0.2">
      <c r="A17" s="76" t="s">
        <v>34</v>
      </c>
      <c r="B17" s="76" t="s">
        <v>35</v>
      </c>
      <c r="C17" s="76" t="s">
        <v>36</v>
      </c>
      <c r="D17" s="76" t="s">
        <v>46</v>
      </c>
      <c r="E17" s="76" t="s">
        <v>38</v>
      </c>
      <c r="F17" s="76" t="s">
        <v>39</v>
      </c>
      <c r="G17" s="76" t="s">
        <v>49</v>
      </c>
      <c r="H17" s="76" t="s">
        <v>50</v>
      </c>
      <c r="I17" s="76" t="s">
        <v>13</v>
      </c>
      <c r="J17" s="76" t="s">
        <v>18</v>
      </c>
      <c r="K17" s="76" t="s">
        <v>42</v>
      </c>
      <c r="L17" s="76" t="s">
        <v>14</v>
      </c>
      <c r="M17" s="77">
        <v>1490000</v>
      </c>
      <c r="N17" s="76"/>
      <c r="O17" s="76"/>
      <c r="P17" s="76"/>
      <c r="Q17" s="74"/>
      <c r="R17" s="74"/>
      <c r="S17" s="74"/>
    </row>
    <row r="18" spans="1:19" x14ac:dyDescent="0.2">
      <c r="A18" s="76" t="s">
        <v>34</v>
      </c>
      <c r="B18" s="76" t="s">
        <v>35</v>
      </c>
      <c r="C18" s="76" t="s">
        <v>36</v>
      </c>
      <c r="D18" s="76" t="s">
        <v>46</v>
      </c>
      <c r="E18" s="76" t="s">
        <v>38</v>
      </c>
      <c r="F18" s="76" t="s">
        <v>39</v>
      </c>
      <c r="G18" s="76" t="s">
        <v>51</v>
      </c>
      <c r="H18" s="76" t="s">
        <v>52</v>
      </c>
      <c r="I18" s="76" t="s">
        <v>13</v>
      </c>
      <c r="J18" s="76" t="s">
        <v>18</v>
      </c>
      <c r="K18" s="76" t="s">
        <v>42</v>
      </c>
      <c r="L18" s="76" t="s">
        <v>14</v>
      </c>
      <c r="M18" s="77">
        <v>3000000</v>
      </c>
      <c r="N18" s="76"/>
      <c r="O18" s="76"/>
      <c r="P18" s="76"/>
      <c r="Q18" s="74"/>
      <c r="R18" s="74"/>
      <c r="S18" s="74"/>
    </row>
    <row r="19" spans="1:19" x14ac:dyDescent="0.2">
      <c r="A19" s="76" t="s">
        <v>34</v>
      </c>
      <c r="B19" s="76" t="s">
        <v>35</v>
      </c>
      <c r="C19" s="76" t="s">
        <v>36</v>
      </c>
      <c r="D19" s="76" t="s">
        <v>46</v>
      </c>
      <c r="E19" s="76" t="s">
        <v>38</v>
      </c>
      <c r="F19" s="76" t="s">
        <v>39</v>
      </c>
      <c r="G19" s="76" t="s">
        <v>53</v>
      </c>
      <c r="H19" s="76" t="s">
        <v>54</v>
      </c>
      <c r="I19" s="76" t="s">
        <v>13</v>
      </c>
      <c r="J19" s="76" t="s">
        <v>18</v>
      </c>
      <c r="K19" s="76" t="s">
        <v>42</v>
      </c>
      <c r="L19" s="76" t="s">
        <v>14</v>
      </c>
      <c r="M19" s="77">
        <v>3453069</v>
      </c>
      <c r="N19" s="76"/>
      <c r="O19" s="76"/>
      <c r="P19" s="76"/>
      <c r="Q19" s="74"/>
      <c r="R19" s="74"/>
      <c r="S19" s="74"/>
    </row>
    <row r="20" spans="1:19" x14ac:dyDescent="0.2">
      <c r="A20" s="76" t="s">
        <v>34</v>
      </c>
      <c r="B20" s="76" t="s">
        <v>35</v>
      </c>
      <c r="C20" s="76" t="s">
        <v>36</v>
      </c>
      <c r="D20" s="76" t="s">
        <v>46</v>
      </c>
      <c r="E20" s="76" t="s">
        <v>38</v>
      </c>
      <c r="F20" s="76" t="s">
        <v>39</v>
      </c>
      <c r="G20" s="76" t="s">
        <v>55</v>
      </c>
      <c r="H20" s="76" t="s">
        <v>56</v>
      </c>
      <c r="I20" s="76" t="s">
        <v>13</v>
      </c>
      <c r="J20" s="76" t="s">
        <v>18</v>
      </c>
      <c r="K20" s="76" t="s">
        <v>42</v>
      </c>
      <c r="L20" s="76" t="s">
        <v>14</v>
      </c>
      <c r="M20" s="77">
        <v>700000</v>
      </c>
      <c r="N20" s="76"/>
      <c r="O20" s="76"/>
      <c r="P20" s="76"/>
      <c r="Q20" s="74"/>
      <c r="R20" s="74"/>
      <c r="S20" s="74"/>
    </row>
    <row r="21" spans="1:19" x14ac:dyDescent="0.2">
      <c r="A21" s="76" t="s">
        <v>34</v>
      </c>
      <c r="B21" s="76" t="s">
        <v>35</v>
      </c>
      <c r="C21" s="76" t="s">
        <v>36</v>
      </c>
      <c r="D21" s="76" t="s">
        <v>46</v>
      </c>
      <c r="E21" s="76" t="s">
        <v>38</v>
      </c>
      <c r="F21" s="76" t="s">
        <v>39</v>
      </c>
      <c r="G21" s="76" t="s">
        <v>57</v>
      </c>
      <c r="H21" s="76" t="s">
        <v>58</v>
      </c>
      <c r="I21" s="76" t="s">
        <v>13</v>
      </c>
      <c r="J21" s="76" t="s">
        <v>18</v>
      </c>
      <c r="K21" s="76" t="s">
        <v>42</v>
      </c>
      <c r="L21" s="76" t="s">
        <v>14</v>
      </c>
      <c r="M21" s="77">
        <v>3655000</v>
      </c>
      <c r="N21" s="76"/>
      <c r="O21" s="76"/>
      <c r="P21" s="76"/>
      <c r="Q21" s="74"/>
      <c r="R21" s="74"/>
      <c r="S21" s="74"/>
    </row>
    <row r="22" spans="1:19" x14ac:dyDescent="0.2">
      <c r="A22" s="76" t="s">
        <v>34</v>
      </c>
      <c r="B22" s="76" t="s">
        <v>35</v>
      </c>
      <c r="C22" s="76" t="s">
        <v>36</v>
      </c>
      <c r="D22" s="76" t="s">
        <v>46</v>
      </c>
      <c r="E22" s="76" t="s">
        <v>38</v>
      </c>
      <c r="F22" s="76" t="s">
        <v>39</v>
      </c>
      <c r="G22" s="76" t="s">
        <v>59</v>
      </c>
      <c r="H22" s="76" t="s">
        <v>60</v>
      </c>
      <c r="I22" s="76" t="s">
        <v>13</v>
      </c>
      <c r="J22" s="76" t="s">
        <v>18</v>
      </c>
      <c r="K22" s="76" t="s">
        <v>42</v>
      </c>
      <c r="L22" s="76" t="s">
        <v>14</v>
      </c>
      <c r="M22" s="77">
        <v>2000000</v>
      </c>
      <c r="N22" s="76"/>
      <c r="O22" s="76"/>
      <c r="P22" s="76"/>
      <c r="Q22" s="74"/>
      <c r="R22" s="74"/>
      <c r="S22" s="74"/>
    </row>
    <row r="23" spans="1:19" x14ac:dyDescent="0.2">
      <c r="A23" s="76" t="s">
        <v>34</v>
      </c>
      <c r="B23" s="76" t="s">
        <v>35</v>
      </c>
      <c r="C23" s="76" t="s">
        <v>36</v>
      </c>
      <c r="D23" s="76" t="s">
        <v>46</v>
      </c>
      <c r="E23" s="76" t="s">
        <v>38</v>
      </c>
      <c r="F23" s="76" t="s">
        <v>39</v>
      </c>
      <c r="G23" s="76" t="s">
        <v>138</v>
      </c>
      <c r="H23" s="76" t="s">
        <v>139</v>
      </c>
      <c r="I23" s="76" t="s">
        <v>13</v>
      </c>
      <c r="J23" s="76" t="s">
        <v>18</v>
      </c>
      <c r="K23" s="76" t="s">
        <v>42</v>
      </c>
      <c r="L23" s="76" t="s">
        <v>14</v>
      </c>
      <c r="M23" s="77">
        <v>1800000</v>
      </c>
      <c r="N23" s="76"/>
      <c r="O23" s="76"/>
      <c r="P23" s="76"/>
      <c r="Q23" s="74"/>
      <c r="R23" s="74"/>
      <c r="S23" s="74"/>
    </row>
    <row r="24" spans="1:19" x14ac:dyDescent="0.2">
      <c r="A24" s="76" t="s">
        <v>34</v>
      </c>
      <c r="B24" s="76" t="s">
        <v>35</v>
      </c>
      <c r="C24" s="76" t="s">
        <v>36</v>
      </c>
      <c r="D24" s="76" t="s">
        <v>46</v>
      </c>
      <c r="E24" s="76" t="s">
        <v>38</v>
      </c>
      <c r="F24" s="76" t="s">
        <v>39</v>
      </c>
      <c r="G24" s="76" t="s">
        <v>61</v>
      </c>
      <c r="H24" s="76" t="s">
        <v>160</v>
      </c>
      <c r="I24" s="76" t="s">
        <v>13</v>
      </c>
      <c r="J24" s="76" t="s">
        <v>18</v>
      </c>
      <c r="K24" s="76" t="s">
        <v>42</v>
      </c>
      <c r="L24" s="76" t="s">
        <v>13</v>
      </c>
      <c r="M24" s="77">
        <v>189580500.44999999</v>
      </c>
      <c r="N24" s="77">
        <v>189580500.44999999</v>
      </c>
      <c r="O24" s="77">
        <v>189551983.28999999</v>
      </c>
      <c r="P24" s="77">
        <v>186793858.58000001</v>
      </c>
      <c r="Q24" s="74"/>
      <c r="R24" s="74"/>
      <c r="S24" s="74"/>
    </row>
    <row r="25" spans="1:19" x14ac:dyDescent="0.2">
      <c r="A25" s="76" t="s">
        <v>34</v>
      </c>
      <c r="B25" s="76" t="s">
        <v>35</v>
      </c>
      <c r="C25" s="76" t="s">
        <v>36</v>
      </c>
      <c r="D25" s="76" t="s">
        <v>46</v>
      </c>
      <c r="E25" s="76" t="s">
        <v>38</v>
      </c>
      <c r="F25" s="76" t="s">
        <v>39</v>
      </c>
      <c r="G25" s="76" t="s">
        <v>125</v>
      </c>
      <c r="H25" s="76" t="s">
        <v>126</v>
      </c>
      <c r="I25" s="76" t="s">
        <v>13</v>
      </c>
      <c r="J25" s="76" t="s">
        <v>18</v>
      </c>
      <c r="K25" s="76" t="s">
        <v>42</v>
      </c>
      <c r="L25" s="76" t="s">
        <v>12</v>
      </c>
      <c r="M25" s="77">
        <v>17799477</v>
      </c>
      <c r="N25" s="77">
        <v>3040667.13</v>
      </c>
      <c r="O25" s="77">
        <v>2943817.17</v>
      </c>
      <c r="P25" s="77">
        <v>2943817.17</v>
      </c>
      <c r="Q25" s="74"/>
      <c r="R25" s="74"/>
      <c r="S25" s="74"/>
    </row>
    <row r="26" spans="1:19" x14ac:dyDescent="0.2">
      <c r="A26" s="76" t="s">
        <v>34</v>
      </c>
      <c r="B26" s="76" t="s">
        <v>35</v>
      </c>
      <c r="C26" s="76" t="s">
        <v>36</v>
      </c>
      <c r="D26" s="76" t="s">
        <v>62</v>
      </c>
      <c r="E26" s="76" t="s">
        <v>38</v>
      </c>
      <c r="F26" s="76" t="s">
        <v>39</v>
      </c>
      <c r="G26" s="76" t="s">
        <v>63</v>
      </c>
      <c r="H26" s="76" t="s">
        <v>64</v>
      </c>
      <c r="I26" s="76" t="s">
        <v>13</v>
      </c>
      <c r="J26" s="76" t="s">
        <v>18</v>
      </c>
      <c r="K26" s="76" t="s">
        <v>42</v>
      </c>
      <c r="L26" s="76" t="s">
        <v>14</v>
      </c>
      <c r="M26" s="77">
        <v>20000</v>
      </c>
      <c r="N26" s="76"/>
      <c r="O26" s="76"/>
      <c r="P26" s="76"/>
      <c r="Q26" s="74"/>
      <c r="R26" s="74"/>
      <c r="S26" s="74"/>
    </row>
    <row r="27" spans="1:19" x14ac:dyDescent="0.2">
      <c r="A27" s="76" t="s">
        <v>34</v>
      </c>
      <c r="B27" s="76" t="s">
        <v>35</v>
      </c>
      <c r="C27" s="76" t="s">
        <v>36</v>
      </c>
      <c r="D27" s="76" t="s">
        <v>62</v>
      </c>
      <c r="E27" s="76" t="s">
        <v>38</v>
      </c>
      <c r="F27" s="76" t="s">
        <v>39</v>
      </c>
      <c r="G27" s="76" t="s">
        <v>63</v>
      </c>
      <c r="H27" s="76" t="s">
        <v>64</v>
      </c>
      <c r="I27" s="76" t="s">
        <v>13</v>
      </c>
      <c r="J27" s="76" t="s">
        <v>18</v>
      </c>
      <c r="K27" s="76" t="s">
        <v>42</v>
      </c>
      <c r="L27" s="76" t="s">
        <v>12</v>
      </c>
      <c r="M27" s="77">
        <v>20000</v>
      </c>
      <c r="N27" s="76"/>
      <c r="O27" s="76"/>
      <c r="P27" s="76"/>
      <c r="Q27" s="74"/>
      <c r="R27" s="74"/>
      <c r="S27" s="74"/>
    </row>
    <row r="28" spans="1:19" x14ac:dyDescent="0.2">
      <c r="A28" s="76" t="s">
        <v>34</v>
      </c>
      <c r="B28" s="76" t="s">
        <v>35</v>
      </c>
      <c r="C28" s="76" t="s">
        <v>36</v>
      </c>
      <c r="D28" s="76" t="s">
        <v>65</v>
      </c>
      <c r="E28" s="76" t="s">
        <v>38</v>
      </c>
      <c r="F28" s="76" t="s">
        <v>39</v>
      </c>
      <c r="G28" s="76" t="s">
        <v>66</v>
      </c>
      <c r="H28" s="76" t="s">
        <v>67</v>
      </c>
      <c r="I28" s="76" t="s">
        <v>68</v>
      </c>
      <c r="J28" s="76" t="s">
        <v>18</v>
      </c>
      <c r="K28" s="76" t="s">
        <v>42</v>
      </c>
      <c r="L28" s="76" t="s">
        <v>12</v>
      </c>
      <c r="M28" s="77">
        <v>30384660</v>
      </c>
      <c r="N28" s="77">
        <v>16624159.4</v>
      </c>
      <c r="O28" s="77">
        <v>2429870.7000000002</v>
      </c>
      <c r="P28" s="77">
        <v>2426330.85</v>
      </c>
      <c r="Q28" s="74"/>
      <c r="R28" s="74"/>
      <c r="S28" s="74"/>
    </row>
    <row r="29" spans="1:19" x14ac:dyDescent="0.2">
      <c r="A29" s="76" t="s">
        <v>34</v>
      </c>
      <c r="B29" s="76" t="s">
        <v>35</v>
      </c>
      <c r="C29" s="76" t="s">
        <v>36</v>
      </c>
      <c r="D29" s="76" t="s">
        <v>69</v>
      </c>
      <c r="E29" s="76" t="s">
        <v>38</v>
      </c>
      <c r="F29" s="76" t="s">
        <v>39</v>
      </c>
      <c r="G29" s="76" t="s">
        <v>163</v>
      </c>
      <c r="H29" s="76" t="s">
        <v>164</v>
      </c>
      <c r="I29" s="76" t="s">
        <v>13</v>
      </c>
      <c r="J29" s="76" t="s">
        <v>18</v>
      </c>
      <c r="K29" s="76" t="s">
        <v>42</v>
      </c>
      <c r="L29" s="76" t="s">
        <v>12</v>
      </c>
      <c r="M29" s="77">
        <v>57026119.780000001</v>
      </c>
      <c r="N29" s="77">
        <v>57026119.700000003</v>
      </c>
      <c r="O29" s="77">
        <v>9491686.4900000002</v>
      </c>
      <c r="P29" s="77">
        <v>9491686.4900000002</v>
      </c>
      <c r="Q29" s="74"/>
      <c r="R29" s="74"/>
      <c r="S29" s="74"/>
    </row>
    <row r="30" spans="1:19" x14ac:dyDescent="0.2">
      <c r="A30" s="76" t="s">
        <v>34</v>
      </c>
      <c r="B30" s="76" t="s">
        <v>35</v>
      </c>
      <c r="C30" s="76" t="s">
        <v>36</v>
      </c>
      <c r="D30" s="76" t="s">
        <v>140</v>
      </c>
      <c r="E30" s="76" t="s">
        <v>38</v>
      </c>
      <c r="F30" s="76" t="s">
        <v>39</v>
      </c>
      <c r="G30" s="76" t="s">
        <v>47</v>
      </c>
      <c r="H30" s="76" t="s">
        <v>48</v>
      </c>
      <c r="I30" s="76" t="s">
        <v>13</v>
      </c>
      <c r="J30" s="76" t="s">
        <v>18</v>
      </c>
      <c r="K30" s="76" t="s">
        <v>42</v>
      </c>
      <c r="L30" s="76" t="s">
        <v>13</v>
      </c>
      <c r="M30" s="77">
        <v>28526842.920000002</v>
      </c>
      <c r="N30" s="77">
        <v>28526842.920000002</v>
      </c>
      <c r="O30" s="77">
        <v>28526842.920000002</v>
      </c>
      <c r="P30" s="77">
        <v>28526842.920000002</v>
      </c>
      <c r="Q30" s="74"/>
      <c r="R30" s="74"/>
      <c r="S30" s="74"/>
    </row>
    <row r="31" spans="1:19" x14ac:dyDescent="0.2">
      <c r="A31" s="76" t="s">
        <v>34</v>
      </c>
      <c r="B31" s="76" t="s">
        <v>35</v>
      </c>
      <c r="C31" s="76" t="s">
        <v>78</v>
      </c>
      <c r="D31" s="76" t="s">
        <v>79</v>
      </c>
      <c r="E31" s="76" t="s">
        <v>80</v>
      </c>
      <c r="F31" s="76" t="s">
        <v>81</v>
      </c>
      <c r="G31" s="76" t="s">
        <v>82</v>
      </c>
      <c r="H31" s="76" t="s">
        <v>161</v>
      </c>
      <c r="I31" s="76" t="s">
        <v>68</v>
      </c>
      <c r="J31" s="76" t="s">
        <v>17</v>
      </c>
      <c r="K31" s="76" t="s">
        <v>83</v>
      </c>
      <c r="L31" s="76" t="s">
        <v>13</v>
      </c>
      <c r="M31" s="77">
        <v>37499211.039999999</v>
      </c>
      <c r="N31" s="77">
        <v>37499211.039999999</v>
      </c>
      <c r="O31" s="77">
        <v>37478926.850000001</v>
      </c>
      <c r="P31" s="77">
        <v>36824141.770000003</v>
      </c>
      <c r="Q31" s="74"/>
      <c r="R31" s="74"/>
      <c r="S31" s="74"/>
    </row>
    <row r="32" spans="1:19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  <c r="N32" s="53"/>
      <c r="O32" s="53"/>
      <c r="P32" s="53"/>
    </row>
    <row r="33" spans="13:16" x14ac:dyDescent="0.2">
      <c r="M33" s="54">
        <f>SUM(M13:M32)</f>
        <v>580660182.18999994</v>
      </c>
      <c r="N33" s="54">
        <f t="shared" ref="N33:P33" si="0">SUM(N13:N32)</f>
        <v>480679473.74999994</v>
      </c>
      <c r="O33" s="54">
        <f t="shared" si="0"/>
        <v>282598332.16000003</v>
      </c>
      <c r="P33" s="54">
        <f t="shared" si="0"/>
        <v>277282317.26999998</v>
      </c>
    </row>
  </sheetData>
  <mergeCells count="2">
    <mergeCell ref="A7:P7"/>
    <mergeCell ref="A8:P8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sqref="A1:XFD1048576"/>
    </sheetView>
  </sheetViews>
  <sheetFormatPr defaultRowHeight="12.75" x14ac:dyDescent="0.2"/>
  <cols>
    <col min="13" max="16" width="14" bestFit="1" customWidth="1"/>
  </cols>
  <sheetData>
    <row r="1" spans="1:17" x14ac:dyDescent="0.2">
      <c r="A1" s="78" t="s">
        <v>143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">
      <c r="A3" s="78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x14ac:dyDescent="0.2">
      <c r="A4" s="102" t="s">
        <v>167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78"/>
    </row>
    <row r="5" spans="1:17" x14ac:dyDescent="0.2">
      <c r="A5" s="102" t="s">
        <v>21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78"/>
    </row>
    <row r="6" spans="1:17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x14ac:dyDescent="0.2">
      <c r="A7" s="78" t="s">
        <v>22</v>
      </c>
      <c r="B7" s="78"/>
      <c r="C7" s="78" t="s">
        <v>23</v>
      </c>
      <c r="D7" s="78" t="s">
        <v>24</v>
      </c>
      <c r="E7" s="78" t="s">
        <v>25</v>
      </c>
      <c r="F7" s="78"/>
      <c r="G7" s="78" t="s">
        <v>26</v>
      </c>
      <c r="H7" s="78"/>
      <c r="I7" s="78" t="s">
        <v>27</v>
      </c>
      <c r="J7" s="78" t="s">
        <v>28</v>
      </c>
      <c r="K7" s="78" t="s">
        <v>29</v>
      </c>
      <c r="L7" s="78" t="s">
        <v>30</v>
      </c>
      <c r="M7" s="78" t="s">
        <v>31</v>
      </c>
      <c r="N7" s="78" t="s">
        <v>129</v>
      </c>
      <c r="O7" s="78" t="s">
        <v>130</v>
      </c>
      <c r="P7" s="78" t="s">
        <v>131</v>
      </c>
      <c r="Q7" s="78"/>
    </row>
    <row r="8" spans="1:17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 t="s">
        <v>32</v>
      </c>
      <c r="N8" s="78" t="s">
        <v>132</v>
      </c>
      <c r="O8" s="78" t="s">
        <v>133</v>
      </c>
      <c r="P8" s="78" t="s">
        <v>134</v>
      </c>
      <c r="Q8" s="78"/>
    </row>
    <row r="9" spans="1:17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 t="s">
        <v>33</v>
      </c>
      <c r="M9" s="78" t="s">
        <v>149</v>
      </c>
      <c r="N9" s="78" t="s">
        <v>149</v>
      </c>
      <c r="O9" s="78" t="s">
        <v>149</v>
      </c>
      <c r="P9" s="78" t="s">
        <v>149</v>
      </c>
      <c r="Q9" s="78"/>
    </row>
    <row r="10" spans="1:17" x14ac:dyDescent="0.2">
      <c r="A10" s="78" t="s">
        <v>34</v>
      </c>
      <c r="B10" s="78" t="s">
        <v>35</v>
      </c>
      <c r="C10" s="78" t="s">
        <v>36</v>
      </c>
      <c r="D10" s="78" t="s">
        <v>37</v>
      </c>
      <c r="E10" s="78" t="s">
        <v>38</v>
      </c>
      <c r="F10" s="78" t="s">
        <v>39</v>
      </c>
      <c r="G10" s="78" t="s">
        <v>40</v>
      </c>
      <c r="H10" s="78" t="s">
        <v>41</v>
      </c>
      <c r="I10" s="78" t="s">
        <v>13</v>
      </c>
      <c r="J10" s="78" t="s">
        <v>18</v>
      </c>
      <c r="K10" s="78" t="s">
        <v>42</v>
      </c>
      <c r="L10" s="78" t="s">
        <v>12</v>
      </c>
      <c r="M10" s="1">
        <v>28458359</v>
      </c>
      <c r="N10" s="1">
        <v>28458358.949999999</v>
      </c>
      <c r="O10" s="1">
        <v>7969653.2999999998</v>
      </c>
      <c r="P10" s="1">
        <v>7321038.2699999996</v>
      </c>
      <c r="Q10" s="78"/>
    </row>
    <row r="11" spans="1:17" x14ac:dyDescent="0.2">
      <c r="A11" s="78" t="s">
        <v>34</v>
      </c>
      <c r="B11" s="78" t="s">
        <v>35</v>
      </c>
      <c r="C11" s="78" t="s">
        <v>36</v>
      </c>
      <c r="D11" s="78" t="s">
        <v>37</v>
      </c>
      <c r="E11" s="78" t="s">
        <v>38</v>
      </c>
      <c r="F11" s="78" t="s">
        <v>39</v>
      </c>
      <c r="G11" s="78" t="s">
        <v>43</v>
      </c>
      <c r="H11" s="78" t="s">
        <v>44</v>
      </c>
      <c r="I11" s="78" t="s">
        <v>13</v>
      </c>
      <c r="J11" s="78" t="s">
        <v>18</v>
      </c>
      <c r="K11" s="78" t="s">
        <v>42</v>
      </c>
      <c r="L11" s="78" t="s">
        <v>14</v>
      </c>
      <c r="M11" s="1">
        <v>3000000</v>
      </c>
      <c r="N11" s="1">
        <v>62539.74</v>
      </c>
      <c r="O11" s="78"/>
      <c r="P11" s="78"/>
      <c r="Q11" s="78"/>
    </row>
    <row r="12" spans="1:17" x14ac:dyDescent="0.2">
      <c r="A12" s="78" t="s">
        <v>34</v>
      </c>
      <c r="B12" s="78" t="s">
        <v>35</v>
      </c>
      <c r="C12" s="78" t="s">
        <v>36</v>
      </c>
      <c r="D12" s="78" t="s">
        <v>37</v>
      </c>
      <c r="E12" s="78" t="s">
        <v>38</v>
      </c>
      <c r="F12" s="78" t="s">
        <v>39</v>
      </c>
      <c r="G12" s="78" t="s">
        <v>43</v>
      </c>
      <c r="H12" s="78" t="s">
        <v>44</v>
      </c>
      <c r="I12" s="78" t="s">
        <v>13</v>
      </c>
      <c r="J12" s="78" t="s">
        <v>18</v>
      </c>
      <c r="K12" s="78" t="s">
        <v>42</v>
      </c>
      <c r="L12" s="78" t="s">
        <v>12</v>
      </c>
      <c r="M12" s="1">
        <v>150544829</v>
      </c>
      <c r="N12" s="1">
        <v>113232634.2</v>
      </c>
      <c r="O12" s="1">
        <v>20885474.25</v>
      </c>
      <c r="P12" s="1">
        <v>20087375.140000001</v>
      </c>
      <c r="Q12" s="78"/>
    </row>
    <row r="13" spans="1:17" x14ac:dyDescent="0.2">
      <c r="A13" s="78" t="s">
        <v>34</v>
      </c>
      <c r="B13" s="78" t="s">
        <v>35</v>
      </c>
      <c r="C13" s="78" t="s">
        <v>36</v>
      </c>
      <c r="D13" s="78" t="s">
        <v>37</v>
      </c>
      <c r="E13" s="78" t="s">
        <v>38</v>
      </c>
      <c r="F13" s="78" t="s">
        <v>39</v>
      </c>
      <c r="G13" s="78" t="s">
        <v>43</v>
      </c>
      <c r="H13" s="78" t="s">
        <v>44</v>
      </c>
      <c r="I13" s="78" t="s">
        <v>13</v>
      </c>
      <c r="J13" s="78" t="s">
        <v>19</v>
      </c>
      <c r="K13" s="78" t="s">
        <v>45</v>
      </c>
      <c r="L13" s="78" t="s">
        <v>12</v>
      </c>
      <c r="M13" s="1">
        <v>23202114</v>
      </c>
      <c r="N13" s="1">
        <v>10229805.039999999</v>
      </c>
      <c r="O13" s="1">
        <v>491061.47</v>
      </c>
      <c r="P13" s="1">
        <v>491061.47</v>
      </c>
      <c r="Q13" s="78"/>
    </row>
    <row r="14" spans="1:17" x14ac:dyDescent="0.2">
      <c r="A14" s="78" t="s">
        <v>34</v>
      </c>
      <c r="B14" s="78" t="s">
        <v>35</v>
      </c>
      <c r="C14" s="78" t="s">
        <v>36</v>
      </c>
      <c r="D14" s="78" t="s">
        <v>46</v>
      </c>
      <c r="E14" s="78" t="s">
        <v>38</v>
      </c>
      <c r="F14" s="78" t="s">
        <v>39</v>
      </c>
      <c r="G14" s="78" t="s">
        <v>49</v>
      </c>
      <c r="H14" s="78" t="s">
        <v>50</v>
      </c>
      <c r="I14" s="78" t="s">
        <v>13</v>
      </c>
      <c r="J14" s="78" t="s">
        <v>18</v>
      </c>
      <c r="K14" s="78" t="s">
        <v>42</v>
      </c>
      <c r="L14" s="78" t="s">
        <v>14</v>
      </c>
      <c r="M14" s="1">
        <v>1490000</v>
      </c>
      <c r="N14" s="78"/>
      <c r="O14" s="78"/>
      <c r="P14" s="78"/>
      <c r="Q14" s="78"/>
    </row>
    <row r="15" spans="1:17" x14ac:dyDescent="0.2">
      <c r="A15" s="78" t="s">
        <v>34</v>
      </c>
      <c r="B15" s="78" t="s">
        <v>35</v>
      </c>
      <c r="C15" s="78" t="s">
        <v>36</v>
      </c>
      <c r="D15" s="78" t="s">
        <v>46</v>
      </c>
      <c r="E15" s="78" t="s">
        <v>38</v>
      </c>
      <c r="F15" s="78" t="s">
        <v>39</v>
      </c>
      <c r="G15" s="78" t="s">
        <v>51</v>
      </c>
      <c r="H15" s="78" t="s">
        <v>52</v>
      </c>
      <c r="I15" s="78" t="s">
        <v>13</v>
      </c>
      <c r="J15" s="78" t="s">
        <v>18</v>
      </c>
      <c r="K15" s="78" t="s">
        <v>42</v>
      </c>
      <c r="L15" s="78" t="s">
        <v>14</v>
      </c>
      <c r="M15" s="1">
        <v>3000000</v>
      </c>
      <c r="N15" s="78"/>
      <c r="O15" s="78"/>
      <c r="P15" s="78"/>
      <c r="Q15" s="78"/>
    </row>
    <row r="16" spans="1:17" x14ac:dyDescent="0.2">
      <c r="A16" s="78" t="s">
        <v>34</v>
      </c>
      <c r="B16" s="78" t="s">
        <v>35</v>
      </c>
      <c r="C16" s="78" t="s">
        <v>36</v>
      </c>
      <c r="D16" s="78" t="s">
        <v>46</v>
      </c>
      <c r="E16" s="78" t="s">
        <v>38</v>
      </c>
      <c r="F16" s="78" t="s">
        <v>39</v>
      </c>
      <c r="G16" s="78" t="s">
        <v>53</v>
      </c>
      <c r="H16" s="78" t="s">
        <v>54</v>
      </c>
      <c r="I16" s="78" t="s">
        <v>13</v>
      </c>
      <c r="J16" s="78" t="s">
        <v>18</v>
      </c>
      <c r="K16" s="78" t="s">
        <v>42</v>
      </c>
      <c r="L16" s="78" t="s">
        <v>14</v>
      </c>
      <c r="M16" s="1">
        <v>3453069</v>
      </c>
      <c r="N16" s="78"/>
      <c r="O16" s="78"/>
      <c r="P16" s="78"/>
      <c r="Q16" s="78"/>
    </row>
    <row r="17" spans="1:17" x14ac:dyDescent="0.2">
      <c r="A17" s="78" t="s">
        <v>34</v>
      </c>
      <c r="B17" s="78" t="s">
        <v>35</v>
      </c>
      <c r="C17" s="78" t="s">
        <v>36</v>
      </c>
      <c r="D17" s="78" t="s">
        <v>46</v>
      </c>
      <c r="E17" s="78" t="s">
        <v>38</v>
      </c>
      <c r="F17" s="78" t="s">
        <v>39</v>
      </c>
      <c r="G17" s="78" t="s">
        <v>55</v>
      </c>
      <c r="H17" s="78" t="s">
        <v>56</v>
      </c>
      <c r="I17" s="78" t="s">
        <v>13</v>
      </c>
      <c r="J17" s="78" t="s">
        <v>18</v>
      </c>
      <c r="K17" s="78" t="s">
        <v>42</v>
      </c>
      <c r="L17" s="78" t="s">
        <v>14</v>
      </c>
      <c r="M17" s="1">
        <v>700000</v>
      </c>
      <c r="N17" s="78"/>
      <c r="O17" s="78"/>
      <c r="P17" s="78"/>
      <c r="Q17" s="78"/>
    </row>
    <row r="18" spans="1:17" x14ac:dyDescent="0.2">
      <c r="A18" s="78" t="s">
        <v>34</v>
      </c>
      <c r="B18" s="78" t="s">
        <v>35</v>
      </c>
      <c r="C18" s="78" t="s">
        <v>36</v>
      </c>
      <c r="D18" s="78" t="s">
        <v>46</v>
      </c>
      <c r="E18" s="78" t="s">
        <v>38</v>
      </c>
      <c r="F18" s="78" t="s">
        <v>39</v>
      </c>
      <c r="G18" s="78" t="s">
        <v>57</v>
      </c>
      <c r="H18" s="78" t="s">
        <v>58</v>
      </c>
      <c r="I18" s="78" t="s">
        <v>13</v>
      </c>
      <c r="J18" s="78" t="s">
        <v>18</v>
      </c>
      <c r="K18" s="78" t="s">
        <v>42</v>
      </c>
      <c r="L18" s="78" t="s">
        <v>14</v>
      </c>
      <c r="M18" s="1">
        <v>3655000</v>
      </c>
      <c r="N18" s="78"/>
      <c r="O18" s="78"/>
      <c r="P18" s="78"/>
      <c r="Q18" s="78"/>
    </row>
    <row r="19" spans="1:17" x14ac:dyDescent="0.2">
      <c r="A19" s="78" t="s">
        <v>34</v>
      </c>
      <c r="B19" s="78" t="s">
        <v>35</v>
      </c>
      <c r="C19" s="78" t="s">
        <v>36</v>
      </c>
      <c r="D19" s="78" t="s">
        <v>46</v>
      </c>
      <c r="E19" s="78" t="s">
        <v>38</v>
      </c>
      <c r="F19" s="78" t="s">
        <v>39</v>
      </c>
      <c r="G19" s="78" t="s">
        <v>59</v>
      </c>
      <c r="H19" s="78" t="s">
        <v>60</v>
      </c>
      <c r="I19" s="78" t="s">
        <v>13</v>
      </c>
      <c r="J19" s="78" t="s">
        <v>18</v>
      </c>
      <c r="K19" s="78" t="s">
        <v>42</v>
      </c>
      <c r="L19" s="78" t="s">
        <v>14</v>
      </c>
      <c r="M19" s="1">
        <v>2000000</v>
      </c>
      <c r="N19" s="78"/>
      <c r="O19" s="78"/>
      <c r="P19" s="78"/>
      <c r="Q19" s="78"/>
    </row>
    <row r="20" spans="1:17" x14ac:dyDescent="0.2">
      <c r="A20" s="78" t="s">
        <v>34</v>
      </c>
      <c r="B20" s="78" t="s">
        <v>35</v>
      </c>
      <c r="C20" s="78" t="s">
        <v>36</v>
      </c>
      <c r="D20" s="78" t="s">
        <v>46</v>
      </c>
      <c r="E20" s="78" t="s">
        <v>38</v>
      </c>
      <c r="F20" s="78" t="s">
        <v>39</v>
      </c>
      <c r="G20" s="78" t="s">
        <v>138</v>
      </c>
      <c r="H20" s="78" t="s">
        <v>139</v>
      </c>
      <c r="I20" s="78" t="s">
        <v>13</v>
      </c>
      <c r="J20" s="78" t="s">
        <v>18</v>
      </c>
      <c r="K20" s="78" t="s">
        <v>42</v>
      </c>
      <c r="L20" s="78" t="s">
        <v>14</v>
      </c>
      <c r="M20" s="1">
        <v>1800000</v>
      </c>
      <c r="N20" s="78"/>
      <c r="O20" s="78"/>
      <c r="P20" s="78"/>
      <c r="Q20" s="78"/>
    </row>
    <row r="21" spans="1:17" x14ac:dyDescent="0.2">
      <c r="A21" s="78" t="s">
        <v>34</v>
      </c>
      <c r="B21" s="78" t="s">
        <v>35</v>
      </c>
      <c r="C21" s="78" t="s">
        <v>36</v>
      </c>
      <c r="D21" s="78" t="s">
        <v>46</v>
      </c>
      <c r="E21" s="78" t="s">
        <v>38</v>
      </c>
      <c r="F21" s="78" t="s">
        <v>39</v>
      </c>
      <c r="G21" s="78" t="s">
        <v>61</v>
      </c>
      <c r="H21" s="78" t="s">
        <v>160</v>
      </c>
      <c r="I21" s="78" t="s">
        <v>13</v>
      </c>
      <c r="J21" s="78" t="s">
        <v>18</v>
      </c>
      <c r="K21" s="78" t="s">
        <v>42</v>
      </c>
      <c r="L21" s="78" t="s">
        <v>13</v>
      </c>
      <c r="M21" s="1">
        <v>267627563.36000001</v>
      </c>
      <c r="N21" s="1">
        <v>267627563.36000001</v>
      </c>
      <c r="O21" s="1">
        <v>267548526.06</v>
      </c>
      <c r="P21" s="1">
        <v>264802508.81</v>
      </c>
      <c r="Q21" s="78"/>
    </row>
    <row r="22" spans="1:17" x14ac:dyDescent="0.2">
      <c r="A22" s="78" t="s">
        <v>34</v>
      </c>
      <c r="B22" s="78" t="s">
        <v>35</v>
      </c>
      <c r="C22" s="78" t="s">
        <v>36</v>
      </c>
      <c r="D22" s="78" t="s">
        <v>46</v>
      </c>
      <c r="E22" s="78" t="s">
        <v>38</v>
      </c>
      <c r="F22" s="78" t="s">
        <v>39</v>
      </c>
      <c r="G22" s="78" t="s">
        <v>125</v>
      </c>
      <c r="H22" s="78" t="s">
        <v>126</v>
      </c>
      <c r="I22" s="78" t="s">
        <v>13</v>
      </c>
      <c r="J22" s="78" t="s">
        <v>18</v>
      </c>
      <c r="K22" s="78" t="s">
        <v>42</v>
      </c>
      <c r="L22" s="78" t="s">
        <v>12</v>
      </c>
      <c r="M22" s="1">
        <v>17799477</v>
      </c>
      <c r="N22" s="1">
        <v>4474519.58</v>
      </c>
      <c r="O22" s="1">
        <v>4379019.68</v>
      </c>
      <c r="P22" s="1">
        <v>4379019.68</v>
      </c>
      <c r="Q22" s="78"/>
    </row>
    <row r="23" spans="1:17" x14ac:dyDescent="0.2">
      <c r="A23" s="78" t="s">
        <v>34</v>
      </c>
      <c r="B23" s="78" t="s">
        <v>35</v>
      </c>
      <c r="C23" s="78" t="s">
        <v>36</v>
      </c>
      <c r="D23" s="78" t="s">
        <v>62</v>
      </c>
      <c r="E23" s="78" t="s">
        <v>38</v>
      </c>
      <c r="F23" s="78" t="s">
        <v>39</v>
      </c>
      <c r="G23" s="78" t="s">
        <v>63</v>
      </c>
      <c r="H23" s="78" t="s">
        <v>64</v>
      </c>
      <c r="I23" s="78" t="s">
        <v>13</v>
      </c>
      <c r="J23" s="78" t="s">
        <v>18</v>
      </c>
      <c r="K23" s="78" t="s">
        <v>42</v>
      </c>
      <c r="L23" s="78" t="s">
        <v>14</v>
      </c>
      <c r="M23" s="1">
        <v>20000</v>
      </c>
      <c r="N23" s="78"/>
      <c r="O23" s="78"/>
      <c r="P23" s="78"/>
      <c r="Q23" s="78"/>
    </row>
    <row r="24" spans="1:17" x14ac:dyDescent="0.2">
      <c r="A24" s="78" t="s">
        <v>34</v>
      </c>
      <c r="B24" s="78" t="s">
        <v>35</v>
      </c>
      <c r="C24" s="78" t="s">
        <v>36</v>
      </c>
      <c r="D24" s="78" t="s">
        <v>62</v>
      </c>
      <c r="E24" s="78" t="s">
        <v>38</v>
      </c>
      <c r="F24" s="78" t="s">
        <v>39</v>
      </c>
      <c r="G24" s="78" t="s">
        <v>63</v>
      </c>
      <c r="H24" s="78" t="s">
        <v>64</v>
      </c>
      <c r="I24" s="78" t="s">
        <v>13</v>
      </c>
      <c r="J24" s="78" t="s">
        <v>18</v>
      </c>
      <c r="K24" s="78" t="s">
        <v>42</v>
      </c>
      <c r="L24" s="78" t="s">
        <v>12</v>
      </c>
      <c r="M24" s="1">
        <v>20000</v>
      </c>
      <c r="N24" s="78"/>
      <c r="O24" s="78"/>
      <c r="P24" s="78"/>
      <c r="Q24" s="78"/>
    </row>
    <row r="25" spans="1:17" x14ac:dyDescent="0.2">
      <c r="A25" s="78" t="s">
        <v>34</v>
      </c>
      <c r="B25" s="78" t="s">
        <v>35</v>
      </c>
      <c r="C25" s="78" t="s">
        <v>36</v>
      </c>
      <c r="D25" s="78" t="s">
        <v>65</v>
      </c>
      <c r="E25" s="78" t="s">
        <v>38</v>
      </c>
      <c r="F25" s="78" t="s">
        <v>39</v>
      </c>
      <c r="G25" s="78" t="s">
        <v>66</v>
      </c>
      <c r="H25" s="78" t="s">
        <v>67</v>
      </c>
      <c r="I25" s="78" t="s">
        <v>68</v>
      </c>
      <c r="J25" s="78" t="s">
        <v>18</v>
      </c>
      <c r="K25" s="78" t="s">
        <v>42</v>
      </c>
      <c r="L25" s="78" t="s">
        <v>12</v>
      </c>
      <c r="M25" s="1">
        <v>30384660</v>
      </c>
      <c r="N25" s="1">
        <v>16652478.199999999</v>
      </c>
      <c r="O25" s="1">
        <v>4475153.13</v>
      </c>
      <c r="P25" s="1">
        <v>4471613.28</v>
      </c>
      <c r="Q25" s="78"/>
    </row>
    <row r="26" spans="1:17" x14ac:dyDescent="0.2">
      <c r="A26" s="78" t="s">
        <v>34</v>
      </c>
      <c r="B26" s="78" t="s">
        <v>35</v>
      </c>
      <c r="C26" s="78" t="s">
        <v>36</v>
      </c>
      <c r="D26" s="78" t="s">
        <v>69</v>
      </c>
      <c r="E26" s="78" t="s">
        <v>38</v>
      </c>
      <c r="F26" s="78" t="s">
        <v>39</v>
      </c>
      <c r="G26" s="78" t="s">
        <v>163</v>
      </c>
      <c r="H26" s="78" t="s">
        <v>164</v>
      </c>
      <c r="I26" s="78" t="s">
        <v>13</v>
      </c>
      <c r="J26" s="78" t="s">
        <v>18</v>
      </c>
      <c r="K26" s="78" t="s">
        <v>42</v>
      </c>
      <c r="L26" s="78" t="s">
        <v>12</v>
      </c>
      <c r="M26" s="1">
        <v>57034030.780000001</v>
      </c>
      <c r="N26" s="1">
        <v>57034030.700000003</v>
      </c>
      <c r="O26" s="1">
        <v>14196056.34</v>
      </c>
      <c r="P26" s="1">
        <v>14196056.34</v>
      </c>
      <c r="Q26" s="78"/>
    </row>
    <row r="27" spans="1:17" x14ac:dyDescent="0.2">
      <c r="A27" s="78" t="s">
        <v>34</v>
      </c>
      <c r="B27" s="78" t="s">
        <v>35</v>
      </c>
      <c r="C27" s="78" t="s">
        <v>36</v>
      </c>
      <c r="D27" s="78" t="s">
        <v>140</v>
      </c>
      <c r="E27" s="78" t="s">
        <v>38</v>
      </c>
      <c r="F27" s="78" t="s">
        <v>39</v>
      </c>
      <c r="G27" s="78" t="s">
        <v>47</v>
      </c>
      <c r="H27" s="78" t="s">
        <v>48</v>
      </c>
      <c r="I27" s="78" t="s">
        <v>13</v>
      </c>
      <c r="J27" s="78" t="s">
        <v>18</v>
      </c>
      <c r="K27" s="78" t="s">
        <v>42</v>
      </c>
      <c r="L27" s="78" t="s">
        <v>13</v>
      </c>
      <c r="M27" s="1">
        <v>42585580.539999999</v>
      </c>
      <c r="N27" s="1">
        <v>42585580.539999999</v>
      </c>
      <c r="O27" s="1">
        <v>42585580.539999999</v>
      </c>
      <c r="P27" s="1">
        <v>42585580.539999999</v>
      </c>
      <c r="Q27" s="78"/>
    </row>
    <row r="28" spans="1:17" x14ac:dyDescent="0.2">
      <c r="A28" s="78" t="s">
        <v>34</v>
      </c>
      <c r="B28" s="78" t="s">
        <v>35</v>
      </c>
      <c r="C28" s="78" t="s">
        <v>78</v>
      </c>
      <c r="D28" s="78" t="s">
        <v>79</v>
      </c>
      <c r="E28" s="78" t="s">
        <v>80</v>
      </c>
      <c r="F28" s="78" t="s">
        <v>81</v>
      </c>
      <c r="G28" s="78" t="s">
        <v>82</v>
      </c>
      <c r="H28" s="78" t="s">
        <v>161</v>
      </c>
      <c r="I28" s="78" t="s">
        <v>68</v>
      </c>
      <c r="J28" s="78" t="s">
        <v>17</v>
      </c>
      <c r="K28" s="78" t="s">
        <v>83</v>
      </c>
      <c r="L28" s="78" t="s">
        <v>13</v>
      </c>
      <c r="M28" s="1">
        <v>53143344.079999998</v>
      </c>
      <c r="N28" s="1">
        <v>53143344.079999998</v>
      </c>
      <c r="O28" s="1">
        <v>53143344.079999998</v>
      </c>
      <c r="P28" s="1">
        <v>52471597.159999996</v>
      </c>
      <c r="Q28" s="78"/>
    </row>
    <row r="29" spans="1:17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">
      <c r="M30" s="1">
        <f>SUM(M10:M29)</f>
        <v>689918026.75999999</v>
      </c>
      <c r="N30" s="1">
        <f t="shared" ref="N30:P30" si="0">SUM(N10:N29)</f>
        <v>593500854.38999999</v>
      </c>
      <c r="O30" s="1">
        <f t="shared" si="0"/>
        <v>415673868.84999996</v>
      </c>
      <c r="P30" s="1">
        <f t="shared" si="0"/>
        <v>410805850.68999994</v>
      </c>
    </row>
    <row r="31" spans="1:17" x14ac:dyDescent="0.2">
      <c r="M31" s="1"/>
      <c r="N31" s="1"/>
      <c r="O31" s="1"/>
      <c r="P31" s="1"/>
    </row>
    <row r="32" spans="1:17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  <c r="N32" s="53"/>
      <c r="O32" s="53"/>
      <c r="P32" s="53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Normal="100" workbookViewId="0">
      <selection sqref="A1:XFD1048576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81" t="s">
        <v>143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">
      <c r="A3" s="81" t="s">
        <v>20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x14ac:dyDescent="0.2">
      <c r="A4" s="103" t="s">
        <v>168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x14ac:dyDescent="0.2">
      <c r="A5" s="103" t="s">
        <v>21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81" t="s">
        <v>22</v>
      </c>
      <c r="B7" s="81"/>
      <c r="C7" s="81" t="s">
        <v>23</v>
      </c>
      <c r="D7" s="81" t="s">
        <v>24</v>
      </c>
      <c r="E7" s="81" t="s">
        <v>25</v>
      </c>
      <c r="F7" s="81"/>
      <c r="G7" s="81" t="s">
        <v>26</v>
      </c>
      <c r="H7" s="81"/>
      <c r="I7" s="81" t="s">
        <v>27</v>
      </c>
      <c r="J7" s="81" t="s">
        <v>28</v>
      </c>
      <c r="K7" s="81" t="s">
        <v>29</v>
      </c>
      <c r="L7" s="81" t="s">
        <v>30</v>
      </c>
      <c r="M7" s="81" t="s">
        <v>31</v>
      </c>
      <c r="N7" s="81" t="s">
        <v>129</v>
      </c>
      <c r="O7" s="81" t="s">
        <v>130</v>
      </c>
      <c r="P7" s="81" t="s">
        <v>131</v>
      </c>
    </row>
    <row r="8" spans="1:16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 t="s">
        <v>32</v>
      </c>
      <c r="N8" s="81" t="s">
        <v>132</v>
      </c>
      <c r="O8" s="81" t="s">
        <v>133</v>
      </c>
      <c r="P8" s="81" t="s">
        <v>134</v>
      </c>
    </row>
    <row r="9" spans="1:16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 t="s">
        <v>33</v>
      </c>
      <c r="M9" s="81" t="s">
        <v>149</v>
      </c>
      <c r="N9" s="81" t="s">
        <v>149</v>
      </c>
      <c r="O9" s="81" t="s">
        <v>149</v>
      </c>
      <c r="P9" s="81" t="s">
        <v>149</v>
      </c>
    </row>
    <row r="10" spans="1:16" x14ac:dyDescent="0.2">
      <c r="A10" s="81" t="s">
        <v>34</v>
      </c>
      <c r="B10" s="81" t="s">
        <v>35</v>
      </c>
      <c r="C10" s="81" t="s">
        <v>36</v>
      </c>
      <c r="D10" s="81" t="s">
        <v>37</v>
      </c>
      <c r="E10" s="81" t="s">
        <v>38</v>
      </c>
      <c r="F10" s="81" t="s">
        <v>39</v>
      </c>
      <c r="G10" s="81" t="s">
        <v>40</v>
      </c>
      <c r="H10" s="81" t="s">
        <v>41</v>
      </c>
      <c r="I10" s="81" t="s">
        <v>13</v>
      </c>
      <c r="J10" s="81" t="s">
        <v>18</v>
      </c>
      <c r="K10" s="81" t="s">
        <v>42</v>
      </c>
      <c r="L10" s="81" t="s">
        <v>12</v>
      </c>
      <c r="M10" s="82">
        <v>28458359</v>
      </c>
      <c r="N10" s="82">
        <v>21597450.73</v>
      </c>
      <c r="O10" s="82">
        <v>12293292.23</v>
      </c>
      <c r="P10" s="82">
        <v>11754612.76</v>
      </c>
    </row>
    <row r="11" spans="1:16" x14ac:dyDescent="0.2">
      <c r="A11" s="81" t="s">
        <v>34</v>
      </c>
      <c r="B11" s="81" t="s">
        <v>35</v>
      </c>
      <c r="C11" s="81" t="s">
        <v>36</v>
      </c>
      <c r="D11" s="81" t="s">
        <v>37</v>
      </c>
      <c r="E11" s="81" t="s">
        <v>38</v>
      </c>
      <c r="F11" s="81" t="s">
        <v>39</v>
      </c>
      <c r="G11" s="81" t="s">
        <v>43</v>
      </c>
      <c r="H11" s="81" t="s">
        <v>44</v>
      </c>
      <c r="I11" s="81" t="s">
        <v>13</v>
      </c>
      <c r="J11" s="81" t="s">
        <v>18</v>
      </c>
      <c r="K11" s="81" t="s">
        <v>42</v>
      </c>
      <c r="L11" s="81" t="s">
        <v>14</v>
      </c>
      <c r="M11" s="82">
        <v>3000000</v>
      </c>
      <c r="N11" s="82">
        <v>62539.74</v>
      </c>
      <c r="O11" s="82">
        <v>34218.6</v>
      </c>
      <c r="P11" s="82">
        <v>502.97</v>
      </c>
    </row>
    <row r="12" spans="1:16" x14ac:dyDescent="0.2">
      <c r="A12" s="81" t="s">
        <v>34</v>
      </c>
      <c r="B12" s="81" t="s">
        <v>35</v>
      </c>
      <c r="C12" s="81" t="s">
        <v>36</v>
      </c>
      <c r="D12" s="81" t="s">
        <v>37</v>
      </c>
      <c r="E12" s="81" t="s">
        <v>38</v>
      </c>
      <c r="F12" s="81" t="s">
        <v>39</v>
      </c>
      <c r="G12" s="81" t="s">
        <v>43</v>
      </c>
      <c r="H12" s="81" t="s">
        <v>44</v>
      </c>
      <c r="I12" s="81" t="s">
        <v>13</v>
      </c>
      <c r="J12" s="81" t="s">
        <v>18</v>
      </c>
      <c r="K12" s="81" t="s">
        <v>42</v>
      </c>
      <c r="L12" s="81" t="s">
        <v>12</v>
      </c>
      <c r="M12" s="82">
        <v>150544829</v>
      </c>
      <c r="N12" s="82">
        <v>126090125.52</v>
      </c>
      <c r="O12" s="82">
        <v>31464121.370000001</v>
      </c>
      <c r="P12" s="82">
        <v>30573373.399999999</v>
      </c>
    </row>
    <row r="13" spans="1:16" x14ac:dyDescent="0.2">
      <c r="A13" s="81" t="s">
        <v>34</v>
      </c>
      <c r="B13" s="81" t="s">
        <v>35</v>
      </c>
      <c r="C13" s="81" t="s">
        <v>36</v>
      </c>
      <c r="D13" s="81" t="s">
        <v>37</v>
      </c>
      <c r="E13" s="81" t="s">
        <v>38</v>
      </c>
      <c r="F13" s="81" t="s">
        <v>39</v>
      </c>
      <c r="G13" s="81" t="s">
        <v>43</v>
      </c>
      <c r="H13" s="81" t="s">
        <v>44</v>
      </c>
      <c r="I13" s="81" t="s">
        <v>13</v>
      </c>
      <c r="J13" s="81" t="s">
        <v>19</v>
      </c>
      <c r="K13" s="81" t="s">
        <v>45</v>
      </c>
      <c r="L13" s="81" t="s">
        <v>12</v>
      </c>
      <c r="M13" s="82">
        <v>23202114</v>
      </c>
      <c r="N13" s="82">
        <v>14292282.57</v>
      </c>
      <c r="O13" s="82">
        <v>822225.98</v>
      </c>
      <c r="P13" s="82">
        <v>822225.98</v>
      </c>
    </row>
    <row r="14" spans="1:16" x14ac:dyDescent="0.2">
      <c r="A14" s="81" t="s">
        <v>34</v>
      </c>
      <c r="B14" s="81" t="s">
        <v>35</v>
      </c>
      <c r="C14" s="81" t="s">
        <v>36</v>
      </c>
      <c r="D14" s="81" t="s">
        <v>46</v>
      </c>
      <c r="E14" s="81" t="s">
        <v>38</v>
      </c>
      <c r="F14" s="81" t="s">
        <v>39</v>
      </c>
      <c r="G14" s="81" t="s">
        <v>49</v>
      </c>
      <c r="H14" s="81" t="s">
        <v>50</v>
      </c>
      <c r="I14" s="81" t="s">
        <v>13</v>
      </c>
      <c r="J14" s="81" t="s">
        <v>18</v>
      </c>
      <c r="K14" s="81" t="s">
        <v>42</v>
      </c>
      <c r="L14" s="81" t="s">
        <v>14</v>
      </c>
      <c r="M14" s="82">
        <v>1490000</v>
      </c>
      <c r="N14" s="81"/>
      <c r="O14" s="81"/>
      <c r="P14" s="81"/>
    </row>
    <row r="15" spans="1:16" x14ac:dyDescent="0.2">
      <c r="A15" s="81" t="s">
        <v>34</v>
      </c>
      <c r="B15" s="81" t="s">
        <v>35</v>
      </c>
      <c r="C15" s="81" t="s">
        <v>36</v>
      </c>
      <c r="D15" s="81" t="s">
        <v>46</v>
      </c>
      <c r="E15" s="81" t="s">
        <v>38</v>
      </c>
      <c r="F15" s="81" t="s">
        <v>39</v>
      </c>
      <c r="G15" s="81" t="s">
        <v>51</v>
      </c>
      <c r="H15" s="81" t="s">
        <v>52</v>
      </c>
      <c r="I15" s="81" t="s">
        <v>13</v>
      </c>
      <c r="J15" s="81" t="s">
        <v>18</v>
      </c>
      <c r="K15" s="81" t="s">
        <v>42</v>
      </c>
      <c r="L15" s="81" t="s">
        <v>14</v>
      </c>
      <c r="M15" s="82">
        <v>3000000</v>
      </c>
      <c r="N15" s="81"/>
      <c r="O15" s="81"/>
      <c r="P15" s="81"/>
    </row>
    <row r="16" spans="1:16" x14ac:dyDescent="0.2">
      <c r="A16" s="81" t="s">
        <v>34</v>
      </c>
      <c r="B16" s="81" t="s">
        <v>35</v>
      </c>
      <c r="C16" s="81" t="s">
        <v>36</v>
      </c>
      <c r="D16" s="81" t="s">
        <v>46</v>
      </c>
      <c r="E16" s="81" t="s">
        <v>38</v>
      </c>
      <c r="F16" s="81" t="s">
        <v>39</v>
      </c>
      <c r="G16" s="81" t="s">
        <v>53</v>
      </c>
      <c r="H16" s="81" t="s">
        <v>54</v>
      </c>
      <c r="I16" s="81" t="s">
        <v>13</v>
      </c>
      <c r="J16" s="81" t="s">
        <v>18</v>
      </c>
      <c r="K16" s="81" t="s">
        <v>42</v>
      </c>
      <c r="L16" s="81" t="s">
        <v>14</v>
      </c>
      <c r="M16" s="82">
        <v>3453069</v>
      </c>
      <c r="N16" s="81"/>
      <c r="O16" s="81"/>
      <c r="P16" s="81"/>
    </row>
    <row r="17" spans="1:17" x14ac:dyDescent="0.2">
      <c r="A17" s="81" t="s">
        <v>34</v>
      </c>
      <c r="B17" s="81" t="s">
        <v>35</v>
      </c>
      <c r="C17" s="81" t="s">
        <v>36</v>
      </c>
      <c r="D17" s="81" t="s">
        <v>46</v>
      </c>
      <c r="E17" s="81" t="s">
        <v>38</v>
      </c>
      <c r="F17" s="81" t="s">
        <v>39</v>
      </c>
      <c r="G17" s="81" t="s">
        <v>55</v>
      </c>
      <c r="H17" s="81" t="s">
        <v>56</v>
      </c>
      <c r="I17" s="81" t="s">
        <v>13</v>
      </c>
      <c r="J17" s="81" t="s">
        <v>18</v>
      </c>
      <c r="K17" s="81" t="s">
        <v>42</v>
      </c>
      <c r="L17" s="81" t="s">
        <v>14</v>
      </c>
      <c r="M17" s="82">
        <v>700000</v>
      </c>
      <c r="N17" s="81"/>
      <c r="O17" s="81"/>
      <c r="P17" s="81"/>
    </row>
    <row r="18" spans="1:17" x14ac:dyDescent="0.2">
      <c r="A18" s="81" t="s">
        <v>34</v>
      </c>
      <c r="B18" s="81" t="s">
        <v>35</v>
      </c>
      <c r="C18" s="81" t="s">
        <v>36</v>
      </c>
      <c r="D18" s="81" t="s">
        <v>46</v>
      </c>
      <c r="E18" s="81" t="s">
        <v>38</v>
      </c>
      <c r="F18" s="81" t="s">
        <v>39</v>
      </c>
      <c r="G18" s="81" t="s">
        <v>57</v>
      </c>
      <c r="H18" s="81" t="s">
        <v>58</v>
      </c>
      <c r="I18" s="81" t="s">
        <v>13</v>
      </c>
      <c r="J18" s="81" t="s">
        <v>18</v>
      </c>
      <c r="K18" s="81" t="s">
        <v>42</v>
      </c>
      <c r="L18" s="81" t="s">
        <v>14</v>
      </c>
      <c r="M18" s="82">
        <v>3655000</v>
      </c>
      <c r="N18" s="81"/>
      <c r="O18" s="81"/>
      <c r="P18" s="81"/>
    </row>
    <row r="19" spans="1:17" x14ac:dyDescent="0.2">
      <c r="A19" s="81" t="s">
        <v>34</v>
      </c>
      <c r="B19" s="81" t="s">
        <v>35</v>
      </c>
      <c r="C19" s="81" t="s">
        <v>36</v>
      </c>
      <c r="D19" s="81" t="s">
        <v>46</v>
      </c>
      <c r="E19" s="81" t="s">
        <v>38</v>
      </c>
      <c r="F19" s="81" t="s">
        <v>39</v>
      </c>
      <c r="G19" s="81" t="s">
        <v>59</v>
      </c>
      <c r="H19" s="81" t="s">
        <v>60</v>
      </c>
      <c r="I19" s="81" t="s">
        <v>13</v>
      </c>
      <c r="J19" s="81" t="s">
        <v>18</v>
      </c>
      <c r="K19" s="81" t="s">
        <v>42</v>
      </c>
      <c r="L19" s="81" t="s">
        <v>14</v>
      </c>
      <c r="M19" s="82">
        <v>2000000</v>
      </c>
      <c r="N19" s="81"/>
      <c r="O19" s="81"/>
      <c r="P19" s="81"/>
    </row>
    <row r="20" spans="1:17" x14ac:dyDescent="0.2">
      <c r="A20" s="81" t="s">
        <v>34</v>
      </c>
      <c r="B20" s="81" t="s">
        <v>35</v>
      </c>
      <c r="C20" s="81" t="s">
        <v>36</v>
      </c>
      <c r="D20" s="81" t="s">
        <v>46</v>
      </c>
      <c r="E20" s="81" t="s">
        <v>38</v>
      </c>
      <c r="F20" s="81" t="s">
        <v>39</v>
      </c>
      <c r="G20" s="81" t="s">
        <v>138</v>
      </c>
      <c r="H20" s="81" t="s">
        <v>139</v>
      </c>
      <c r="I20" s="81" t="s">
        <v>13</v>
      </c>
      <c r="J20" s="81" t="s">
        <v>18</v>
      </c>
      <c r="K20" s="81" t="s">
        <v>42</v>
      </c>
      <c r="L20" s="81" t="s">
        <v>14</v>
      </c>
      <c r="M20" s="82">
        <v>1800000</v>
      </c>
      <c r="N20" s="81"/>
      <c r="O20" s="81"/>
      <c r="P20" s="81"/>
    </row>
    <row r="21" spans="1:17" x14ac:dyDescent="0.2">
      <c r="A21" s="81" t="s">
        <v>34</v>
      </c>
      <c r="B21" s="81" t="s">
        <v>35</v>
      </c>
      <c r="C21" s="81" t="s">
        <v>36</v>
      </c>
      <c r="D21" s="81" t="s">
        <v>46</v>
      </c>
      <c r="E21" s="81" t="s">
        <v>38</v>
      </c>
      <c r="F21" s="81" t="s">
        <v>39</v>
      </c>
      <c r="G21" s="81" t="s">
        <v>61</v>
      </c>
      <c r="H21" s="81" t="s">
        <v>160</v>
      </c>
      <c r="I21" s="81" t="s">
        <v>13</v>
      </c>
      <c r="J21" s="81" t="s">
        <v>18</v>
      </c>
      <c r="K21" s="81" t="s">
        <v>42</v>
      </c>
      <c r="L21" s="81" t="s">
        <v>13</v>
      </c>
      <c r="M21" s="82">
        <v>344705301.75</v>
      </c>
      <c r="N21" s="82">
        <v>344705301.75</v>
      </c>
      <c r="O21" s="82">
        <v>344598268.85000002</v>
      </c>
      <c r="P21" s="82">
        <v>341864429.23000002</v>
      </c>
    </row>
    <row r="22" spans="1:17" x14ac:dyDescent="0.2">
      <c r="A22" s="81" t="s">
        <v>34</v>
      </c>
      <c r="B22" s="81" t="s">
        <v>35</v>
      </c>
      <c r="C22" s="81" t="s">
        <v>36</v>
      </c>
      <c r="D22" s="81" t="s">
        <v>46</v>
      </c>
      <c r="E22" s="81" t="s">
        <v>38</v>
      </c>
      <c r="F22" s="81" t="s">
        <v>39</v>
      </c>
      <c r="G22" s="81" t="s">
        <v>125</v>
      </c>
      <c r="H22" s="81" t="s">
        <v>126</v>
      </c>
      <c r="I22" s="81" t="s">
        <v>13</v>
      </c>
      <c r="J22" s="81" t="s">
        <v>18</v>
      </c>
      <c r="K22" s="81" t="s">
        <v>42</v>
      </c>
      <c r="L22" s="81" t="s">
        <v>12</v>
      </c>
      <c r="M22" s="82">
        <v>17799477</v>
      </c>
      <c r="N22" s="82">
        <v>5920337.8899999997</v>
      </c>
      <c r="O22" s="82">
        <v>5823415.4199999999</v>
      </c>
      <c r="P22" s="82">
        <v>5823415.4199999999</v>
      </c>
    </row>
    <row r="23" spans="1:17" x14ac:dyDescent="0.2">
      <c r="A23" s="81" t="s">
        <v>34</v>
      </c>
      <c r="B23" s="81" t="s">
        <v>35</v>
      </c>
      <c r="C23" s="81" t="s">
        <v>36</v>
      </c>
      <c r="D23" s="81" t="s">
        <v>62</v>
      </c>
      <c r="E23" s="81" t="s">
        <v>38</v>
      </c>
      <c r="F23" s="81" t="s">
        <v>39</v>
      </c>
      <c r="G23" s="81" t="s">
        <v>63</v>
      </c>
      <c r="H23" s="81" t="s">
        <v>64</v>
      </c>
      <c r="I23" s="81" t="s">
        <v>13</v>
      </c>
      <c r="J23" s="81" t="s">
        <v>18</v>
      </c>
      <c r="K23" s="81" t="s">
        <v>42</v>
      </c>
      <c r="L23" s="81" t="s">
        <v>14</v>
      </c>
      <c r="M23" s="82">
        <v>20000</v>
      </c>
      <c r="N23" s="81"/>
      <c r="O23" s="81"/>
      <c r="P23" s="81"/>
    </row>
    <row r="24" spans="1:17" x14ac:dyDescent="0.2">
      <c r="A24" s="81" t="s">
        <v>34</v>
      </c>
      <c r="B24" s="81" t="s">
        <v>35</v>
      </c>
      <c r="C24" s="81" t="s">
        <v>36</v>
      </c>
      <c r="D24" s="81" t="s">
        <v>62</v>
      </c>
      <c r="E24" s="81" t="s">
        <v>38</v>
      </c>
      <c r="F24" s="81" t="s">
        <v>39</v>
      </c>
      <c r="G24" s="81" t="s">
        <v>63</v>
      </c>
      <c r="H24" s="81" t="s">
        <v>64</v>
      </c>
      <c r="I24" s="81" t="s">
        <v>13</v>
      </c>
      <c r="J24" s="81" t="s">
        <v>18</v>
      </c>
      <c r="K24" s="81" t="s">
        <v>42</v>
      </c>
      <c r="L24" s="81" t="s">
        <v>12</v>
      </c>
      <c r="M24" s="82">
        <v>20000</v>
      </c>
      <c r="N24" s="81"/>
      <c r="O24" s="81"/>
      <c r="P24" s="81"/>
    </row>
    <row r="25" spans="1:17" x14ac:dyDescent="0.2">
      <c r="A25" s="81" t="s">
        <v>34</v>
      </c>
      <c r="B25" s="81" t="s">
        <v>35</v>
      </c>
      <c r="C25" s="81" t="s">
        <v>36</v>
      </c>
      <c r="D25" s="81" t="s">
        <v>65</v>
      </c>
      <c r="E25" s="81" t="s">
        <v>38</v>
      </c>
      <c r="F25" s="81" t="s">
        <v>39</v>
      </c>
      <c r="G25" s="81" t="s">
        <v>66</v>
      </c>
      <c r="H25" s="81" t="s">
        <v>67</v>
      </c>
      <c r="I25" s="81" t="s">
        <v>68</v>
      </c>
      <c r="J25" s="81" t="s">
        <v>18</v>
      </c>
      <c r="K25" s="81" t="s">
        <v>42</v>
      </c>
      <c r="L25" s="81" t="s">
        <v>12</v>
      </c>
      <c r="M25" s="82">
        <v>30841533</v>
      </c>
      <c r="N25" s="82">
        <v>16652478.199999999</v>
      </c>
      <c r="O25" s="82">
        <v>6509182.0199999996</v>
      </c>
      <c r="P25" s="82">
        <v>6509182.0199999996</v>
      </c>
    </row>
    <row r="26" spans="1:17" x14ac:dyDescent="0.2">
      <c r="A26" s="81" t="s">
        <v>34</v>
      </c>
      <c r="B26" s="81" t="s">
        <v>35</v>
      </c>
      <c r="C26" s="81" t="s">
        <v>36</v>
      </c>
      <c r="D26" s="81" t="s">
        <v>69</v>
      </c>
      <c r="E26" s="81" t="s">
        <v>38</v>
      </c>
      <c r="F26" s="81" t="s">
        <v>39</v>
      </c>
      <c r="G26" s="81" t="s">
        <v>163</v>
      </c>
      <c r="H26" s="81" t="s">
        <v>164</v>
      </c>
      <c r="I26" s="81" t="s">
        <v>13</v>
      </c>
      <c r="J26" s="81" t="s">
        <v>18</v>
      </c>
      <c r="K26" s="81" t="s">
        <v>42</v>
      </c>
      <c r="L26" s="81" t="s">
        <v>12</v>
      </c>
      <c r="M26" s="82">
        <v>57041941.780000001</v>
      </c>
      <c r="N26" s="82">
        <v>57041941.700000003</v>
      </c>
      <c r="O26" s="82">
        <v>18902986.710000001</v>
      </c>
      <c r="P26" s="82">
        <v>18902986.710000001</v>
      </c>
    </row>
    <row r="27" spans="1:17" x14ac:dyDescent="0.2">
      <c r="A27" s="81" t="s">
        <v>34</v>
      </c>
      <c r="B27" s="81" t="s">
        <v>35</v>
      </c>
      <c r="C27" s="81" t="s">
        <v>36</v>
      </c>
      <c r="D27" s="81" t="s">
        <v>140</v>
      </c>
      <c r="E27" s="81" t="s">
        <v>38</v>
      </c>
      <c r="F27" s="81" t="s">
        <v>39</v>
      </c>
      <c r="G27" s="81" t="s">
        <v>47</v>
      </c>
      <c r="H27" s="81" t="s">
        <v>48</v>
      </c>
      <c r="I27" s="81" t="s">
        <v>13</v>
      </c>
      <c r="J27" s="81" t="s">
        <v>18</v>
      </c>
      <c r="K27" s="81" t="s">
        <v>42</v>
      </c>
      <c r="L27" s="81" t="s">
        <v>13</v>
      </c>
      <c r="M27" s="82">
        <v>56608582.100000001</v>
      </c>
      <c r="N27" s="82">
        <v>56608582.100000001</v>
      </c>
      <c r="O27" s="82">
        <v>56608582.100000001</v>
      </c>
      <c r="P27" s="82">
        <v>56608582.100000001</v>
      </c>
    </row>
    <row r="28" spans="1:17" x14ac:dyDescent="0.2">
      <c r="A28" s="81" t="s">
        <v>34</v>
      </c>
      <c r="B28" s="81" t="s">
        <v>35</v>
      </c>
      <c r="C28" s="81" t="s">
        <v>78</v>
      </c>
      <c r="D28" s="81" t="s">
        <v>79</v>
      </c>
      <c r="E28" s="81" t="s">
        <v>80</v>
      </c>
      <c r="F28" s="81" t="s">
        <v>81</v>
      </c>
      <c r="G28" s="81" t="s">
        <v>82</v>
      </c>
      <c r="H28" s="81" t="s">
        <v>161</v>
      </c>
      <c r="I28" s="81" t="s">
        <v>68</v>
      </c>
      <c r="J28" s="81" t="s">
        <v>17</v>
      </c>
      <c r="K28" s="81" t="s">
        <v>83</v>
      </c>
      <c r="L28" s="81" t="s">
        <v>13</v>
      </c>
      <c r="M28" s="82">
        <v>68953625.540000007</v>
      </c>
      <c r="N28" s="82">
        <v>68953625.540000007</v>
      </c>
      <c r="O28" s="82">
        <v>68952600.299999997</v>
      </c>
      <c r="P28" s="82">
        <v>68271278.090000004</v>
      </c>
    </row>
    <row r="29" spans="1:17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60"/>
      <c r="O29" s="60"/>
      <c r="P29" s="60"/>
    </row>
    <row r="30" spans="1:17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>
        <f>SUM(M10:M29)</f>
        <v>797293832.16999996</v>
      </c>
      <c r="N30" s="60">
        <f t="shared" ref="N30:Q30" si="0">SUM(N10:N29)</f>
        <v>711924665.74000001</v>
      </c>
      <c r="O30" s="60">
        <f t="shared" si="0"/>
        <v>546008893.58000004</v>
      </c>
      <c r="P30" s="60">
        <f t="shared" si="0"/>
        <v>541130588.68000007</v>
      </c>
      <c r="Q30" s="60">
        <f t="shared" si="0"/>
        <v>0</v>
      </c>
    </row>
    <row r="31" spans="1:17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  <c r="N31" s="60"/>
      <c r="O31" s="60"/>
      <c r="P31" s="60"/>
    </row>
    <row r="32" spans="1:17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  <c r="N32" s="60"/>
      <c r="O32" s="60"/>
      <c r="P32" s="60"/>
    </row>
    <row r="33" spans="1:16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N33" s="52"/>
      <c r="O33" s="52"/>
      <c r="P33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sqref="A1:XFD1048576"/>
    </sheetView>
  </sheetViews>
  <sheetFormatPr defaultRowHeight="12.75" x14ac:dyDescent="0.2"/>
  <cols>
    <col min="3" max="3" width="6.85546875" customWidth="1"/>
    <col min="8" max="8" width="23.71093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s="80" t="s">
        <v>143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10.5" customHeight="1" x14ac:dyDescent="0.2">
      <c r="A3" s="80" t="s">
        <v>20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10.5" customHeight="1" x14ac:dyDescent="0.2">
      <c r="A4" s="102" t="s">
        <v>169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ht="10.5" customHeight="1" x14ac:dyDescent="0.2">
      <c r="A5" s="102" t="s">
        <v>21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6" x14ac:dyDescent="0.2">
      <c r="A7" s="80" t="s">
        <v>22</v>
      </c>
      <c r="B7" s="80"/>
      <c r="C7" s="80" t="s">
        <v>23</v>
      </c>
      <c r="D7" s="80" t="s">
        <v>24</v>
      </c>
      <c r="E7" s="80" t="s">
        <v>25</v>
      </c>
      <c r="F7" s="80"/>
      <c r="G7" s="80" t="s">
        <v>26</v>
      </c>
      <c r="H7" s="80"/>
      <c r="I7" s="80" t="s">
        <v>27</v>
      </c>
      <c r="J7" s="80" t="s">
        <v>28</v>
      </c>
      <c r="K7" s="80" t="s">
        <v>29</v>
      </c>
      <c r="L7" s="80" t="s">
        <v>30</v>
      </c>
      <c r="M7" s="80" t="s">
        <v>31</v>
      </c>
      <c r="N7" s="80" t="s">
        <v>129</v>
      </c>
      <c r="O7" s="80" t="s">
        <v>130</v>
      </c>
      <c r="P7" s="80" t="s">
        <v>131</v>
      </c>
    </row>
    <row r="8" spans="1:16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32</v>
      </c>
      <c r="N8" s="80" t="s">
        <v>132</v>
      </c>
      <c r="O8" s="80" t="s">
        <v>133</v>
      </c>
      <c r="P8" s="80" t="s">
        <v>134</v>
      </c>
    </row>
    <row r="9" spans="1:16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33</v>
      </c>
      <c r="M9" s="80" t="s">
        <v>149</v>
      </c>
      <c r="N9" s="80" t="s">
        <v>149</v>
      </c>
      <c r="O9" s="80" t="s">
        <v>149</v>
      </c>
      <c r="P9" s="80" t="s">
        <v>149</v>
      </c>
    </row>
    <row r="10" spans="1:16" x14ac:dyDescent="0.2">
      <c r="A10" s="80" t="s">
        <v>34</v>
      </c>
      <c r="B10" s="80" t="s">
        <v>35</v>
      </c>
      <c r="C10" s="80" t="s">
        <v>36</v>
      </c>
      <c r="D10" s="80" t="s">
        <v>37</v>
      </c>
      <c r="E10" s="80" t="s">
        <v>38</v>
      </c>
      <c r="F10" s="80" t="s">
        <v>39</v>
      </c>
      <c r="G10" s="80" t="s">
        <v>40</v>
      </c>
      <c r="H10" s="80" t="s">
        <v>41</v>
      </c>
      <c r="I10" s="80" t="s">
        <v>13</v>
      </c>
      <c r="J10" s="80" t="s">
        <v>18</v>
      </c>
      <c r="K10" s="80" t="s">
        <v>42</v>
      </c>
      <c r="L10" s="80" t="s">
        <v>12</v>
      </c>
      <c r="M10" s="1">
        <v>31720937</v>
      </c>
      <c r="N10" s="1">
        <v>21597450.73</v>
      </c>
      <c r="O10" s="1">
        <v>16517236.220000001</v>
      </c>
      <c r="P10" s="1">
        <v>16210638.779999999</v>
      </c>
    </row>
    <row r="11" spans="1:16" x14ac:dyDescent="0.2">
      <c r="A11" s="80" t="s">
        <v>34</v>
      </c>
      <c r="B11" s="80" t="s">
        <v>35</v>
      </c>
      <c r="C11" s="80" t="s">
        <v>36</v>
      </c>
      <c r="D11" s="80" t="s">
        <v>37</v>
      </c>
      <c r="E11" s="80" t="s">
        <v>38</v>
      </c>
      <c r="F11" s="80" t="s">
        <v>39</v>
      </c>
      <c r="G11" s="80" t="s">
        <v>43</v>
      </c>
      <c r="H11" s="80" t="s">
        <v>44</v>
      </c>
      <c r="I11" s="80" t="s">
        <v>13</v>
      </c>
      <c r="J11" s="80" t="s">
        <v>18</v>
      </c>
      <c r="K11" s="80" t="s">
        <v>42</v>
      </c>
      <c r="L11" s="80" t="s">
        <v>14</v>
      </c>
      <c r="M11" s="1">
        <v>3000000</v>
      </c>
      <c r="N11" s="1">
        <v>62606.29</v>
      </c>
      <c r="O11" s="1">
        <v>55195.51</v>
      </c>
      <c r="P11" s="1">
        <v>34218.6</v>
      </c>
    </row>
    <row r="12" spans="1:16" x14ac:dyDescent="0.2">
      <c r="A12" s="80" t="s">
        <v>34</v>
      </c>
      <c r="B12" s="80" t="s">
        <v>35</v>
      </c>
      <c r="C12" s="80" t="s">
        <v>36</v>
      </c>
      <c r="D12" s="80" t="s">
        <v>37</v>
      </c>
      <c r="E12" s="80" t="s">
        <v>38</v>
      </c>
      <c r="F12" s="80" t="s">
        <v>39</v>
      </c>
      <c r="G12" s="80" t="s">
        <v>43</v>
      </c>
      <c r="H12" s="80" t="s">
        <v>44</v>
      </c>
      <c r="I12" s="80" t="s">
        <v>13</v>
      </c>
      <c r="J12" s="80" t="s">
        <v>18</v>
      </c>
      <c r="K12" s="80" t="s">
        <v>42</v>
      </c>
      <c r="L12" s="80" t="s">
        <v>12</v>
      </c>
      <c r="M12" s="1">
        <v>150544829</v>
      </c>
      <c r="N12" s="1">
        <v>126627483.59999999</v>
      </c>
      <c r="O12" s="1">
        <v>40452033.259999998</v>
      </c>
      <c r="P12" s="1">
        <v>39180709.469999999</v>
      </c>
    </row>
    <row r="13" spans="1:16" x14ac:dyDescent="0.2">
      <c r="A13" s="80" t="s">
        <v>34</v>
      </c>
      <c r="B13" s="80" t="s">
        <v>35</v>
      </c>
      <c r="C13" s="80" t="s">
        <v>36</v>
      </c>
      <c r="D13" s="80" t="s">
        <v>37</v>
      </c>
      <c r="E13" s="80" t="s">
        <v>38</v>
      </c>
      <c r="F13" s="80" t="s">
        <v>39</v>
      </c>
      <c r="G13" s="80" t="s">
        <v>43</v>
      </c>
      <c r="H13" s="80" t="s">
        <v>44</v>
      </c>
      <c r="I13" s="80" t="s">
        <v>13</v>
      </c>
      <c r="J13" s="80" t="s">
        <v>19</v>
      </c>
      <c r="K13" s="80" t="s">
        <v>45</v>
      </c>
      <c r="L13" s="80" t="s">
        <v>12</v>
      </c>
      <c r="M13" s="1">
        <v>23202114</v>
      </c>
      <c r="N13" s="1">
        <v>14133215.57</v>
      </c>
      <c r="O13" s="1">
        <v>1125834.98</v>
      </c>
      <c r="P13" s="1">
        <v>1125834.98</v>
      </c>
    </row>
    <row r="14" spans="1:16" x14ac:dyDescent="0.2">
      <c r="A14" s="80" t="s">
        <v>34</v>
      </c>
      <c r="B14" s="80" t="s">
        <v>35</v>
      </c>
      <c r="C14" s="80" t="s">
        <v>36</v>
      </c>
      <c r="D14" s="80" t="s">
        <v>37</v>
      </c>
      <c r="E14" s="80" t="s">
        <v>38</v>
      </c>
      <c r="F14" s="80" t="s">
        <v>39</v>
      </c>
      <c r="G14" s="80" t="s">
        <v>43</v>
      </c>
      <c r="H14" s="80" t="s">
        <v>44</v>
      </c>
      <c r="I14" s="80" t="s">
        <v>13</v>
      </c>
      <c r="J14" s="80" t="s">
        <v>82</v>
      </c>
      <c r="K14" s="80" t="s">
        <v>135</v>
      </c>
      <c r="L14" s="80" t="s">
        <v>14</v>
      </c>
      <c r="M14" s="1">
        <v>4995675</v>
      </c>
      <c r="N14" s="80"/>
      <c r="O14" s="80"/>
      <c r="P14" s="80"/>
    </row>
    <row r="15" spans="1:16" x14ac:dyDescent="0.2">
      <c r="A15" s="80" t="s">
        <v>34</v>
      </c>
      <c r="B15" s="80" t="s">
        <v>35</v>
      </c>
      <c r="C15" s="80" t="s">
        <v>36</v>
      </c>
      <c r="D15" s="80" t="s">
        <v>46</v>
      </c>
      <c r="E15" s="80" t="s">
        <v>38</v>
      </c>
      <c r="F15" s="80" t="s">
        <v>39</v>
      </c>
      <c r="G15" s="80" t="s">
        <v>49</v>
      </c>
      <c r="H15" s="80" t="s">
        <v>50</v>
      </c>
      <c r="I15" s="80" t="s">
        <v>13</v>
      </c>
      <c r="J15" s="80" t="s">
        <v>18</v>
      </c>
      <c r="K15" s="80" t="s">
        <v>42</v>
      </c>
      <c r="L15" s="80" t="s">
        <v>14</v>
      </c>
      <c r="M15" s="1">
        <v>1490000</v>
      </c>
      <c r="N15" s="80"/>
      <c r="O15" s="80"/>
      <c r="P15" s="80"/>
    </row>
    <row r="16" spans="1:16" x14ac:dyDescent="0.2">
      <c r="A16" s="80" t="s">
        <v>34</v>
      </c>
      <c r="B16" s="80" t="s">
        <v>35</v>
      </c>
      <c r="C16" s="80" t="s">
        <v>36</v>
      </c>
      <c r="D16" s="80" t="s">
        <v>46</v>
      </c>
      <c r="E16" s="80" t="s">
        <v>38</v>
      </c>
      <c r="F16" s="80" t="s">
        <v>39</v>
      </c>
      <c r="G16" s="80" t="s">
        <v>51</v>
      </c>
      <c r="H16" s="80" t="s">
        <v>52</v>
      </c>
      <c r="I16" s="80" t="s">
        <v>13</v>
      </c>
      <c r="J16" s="80" t="s">
        <v>18</v>
      </c>
      <c r="K16" s="80" t="s">
        <v>42</v>
      </c>
      <c r="L16" s="80" t="s">
        <v>14</v>
      </c>
      <c r="M16" s="1">
        <v>3000000</v>
      </c>
      <c r="N16" s="80"/>
      <c r="O16" s="80"/>
      <c r="P16" s="80"/>
    </row>
    <row r="17" spans="1:16" x14ac:dyDescent="0.2">
      <c r="A17" s="80" t="s">
        <v>34</v>
      </c>
      <c r="B17" s="80" t="s">
        <v>35</v>
      </c>
      <c r="C17" s="80" t="s">
        <v>36</v>
      </c>
      <c r="D17" s="80" t="s">
        <v>46</v>
      </c>
      <c r="E17" s="80" t="s">
        <v>38</v>
      </c>
      <c r="F17" s="80" t="s">
        <v>39</v>
      </c>
      <c r="G17" s="80" t="s">
        <v>53</v>
      </c>
      <c r="H17" s="80" t="s">
        <v>54</v>
      </c>
      <c r="I17" s="80" t="s">
        <v>13</v>
      </c>
      <c r="J17" s="80" t="s">
        <v>18</v>
      </c>
      <c r="K17" s="80" t="s">
        <v>42</v>
      </c>
      <c r="L17" s="80" t="s">
        <v>14</v>
      </c>
      <c r="M17" s="1">
        <v>3453069</v>
      </c>
      <c r="N17" s="80"/>
      <c r="O17" s="80"/>
      <c r="P17" s="80"/>
    </row>
    <row r="18" spans="1:16" x14ac:dyDescent="0.2">
      <c r="A18" s="80" t="s">
        <v>34</v>
      </c>
      <c r="B18" s="80" t="s">
        <v>35</v>
      </c>
      <c r="C18" s="80" t="s">
        <v>36</v>
      </c>
      <c r="D18" s="80" t="s">
        <v>46</v>
      </c>
      <c r="E18" s="80" t="s">
        <v>38</v>
      </c>
      <c r="F18" s="80" t="s">
        <v>39</v>
      </c>
      <c r="G18" s="80" t="s">
        <v>55</v>
      </c>
      <c r="H18" s="80" t="s">
        <v>56</v>
      </c>
      <c r="I18" s="80" t="s">
        <v>13</v>
      </c>
      <c r="J18" s="80" t="s">
        <v>18</v>
      </c>
      <c r="K18" s="80" t="s">
        <v>42</v>
      </c>
      <c r="L18" s="80" t="s">
        <v>14</v>
      </c>
      <c r="M18" s="1">
        <v>700000</v>
      </c>
      <c r="N18" s="80"/>
      <c r="O18" s="80"/>
      <c r="P18" s="80"/>
    </row>
    <row r="19" spans="1:16" x14ac:dyDescent="0.2">
      <c r="A19" s="80" t="s">
        <v>34</v>
      </c>
      <c r="B19" s="80" t="s">
        <v>35</v>
      </c>
      <c r="C19" s="80" t="s">
        <v>36</v>
      </c>
      <c r="D19" s="80" t="s">
        <v>46</v>
      </c>
      <c r="E19" s="80" t="s">
        <v>38</v>
      </c>
      <c r="F19" s="80" t="s">
        <v>39</v>
      </c>
      <c r="G19" s="80" t="s">
        <v>57</v>
      </c>
      <c r="H19" s="80" t="s">
        <v>58</v>
      </c>
      <c r="I19" s="80" t="s">
        <v>13</v>
      </c>
      <c r="J19" s="80" t="s">
        <v>18</v>
      </c>
      <c r="K19" s="80" t="s">
        <v>42</v>
      </c>
      <c r="L19" s="80" t="s">
        <v>14</v>
      </c>
      <c r="M19" s="1">
        <v>890000</v>
      </c>
      <c r="N19" s="80"/>
      <c r="O19" s="80"/>
      <c r="P19" s="80"/>
    </row>
    <row r="20" spans="1:16" x14ac:dyDescent="0.2">
      <c r="A20" s="80" t="s">
        <v>34</v>
      </c>
      <c r="B20" s="80" t="s">
        <v>35</v>
      </c>
      <c r="C20" s="80" t="s">
        <v>36</v>
      </c>
      <c r="D20" s="80" t="s">
        <v>46</v>
      </c>
      <c r="E20" s="80" t="s">
        <v>38</v>
      </c>
      <c r="F20" s="80" t="s">
        <v>39</v>
      </c>
      <c r="G20" s="80" t="s">
        <v>59</v>
      </c>
      <c r="H20" s="80" t="s">
        <v>60</v>
      </c>
      <c r="I20" s="80" t="s">
        <v>13</v>
      </c>
      <c r="J20" s="80" t="s">
        <v>18</v>
      </c>
      <c r="K20" s="80" t="s">
        <v>42</v>
      </c>
      <c r="L20" s="80" t="s">
        <v>14</v>
      </c>
      <c r="M20" s="1">
        <v>2000000</v>
      </c>
      <c r="N20" s="80"/>
      <c r="O20" s="80"/>
      <c r="P20" s="80"/>
    </row>
    <row r="21" spans="1:16" x14ac:dyDescent="0.2">
      <c r="A21" s="80" t="s">
        <v>34</v>
      </c>
      <c r="B21" s="80" t="s">
        <v>35</v>
      </c>
      <c r="C21" s="80" t="s">
        <v>36</v>
      </c>
      <c r="D21" s="80" t="s">
        <v>46</v>
      </c>
      <c r="E21" s="80" t="s">
        <v>38</v>
      </c>
      <c r="F21" s="80" t="s">
        <v>39</v>
      </c>
      <c r="G21" s="80" t="s">
        <v>138</v>
      </c>
      <c r="H21" s="80" t="s">
        <v>139</v>
      </c>
      <c r="I21" s="80" t="s">
        <v>13</v>
      </c>
      <c r="J21" s="80" t="s">
        <v>18</v>
      </c>
      <c r="K21" s="80" t="s">
        <v>42</v>
      </c>
      <c r="L21" s="80" t="s">
        <v>14</v>
      </c>
      <c r="M21" s="1">
        <v>1800000</v>
      </c>
      <c r="N21" s="80"/>
      <c r="O21" s="80"/>
      <c r="P21" s="80"/>
    </row>
    <row r="22" spans="1:16" x14ac:dyDescent="0.2">
      <c r="A22" s="80" t="s">
        <v>34</v>
      </c>
      <c r="B22" s="80" t="s">
        <v>35</v>
      </c>
      <c r="C22" s="80" t="s">
        <v>36</v>
      </c>
      <c r="D22" s="80" t="s">
        <v>46</v>
      </c>
      <c r="E22" s="80" t="s">
        <v>38</v>
      </c>
      <c r="F22" s="80" t="s">
        <v>39</v>
      </c>
      <c r="G22" s="80" t="s">
        <v>61</v>
      </c>
      <c r="H22" s="80" t="s">
        <v>160</v>
      </c>
      <c r="I22" s="80" t="s">
        <v>13</v>
      </c>
      <c r="J22" s="80" t="s">
        <v>18</v>
      </c>
      <c r="K22" s="80" t="s">
        <v>42</v>
      </c>
      <c r="L22" s="80" t="s">
        <v>13</v>
      </c>
      <c r="M22" s="1">
        <v>422367269.35000002</v>
      </c>
      <c r="N22" s="1">
        <v>422367269.35000002</v>
      </c>
      <c r="O22" s="1">
        <v>422271769.86000001</v>
      </c>
      <c r="P22" s="1">
        <v>419542777.77999997</v>
      </c>
    </row>
    <row r="23" spans="1:16" x14ac:dyDescent="0.2">
      <c r="A23" s="80" t="s">
        <v>34</v>
      </c>
      <c r="B23" s="80" t="s">
        <v>35</v>
      </c>
      <c r="C23" s="80" t="s">
        <v>36</v>
      </c>
      <c r="D23" s="80" t="s">
        <v>46</v>
      </c>
      <c r="E23" s="80" t="s">
        <v>38</v>
      </c>
      <c r="F23" s="80" t="s">
        <v>39</v>
      </c>
      <c r="G23" s="80" t="s">
        <v>125</v>
      </c>
      <c r="H23" s="80" t="s">
        <v>126</v>
      </c>
      <c r="I23" s="80" t="s">
        <v>13</v>
      </c>
      <c r="J23" s="80" t="s">
        <v>18</v>
      </c>
      <c r="K23" s="80" t="s">
        <v>42</v>
      </c>
      <c r="L23" s="80" t="s">
        <v>12</v>
      </c>
      <c r="M23" s="1">
        <v>17799477</v>
      </c>
      <c r="N23" s="1">
        <v>7356233.3300000001</v>
      </c>
      <c r="O23" s="1">
        <v>7261110.8600000003</v>
      </c>
      <c r="P23" s="1">
        <v>7261110.8600000003</v>
      </c>
    </row>
    <row r="24" spans="1:16" x14ac:dyDescent="0.2">
      <c r="A24" s="80" t="s">
        <v>34</v>
      </c>
      <c r="B24" s="80" t="s">
        <v>35</v>
      </c>
      <c r="C24" s="80" t="s">
        <v>36</v>
      </c>
      <c r="D24" s="80" t="s">
        <v>62</v>
      </c>
      <c r="E24" s="80" t="s">
        <v>38</v>
      </c>
      <c r="F24" s="80" t="s">
        <v>39</v>
      </c>
      <c r="G24" s="80" t="s">
        <v>63</v>
      </c>
      <c r="H24" s="80" t="s">
        <v>64</v>
      </c>
      <c r="I24" s="80" t="s">
        <v>13</v>
      </c>
      <c r="J24" s="80" t="s">
        <v>18</v>
      </c>
      <c r="K24" s="80" t="s">
        <v>42</v>
      </c>
      <c r="L24" s="80" t="s">
        <v>14</v>
      </c>
      <c r="M24" s="1">
        <v>20000</v>
      </c>
      <c r="N24" s="80"/>
      <c r="O24" s="80"/>
      <c r="P24" s="80"/>
    </row>
    <row r="25" spans="1:16" x14ac:dyDescent="0.2">
      <c r="A25" s="80" t="s">
        <v>34</v>
      </c>
      <c r="B25" s="80" t="s">
        <v>35</v>
      </c>
      <c r="C25" s="80" t="s">
        <v>36</v>
      </c>
      <c r="D25" s="80" t="s">
        <v>62</v>
      </c>
      <c r="E25" s="80" t="s">
        <v>38</v>
      </c>
      <c r="F25" s="80" t="s">
        <v>39</v>
      </c>
      <c r="G25" s="80" t="s">
        <v>63</v>
      </c>
      <c r="H25" s="80" t="s">
        <v>64</v>
      </c>
      <c r="I25" s="80" t="s">
        <v>13</v>
      </c>
      <c r="J25" s="80" t="s">
        <v>18</v>
      </c>
      <c r="K25" s="80" t="s">
        <v>42</v>
      </c>
      <c r="L25" s="80" t="s">
        <v>12</v>
      </c>
      <c r="M25" s="1">
        <v>20000</v>
      </c>
      <c r="N25" s="80"/>
      <c r="O25" s="80"/>
      <c r="P25" s="80"/>
    </row>
    <row r="26" spans="1:16" x14ac:dyDescent="0.2">
      <c r="A26" s="80" t="s">
        <v>34</v>
      </c>
      <c r="B26" s="80" t="s">
        <v>35</v>
      </c>
      <c r="C26" s="80" t="s">
        <v>36</v>
      </c>
      <c r="D26" s="80" t="s">
        <v>65</v>
      </c>
      <c r="E26" s="80" t="s">
        <v>38</v>
      </c>
      <c r="F26" s="80" t="s">
        <v>39</v>
      </c>
      <c r="G26" s="80" t="s">
        <v>66</v>
      </c>
      <c r="H26" s="80" t="s">
        <v>67</v>
      </c>
      <c r="I26" s="80" t="s">
        <v>68</v>
      </c>
      <c r="J26" s="80" t="s">
        <v>18</v>
      </c>
      <c r="K26" s="80" t="s">
        <v>42</v>
      </c>
      <c r="L26" s="80" t="s">
        <v>12</v>
      </c>
      <c r="M26" s="1">
        <v>30841533</v>
      </c>
      <c r="N26" s="1">
        <v>16652478.199999999</v>
      </c>
      <c r="O26" s="1">
        <v>8545793.2899999991</v>
      </c>
      <c r="P26" s="1">
        <v>8545793.2899999991</v>
      </c>
    </row>
    <row r="27" spans="1:16" x14ac:dyDescent="0.2">
      <c r="A27" s="80" t="s">
        <v>34</v>
      </c>
      <c r="B27" s="80" t="s">
        <v>35</v>
      </c>
      <c r="C27" s="80" t="s">
        <v>36</v>
      </c>
      <c r="D27" s="80" t="s">
        <v>69</v>
      </c>
      <c r="E27" s="80" t="s">
        <v>38</v>
      </c>
      <c r="F27" s="80" t="s">
        <v>39</v>
      </c>
      <c r="G27" s="80" t="s">
        <v>163</v>
      </c>
      <c r="H27" s="80" t="s">
        <v>164</v>
      </c>
      <c r="I27" s="80" t="s">
        <v>13</v>
      </c>
      <c r="J27" s="80" t="s">
        <v>18</v>
      </c>
      <c r="K27" s="80" t="s">
        <v>42</v>
      </c>
      <c r="L27" s="80" t="s">
        <v>12</v>
      </c>
      <c r="M27" s="1">
        <v>57099527.240000002</v>
      </c>
      <c r="N27" s="1">
        <v>57099527.159999996</v>
      </c>
      <c r="O27" s="1">
        <v>23651364.059999999</v>
      </c>
      <c r="P27" s="1">
        <v>23651364.059999999</v>
      </c>
    </row>
    <row r="28" spans="1:16" x14ac:dyDescent="0.2">
      <c r="A28" s="80" t="s">
        <v>34</v>
      </c>
      <c r="B28" s="80" t="s">
        <v>35</v>
      </c>
      <c r="C28" s="80" t="s">
        <v>36</v>
      </c>
      <c r="D28" s="80" t="s">
        <v>140</v>
      </c>
      <c r="E28" s="80" t="s">
        <v>38</v>
      </c>
      <c r="F28" s="80" t="s">
        <v>39</v>
      </c>
      <c r="G28" s="80" t="s">
        <v>47</v>
      </c>
      <c r="H28" s="80" t="s">
        <v>48</v>
      </c>
      <c r="I28" s="80" t="s">
        <v>13</v>
      </c>
      <c r="J28" s="80" t="s">
        <v>18</v>
      </c>
      <c r="K28" s="80" t="s">
        <v>42</v>
      </c>
      <c r="L28" s="80" t="s">
        <v>13</v>
      </c>
      <c r="M28" s="1">
        <v>70800650.849999994</v>
      </c>
      <c r="N28" s="1">
        <v>70800650.849999994</v>
      </c>
      <c r="O28" s="1">
        <v>70800650.849999994</v>
      </c>
      <c r="P28" s="1">
        <v>70800650.849999994</v>
      </c>
    </row>
    <row r="29" spans="1:16" x14ac:dyDescent="0.2">
      <c r="A29" s="80" t="s">
        <v>34</v>
      </c>
      <c r="B29" s="80" t="s">
        <v>35</v>
      </c>
      <c r="C29" s="80" t="s">
        <v>78</v>
      </c>
      <c r="D29" s="80" t="s">
        <v>79</v>
      </c>
      <c r="E29" s="80" t="s">
        <v>80</v>
      </c>
      <c r="F29" s="80" t="s">
        <v>81</v>
      </c>
      <c r="G29" s="80" t="s">
        <v>82</v>
      </c>
      <c r="H29" s="80" t="s">
        <v>161</v>
      </c>
      <c r="I29" s="80" t="s">
        <v>68</v>
      </c>
      <c r="J29" s="80" t="s">
        <v>17</v>
      </c>
      <c r="K29" s="80" t="s">
        <v>83</v>
      </c>
      <c r="L29" s="80" t="s">
        <v>13</v>
      </c>
      <c r="M29" s="1">
        <v>84954530.069999993</v>
      </c>
      <c r="N29" s="1">
        <v>84954530.069999993</v>
      </c>
      <c r="O29" s="1">
        <v>84924360.290000007</v>
      </c>
      <c r="P29" s="1">
        <v>84237409.430000007</v>
      </c>
    </row>
    <row r="30" spans="1:16" x14ac:dyDescent="0.2">
      <c r="M30" s="1"/>
      <c r="N30" s="1"/>
      <c r="O30" s="1"/>
      <c r="P30" s="1"/>
    </row>
    <row r="31" spans="1:16" x14ac:dyDescent="0.2">
      <c r="M31" s="1">
        <f>SUM(M10:M30)</f>
        <v>910699611.50999999</v>
      </c>
      <c r="N31" s="1">
        <f t="shared" ref="N31:P31" si="0">SUM(N10:N30)</f>
        <v>821651445.1500001</v>
      </c>
      <c r="O31" s="1">
        <f t="shared" si="0"/>
        <v>675605349.17999995</v>
      </c>
      <c r="P31" s="1">
        <f t="shared" si="0"/>
        <v>670590508.0999999</v>
      </c>
    </row>
    <row r="32" spans="1:16" x14ac:dyDescent="0.2">
      <c r="M32" s="1"/>
      <c r="N32" s="1"/>
      <c r="O32" s="1"/>
      <c r="P32" s="1"/>
    </row>
    <row r="33" spans="13:16" x14ac:dyDescent="0.2">
      <c r="M33" s="54"/>
      <c r="N33" s="54"/>
      <c r="O33" s="54"/>
      <c r="P33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XFD1048576"/>
    </sheetView>
  </sheetViews>
  <sheetFormatPr defaultRowHeight="12.75" x14ac:dyDescent="0.2"/>
  <cols>
    <col min="13" max="16" width="15" customWidth="1"/>
  </cols>
  <sheetData>
    <row r="1" spans="1:16" x14ac:dyDescent="0.2">
      <c r="A1" s="83" t="s">
        <v>170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x14ac:dyDescent="0.2">
      <c r="A3" s="83" t="s">
        <v>20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x14ac:dyDescent="0.2">
      <c r="A4" s="102" t="s">
        <v>171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x14ac:dyDescent="0.2">
      <c r="A5" s="102" t="s">
        <v>21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ht="10.5" customHeight="1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0.5" customHeight="1" x14ac:dyDescent="0.2">
      <c r="A7" s="83" t="s">
        <v>22</v>
      </c>
      <c r="B7" s="83"/>
      <c r="C7" s="83" t="s">
        <v>23</v>
      </c>
      <c r="D7" s="83" t="s">
        <v>24</v>
      </c>
      <c r="E7" s="83" t="s">
        <v>25</v>
      </c>
      <c r="F7" s="83"/>
      <c r="G7" s="83" t="s">
        <v>26</v>
      </c>
      <c r="H7" s="83"/>
      <c r="I7" s="83" t="s">
        <v>27</v>
      </c>
      <c r="J7" s="83" t="s">
        <v>28</v>
      </c>
      <c r="K7" s="83" t="s">
        <v>29</v>
      </c>
      <c r="L7" s="83" t="s">
        <v>30</v>
      </c>
      <c r="M7" s="83" t="s">
        <v>31</v>
      </c>
      <c r="N7" s="83" t="s">
        <v>129</v>
      </c>
      <c r="O7" s="83" t="s">
        <v>130</v>
      </c>
      <c r="P7" s="83" t="s">
        <v>131</v>
      </c>
    </row>
    <row r="8" spans="1:16" x14ac:dyDescent="0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 t="s">
        <v>32</v>
      </c>
      <c r="N8" s="83" t="s">
        <v>132</v>
      </c>
      <c r="O8" s="83" t="s">
        <v>133</v>
      </c>
      <c r="P8" s="83" t="s">
        <v>134</v>
      </c>
    </row>
    <row r="9" spans="1:16" x14ac:dyDescent="0.2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 t="s">
        <v>33</v>
      </c>
      <c r="M9" s="83" t="s">
        <v>149</v>
      </c>
      <c r="N9" s="83" t="s">
        <v>149</v>
      </c>
      <c r="O9" s="83" t="s">
        <v>149</v>
      </c>
      <c r="P9" s="83" t="s">
        <v>149</v>
      </c>
    </row>
    <row r="10" spans="1:16" x14ac:dyDescent="0.2">
      <c r="A10" s="83" t="s">
        <v>34</v>
      </c>
      <c r="B10" s="83" t="s">
        <v>35</v>
      </c>
      <c r="C10" s="83" t="s">
        <v>36</v>
      </c>
      <c r="D10" s="83" t="s">
        <v>37</v>
      </c>
      <c r="E10" s="83" t="s">
        <v>38</v>
      </c>
      <c r="F10" s="83" t="s">
        <v>39</v>
      </c>
      <c r="G10" s="83" t="s">
        <v>40</v>
      </c>
      <c r="H10" s="83" t="s">
        <v>41</v>
      </c>
      <c r="I10" s="83" t="s">
        <v>13</v>
      </c>
      <c r="J10" s="83" t="s">
        <v>18</v>
      </c>
      <c r="K10" s="83" t="s">
        <v>42</v>
      </c>
      <c r="L10" s="83" t="s">
        <v>12</v>
      </c>
      <c r="M10" s="1">
        <v>31720937</v>
      </c>
      <c r="N10" s="1">
        <v>28458358.949999999</v>
      </c>
      <c r="O10" s="1">
        <v>21061749.73</v>
      </c>
      <c r="P10" s="1">
        <v>20548349.34</v>
      </c>
    </row>
    <row r="11" spans="1:16" x14ac:dyDescent="0.2">
      <c r="A11" s="83" t="s">
        <v>34</v>
      </c>
      <c r="B11" s="83" t="s">
        <v>35</v>
      </c>
      <c r="C11" s="83" t="s">
        <v>36</v>
      </c>
      <c r="D11" s="83" t="s">
        <v>37</v>
      </c>
      <c r="E11" s="83" t="s">
        <v>38</v>
      </c>
      <c r="F11" s="83" t="s">
        <v>39</v>
      </c>
      <c r="G11" s="83" t="s">
        <v>43</v>
      </c>
      <c r="H11" s="83" t="s">
        <v>44</v>
      </c>
      <c r="I11" s="83" t="s">
        <v>13</v>
      </c>
      <c r="J11" s="83" t="s">
        <v>18</v>
      </c>
      <c r="K11" s="83" t="s">
        <v>42</v>
      </c>
      <c r="L11" s="83" t="s">
        <v>14</v>
      </c>
      <c r="M11" s="1">
        <v>3152810</v>
      </c>
      <c r="N11" s="1">
        <v>238514.98</v>
      </c>
      <c r="O11" s="1">
        <v>55195.51</v>
      </c>
      <c r="P11" s="1">
        <v>55195.51</v>
      </c>
    </row>
    <row r="12" spans="1:16" x14ac:dyDescent="0.2">
      <c r="A12" s="83" t="s">
        <v>34</v>
      </c>
      <c r="B12" s="83" t="s">
        <v>35</v>
      </c>
      <c r="C12" s="83" t="s">
        <v>36</v>
      </c>
      <c r="D12" s="83" t="s">
        <v>37</v>
      </c>
      <c r="E12" s="83" t="s">
        <v>38</v>
      </c>
      <c r="F12" s="83" t="s">
        <v>39</v>
      </c>
      <c r="G12" s="83" t="s">
        <v>43</v>
      </c>
      <c r="H12" s="83" t="s">
        <v>44</v>
      </c>
      <c r="I12" s="83" t="s">
        <v>13</v>
      </c>
      <c r="J12" s="83" t="s">
        <v>18</v>
      </c>
      <c r="K12" s="83" t="s">
        <v>42</v>
      </c>
      <c r="L12" s="83" t="s">
        <v>12</v>
      </c>
      <c r="M12" s="1">
        <v>150544829</v>
      </c>
      <c r="N12" s="1">
        <v>130230084.94</v>
      </c>
      <c r="O12" s="1">
        <v>49955216.530000001</v>
      </c>
      <c r="P12" s="1">
        <v>48135593.689999998</v>
      </c>
    </row>
    <row r="13" spans="1:16" x14ac:dyDescent="0.2">
      <c r="A13" s="83" t="s">
        <v>34</v>
      </c>
      <c r="B13" s="83" t="s">
        <v>35</v>
      </c>
      <c r="C13" s="83" t="s">
        <v>36</v>
      </c>
      <c r="D13" s="83" t="s">
        <v>37</v>
      </c>
      <c r="E13" s="83" t="s">
        <v>38</v>
      </c>
      <c r="F13" s="83" t="s">
        <v>39</v>
      </c>
      <c r="G13" s="83" t="s">
        <v>43</v>
      </c>
      <c r="H13" s="83" t="s">
        <v>44</v>
      </c>
      <c r="I13" s="83" t="s">
        <v>13</v>
      </c>
      <c r="J13" s="83" t="s">
        <v>19</v>
      </c>
      <c r="K13" s="83" t="s">
        <v>45</v>
      </c>
      <c r="L13" s="83" t="s">
        <v>12</v>
      </c>
      <c r="M13" s="1">
        <v>23202114</v>
      </c>
      <c r="N13" s="1">
        <v>14133215.57</v>
      </c>
      <c r="O13" s="1">
        <v>3354670.89</v>
      </c>
      <c r="P13" s="1">
        <v>3092258.89</v>
      </c>
    </row>
    <row r="14" spans="1:16" x14ac:dyDescent="0.2">
      <c r="A14" s="83" t="s">
        <v>34</v>
      </c>
      <c r="B14" s="83" t="s">
        <v>35</v>
      </c>
      <c r="C14" s="83" t="s">
        <v>36</v>
      </c>
      <c r="D14" s="83" t="s">
        <v>37</v>
      </c>
      <c r="E14" s="83" t="s">
        <v>38</v>
      </c>
      <c r="F14" s="83" t="s">
        <v>39</v>
      </c>
      <c r="G14" s="83" t="s">
        <v>43</v>
      </c>
      <c r="H14" s="83" t="s">
        <v>44</v>
      </c>
      <c r="I14" s="83" t="s">
        <v>13</v>
      </c>
      <c r="J14" s="83" t="s">
        <v>82</v>
      </c>
      <c r="K14" s="83" t="s">
        <v>135</v>
      </c>
      <c r="L14" s="83" t="s">
        <v>14</v>
      </c>
      <c r="M14" s="1">
        <v>4995675</v>
      </c>
      <c r="N14" s="83"/>
      <c r="O14" s="83"/>
      <c r="P14" s="83"/>
    </row>
    <row r="15" spans="1:16" x14ac:dyDescent="0.2">
      <c r="A15" s="83" t="s">
        <v>34</v>
      </c>
      <c r="B15" s="83" t="s">
        <v>35</v>
      </c>
      <c r="C15" s="83" t="s">
        <v>36</v>
      </c>
      <c r="D15" s="83" t="s">
        <v>46</v>
      </c>
      <c r="E15" s="83" t="s">
        <v>38</v>
      </c>
      <c r="F15" s="83" t="s">
        <v>39</v>
      </c>
      <c r="G15" s="83" t="s">
        <v>49</v>
      </c>
      <c r="H15" s="83" t="s">
        <v>50</v>
      </c>
      <c r="I15" s="83" t="s">
        <v>13</v>
      </c>
      <c r="J15" s="83" t="s">
        <v>18</v>
      </c>
      <c r="K15" s="83" t="s">
        <v>42</v>
      </c>
      <c r="L15" s="83" t="s">
        <v>14</v>
      </c>
      <c r="M15" s="1">
        <v>1490000</v>
      </c>
      <c r="N15" s="83"/>
      <c r="O15" s="83"/>
      <c r="P15" s="83"/>
    </row>
    <row r="16" spans="1:16" x14ac:dyDescent="0.2">
      <c r="A16" s="83" t="s">
        <v>34</v>
      </c>
      <c r="B16" s="83" t="s">
        <v>35</v>
      </c>
      <c r="C16" s="83" t="s">
        <v>36</v>
      </c>
      <c r="D16" s="83" t="s">
        <v>46</v>
      </c>
      <c r="E16" s="83" t="s">
        <v>38</v>
      </c>
      <c r="F16" s="83" t="s">
        <v>39</v>
      </c>
      <c r="G16" s="83" t="s">
        <v>51</v>
      </c>
      <c r="H16" s="83" t="s">
        <v>52</v>
      </c>
      <c r="I16" s="83" t="s">
        <v>13</v>
      </c>
      <c r="J16" s="83" t="s">
        <v>18</v>
      </c>
      <c r="K16" s="83" t="s">
        <v>42</v>
      </c>
      <c r="L16" s="83" t="s">
        <v>14</v>
      </c>
      <c r="M16" s="1">
        <v>3000000</v>
      </c>
      <c r="N16" s="83"/>
      <c r="O16" s="83"/>
      <c r="P16" s="83"/>
    </row>
    <row r="17" spans="1:16" x14ac:dyDescent="0.2">
      <c r="A17" s="83" t="s">
        <v>34</v>
      </c>
      <c r="B17" s="83" t="s">
        <v>35</v>
      </c>
      <c r="C17" s="83" t="s">
        <v>36</v>
      </c>
      <c r="D17" s="83" t="s">
        <v>46</v>
      </c>
      <c r="E17" s="83" t="s">
        <v>38</v>
      </c>
      <c r="F17" s="83" t="s">
        <v>39</v>
      </c>
      <c r="G17" s="83" t="s">
        <v>53</v>
      </c>
      <c r="H17" s="83" t="s">
        <v>54</v>
      </c>
      <c r="I17" s="83" t="s">
        <v>13</v>
      </c>
      <c r="J17" s="83" t="s">
        <v>18</v>
      </c>
      <c r="K17" s="83" t="s">
        <v>42</v>
      </c>
      <c r="L17" s="83" t="s">
        <v>14</v>
      </c>
      <c r="M17" s="1">
        <v>3453069</v>
      </c>
      <c r="N17" s="83"/>
      <c r="O17" s="83"/>
      <c r="P17" s="83"/>
    </row>
    <row r="18" spans="1:16" x14ac:dyDescent="0.2">
      <c r="A18" s="83" t="s">
        <v>34</v>
      </c>
      <c r="B18" s="83" t="s">
        <v>35</v>
      </c>
      <c r="C18" s="83" t="s">
        <v>36</v>
      </c>
      <c r="D18" s="83" t="s">
        <v>46</v>
      </c>
      <c r="E18" s="83" t="s">
        <v>38</v>
      </c>
      <c r="F18" s="83" t="s">
        <v>39</v>
      </c>
      <c r="G18" s="83" t="s">
        <v>55</v>
      </c>
      <c r="H18" s="83" t="s">
        <v>56</v>
      </c>
      <c r="I18" s="83" t="s">
        <v>13</v>
      </c>
      <c r="J18" s="83" t="s">
        <v>18</v>
      </c>
      <c r="K18" s="83" t="s">
        <v>42</v>
      </c>
      <c r="L18" s="83" t="s">
        <v>14</v>
      </c>
      <c r="M18" s="1">
        <v>700000</v>
      </c>
      <c r="N18" s="83"/>
      <c r="O18" s="83"/>
      <c r="P18" s="83"/>
    </row>
    <row r="19" spans="1:16" x14ac:dyDescent="0.2">
      <c r="A19" s="83" t="s">
        <v>34</v>
      </c>
      <c r="B19" s="83" t="s">
        <v>35</v>
      </c>
      <c r="C19" s="83" t="s">
        <v>36</v>
      </c>
      <c r="D19" s="83" t="s">
        <v>46</v>
      </c>
      <c r="E19" s="83" t="s">
        <v>38</v>
      </c>
      <c r="F19" s="83" t="s">
        <v>39</v>
      </c>
      <c r="G19" s="83" t="s">
        <v>57</v>
      </c>
      <c r="H19" s="83" t="s">
        <v>58</v>
      </c>
      <c r="I19" s="83" t="s">
        <v>13</v>
      </c>
      <c r="J19" s="83" t="s">
        <v>18</v>
      </c>
      <c r="K19" s="83" t="s">
        <v>42</v>
      </c>
      <c r="L19" s="83" t="s">
        <v>14</v>
      </c>
      <c r="M19" s="1">
        <v>890000</v>
      </c>
      <c r="N19" s="1">
        <v>2187.91</v>
      </c>
      <c r="O19" s="83"/>
      <c r="P19" s="83"/>
    </row>
    <row r="20" spans="1:16" x14ac:dyDescent="0.2">
      <c r="A20" s="83" t="s">
        <v>34</v>
      </c>
      <c r="B20" s="83" t="s">
        <v>35</v>
      </c>
      <c r="C20" s="83" t="s">
        <v>36</v>
      </c>
      <c r="D20" s="83" t="s">
        <v>46</v>
      </c>
      <c r="E20" s="83" t="s">
        <v>38</v>
      </c>
      <c r="F20" s="83" t="s">
        <v>39</v>
      </c>
      <c r="G20" s="83" t="s">
        <v>59</v>
      </c>
      <c r="H20" s="83" t="s">
        <v>60</v>
      </c>
      <c r="I20" s="83" t="s">
        <v>13</v>
      </c>
      <c r="J20" s="83" t="s">
        <v>18</v>
      </c>
      <c r="K20" s="83" t="s">
        <v>42</v>
      </c>
      <c r="L20" s="83" t="s">
        <v>14</v>
      </c>
      <c r="M20" s="1">
        <v>2000000</v>
      </c>
      <c r="N20" s="83"/>
      <c r="O20" s="83"/>
      <c r="P20" s="83"/>
    </row>
    <row r="21" spans="1:16" x14ac:dyDescent="0.2">
      <c r="A21" s="83" t="s">
        <v>34</v>
      </c>
      <c r="B21" s="83" t="s">
        <v>35</v>
      </c>
      <c r="C21" s="83" t="s">
        <v>36</v>
      </c>
      <c r="D21" s="83" t="s">
        <v>46</v>
      </c>
      <c r="E21" s="83" t="s">
        <v>38</v>
      </c>
      <c r="F21" s="83" t="s">
        <v>39</v>
      </c>
      <c r="G21" s="83" t="s">
        <v>138</v>
      </c>
      <c r="H21" s="83" t="s">
        <v>139</v>
      </c>
      <c r="I21" s="83" t="s">
        <v>13</v>
      </c>
      <c r="J21" s="83" t="s">
        <v>18</v>
      </c>
      <c r="K21" s="83" t="s">
        <v>42</v>
      </c>
      <c r="L21" s="83" t="s">
        <v>14</v>
      </c>
      <c r="M21" s="1">
        <v>1800000</v>
      </c>
      <c r="N21" s="83"/>
      <c r="O21" s="83"/>
      <c r="P21" s="83"/>
    </row>
    <row r="22" spans="1:16" x14ac:dyDescent="0.2">
      <c r="A22" s="83" t="s">
        <v>34</v>
      </c>
      <c r="B22" s="83" t="s">
        <v>35</v>
      </c>
      <c r="C22" s="83" t="s">
        <v>36</v>
      </c>
      <c r="D22" s="83" t="s">
        <v>46</v>
      </c>
      <c r="E22" s="83" t="s">
        <v>38</v>
      </c>
      <c r="F22" s="83" t="s">
        <v>39</v>
      </c>
      <c r="G22" s="83" t="s">
        <v>61</v>
      </c>
      <c r="H22" s="83" t="s">
        <v>160</v>
      </c>
      <c r="I22" s="83" t="s">
        <v>13</v>
      </c>
      <c r="J22" s="83" t="s">
        <v>18</v>
      </c>
      <c r="K22" s="83" t="s">
        <v>42</v>
      </c>
      <c r="L22" s="83" t="s">
        <v>13</v>
      </c>
      <c r="M22" s="1">
        <v>502784988.81</v>
      </c>
      <c r="N22" s="1">
        <v>502784988.81</v>
      </c>
      <c r="O22" s="1">
        <v>502720532.13999999</v>
      </c>
      <c r="P22" s="1">
        <v>499991073.81</v>
      </c>
    </row>
    <row r="23" spans="1:16" x14ac:dyDescent="0.2">
      <c r="A23" s="83" t="s">
        <v>34</v>
      </c>
      <c r="B23" s="83" t="s">
        <v>35</v>
      </c>
      <c r="C23" s="83" t="s">
        <v>36</v>
      </c>
      <c r="D23" s="83" t="s">
        <v>46</v>
      </c>
      <c r="E23" s="83" t="s">
        <v>38</v>
      </c>
      <c r="F23" s="83" t="s">
        <v>39</v>
      </c>
      <c r="G23" s="83" t="s">
        <v>125</v>
      </c>
      <c r="H23" s="83" t="s">
        <v>126</v>
      </c>
      <c r="I23" s="83" t="s">
        <v>13</v>
      </c>
      <c r="J23" s="83" t="s">
        <v>18</v>
      </c>
      <c r="K23" s="83" t="s">
        <v>42</v>
      </c>
      <c r="L23" s="83" t="s">
        <v>12</v>
      </c>
      <c r="M23" s="1">
        <v>17799477</v>
      </c>
      <c r="N23" s="1">
        <v>8792128.7699999996</v>
      </c>
      <c r="O23" s="1">
        <v>8698806.3000000007</v>
      </c>
      <c r="P23" s="1">
        <v>8698806.3000000007</v>
      </c>
    </row>
    <row r="24" spans="1:16" x14ac:dyDescent="0.2">
      <c r="A24" s="83" t="s">
        <v>34</v>
      </c>
      <c r="B24" s="83" t="s">
        <v>35</v>
      </c>
      <c r="C24" s="83" t="s">
        <v>36</v>
      </c>
      <c r="D24" s="83" t="s">
        <v>62</v>
      </c>
      <c r="E24" s="83" t="s">
        <v>38</v>
      </c>
      <c r="F24" s="83" t="s">
        <v>39</v>
      </c>
      <c r="G24" s="83" t="s">
        <v>63</v>
      </c>
      <c r="H24" s="83" t="s">
        <v>64</v>
      </c>
      <c r="I24" s="83" t="s">
        <v>13</v>
      </c>
      <c r="J24" s="83" t="s">
        <v>18</v>
      </c>
      <c r="K24" s="83" t="s">
        <v>42</v>
      </c>
      <c r="L24" s="83" t="s">
        <v>14</v>
      </c>
      <c r="M24" s="1">
        <v>20000</v>
      </c>
      <c r="N24" s="83"/>
      <c r="O24" s="83"/>
      <c r="P24" s="83"/>
    </row>
    <row r="25" spans="1:16" x14ac:dyDescent="0.2">
      <c r="A25" s="83" t="s">
        <v>34</v>
      </c>
      <c r="B25" s="83" t="s">
        <v>35</v>
      </c>
      <c r="C25" s="83" t="s">
        <v>36</v>
      </c>
      <c r="D25" s="83" t="s">
        <v>62</v>
      </c>
      <c r="E25" s="83" t="s">
        <v>38</v>
      </c>
      <c r="F25" s="83" t="s">
        <v>39</v>
      </c>
      <c r="G25" s="83" t="s">
        <v>63</v>
      </c>
      <c r="H25" s="83" t="s">
        <v>64</v>
      </c>
      <c r="I25" s="83" t="s">
        <v>13</v>
      </c>
      <c r="J25" s="83" t="s">
        <v>18</v>
      </c>
      <c r="K25" s="83" t="s">
        <v>42</v>
      </c>
      <c r="L25" s="83" t="s">
        <v>12</v>
      </c>
      <c r="M25" s="1">
        <v>20000</v>
      </c>
      <c r="N25" s="83"/>
      <c r="O25" s="83"/>
      <c r="P25" s="83"/>
    </row>
    <row r="26" spans="1:16" x14ac:dyDescent="0.2">
      <c r="A26" s="83" t="s">
        <v>34</v>
      </c>
      <c r="B26" s="83" t="s">
        <v>35</v>
      </c>
      <c r="C26" s="83" t="s">
        <v>36</v>
      </c>
      <c r="D26" s="83" t="s">
        <v>65</v>
      </c>
      <c r="E26" s="83" t="s">
        <v>38</v>
      </c>
      <c r="F26" s="83" t="s">
        <v>39</v>
      </c>
      <c r="G26" s="83" t="s">
        <v>66</v>
      </c>
      <c r="H26" s="83" t="s">
        <v>67</v>
      </c>
      <c r="I26" s="83" t="s">
        <v>68</v>
      </c>
      <c r="J26" s="83" t="s">
        <v>18</v>
      </c>
      <c r="K26" s="83" t="s">
        <v>42</v>
      </c>
      <c r="L26" s="83" t="s">
        <v>12</v>
      </c>
      <c r="M26" s="1">
        <v>30841533</v>
      </c>
      <c r="N26" s="1">
        <v>18872478.199999999</v>
      </c>
      <c r="O26" s="1">
        <v>10571493.279999999</v>
      </c>
      <c r="P26" s="1">
        <v>10571493.279999999</v>
      </c>
    </row>
    <row r="27" spans="1:16" x14ac:dyDescent="0.2">
      <c r="A27" s="83" t="s">
        <v>34</v>
      </c>
      <c r="B27" s="83" t="s">
        <v>35</v>
      </c>
      <c r="C27" s="83" t="s">
        <v>36</v>
      </c>
      <c r="D27" s="83" t="s">
        <v>69</v>
      </c>
      <c r="E27" s="83" t="s">
        <v>38</v>
      </c>
      <c r="F27" s="83" t="s">
        <v>39</v>
      </c>
      <c r="G27" s="83" t="s">
        <v>163</v>
      </c>
      <c r="H27" s="83" t="s">
        <v>164</v>
      </c>
      <c r="I27" s="83" t="s">
        <v>13</v>
      </c>
      <c r="J27" s="83" t="s">
        <v>18</v>
      </c>
      <c r="K27" s="83" t="s">
        <v>42</v>
      </c>
      <c r="L27" s="83" t="s">
        <v>12</v>
      </c>
      <c r="M27" s="1">
        <v>58058724.619999997</v>
      </c>
      <c r="N27" s="1">
        <v>57118577.539999999</v>
      </c>
      <c r="O27" s="1">
        <v>28382220.850000001</v>
      </c>
      <c r="P27" s="1">
        <v>28382220.850000001</v>
      </c>
    </row>
    <row r="28" spans="1:16" x14ac:dyDescent="0.2">
      <c r="A28" s="83" t="s">
        <v>34</v>
      </c>
      <c r="B28" s="83" t="s">
        <v>35</v>
      </c>
      <c r="C28" s="83" t="s">
        <v>36</v>
      </c>
      <c r="D28" s="83" t="s">
        <v>140</v>
      </c>
      <c r="E28" s="83" t="s">
        <v>38</v>
      </c>
      <c r="F28" s="83" t="s">
        <v>39</v>
      </c>
      <c r="G28" s="83" t="s">
        <v>47</v>
      </c>
      <c r="H28" s="83" t="s">
        <v>48</v>
      </c>
      <c r="I28" s="83" t="s">
        <v>13</v>
      </c>
      <c r="J28" s="83" t="s">
        <v>18</v>
      </c>
      <c r="K28" s="83" t="s">
        <v>42</v>
      </c>
      <c r="L28" s="83" t="s">
        <v>13</v>
      </c>
      <c r="M28" s="1">
        <v>85210192.790000007</v>
      </c>
      <c r="N28" s="1">
        <v>85210192.790000007</v>
      </c>
      <c r="O28" s="1">
        <v>85210192.790000007</v>
      </c>
      <c r="P28" s="1">
        <v>85210192.790000007</v>
      </c>
    </row>
    <row r="29" spans="1:16" x14ac:dyDescent="0.2">
      <c r="A29" s="83" t="s">
        <v>34</v>
      </c>
      <c r="B29" s="83" t="s">
        <v>35</v>
      </c>
      <c r="C29" s="83" t="s">
        <v>78</v>
      </c>
      <c r="D29" s="83" t="s">
        <v>79</v>
      </c>
      <c r="E29" s="83" t="s">
        <v>80</v>
      </c>
      <c r="F29" s="83" t="s">
        <v>81</v>
      </c>
      <c r="G29" s="83" t="s">
        <v>82</v>
      </c>
      <c r="H29" s="83" t="s">
        <v>161</v>
      </c>
      <c r="I29" s="83" t="s">
        <v>68</v>
      </c>
      <c r="J29" s="83" t="s">
        <v>17</v>
      </c>
      <c r="K29" s="83" t="s">
        <v>83</v>
      </c>
      <c r="L29" s="83" t="s">
        <v>13</v>
      </c>
      <c r="M29" s="1">
        <v>101257669.06999999</v>
      </c>
      <c r="N29" s="1">
        <v>101257669.06999999</v>
      </c>
      <c r="O29" s="1">
        <v>101257669.06999999</v>
      </c>
      <c r="P29" s="1">
        <v>100564779.34999999</v>
      </c>
    </row>
    <row r="30" spans="1:16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</row>
    <row r="31" spans="1:16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54">
        <f>SUM(M10:M30)</f>
        <v>1022942019.29</v>
      </c>
      <c r="N31" s="54">
        <f>SUM(N10:N30)</f>
        <v>947098397.52999997</v>
      </c>
      <c r="O31" s="54">
        <f>SUM(O10:O30)</f>
        <v>811267747.08999991</v>
      </c>
      <c r="P31" s="54">
        <f>SUM(P10:P30)</f>
        <v>805249963.80999994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Normal="100" workbookViewId="0">
      <selection sqref="A1:XFD104857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84" t="s">
        <v>143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10.5" customHeight="1" x14ac:dyDescent="0.2">
      <c r="A3" s="84" t="s">
        <v>20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0" ht="10.5" customHeight="1" x14ac:dyDescent="0.2">
      <c r="A4" s="102" t="s">
        <v>172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84"/>
      <c r="R4" s="84"/>
      <c r="S4" s="84"/>
      <c r="T4" s="84"/>
    </row>
    <row r="5" spans="1:20" ht="10.5" customHeight="1" x14ac:dyDescent="0.2">
      <c r="A5" s="102" t="s">
        <v>21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84"/>
      <c r="R5" s="84"/>
      <c r="S5" s="84"/>
      <c r="T5" s="84"/>
    </row>
    <row r="6" spans="1:20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A7" s="84" t="s">
        <v>22</v>
      </c>
      <c r="B7" s="84"/>
      <c r="C7" s="84" t="s">
        <v>23</v>
      </c>
      <c r="D7" s="84" t="s">
        <v>24</v>
      </c>
      <c r="E7" s="84" t="s">
        <v>25</v>
      </c>
      <c r="F7" s="84"/>
      <c r="G7" s="84" t="s">
        <v>26</v>
      </c>
      <c r="H7" s="84"/>
      <c r="I7" s="84" t="s">
        <v>27</v>
      </c>
      <c r="J7" s="84" t="s">
        <v>28</v>
      </c>
      <c r="K7" s="84" t="s">
        <v>29</v>
      </c>
      <c r="L7" s="84" t="s">
        <v>30</v>
      </c>
      <c r="M7" s="84" t="s">
        <v>31</v>
      </c>
      <c r="N7" s="84" t="s">
        <v>129</v>
      </c>
      <c r="O7" s="84" t="s">
        <v>130</v>
      </c>
      <c r="P7" s="84" t="s">
        <v>131</v>
      </c>
      <c r="Q7" s="84"/>
      <c r="R7" s="84"/>
      <c r="S7" s="84"/>
      <c r="T7" s="84"/>
    </row>
    <row r="8" spans="1:20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 t="s">
        <v>32</v>
      </c>
      <c r="N8" s="84" t="s">
        <v>132</v>
      </c>
      <c r="O8" s="84" t="s">
        <v>133</v>
      </c>
      <c r="P8" s="84" t="s">
        <v>134</v>
      </c>
      <c r="Q8" s="84"/>
      <c r="R8" s="84"/>
      <c r="S8" s="84"/>
      <c r="T8" s="84"/>
    </row>
    <row r="9" spans="1:20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 t="s">
        <v>33</v>
      </c>
      <c r="M9" s="84" t="s">
        <v>149</v>
      </c>
      <c r="N9" s="84" t="s">
        <v>149</v>
      </c>
      <c r="O9" s="84" t="s">
        <v>149</v>
      </c>
      <c r="P9" s="84" t="s">
        <v>149</v>
      </c>
      <c r="Q9" s="84"/>
      <c r="R9" s="84"/>
      <c r="S9" s="84"/>
      <c r="T9" s="84"/>
    </row>
    <row r="10" spans="1:20" x14ac:dyDescent="0.2">
      <c r="A10" s="84" t="s">
        <v>34</v>
      </c>
      <c r="B10" s="84" t="s">
        <v>35</v>
      </c>
      <c r="C10" s="84" t="s">
        <v>36</v>
      </c>
      <c r="D10" s="84" t="s">
        <v>37</v>
      </c>
      <c r="E10" s="84" t="s">
        <v>38</v>
      </c>
      <c r="F10" s="84" t="s">
        <v>39</v>
      </c>
      <c r="G10" s="84" t="s">
        <v>40</v>
      </c>
      <c r="H10" s="84" t="s">
        <v>41</v>
      </c>
      <c r="I10" s="84" t="s">
        <v>13</v>
      </c>
      <c r="J10" s="84" t="s">
        <v>18</v>
      </c>
      <c r="K10" s="84" t="s">
        <v>42</v>
      </c>
      <c r="L10" s="84" t="s">
        <v>12</v>
      </c>
      <c r="M10" s="1">
        <v>31720937</v>
      </c>
      <c r="N10" s="1">
        <v>31720937</v>
      </c>
      <c r="O10" s="1">
        <v>25524978.82</v>
      </c>
      <c r="P10" s="1">
        <v>24993934.879999999</v>
      </c>
      <c r="Q10" s="84"/>
      <c r="R10" s="84"/>
      <c r="S10" s="84"/>
      <c r="T10" s="84"/>
    </row>
    <row r="11" spans="1:20" x14ac:dyDescent="0.2">
      <c r="A11" s="84" t="s">
        <v>34</v>
      </c>
      <c r="B11" s="84" t="s">
        <v>35</v>
      </c>
      <c r="C11" s="84" t="s">
        <v>36</v>
      </c>
      <c r="D11" s="84" t="s">
        <v>37</v>
      </c>
      <c r="E11" s="84" t="s">
        <v>38</v>
      </c>
      <c r="F11" s="84" t="s">
        <v>39</v>
      </c>
      <c r="G11" s="84" t="s">
        <v>43</v>
      </c>
      <c r="H11" s="84" t="s">
        <v>44</v>
      </c>
      <c r="I11" s="84" t="s">
        <v>13</v>
      </c>
      <c r="J11" s="84" t="s">
        <v>18</v>
      </c>
      <c r="K11" s="84" t="s">
        <v>42</v>
      </c>
      <c r="L11" s="84" t="s">
        <v>14</v>
      </c>
      <c r="M11" s="1">
        <v>3035620</v>
      </c>
      <c r="N11" s="1">
        <v>233872.31</v>
      </c>
      <c r="O11" s="1">
        <v>55195.51</v>
      </c>
      <c r="P11" s="1">
        <v>55195.51</v>
      </c>
      <c r="Q11" s="84"/>
      <c r="R11" s="84"/>
      <c r="S11" s="84"/>
      <c r="T11" s="84"/>
    </row>
    <row r="12" spans="1:20" x14ac:dyDescent="0.2">
      <c r="A12" s="84" t="s">
        <v>34</v>
      </c>
      <c r="B12" s="84" t="s">
        <v>35</v>
      </c>
      <c r="C12" s="84" t="s">
        <v>36</v>
      </c>
      <c r="D12" s="84" t="s">
        <v>37</v>
      </c>
      <c r="E12" s="84" t="s">
        <v>38</v>
      </c>
      <c r="F12" s="84" t="s">
        <v>39</v>
      </c>
      <c r="G12" s="84" t="s">
        <v>43</v>
      </c>
      <c r="H12" s="84" t="s">
        <v>44</v>
      </c>
      <c r="I12" s="84" t="s">
        <v>13</v>
      </c>
      <c r="J12" s="84" t="s">
        <v>18</v>
      </c>
      <c r="K12" s="84" t="s">
        <v>42</v>
      </c>
      <c r="L12" s="84" t="s">
        <v>12</v>
      </c>
      <c r="M12" s="1">
        <v>150544829</v>
      </c>
      <c r="N12" s="1">
        <v>130500881.95</v>
      </c>
      <c r="O12" s="1">
        <v>62456695.079999998</v>
      </c>
      <c r="P12" s="1">
        <v>62341420.490000002</v>
      </c>
      <c r="Q12" s="84"/>
      <c r="R12" s="84"/>
      <c r="S12" s="84"/>
      <c r="T12" s="84"/>
    </row>
    <row r="13" spans="1:20" x14ac:dyDescent="0.2">
      <c r="A13" s="84" t="s">
        <v>34</v>
      </c>
      <c r="B13" s="84" t="s">
        <v>35</v>
      </c>
      <c r="C13" s="84" t="s">
        <v>36</v>
      </c>
      <c r="D13" s="84" t="s">
        <v>37</v>
      </c>
      <c r="E13" s="84" t="s">
        <v>38</v>
      </c>
      <c r="F13" s="84" t="s">
        <v>39</v>
      </c>
      <c r="G13" s="84" t="s">
        <v>43</v>
      </c>
      <c r="H13" s="84" t="s">
        <v>44</v>
      </c>
      <c r="I13" s="84" t="s">
        <v>13</v>
      </c>
      <c r="J13" s="84" t="s">
        <v>19</v>
      </c>
      <c r="K13" s="84" t="s">
        <v>45</v>
      </c>
      <c r="L13" s="84" t="s">
        <v>12</v>
      </c>
      <c r="M13" s="1">
        <v>23202114</v>
      </c>
      <c r="N13" s="1">
        <v>13066427.949999999</v>
      </c>
      <c r="O13" s="1">
        <v>4483309.22</v>
      </c>
      <c r="P13" s="1">
        <v>4020074.81</v>
      </c>
      <c r="Q13" s="84"/>
      <c r="R13" s="84"/>
      <c r="S13" s="84"/>
      <c r="T13" s="84"/>
    </row>
    <row r="14" spans="1:20" x14ac:dyDescent="0.2">
      <c r="A14" s="84" t="s">
        <v>34</v>
      </c>
      <c r="B14" s="84" t="s">
        <v>35</v>
      </c>
      <c r="C14" s="84" t="s">
        <v>36</v>
      </c>
      <c r="D14" s="84" t="s">
        <v>37</v>
      </c>
      <c r="E14" s="84" t="s">
        <v>38</v>
      </c>
      <c r="F14" s="84" t="s">
        <v>39</v>
      </c>
      <c r="G14" s="84" t="s">
        <v>43</v>
      </c>
      <c r="H14" s="84" t="s">
        <v>44</v>
      </c>
      <c r="I14" s="84" t="s">
        <v>13</v>
      </c>
      <c r="J14" s="84" t="s">
        <v>82</v>
      </c>
      <c r="K14" s="84" t="s">
        <v>135</v>
      </c>
      <c r="L14" s="84" t="s">
        <v>14</v>
      </c>
      <c r="M14" s="1">
        <v>4995675</v>
      </c>
      <c r="N14" s="84"/>
      <c r="O14" s="84"/>
      <c r="P14" s="84"/>
      <c r="Q14" s="84"/>
      <c r="R14" s="84"/>
      <c r="S14" s="84"/>
      <c r="T14" s="84"/>
    </row>
    <row r="15" spans="1:20" x14ac:dyDescent="0.2">
      <c r="A15" s="84" t="s">
        <v>34</v>
      </c>
      <c r="B15" s="84" t="s">
        <v>35</v>
      </c>
      <c r="C15" s="84" t="s">
        <v>36</v>
      </c>
      <c r="D15" s="84" t="s">
        <v>46</v>
      </c>
      <c r="E15" s="84" t="s">
        <v>38</v>
      </c>
      <c r="F15" s="84" t="s">
        <v>39</v>
      </c>
      <c r="G15" s="84" t="s">
        <v>49</v>
      </c>
      <c r="H15" s="84" t="s">
        <v>50</v>
      </c>
      <c r="I15" s="84" t="s">
        <v>13</v>
      </c>
      <c r="J15" s="84" t="s">
        <v>18</v>
      </c>
      <c r="K15" s="84" t="s">
        <v>42</v>
      </c>
      <c r="L15" s="84" t="s">
        <v>14</v>
      </c>
      <c r="M15" s="1">
        <v>1490000</v>
      </c>
      <c r="N15" s="84"/>
      <c r="O15" s="84"/>
      <c r="P15" s="84"/>
      <c r="Q15" s="84"/>
      <c r="R15" s="84"/>
      <c r="S15" s="84"/>
      <c r="T15" s="84"/>
    </row>
    <row r="16" spans="1:20" x14ac:dyDescent="0.2">
      <c r="A16" s="84" t="s">
        <v>34</v>
      </c>
      <c r="B16" s="84" t="s">
        <v>35</v>
      </c>
      <c r="C16" s="84" t="s">
        <v>36</v>
      </c>
      <c r="D16" s="84" t="s">
        <v>46</v>
      </c>
      <c r="E16" s="84" t="s">
        <v>38</v>
      </c>
      <c r="F16" s="84" t="s">
        <v>39</v>
      </c>
      <c r="G16" s="84" t="s">
        <v>51</v>
      </c>
      <c r="H16" s="84" t="s">
        <v>52</v>
      </c>
      <c r="I16" s="84" t="s">
        <v>13</v>
      </c>
      <c r="J16" s="84" t="s">
        <v>18</v>
      </c>
      <c r="K16" s="84" t="s">
        <v>42</v>
      </c>
      <c r="L16" s="84" t="s">
        <v>14</v>
      </c>
      <c r="M16" s="1">
        <v>3000000</v>
      </c>
      <c r="N16" s="84"/>
      <c r="O16" s="84"/>
      <c r="P16" s="84"/>
      <c r="Q16" s="84"/>
      <c r="R16" s="84"/>
      <c r="S16" s="84"/>
      <c r="T16" s="84"/>
    </row>
    <row r="17" spans="1:20" x14ac:dyDescent="0.2">
      <c r="A17" s="84" t="s">
        <v>34</v>
      </c>
      <c r="B17" s="84" t="s">
        <v>35</v>
      </c>
      <c r="C17" s="84" t="s">
        <v>36</v>
      </c>
      <c r="D17" s="84" t="s">
        <v>46</v>
      </c>
      <c r="E17" s="84" t="s">
        <v>38</v>
      </c>
      <c r="F17" s="84" t="s">
        <v>39</v>
      </c>
      <c r="G17" s="84" t="s">
        <v>53</v>
      </c>
      <c r="H17" s="84" t="s">
        <v>54</v>
      </c>
      <c r="I17" s="84" t="s">
        <v>13</v>
      </c>
      <c r="J17" s="84" t="s">
        <v>18</v>
      </c>
      <c r="K17" s="84" t="s">
        <v>42</v>
      </c>
      <c r="L17" s="84" t="s">
        <v>14</v>
      </c>
      <c r="M17" s="1">
        <v>3453069</v>
      </c>
      <c r="N17" s="84"/>
      <c r="O17" s="84"/>
      <c r="P17" s="84"/>
      <c r="Q17" s="84"/>
      <c r="R17" s="84"/>
      <c r="S17" s="84"/>
      <c r="T17" s="84"/>
    </row>
    <row r="18" spans="1:20" x14ac:dyDescent="0.2">
      <c r="A18" s="84" t="s">
        <v>34</v>
      </c>
      <c r="B18" s="84" t="s">
        <v>35</v>
      </c>
      <c r="C18" s="84" t="s">
        <v>36</v>
      </c>
      <c r="D18" s="84" t="s">
        <v>46</v>
      </c>
      <c r="E18" s="84" t="s">
        <v>38</v>
      </c>
      <c r="F18" s="84" t="s">
        <v>39</v>
      </c>
      <c r="G18" s="84" t="s">
        <v>55</v>
      </c>
      <c r="H18" s="84" t="s">
        <v>56</v>
      </c>
      <c r="I18" s="84" t="s">
        <v>13</v>
      </c>
      <c r="J18" s="84" t="s">
        <v>18</v>
      </c>
      <c r="K18" s="84" t="s">
        <v>42</v>
      </c>
      <c r="L18" s="84" t="s">
        <v>14</v>
      </c>
      <c r="M18" s="1">
        <v>700000</v>
      </c>
      <c r="N18" s="84"/>
      <c r="O18" s="84"/>
      <c r="P18" s="84"/>
      <c r="Q18" s="84"/>
      <c r="R18" s="84"/>
      <c r="S18" s="84"/>
      <c r="T18" s="84"/>
    </row>
    <row r="19" spans="1:20" x14ac:dyDescent="0.2">
      <c r="A19" s="84" t="s">
        <v>34</v>
      </c>
      <c r="B19" s="84" t="s">
        <v>35</v>
      </c>
      <c r="C19" s="84" t="s">
        <v>36</v>
      </c>
      <c r="D19" s="84" t="s">
        <v>46</v>
      </c>
      <c r="E19" s="84" t="s">
        <v>38</v>
      </c>
      <c r="F19" s="84" t="s">
        <v>39</v>
      </c>
      <c r="G19" s="84" t="s">
        <v>57</v>
      </c>
      <c r="H19" s="84" t="s">
        <v>58</v>
      </c>
      <c r="I19" s="84" t="s">
        <v>13</v>
      </c>
      <c r="J19" s="84" t="s">
        <v>18</v>
      </c>
      <c r="K19" s="84" t="s">
        <v>42</v>
      </c>
      <c r="L19" s="84" t="s">
        <v>14</v>
      </c>
      <c r="M19" s="1">
        <v>890000</v>
      </c>
      <c r="N19" s="1">
        <v>2187.91</v>
      </c>
      <c r="O19" s="84"/>
      <c r="P19" s="84"/>
      <c r="Q19" s="84"/>
      <c r="R19" s="84"/>
      <c r="S19" s="84"/>
      <c r="T19" s="84"/>
    </row>
    <row r="20" spans="1:20" x14ac:dyDescent="0.2">
      <c r="A20" s="84" t="s">
        <v>34</v>
      </c>
      <c r="B20" s="84" t="s">
        <v>35</v>
      </c>
      <c r="C20" s="84" t="s">
        <v>36</v>
      </c>
      <c r="D20" s="84" t="s">
        <v>46</v>
      </c>
      <c r="E20" s="84" t="s">
        <v>38</v>
      </c>
      <c r="F20" s="84" t="s">
        <v>39</v>
      </c>
      <c r="G20" s="84" t="s">
        <v>59</v>
      </c>
      <c r="H20" s="84" t="s">
        <v>60</v>
      </c>
      <c r="I20" s="84" t="s">
        <v>13</v>
      </c>
      <c r="J20" s="84" t="s">
        <v>18</v>
      </c>
      <c r="K20" s="84" t="s">
        <v>42</v>
      </c>
      <c r="L20" s="84" t="s">
        <v>14</v>
      </c>
      <c r="M20" s="1">
        <v>2000000</v>
      </c>
      <c r="N20" s="84"/>
      <c r="O20" s="84"/>
      <c r="P20" s="84"/>
      <c r="Q20" s="84"/>
      <c r="R20" s="84"/>
      <c r="S20" s="84"/>
      <c r="T20" s="84"/>
    </row>
    <row r="21" spans="1:20" x14ac:dyDescent="0.2">
      <c r="A21" s="84" t="s">
        <v>34</v>
      </c>
      <c r="B21" s="84" t="s">
        <v>35</v>
      </c>
      <c r="C21" s="84" t="s">
        <v>36</v>
      </c>
      <c r="D21" s="84" t="s">
        <v>46</v>
      </c>
      <c r="E21" s="84" t="s">
        <v>38</v>
      </c>
      <c r="F21" s="84" t="s">
        <v>39</v>
      </c>
      <c r="G21" s="84" t="s">
        <v>138</v>
      </c>
      <c r="H21" s="84" t="s">
        <v>139</v>
      </c>
      <c r="I21" s="84" t="s">
        <v>13</v>
      </c>
      <c r="J21" s="84" t="s">
        <v>18</v>
      </c>
      <c r="K21" s="84" t="s">
        <v>42</v>
      </c>
      <c r="L21" s="84" t="s">
        <v>14</v>
      </c>
      <c r="M21" s="1">
        <v>1800000</v>
      </c>
      <c r="N21" s="84"/>
      <c r="O21" s="84"/>
      <c r="P21" s="84"/>
      <c r="Q21" s="84"/>
      <c r="R21" s="84"/>
      <c r="S21" s="84"/>
      <c r="T21" s="84"/>
    </row>
    <row r="22" spans="1:20" x14ac:dyDescent="0.2">
      <c r="A22" s="84" t="s">
        <v>34</v>
      </c>
      <c r="B22" s="84" t="s">
        <v>35</v>
      </c>
      <c r="C22" s="84" t="s">
        <v>36</v>
      </c>
      <c r="D22" s="84" t="s">
        <v>46</v>
      </c>
      <c r="E22" s="84" t="s">
        <v>38</v>
      </c>
      <c r="F22" s="84" t="s">
        <v>39</v>
      </c>
      <c r="G22" s="84" t="s">
        <v>61</v>
      </c>
      <c r="H22" s="84" t="s">
        <v>160</v>
      </c>
      <c r="I22" s="84" t="s">
        <v>13</v>
      </c>
      <c r="J22" s="84" t="s">
        <v>18</v>
      </c>
      <c r="K22" s="84" t="s">
        <v>42</v>
      </c>
      <c r="L22" s="84" t="s">
        <v>13</v>
      </c>
      <c r="M22" s="1">
        <v>579624616.88999999</v>
      </c>
      <c r="N22" s="1">
        <v>579624616.88999999</v>
      </c>
      <c r="O22" s="1">
        <v>579465906.07000005</v>
      </c>
      <c r="P22" s="1">
        <v>576763518.67999995</v>
      </c>
      <c r="Q22" s="84"/>
      <c r="R22" s="84"/>
      <c r="S22" s="84"/>
      <c r="T22" s="84"/>
    </row>
    <row r="23" spans="1:20" x14ac:dyDescent="0.2">
      <c r="A23" s="84" t="s">
        <v>34</v>
      </c>
      <c r="B23" s="84" t="s">
        <v>35</v>
      </c>
      <c r="C23" s="84" t="s">
        <v>36</v>
      </c>
      <c r="D23" s="84" t="s">
        <v>46</v>
      </c>
      <c r="E23" s="84" t="s">
        <v>38</v>
      </c>
      <c r="F23" s="84" t="s">
        <v>39</v>
      </c>
      <c r="G23" s="84" t="s">
        <v>125</v>
      </c>
      <c r="H23" s="84" t="s">
        <v>126</v>
      </c>
      <c r="I23" s="84" t="s">
        <v>13</v>
      </c>
      <c r="J23" s="84" t="s">
        <v>18</v>
      </c>
      <c r="K23" s="84" t="s">
        <v>42</v>
      </c>
      <c r="L23" s="84" t="s">
        <v>12</v>
      </c>
      <c r="M23" s="1">
        <v>17799477</v>
      </c>
      <c r="N23" s="1">
        <v>10225251.640000001</v>
      </c>
      <c r="O23" s="1">
        <v>10136501.74</v>
      </c>
      <c r="P23" s="1">
        <v>10136501.74</v>
      </c>
      <c r="Q23" s="84"/>
      <c r="R23" s="84"/>
      <c r="S23" s="84"/>
      <c r="T23" s="84"/>
    </row>
    <row r="24" spans="1:20" x14ac:dyDescent="0.2">
      <c r="A24" s="84" t="s">
        <v>34</v>
      </c>
      <c r="B24" s="84" t="s">
        <v>35</v>
      </c>
      <c r="C24" s="84" t="s">
        <v>36</v>
      </c>
      <c r="D24" s="84" t="s">
        <v>62</v>
      </c>
      <c r="E24" s="84" t="s">
        <v>38</v>
      </c>
      <c r="F24" s="84" t="s">
        <v>39</v>
      </c>
      <c r="G24" s="84" t="s">
        <v>63</v>
      </c>
      <c r="H24" s="84" t="s">
        <v>64</v>
      </c>
      <c r="I24" s="84" t="s">
        <v>13</v>
      </c>
      <c r="J24" s="84" t="s">
        <v>18</v>
      </c>
      <c r="K24" s="84" t="s">
        <v>42</v>
      </c>
      <c r="L24" s="84" t="s">
        <v>14</v>
      </c>
      <c r="M24" s="1">
        <v>20000</v>
      </c>
      <c r="N24" s="84"/>
      <c r="O24" s="84"/>
      <c r="P24" s="84"/>
      <c r="Q24" s="84"/>
      <c r="R24" s="84"/>
      <c r="S24" s="84"/>
      <c r="T24" s="84"/>
    </row>
    <row r="25" spans="1:20" x14ac:dyDescent="0.2">
      <c r="A25" s="84" t="s">
        <v>34</v>
      </c>
      <c r="B25" s="84" t="s">
        <v>35</v>
      </c>
      <c r="C25" s="84" t="s">
        <v>36</v>
      </c>
      <c r="D25" s="84" t="s">
        <v>62</v>
      </c>
      <c r="E25" s="84" t="s">
        <v>38</v>
      </c>
      <c r="F25" s="84" t="s">
        <v>39</v>
      </c>
      <c r="G25" s="84" t="s">
        <v>63</v>
      </c>
      <c r="H25" s="84" t="s">
        <v>64</v>
      </c>
      <c r="I25" s="84" t="s">
        <v>13</v>
      </c>
      <c r="J25" s="84" t="s">
        <v>18</v>
      </c>
      <c r="K25" s="84" t="s">
        <v>42</v>
      </c>
      <c r="L25" s="84" t="s">
        <v>12</v>
      </c>
      <c r="M25" s="1">
        <v>20000</v>
      </c>
      <c r="N25" s="84"/>
      <c r="O25" s="84"/>
      <c r="P25" s="84"/>
      <c r="Q25" s="84"/>
      <c r="R25" s="84"/>
      <c r="S25" s="84"/>
      <c r="T25" s="84"/>
    </row>
    <row r="26" spans="1:20" x14ac:dyDescent="0.2">
      <c r="A26" s="84" t="s">
        <v>34</v>
      </c>
      <c r="B26" s="84" t="s">
        <v>35</v>
      </c>
      <c r="C26" s="84" t="s">
        <v>36</v>
      </c>
      <c r="D26" s="84" t="s">
        <v>65</v>
      </c>
      <c r="E26" s="84" t="s">
        <v>38</v>
      </c>
      <c r="F26" s="84" t="s">
        <v>39</v>
      </c>
      <c r="G26" s="84" t="s">
        <v>66</v>
      </c>
      <c r="H26" s="84" t="s">
        <v>67</v>
      </c>
      <c r="I26" s="84" t="s">
        <v>68</v>
      </c>
      <c r="J26" s="84" t="s">
        <v>18</v>
      </c>
      <c r="K26" s="84" t="s">
        <v>42</v>
      </c>
      <c r="L26" s="84" t="s">
        <v>12</v>
      </c>
      <c r="M26" s="1">
        <v>30841533</v>
      </c>
      <c r="N26" s="1">
        <v>26124422.75</v>
      </c>
      <c r="O26" s="1">
        <v>12574605.73</v>
      </c>
      <c r="P26" s="1">
        <v>12574605.73</v>
      </c>
      <c r="Q26" s="84"/>
      <c r="R26" s="84"/>
      <c r="S26" s="84"/>
      <c r="T26" s="84"/>
    </row>
    <row r="27" spans="1:20" x14ac:dyDescent="0.2">
      <c r="A27" s="84" t="s">
        <v>34</v>
      </c>
      <c r="B27" s="84" t="s">
        <v>35</v>
      </c>
      <c r="C27" s="84" t="s">
        <v>36</v>
      </c>
      <c r="D27" s="84" t="s">
        <v>69</v>
      </c>
      <c r="E27" s="84" t="s">
        <v>38</v>
      </c>
      <c r="F27" s="84" t="s">
        <v>39</v>
      </c>
      <c r="G27" s="84" t="s">
        <v>163</v>
      </c>
      <c r="H27" s="84" t="s">
        <v>164</v>
      </c>
      <c r="I27" s="84" t="s">
        <v>13</v>
      </c>
      <c r="J27" s="84" t="s">
        <v>18</v>
      </c>
      <c r="K27" s="84" t="s">
        <v>42</v>
      </c>
      <c r="L27" s="84" t="s">
        <v>12</v>
      </c>
      <c r="M27" s="1">
        <v>58104944.640000001</v>
      </c>
      <c r="N27" s="1">
        <v>58102139.640000001</v>
      </c>
      <c r="O27" s="1">
        <v>33356781.949999999</v>
      </c>
      <c r="P27" s="1">
        <v>33356781.949999999</v>
      </c>
      <c r="Q27" s="84"/>
      <c r="R27" s="84"/>
      <c r="S27" s="84"/>
      <c r="T27" s="84"/>
    </row>
    <row r="28" spans="1:20" x14ac:dyDescent="0.2">
      <c r="A28" s="84" t="s">
        <v>34</v>
      </c>
      <c r="B28" s="84" t="s">
        <v>35</v>
      </c>
      <c r="C28" s="84" t="s">
        <v>36</v>
      </c>
      <c r="D28" s="84" t="s">
        <v>140</v>
      </c>
      <c r="E28" s="84" t="s">
        <v>38</v>
      </c>
      <c r="F28" s="84" t="s">
        <v>39</v>
      </c>
      <c r="G28" s="84" t="s">
        <v>47</v>
      </c>
      <c r="H28" s="84" t="s">
        <v>48</v>
      </c>
      <c r="I28" s="84" t="s">
        <v>13</v>
      </c>
      <c r="J28" s="84" t="s">
        <v>18</v>
      </c>
      <c r="K28" s="84" t="s">
        <v>42</v>
      </c>
      <c r="L28" s="84" t="s">
        <v>13</v>
      </c>
      <c r="M28" s="1">
        <v>99244438.629999995</v>
      </c>
      <c r="N28" s="1">
        <v>99244438.629999995</v>
      </c>
      <c r="O28" s="1">
        <v>99244438.629999995</v>
      </c>
      <c r="P28" s="1">
        <v>99244438.629999995</v>
      </c>
      <c r="Q28" s="84"/>
      <c r="R28" s="84"/>
      <c r="S28" s="84"/>
      <c r="T28" s="84"/>
    </row>
    <row r="29" spans="1:20" x14ac:dyDescent="0.2">
      <c r="A29" s="84" t="s">
        <v>34</v>
      </c>
      <c r="B29" s="84" t="s">
        <v>35</v>
      </c>
      <c r="C29" s="84" t="s">
        <v>78</v>
      </c>
      <c r="D29" s="84" t="s">
        <v>79</v>
      </c>
      <c r="E29" s="84" t="s">
        <v>80</v>
      </c>
      <c r="F29" s="84" t="s">
        <v>81</v>
      </c>
      <c r="G29" s="84" t="s">
        <v>82</v>
      </c>
      <c r="H29" s="84" t="s">
        <v>161</v>
      </c>
      <c r="I29" s="84" t="s">
        <v>68</v>
      </c>
      <c r="J29" s="84" t="s">
        <v>17</v>
      </c>
      <c r="K29" s="84" t="s">
        <v>83</v>
      </c>
      <c r="L29" s="84" t="s">
        <v>13</v>
      </c>
      <c r="M29" s="1">
        <v>117978858.69</v>
      </c>
      <c r="N29" s="1">
        <v>117978858.69</v>
      </c>
      <c r="O29" s="1">
        <v>117978858.69</v>
      </c>
      <c r="P29" s="1">
        <v>117266087.06</v>
      </c>
      <c r="Q29" s="84"/>
      <c r="R29" s="84"/>
      <c r="S29" s="84"/>
      <c r="T29" s="84"/>
    </row>
    <row r="30" spans="1:20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</row>
    <row r="31" spans="1:20" x14ac:dyDescent="0.2">
      <c r="M31" s="1">
        <f>SUM(M10:M30)</f>
        <v>1130466112.8499999</v>
      </c>
      <c r="N31" s="1">
        <f t="shared" ref="N31:T31" si="0">SUM(N10:N30)</f>
        <v>1066824035.3599999</v>
      </c>
      <c r="O31" s="1">
        <f t="shared" si="0"/>
        <v>945277271.44000006</v>
      </c>
      <c r="P31" s="1">
        <f t="shared" si="0"/>
        <v>940752559.48000002</v>
      </c>
      <c r="Q31" s="1">
        <f t="shared" si="0"/>
        <v>0</v>
      </c>
      <c r="R31" s="1">
        <f t="shared" si="0"/>
        <v>0</v>
      </c>
      <c r="S31" s="1">
        <f t="shared" si="0"/>
        <v>0</v>
      </c>
      <c r="T31" s="1">
        <f t="shared" si="0"/>
        <v>0</v>
      </c>
    </row>
    <row r="32" spans="1:20" x14ac:dyDescent="0.2">
      <c r="M32" s="1"/>
      <c r="N32" s="1"/>
      <c r="O32" s="1"/>
      <c r="P32" s="1"/>
    </row>
    <row r="33" spans="13:16" x14ac:dyDescent="0.2">
      <c r="M33" s="1"/>
      <c r="N33" s="1"/>
      <c r="O33" s="1"/>
      <c r="P33" s="1"/>
    </row>
    <row r="34" spans="13:16" x14ac:dyDescent="0.2">
      <c r="M34" s="1"/>
      <c r="N34" s="1"/>
      <c r="O34" s="1"/>
      <c r="P34" s="1"/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GridLines="0" view="pageBreakPreview" topLeftCell="G7" zoomScale="75" zoomScaleNormal="70" zoomScaleSheetLayoutView="75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25.42578125" customWidth="1"/>
    <col min="19" max="19" width="19" customWidth="1"/>
    <col min="20" max="20" width="12" customWidth="1"/>
    <col min="21" max="21" width="18.85546875" customWidth="1"/>
    <col min="23" max="23" width="20.425781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32" t="str">
        <f>+'Access-Fev'!A13</f>
        <v>12101</v>
      </c>
      <c r="B10" s="43" t="str">
        <f>+'Access-Fev'!B13</f>
        <v>JUSTICA FEDERAL DE PRIMEIRO GRAU</v>
      </c>
      <c r="C10" s="32" t="str">
        <f>CONCATENATE('Access-Fev'!C13,".",'Access-Fev'!D13)</f>
        <v>02.061</v>
      </c>
      <c r="D10" s="32" t="str">
        <f>CONCATENATE('Access-Fev'!E13,".",'Access-Fev'!G13)</f>
        <v>0569.4224</v>
      </c>
      <c r="E10" s="43" t="str">
        <f>+'Access-Fev'!F13</f>
        <v>PRESTACAO JURISDICIONAL NA JUSTICA FEDERAL</v>
      </c>
      <c r="F10" s="43" t="str">
        <f>+'Access-Fev'!H13</f>
        <v>ASSISTENCIA JURIDICA A PESSOAS CARENTES</v>
      </c>
      <c r="G10" s="32" t="str">
        <f>IF('Access-Fev'!I13="1","F","S")</f>
        <v>F</v>
      </c>
      <c r="H10" s="32" t="str">
        <f>+'Access-Fev'!J13</f>
        <v>0100</v>
      </c>
      <c r="I10" s="43" t="str">
        <f>+'Access-Fev'!K13</f>
        <v>RECURSOS ORDINARIOS</v>
      </c>
      <c r="J10" s="32" t="str">
        <f>+'Access-Fev'!L13</f>
        <v>3</v>
      </c>
      <c r="K10" s="35"/>
      <c r="L10" s="35"/>
      <c r="M10" s="35"/>
      <c r="N10" s="33">
        <v>0</v>
      </c>
      <c r="O10" s="35"/>
      <c r="P10" s="35">
        <f>'Access-Fev'!M13</f>
        <v>28458359</v>
      </c>
      <c r="Q10" s="35"/>
      <c r="R10" s="35">
        <f t="shared" ref="R10:R19" si="0">N10-O10+P10+Q10</f>
        <v>28458359</v>
      </c>
      <c r="S10" s="35">
        <f>'Access-Fev'!N13</f>
        <v>28458358.949999999</v>
      </c>
      <c r="T10" s="36">
        <f t="shared" ref="T10:T19" si="1">IF(R10&gt;0,S10/R10,0)</f>
        <v>0.99999999824304697</v>
      </c>
      <c r="U10" s="35">
        <f>'Access-Fev'!O13</f>
        <v>3119123.73</v>
      </c>
      <c r="V10" s="36">
        <f t="shared" ref="V10:V19" si="2">IF(R10&gt;0,U10/R10,0)</f>
        <v>0.10960307760542341</v>
      </c>
      <c r="W10" s="35">
        <f>'Access-Fev'!P13</f>
        <v>2614524.64</v>
      </c>
      <c r="X10" s="36">
        <f t="shared" ref="X10:X19" si="3">IF(R10&gt;0,W10/R10,0)</f>
        <v>9.1871939629407304E-2</v>
      </c>
    </row>
    <row r="11" spans="1:24" ht="30.75" customHeight="1" x14ac:dyDescent="0.2">
      <c r="A11" s="32" t="str">
        <f>+'Access-Fev'!A14</f>
        <v>12101</v>
      </c>
      <c r="B11" s="43" t="str">
        <f>+'Access-Fev'!B14</f>
        <v>JUSTICA FEDERAL DE PRIMEIRO GRAU</v>
      </c>
      <c r="C11" s="32" t="str">
        <f>CONCATENATE('Access-Fev'!C14,".",'Access-Fev'!D14)</f>
        <v>02.061</v>
      </c>
      <c r="D11" s="32" t="str">
        <f>CONCATENATE('Access-Fev'!E14,".",'Access-Fev'!G14)</f>
        <v>0569.4257</v>
      </c>
      <c r="E11" s="43" t="str">
        <f>+'Access-Fev'!F14</f>
        <v>PRESTACAO JURISDICIONAL NA JUSTICA FEDERAL</v>
      </c>
      <c r="F11" s="43" t="str">
        <f>+'Access-Fev'!H14</f>
        <v>JULGAMENTO DE CAUSAS NA JUSTICA FEDERAL</v>
      </c>
      <c r="G11" s="32" t="str">
        <f>IF('Access-Fev'!I14="1","F","S")</f>
        <v>F</v>
      </c>
      <c r="H11" s="32" t="str">
        <f>+'Access-Fev'!J14</f>
        <v>0100</v>
      </c>
      <c r="I11" s="43" t="str">
        <f>+'Access-Fev'!K14</f>
        <v>RECURSOS ORDINARIOS</v>
      </c>
      <c r="J11" s="32" t="str">
        <f>+'Access-Fev'!L14</f>
        <v>4</v>
      </c>
      <c r="K11" s="35"/>
      <c r="L11" s="35"/>
      <c r="M11" s="35"/>
      <c r="N11" s="33">
        <v>0</v>
      </c>
      <c r="O11" s="35"/>
      <c r="P11" s="35">
        <f>'Access-Fev'!M14</f>
        <v>3000000</v>
      </c>
      <c r="Q11" s="35"/>
      <c r="R11" s="35">
        <f t="shared" si="0"/>
        <v>3000000</v>
      </c>
      <c r="S11" s="35">
        <f>'Access-Fev'!N14</f>
        <v>62539.74</v>
      </c>
      <c r="T11" s="36">
        <f t="shared" si="1"/>
        <v>2.084658E-2</v>
      </c>
      <c r="U11" s="35">
        <f>'Access-Fev'!O14</f>
        <v>0</v>
      </c>
      <c r="V11" s="36">
        <f t="shared" si="2"/>
        <v>0</v>
      </c>
      <c r="W11" s="35">
        <f>'Access-Fev'!P14</f>
        <v>0</v>
      </c>
      <c r="X11" s="36">
        <f t="shared" si="3"/>
        <v>0</v>
      </c>
    </row>
    <row r="12" spans="1:24" ht="30.75" customHeight="1" x14ac:dyDescent="0.2">
      <c r="A12" s="32" t="str">
        <f>+'Access-Fev'!A15</f>
        <v>12101</v>
      </c>
      <c r="B12" s="43" t="str">
        <f>+'Access-Fev'!B15</f>
        <v>JUSTICA FEDERAL DE PRIMEIRO GRAU</v>
      </c>
      <c r="C12" s="32" t="str">
        <f>CONCATENATE('Access-Fev'!C15,".",'Access-Fev'!D15)</f>
        <v>02.061</v>
      </c>
      <c r="D12" s="32" t="str">
        <f>CONCATENATE('Access-Fev'!E15,".",'Access-Fev'!G15)</f>
        <v>0569.4257</v>
      </c>
      <c r="E12" s="43" t="str">
        <f>+'Access-Fev'!F15</f>
        <v>PRESTACAO JURISDICIONAL NA JUSTICA FEDERAL</v>
      </c>
      <c r="F12" s="43" t="str">
        <f>+'Access-Fev'!H15</f>
        <v>JULGAMENTO DE CAUSAS NA JUSTICA FEDERAL</v>
      </c>
      <c r="G12" s="32" t="str">
        <f>IF('Access-Fev'!I15="1","F","S")</f>
        <v>F</v>
      </c>
      <c r="H12" s="32" t="str">
        <f>+'Access-Fev'!J15</f>
        <v>0100</v>
      </c>
      <c r="I12" s="43" t="str">
        <f>+'Access-Fev'!K15</f>
        <v>RECURSOS ORDINARIOS</v>
      </c>
      <c r="J12" s="32" t="str">
        <f>+'Access-Fev'!L15</f>
        <v>3</v>
      </c>
      <c r="K12" s="33"/>
      <c r="L12" s="33"/>
      <c r="M12" s="33"/>
      <c r="N12" s="33">
        <v>0</v>
      </c>
      <c r="O12" s="33"/>
      <c r="P12" s="35">
        <f>'Access-Fev'!M15</f>
        <v>149044829</v>
      </c>
      <c r="Q12" s="35"/>
      <c r="R12" s="35">
        <f t="shared" si="0"/>
        <v>149044829</v>
      </c>
      <c r="S12" s="35">
        <f>'Access-Fev'!N15</f>
        <v>109631269.38</v>
      </c>
      <c r="T12" s="36">
        <f t="shared" si="1"/>
        <v>0.73555902687506181</v>
      </c>
      <c r="U12" s="35">
        <f>'Access-Fev'!O15</f>
        <v>8859652.2300000004</v>
      </c>
      <c r="V12" s="36">
        <f t="shared" si="2"/>
        <v>5.9442868896847141E-2</v>
      </c>
      <c r="W12" s="35">
        <f>'Access-Fev'!P15</f>
        <v>7464686.0700000003</v>
      </c>
      <c r="X12" s="36">
        <f t="shared" si="3"/>
        <v>5.0083495818563424E-2</v>
      </c>
    </row>
    <row r="13" spans="1:24" ht="30.75" customHeight="1" x14ac:dyDescent="0.2">
      <c r="A13" s="32" t="str">
        <f>+'Access-Fev'!A16</f>
        <v>12101</v>
      </c>
      <c r="B13" s="43" t="str">
        <f>+'Access-Fev'!B16</f>
        <v>JUSTICA FEDERAL DE PRIMEIRO GRAU</v>
      </c>
      <c r="C13" s="32" t="str">
        <f>CONCATENATE('Access-Fev'!C16,".",'Access-Fev'!D16)</f>
        <v>02.061</v>
      </c>
      <c r="D13" s="32" t="str">
        <f>CONCATENATE('Access-Fev'!E16,".",'Access-Fev'!G16)</f>
        <v>0569.4257</v>
      </c>
      <c r="E13" s="43" t="str">
        <f>+'Access-Fev'!F16</f>
        <v>PRESTACAO JURISDICIONAL NA JUSTICA FEDERAL</v>
      </c>
      <c r="F13" s="43" t="str">
        <f>+'Access-Fev'!H16</f>
        <v>JULGAMENTO DE CAUSAS NA JUSTICA FEDERAL</v>
      </c>
      <c r="G13" s="32" t="str">
        <f>IF('Access-Fev'!I16="1","F","S")</f>
        <v>F</v>
      </c>
      <c r="H13" s="32" t="str">
        <f>+'Access-Fev'!J16</f>
        <v>0127</v>
      </c>
      <c r="I13" s="43" t="str">
        <f>+'Access-Fev'!K16</f>
        <v>CUSTAS E EMOLUMENTOS - PODER JUDICIARIO</v>
      </c>
      <c r="J13" s="32" t="str">
        <f>+'Access-Fev'!L16</f>
        <v>3</v>
      </c>
      <c r="K13" s="35"/>
      <c r="L13" s="35"/>
      <c r="M13" s="35"/>
      <c r="N13" s="33">
        <v>0</v>
      </c>
      <c r="O13" s="35"/>
      <c r="P13" s="35">
        <f>'Access-Fev'!M16</f>
        <v>23202114</v>
      </c>
      <c r="Q13" s="35"/>
      <c r="R13" s="35">
        <f t="shared" si="0"/>
        <v>23202114</v>
      </c>
      <c r="S13" s="35">
        <f>'Access-Fev'!N16</f>
        <v>10229805.039999999</v>
      </c>
      <c r="T13" s="36">
        <f t="shared" si="1"/>
        <v>0.44089969732930367</v>
      </c>
      <c r="U13" s="35">
        <f>'Access-Fev'!O16</f>
        <v>196428.78</v>
      </c>
      <c r="V13" s="36">
        <f t="shared" si="2"/>
        <v>8.465986332107496E-3</v>
      </c>
      <c r="W13" s="35">
        <f>'Access-Fev'!P16</f>
        <v>196428.78</v>
      </c>
      <c r="X13" s="36">
        <f t="shared" si="3"/>
        <v>8.465986332107496E-3</v>
      </c>
    </row>
    <row r="14" spans="1:24" ht="30.75" customHeight="1" x14ac:dyDescent="0.2">
      <c r="A14" s="32" t="str">
        <f>+'Access-Fev'!A17</f>
        <v>12101</v>
      </c>
      <c r="B14" s="43" t="str">
        <f>+'Access-Fev'!B17</f>
        <v>JUSTICA FEDERAL DE PRIMEIRO GRAU</v>
      </c>
      <c r="C14" s="32" t="str">
        <f>CONCATENATE('Access-Fev'!C17,".",'Access-Fev'!D17)</f>
        <v>02.122</v>
      </c>
      <c r="D14" s="32" t="str">
        <f>CONCATENATE('Access-Fev'!E17,".",'Access-Fev'!G17)</f>
        <v>0569.11RQ</v>
      </c>
      <c r="E14" s="43" t="str">
        <f>+'Access-Fev'!F17</f>
        <v>PRESTACAO JURISDICIONAL NA JUSTICA FEDERAL</v>
      </c>
      <c r="F14" s="43" t="str">
        <f>+'Access-Fev'!H17</f>
        <v>REFORMA DO FORUM FEDERAL DE EXECUCOES FISCAIS DE SAO PAULO -</v>
      </c>
      <c r="G14" s="32" t="str">
        <f>IF('Access-Fev'!I17="1","F","S")</f>
        <v>F</v>
      </c>
      <c r="H14" s="32" t="str">
        <f>+'Access-Fev'!J17</f>
        <v>0100</v>
      </c>
      <c r="I14" s="43" t="str">
        <f>+'Access-Fev'!K17</f>
        <v>RECURSOS ORDINARIOS</v>
      </c>
      <c r="J14" s="32" t="str">
        <f>+'Access-Fev'!L17</f>
        <v>4</v>
      </c>
      <c r="K14" s="35"/>
      <c r="L14" s="35"/>
      <c r="M14" s="35"/>
      <c r="N14" s="33">
        <v>0</v>
      </c>
      <c r="O14" s="35"/>
      <c r="P14" s="35">
        <f>'Access-Fev'!M17</f>
        <v>1490000</v>
      </c>
      <c r="Q14" s="35"/>
      <c r="R14" s="35">
        <f t="shared" si="0"/>
        <v>1490000</v>
      </c>
      <c r="S14" s="35">
        <f>'Access-Fev'!N17</f>
        <v>0</v>
      </c>
      <c r="T14" s="36">
        <f t="shared" si="1"/>
        <v>0</v>
      </c>
      <c r="U14" s="35">
        <f>'Access-Fev'!O17</f>
        <v>0</v>
      </c>
      <c r="V14" s="36">
        <f t="shared" si="2"/>
        <v>0</v>
      </c>
      <c r="W14" s="35">
        <f>'Access-Fev'!P17</f>
        <v>0</v>
      </c>
      <c r="X14" s="36">
        <f t="shared" si="3"/>
        <v>0</v>
      </c>
    </row>
    <row r="15" spans="1:24" ht="30.75" customHeight="1" x14ac:dyDescent="0.2">
      <c r="A15" s="32" t="str">
        <f>+'Access-Fev'!A18</f>
        <v>12101</v>
      </c>
      <c r="B15" s="43" t="str">
        <f>+'Access-Fev'!B18</f>
        <v>JUSTICA FEDERAL DE PRIMEIRO GRAU</v>
      </c>
      <c r="C15" s="32" t="str">
        <f>CONCATENATE('Access-Fev'!C18,".",'Access-Fev'!D18)</f>
        <v>02.122</v>
      </c>
      <c r="D15" s="32" t="str">
        <f>CONCATENATE('Access-Fev'!E18,".",'Access-Fev'!G18)</f>
        <v>0569.12S9</v>
      </c>
      <c r="E15" s="43" t="str">
        <f>+'Access-Fev'!F18</f>
        <v>PRESTACAO JURISDICIONAL NA JUSTICA FEDERAL</v>
      </c>
      <c r="F15" s="43" t="str">
        <f>+'Access-Fev'!H18</f>
        <v>REFORMA DO FORUM FEDERAL CRIMINAL E PREVIDENCIARIO DE SAO PA</v>
      </c>
      <c r="G15" s="32" t="str">
        <f>IF('Access-Fev'!I18="1","F","S")</f>
        <v>F</v>
      </c>
      <c r="H15" s="32" t="str">
        <f>+'Access-Fev'!J18</f>
        <v>0100</v>
      </c>
      <c r="I15" s="43" t="str">
        <f>+'Access-Fev'!K18</f>
        <v>RECURSOS ORDINARIOS</v>
      </c>
      <c r="J15" s="32" t="str">
        <f>+'Access-Fev'!L18</f>
        <v>4</v>
      </c>
      <c r="K15" s="35"/>
      <c r="L15" s="35"/>
      <c r="M15" s="35"/>
      <c r="N15" s="33">
        <v>0</v>
      </c>
      <c r="O15" s="35"/>
      <c r="P15" s="35">
        <f>'Access-Fev'!M18</f>
        <v>3000000</v>
      </c>
      <c r="Q15" s="35"/>
      <c r="R15" s="35">
        <f t="shared" si="0"/>
        <v>3000000</v>
      </c>
      <c r="S15" s="35">
        <f>'Access-Fev'!N18</f>
        <v>0</v>
      </c>
      <c r="T15" s="36">
        <f t="shared" si="1"/>
        <v>0</v>
      </c>
      <c r="U15" s="35">
        <f>'Access-Fev'!O18</f>
        <v>0</v>
      </c>
      <c r="V15" s="36">
        <f t="shared" si="2"/>
        <v>0</v>
      </c>
      <c r="W15" s="35">
        <f>'Access-Fev'!P18</f>
        <v>0</v>
      </c>
      <c r="X15" s="36">
        <f t="shared" si="3"/>
        <v>0</v>
      </c>
    </row>
    <row r="16" spans="1:24" ht="30.75" customHeight="1" x14ac:dyDescent="0.2">
      <c r="A16" s="32" t="str">
        <f>+'Access-Fev'!A19</f>
        <v>12101</v>
      </c>
      <c r="B16" s="43" t="str">
        <f>+'Access-Fev'!B19</f>
        <v>JUSTICA FEDERAL DE PRIMEIRO GRAU</v>
      </c>
      <c r="C16" s="32" t="str">
        <f>CONCATENATE('Access-Fev'!C19,".",'Access-Fev'!D19)</f>
        <v>02.122</v>
      </c>
      <c r="D16" s="32" t="str">
        <f>CONCATENATE('Access-Fev'!E19,".",'Access-Fev'!G19)</f>
        <v>0569.13FR</v>
      </c>
      <c r="E16" s="43" t="str">
        <f>+'Access-Fev'!F19</f>
        <v>PRESTACAO JURISDICIONAL NA JUSTICA FEDERAL</v>
      </c>
      <c r="F16" s="43" t="str">
        <f>+'Access-Fev'!H19</f>
        <v>REFORMA DO FORUM FEDERAL DE RIBEIRAO PRETO - SP</v>
      </c>
      <c r="G16" s="32" t="str">
        <f>IF('Access-Fev'!I19="1","F","S")</f>
        <v>F</v>
      </c>
      <c r="H16" s="32" t="str">
        <f>+'Access-Fev'!J19</f>
        <v>0100</v>
      </c>
      <c r="I16" s="43" t="str">
        <f>+'Access-Fev'!K19</f>
        <v>RECURSOS ORDINARIOS</v>
      </c>
      <c r="J16" s="32" t="str">
        <f>+'Access-Fev'!L19</f>
        <v>4</v>
      </c>
      <c r="K16" s="35"/>
      <c r="L16" s="35"/>
      <c r="M16" s="35"/>
      <c r="N16" s="33">
        <v>0</v>
      </c>
      <c r="O16" s="35"/>
      <c r="P16" s="35">
        <f>'Access-Fev'!M19</f>
        <v>3453069</v>
      </c>
      <c r="Q16" s="35"/>
      <c r="R16" s="35">
        <f t="shared" si="0"/>
        <v>3453069</v>
      </c>
      <c r="S16" s="35">
        <f>'Access-Fev'!N19</f>
        <v>0</v>
      </c>
      <c r="T16" s="36">
        <f t="shared" si="1"/>
        <v>0</v>
      </c>
      <c r="U16" s="35">
        <f>'Access-Fev'!O19</f>
        <v>0</v>
      </c>
      <c r="V16" s="36">
        <f t="shared" si="2"/>
        <v>0</v>
      </c>
      <c r="W16" s="35">
        <f>'Access-Fev'!P19</f>
        <v>0</v>
      </c>
      <c r="X16" s="36">
        <f t="shared" si="3"/>
        <v>0</v>
      </c>
    </row>
    <row r="17" spans="1:24" ht="30.75" customHeight="1" x14ac:dyDescent="0.2">
      <c r="A17" s="32" t="str">
        <f>+'Access-Fev'!A20</f>
        <v>12101</v>
      </c>
      <c r="B17" s="43" t="str">
        <f>+'Access-Fev'!B20</f>
        <v>JUSTICA FEDERAL DE PRIMEIRO GRAU</v>
      </c>
      <c r="C17" s="32" t="str">
        <f>CONCATENATE('Access-Fev'!C20,".",'Access-Fev'!D20)</f>
        <v>02.122</v>
      </c>
      <c r="D17" s="32" t="str">
        <f>CONCATENATE('Access-Fev'!E20,".",'Access-Fev'!G20)</f>
        <v>0569.14YN</v>
      </c>
      <c r="E17" s="43" t="str">
        <f>+'Access-Fev'!F20</f>
        <v>PRESTACAO JURISDICIONAL NA JUSTICA FEDERAL</v>
      </c>
      <c r="F17" s="43" t="str">
        <f>+'Access-Fev'!H20</f>
        <v>REFORMA DO FORUM FEDERAL CIVEL DE SAO PAULO - SP</v>
      </c>
      <c r="G17" s="32" t="str">
        <f>IF('Access-Fev'!I20="1","F","S")</f>
        <v>F</v>
      </c>
      <c r="H17" s="32" t="str">
        <f>+'Access-Fev'!J20</f>
        <v>0100</v>
      </c>
      <c r="I17" s="43" t="str">
        <f>+'Access-Fev'!K20</f>
        <v>RECURSOS ORDINARIOS</v>
      </c>
      <c r="J17" s="32" t="str">
        <f>+'Access-Fev'!L20</f>
        <v>4</v>
      </c>
      <c r="K17" s="35"/>
      <c r="L17" s="35"/>
      <c r="M17" s="35"/>
      <c r="N17" s="33">
        <v>0</v>
      </c>
      <c r="O17" s="35"/>
      <c r="P17" s="35">
        <f>'Access-Fev'!M20</f>
        <v>700000</v>
      </c>
      <c r="Q17" s="35"/>
      <c r="R17" s="35">
        <f t="shared" si="0"/>
        <v>700000</v>
      </c>
      <c r="S17" s="35">
        <f>'Access-Fev'!N20</f>
        <v>0</v>
      </c>
      <c r="T17" s="36">
        <f t="shared" si="1"/>
        <v>0</v>
      </c>
      <c r="U17" s="35">
        <f>'Access-Fev'!O20</f>
        <v>0</v>
      </c>
      <c r="V17" s="36">
        <f t="shared" si="2"/>
        <v>0</v>
      </c>
      <c r="W17" s="35">
        <f>'Access-Fev'!P20</f>
        <v>0</v>
      </c>
      <c r="X17" s="36">
        <f t="shared" si="3"/>
        <v>0</v>
      </c>
    </row>
    <row r="18" spans="1:24" ht="30.75" customHeight="1" x14ac:dyDescent="0.2">
      <c r="A18" s="32" t="str">
        <f>+'Access-Fev'!A21</f>
        <v>12101</v>
      </c>
      <c r="B18" s="43" t="str">
        <f>+'Access-Fev'!B21</f>
        <v>JUSTICA FEDERAL DE PRIMEIRO GRAU</v>
      </c>
      <c r="C18" s="32" t="str">
        <f>CONCATENATE('Access-Fev'!C21,".",'Access-Fev'!D21)</f>
        <v>02.122</v>
      </c>
      <c r="D18" s="32" t="str">
        <f>CONCATENATE('Access-Fev'!E21,".",'Access-Fev'!G21)</f>
        <v>0569.14YO</v>
      </c>
      <c r="E18" s="43" t="str">
        <f>+'Access-Fev'!F21</f>
        <v>PRESTACAO JURISDICIONAL NA JUSTICA FEDERAL</v>
      </c>
      <c r="F18" s="43" t="str">
        <f>+'Access-Fev'!H21</f>
        <v>REFORMA DA SEDE ADMINISTRATIVA DA JUSTICA FEDERAL DE SAO PAU</v>
      </c>
      <c r="G18" s="32" t="str">
        <f>IF('Access-Fev'!I21="1","F","S")</f>
        <v>F</v>
      </c>
      <c r="H18" s="32" t="str">
        <f>+'Access-Fev'!J21</f>
        <v>0100</v>
      </c>
      <c r="I18" s="43" t="str">
        <f>+'Access-Fev'!K21</f>
        <v>RECURSOS ORDINARIOS</v>
      </c>
      <c r="J18" s="32" t="str">
        <f>+'Access-Fev'!L21</f>
        <v>4</v>
      </c>
      <c r="K18" s="35"/>
      <c r="L18" s="35"/>
      <c r="M18" s="35"/>
      <c r="N18" s="33">
        <v>0</v>
      </c>
      <c r="O18" s="35"/>
      <c r="P18" s="35">
        <f>'Access-Fev'!M21</f>
        <v>3655000</v>
      </c>
      <c r="Q18" s="35"/>
      <c r="R18" s="35">
        <f t="shared" si="0"/>
        <v>3655000</v>
      </c>
      <c r="S18" s="35">
        <f>'Access-Fev'!N21</f>
        <v>0</v>
      </c>
      <c r="T18" s="36">
        <f t="shared" si="1"/>
        <v>0</v>
      </c>
      <c r="U18" s="35">
        <f>'Access-Fev'!O21</f>
        <v>0</v>
      </c>
      <c r="V18" s="36">
        <f t="shared" si="2"/>
        <v>0</v>
      </c>
      <c r="W18" s="35">
        <f>'Access-Fev'!P21</f>
        <v>0</v>
      </c>
      <c r="X18" s="36">
        <f t="shared" si="3"/>
        <v>0</v>
      </c>
    </row>
    <row r="19" spans="1:24" ht="30.75" customHeight="1" x14ac:dyDescent="0.2">
      <c r="A19" s="32" t="str">
        <f>+'Access-Fev'!A22</f>
        <v>12101</v>
      </c>
      <c r="B19" s="43" t="str">
        <f>+'Access-Fev'!B22</f>
        <v>JUSTICA FEDERAL DE PRIMEIRO GRAU</v>
      </c>
      <c r="C19" s="32" t="str">
        <f>CONCATENATE('Access-Fev'!C22,".",'Access-Fev'!D22)</f>
        <v>02.122</v>
      </c>
      <c r="D19" s="32" t="str">
        <f>CONCATENATE('Access-Fev'!E22,".",'Access-Fev'!G22)</f>
        <v>0569.158T</v>
      </c>
      <c r="E19" s="43" t="str">
        <f>+'Access-Fev'!F22</f>
        <v>PRESTACAO JURISDICIONAL NA JUSTICA FEDERAL</v>
      </c>
      <c r="F19" s="43" t="str">
        <f>+'Access-Fev'!H22</f>
        <v>REFORMA DO JUIZADO ESPECIAL FEDERAL DE SAO PAULO - SP - 2. E</v>
      </c>
      <c r="G19" s="32" t="str">
        <f>IF('Access-Fev'!I22="1","F","S")</f>
        <v>F</v>
      </c>
      <c r="H19" s="32" t="str">
        <f>+'Access-Fev'!J22</f>
        <v>0100</v>
      </c>
      <c r="I19" s="43" t="str">
        <f>+'Access-Fev'!K22</f>
        <v>RECURSOS ORDINARIOS</v>
      </c>
      <c r="J19" s="32" t="str">
        <f>+'Access-Fev'!L22</f>
        <v>4</v>
      </c>
      <c r="K19" s="35"/>
      <c r="L19" s="35"/>
      <c r="M19" s="35"/>
      <c r="N19" s="33">
        <v>0</v>
      </c>
      <c r="O19" s="35"/>
      <c r="P19" s="35">
        <f>'Access-Fev'!M22</f>
        <v>2000000</v>
      </c>
      <c r="Q19" s="35"/>
      <c r="R19" s="35">
        <f t="shared" si="0"/>
        <v>2000000</v>
      </c>
      <c r="S19" s="35">
        <f>'Access-Fev'!N22</f>
        <v>0</v>
      </c>
      <c r="T19" s="36">
        <f t="shared" si="1"/>
        <v>0</v>
      </c>
      <c r="U19" s="35">
        <f>'Access-Fev'!O22</f>
        <v>0</v>
      </c>
      <c r="V19" s="36">
        <f t="shared" si="2"/>
        <v>0</v>
      </c>
      <c r="W19" s="35">
        <f>'Access-Fev'!P22</f>
        <v>0</v>
      </c>
      <c r="X19" s="36">
        <f t="shared" si="3"/>
        <v>0</v>
      </c>
    </row>
    <row r="20" spans="1:24" ht="30.75" customHeight="1" x14ac:dyDescent="0.2">
      <c r="A20" s="32" t="str">
        <f>+'Access-Fev'!A23</f>
        <v>12101</v>
      </c>
      <c r="B20" s="43" t="str">
        <f>+'Access-Fev'!B23</f>
        <v>JUSTICA FEDERAL DE PRIMEIRO GRAU</v>
      </c>
      <c r="C20" s="32" t="str">
        <f>CONCATENATE('Access-Fev'!C23,".",'Access-Fev'!D23)</f>
        <v>02.122</v>
      </c>
      <c r="D20" s="32" t="str">
        <f>CONCATENATE('Access-Fev'!E23,".",'Access-Fev'!G23)</f>
        <v>0569.15NX</v>
      </c>
      <c r="E20" s="43" t="str">
        <f>+'Access-Fev'!F23</f>
        <v>PRESTACAO JURISDICIONAL NA JUSTICA FEDERAL</v>
      </c>
      <c r="F20" s="43" t="str">
        <f>+'Access-Fev'!H23</f>
        <v>REFORMA DO FORUM FEDERAL DE SANTOS - SP</v>
      </c>
      <c r="G20" s="32" t="str">
        <f>IF('Access-Fev'!I23="1","F","S")</f>
        <v>F</v>
      </c>
      <c r="H20" s="32" t="str">
        <f>+'Access-Fev'!J23</f>
        <v>0100</v>
      </c>
      <c r="I20" s="43" t="str">
        <f>+'Access-Fev'!K23</f>
        <v>RECURSOS ORDINARIOS</v>
      </c>
      <c r="J20" s="32" t="str">
        <f>+'Access-Fev'!L23</f>
        <v>4</v>
      </c>
      <c r="K20" s="35"/>
      <c r="L20" s="35"/>
      <c r="M20" s="35"/>
      <c r="N20" s="33">
        <v>0</v>
      </c>
      <c r="O20" s="35"/>
      <c r="P20" s="35">
        <f>'Access-Fev'!M23</f>
        <v>1800000</v>
      </c>
      <c r="Q20" s="35"/>
      <c r="R20" s="35">
        <f t="shared" ref="R20:R26" si="4">N20-O20+P20+Q20</f>
        <v>1800000</v>
      </c>
      <c r="S20" s="35">
        <f>'Access-Fev'!N23</f>
        <v>0</v>
      </c>
      <c r="T20" s="36">
        <f t="shared" ref="T20:T26" si="5">IF(R20&gt;0,S20/R20,0)</f>
        <v>0</v>
      </c>
      <c r="U20" s="35">
        <f>'Access-Fev'!O23</f>
        <v>0</v>
      </c>
      <c r="V20" s="36">
        <f t="shared" ref="V20:V26" si="6">IF(R20&gt;0,U20/R20,0)</f>
        <v>0</v>
      </c>
      <c r="W20" s="35">
        <f>'Access-Fev'!P23</f>
        <v>0</v>
      </c>
      <c r="X20" s="36">
        <f t="shared" ref="X20:X26" si="7">IF(R20&gt;0,W20/R20,0)</f>
        <v>0</v>
      </c>
    </row>
    <row r="21" spans="1:24" ht="30.75" customHeight="1" x14ac:dyDescent="0.2">
      <c r="A21" s="32" t="str">
        <f>+'Access-Fev'!A24</f>
        <v>12101</v>
      </c>
      <c r="B21" s="43" t="str">
        <f>+'Access-Fev'!B24</f>
        <v>JUSTICA FEDERAL DE PRIMEIRO GRAU</v>
      </c>
      <c r="C21" s="32" t="str">
        <f>CONCATENATE('Access-Fev'!C24,".",'Access-Fev'!D24)</f>
        <v>02.122</v>
      </c>
      <c r="D21" s="32" t="str">
        <f>CONCATENATE('Access-Fev'!E24,".",'Access-Fev'!G24)</f>
        <v>0569.20TP</v>
      </c>
      <c r="E21" s="43" t="str">
        <f>+'Access-Fev'!F24</f>
        <v>PRESTACAO JURISDICIONAL NA JUSTICA FEDERAL</v>
      </c>
      <c r="F21" s="43" t="str">
        <f>+'Access-Fev'!H24</f>
        <v>ATIVOS CIVIS DA UNIAO</v>
      </c>
      <c r="G21" s="32" t="str">
        <f>IF('Access-Fev'!I24="1","F","S")</f>
        <v>F</v>
      </c>
      <c r="H21" s="32" t="str">
        <f>+'Access-Fev'!J24</f>
        <v>0100</v>
      </c>
      <c r="I21" s="43" t="str">
        <f>+'Access-Fev'!K24</f>
        <v>RECURSOS ORDINARIOS</v>
      </c>
      <c r="J21" s="32" t="str">
        <f>+'Access-Fev'!L24</f>
        <v>1</v>
      </c>
      <c r="K21" s="35"/>
      <c r="L21" s="35"/>
      <c r="M21" s="35"/>
      <c r="N21" s="33">
        <v>0</v>
      </c>
      <c r="O21" s="35"/>
      <c r="P21" s="35">
        <f>'Access-Fev'!M24</f>
        <v>189580500.44999999</v>
      </c>
      <c r="Q21" s="35"/>
      <c r="R21" s="35">
        <f t="shared" si="4"/>
        <v>189580500.44999999</v>
      </c>
      <c r="S21" s="35">
        <f>'Access-Fev'!N24</f>
        <v>189580500.44999999</v>
      </c>
      <c r="T21" s="36">
        <f t="shared" si="5"/>
        <v>1</v>
      </c>
      <c r="U21" s="35">
        <f>'Access-Fev'!O24</f>
        <v>189551983.28999999</v>
      </c>
      <c r="V21" s="36">
        <f t="shared" si="6"/>
        <v>0.99984957756767012</v>
      </c>
      <c r="W21" s="35">
        <f>'Access-Fev'!P24</f>
        <v>186793858.58000001</v>
      </c>
      <c r="X21" s="36">
        <f t="shared" si="7"/>
        <v>0.98530101005438098</v>
      </c>
    </row>
    <row r="22" spans="1:24" ht="30.75" customHeight="1" x14ac:dyDescent="0.2">
      <c r="A22" s="32" t="str">
        <f>+'Access-Fev'!A25</f>
        <v>12101</v>
      </c>
      <c r="B22" s="43" t="str">
        <f>+'Access-Fev'!B25</f>
        <v>JUSTICA FEDERAL DE PRIMEIRO GRAU</v>
      </c>
      <c r="C22" s="32" t="str">
        <f>CONCATENATE('Access-Fev'!C25,".",'Access-Fev'!D25)</f>
        <v>02.122</v>
      </c>
      <c r="D22" s="32" t="str">
        <f>CONCATENATE('Access-Fev'!E25,".",'Access-Fev'!G25)</f>
        <v>0569.216H</v>
      </c>
      <c r="E22" s="43" t="str">
        <f>+'Access-Fev'!F25</f>
        <v>PRESTACAO JURISDICIONAL NA JUSTICA FEDERAL</v>
      </c>
      <c r="F22" s="43" t="str">
        <f>+'Access-Fev'!H25</f>
        <v>AJUDA DE CUSTO PARA MORADIA OU AUXILIO-MORADIA A AGENTES PUB</v>
      </c>
      <c r="G22" s="32" t="str">
        <f>IF('Access-Fev'!I25="1","F","S")</f>
        <v>F</v>
      </c>
      <c r="H22" s="32" t="str">
        <f>+'Access-Fev'!J25</f>
        <v>0100</v>
      </c>
      <c r="I22" s="43" t="str">
        <f>+'Access-Fev'!K25</f>
        <v>RECURSOS ORDINARIOS</v>
      </c>
      <c r="J22" s="32" t="str">
        <f>+'Access-Fev'!L25</f>
        <v>3</v>
      </c>
      <c r="K22" s="35"/>
      <c r="L22" s="35"/>
      <c r="M22" s="35"/>
      <c r="N22" s="33">
        <v>0</v>
      </c>
      <c r="O22" s="35"/>
      <c r="P22" s="35">
        <f>'Access-Fev'!M25</f>
        <v>17799477</v>
      </c>
      <c r="Q22" s="35"/>
      <c r="R22" s="35">
        <f t="shared" si="4"/>
        <v>17799477</v>
      </c>
      <c r="S22" s="35">
        <f>'Access-Fev'!N25</f>
        <v>3040667.13</v>
      </c>
      <c r="T22" s="36">
        <f t="shared" si="5"/>
        <v>0.17082901536938416</v>
      </c>
      <c r="U22" s="35">
        <f>'Access-Fev'!O25</f>
        <v>2943817.17</v>
      </c>
      <c r="V22" s="36">
        <f t="shared" si="6"/>
        <v>0.16538784650807437</v>
      </c>
      <c r="W22" s="35">
        <f>'Access-Fev'!P25</f>
        <v>2943817.17</v>
      </c>
      <c r="X22" s="36">
        <f t="shared" si="7"/>
        <v>0.16538784650807437</v>
      </c>
    </row>
    <row r="23" spans="1:24" ht="30.75" customHeight="1" x14ac:dyDescent="0.2">
      <c r="A23" s="32" t="str">
        <f>+'Access-Fev'!A26</f>
        <v>12101</v>
      </c>
      <c r="B23" s="43" t="str">
        <f>+'Access-Fev'!B26</f>
        <v>JUSTICA FEDERAL DE PRIMEIRO GRAU</v>
      </c>
      <c r="C23" s="32" t="str">
        <f>CONCATENATE('Access-Fev'!C26,".",'Access-Fev'!D26)</f>
        <v>02.131</v>
      </c>
      <c r="D23" s="32" t="str">
        <f>CONCATENATE('Access-Fev'!E26,".",'Access-Fev'!G26)</f>
        <v>0569.2549</v>
      </c>
      <c r="E23" s="43" t="str">
        <f>+'Access-Fev'!F26</f>
        <v>PRESTACAO JURISDICIONAL NA JUSTICA FEDERAL</v>
      </c>
      <c r="F23" s="43" t="str">
        <f>+'Access-Fev'!H26</f>
        <v>COMUNICACAO E DIVULGACAO INSTITUCIONAL</v>
      </c>
      <c r="G23" s="32" t="str">
        <f>IF('Access-Fev'!I26="1","F","S")</f>
        <v>F</v>
      </c>
      <c r="H23" s="32" t="str">
        <f>+'Access-Fev'!J26</f>
        <v>0100</v>
      </c>
      <c r="I23" s="43" t="str">
        <f>+'Access-Fev'!K26</f>
        <v>RECURSOS ORDINARIOS</v>
      </c>
      <c r="J23" s="32" t="str">
        <f>+'Access-Fev'!L26</f>
        <v>4</v>
      </c>
      <c r="K23" s="35"/>
      <c r="L23" s="35"/>
      <c r="M23" s="35"/>
      <c r="N23" s="33">
        <v>0</v>
      </c>
      <c r="O23" s="35"/>
      <c r="P23" s="35">
        <f>'Access-Fev'!M26</f>
        <v>20000</v>
      </c>
      <c r="Q23" s="35"/>
      <c r="R23" s="35">
        <f t="shared" si="4"/>
        <v>20000</v>
      </c>
      <c r="S23" s="35">
        <f>'Access-Fev'!N26</f>
        <v>0</v>
      </c>
      <c r="T23" s="36">
        <f t="shared" si="5"/>
        <v>0</v>
      </c>
      <c r="U23" s="35">
        <f>'Access-Fev'!O26</f>
        <v>0</v>
      </c>
      <c r="V23" s="36">
        <f t="shared" si="6"/>
        <v>0</v>
      </c>
      <c r="W23" s="35">
        <f>'Access-Fev'!P26</f>
        <v>0</v>
      </c>
      <c r="X23" s="36">
        <f t="shared" si="7"/>
        <v>0</v>
      </c>
    </row>
    <row r="24" spans="1:24" ht="30.75" customHeight="1" x14ac:dyDescent="0.2">
      <c r="A24" s="32" t="str">
        <f>+'Access-Fev'!A27</f>
        <v>12101</v>
      </c>
      <c r="B24" s="43" t="str">
        <f>+'Access-Fev'!B27</f>
        <v>JUSTICA FEDERAL DE PRIMEIRO GRAU</v>
      </c>
      <c r="C24" s="32" t="str">
        <f>CONCATENATE('Access-Fev'!C27,".",'Access-Fev'!D27)</f>
        <v>02.131</v>
      </c>
      <c r="D24" s="32" t="str">
        <f>CONCATENATE('Access-Fev'!E27,".",'Access-Fev'!G27)</f>
        <v>0569.2549</v>
      </c>
      <c r="E24" s="43" t="str">
        <f>+'Access-Fev'!F27</f>
        <v>PRESTACAO JURISDICIONAL NA JUSTICA FEDERAL</v>
      </c>
      <c r="F24" s="43" t="str">
        <f>+'Access-Fev'!H27</f>
        <v>COMUNICACAO E DIVULGACAO INSTITUCIONAL</v>
      </c>
      <c r="G24" s="32" t="str">
        <f>IF('Access-Fev'!I27="1","F","S")</f>
        <v>F</v>
      </c>
      <c r="H24" s="32" t="str">
        <f>+'Access-Fev'!J27</f>
        <v>0100</v>
      </c>
      <c r="I24" s="43" t="str">
        <f>+'Access-Fev'!K27</f>
        <v>RECURSOS ORDINARIOS</v>
      </c>
      <c r="J24" s="32" t="str">
        <f>+'Access-Fev'!L27</f>
        <v>3</v>
      </c>
      <c r="K24" s="35"/>
      <c r="L24" s="35"/>
      <c r="M24" s="35"/>
      <c r="N24" s="33">
        <v>0</v>
      </c>
      <c r="O24" s="35"/>
      <c r="P24" s="35">
        <f>'Access-Fev'!M27</f>
        <v>20000</v>
      </c>
      <c r="Q24" s="35"/>
      <c r="R24" s="35">
        <f t="shared" si="4"/>
        <v>20000</v>
      </c>
      <c r="S24" s="35">
        <f>'Access-Fev'!N27</f>
        <v>0</v>
      </c>
      <c r="T24" s="36">
        <f t="shared" si="5"/>
        <v>0</v>
      </c>
      <c r="U24" s="35">
        <f>'Access-Fev'!O27</f>
        <v>0</v>
      </c>
      <c r="V24" s="36">
        <f t="shared" si="6"/>
        <v>0</v>
      </c>
      <c r="W24" s="35">
        <f>'Access-Fev'!P27</f>
        <v>0</v>
      </c>
      <c r="X24" s="36">
        <f t="shared" si="7"/>
        <v>0</v>
      </c>
    </row>
    <row r="25" spans="1:24" ht="30.75" customHeight="1" x14ac:dyDescent="0.2">
      <c r="A25" s="32" t="str">
        <f>+'Access-Fev'!A28</f>
        <v>12101</v>
      </c>
      <c r="B25" s="43" t="str">
        <f>+'Access-Fev'!B28</f>
        <v>JUSTICA FEDERAL DE PRIMEIRO GRAU</v>
      </c>
      <c r="C25" s="32" t="str">
        <f>CONCATENATE('Access-Fev'!C28,".",'Access-Fev'!D28)</f>
        <v>02.301</v>
      </c>
      <c r="D25" s="32" t="str">
        <f>CONCATENATE('Access-Fev'!E28,".",'Access-Fev'!G28)</f>
        <v>0569.2004</v>
      </c>
      <c r="E25" s="43" t="str">
        <f>+'Access-Fev'!F28</f>
        <v>PRESTACAO JURISDICIONAL NA JUSTICA FEDERAL</v>
      </c>
      <c r="F25" s="43" t="str">
        <f>+'Access-Fev'!H28</f>
        <v>ASSISTENCIA MEDICA E ODONTOLOGICA AOS SERVIDORES CIVIS, EMPR</v>
      </c>
      <c r="G25" s="32" t="str">
        <f>IF('Access-Fev'!I28="1","F","S")</f>
        <v>S</v>
      </c>
      <c r="H25" s="32" t="str">
        <f>+'Access-Fev'!J28</f>
        <v>0100</v>
      </c>
      <c r="I25" s="43" t="str">
        <f>+'Access-Fev'!K28</f>
        <v>RECURSOS ORDINARIOS</v>
      </c>
      <c r="J25" s="32" t="str">
        <f>+'Access-Fev'!L28</f>
        <v>3</v>
      </c>
      <c r="K25" s="35"/>
      <c r="L25" s="35"/>
      <c r="M25" s="35"/>
      <c r="N25" s="33">
        <v>0</v>
      </c>
      <c r="O25" s="35"/>
      <c r="P25" s="35">
        <f>'Access-Fev'!M28</f>
        <v>30384660</v>
      </c>
      <c r="Q25" s="35"/>
      <c r="R25" s="35">
        <f t="shared" si="4"/>
        <v>30384660</v>
      </c>
      <c r="S25" s="35">
        <f>'Access-Fev'!N28</f>
        <v>16624159.4</v>
      </c>
      <c r="T25" s="36">
        <f t="shared" si="5"/>
        <v>0.54712343004660902</v>
      </c>
      <c r="U25" s="35">
        <f>'Access-Fev'!O28</f>
        <v>2429870.7000000002</v>
      </c>
      <c r="V25" s="36">
        <f t="shared" si="6"/>
        <v>7.9970310676505854E-2</v>
      </c>
      <c r="W25" s="35">
        <f>'Access-Fev'!P28</f>
        <v>2426330.85</v>
      </c>
      <c r="X25" s="36">
        <f t="shared" si="7"/>
        <v>7.9853809455165861E-2</v>
      </c>
    </row>
    <row r="26" spans="1:24" ht="30.75" customHeight="1" x14ac:dyDescent="0.2">
      <c r="A26" s="32" t="str">
        <f>+'Access-Fev'!A29</f>
        <v>12101</v>
      </c>
      <c r="B26" s="43" t="str">
        <f>+'Access-Fev'!B29</f>
        <v>JUSTICA FEDERAL DE PRIMEIRO GRAU</v>
      </c>
      <c r="C26" s="32" t="str">
        <f>CONCATENATE('Access-Fev'!C29,".",'Access-Fev'!D29)</f>
        <v>02.331</v>
      </c>
      <c r="D26" s="32" t="str">
        <f>CONCATENATE('Access-Fev'!E29,".",'Access-Fev'!G29)</f>
        <v>0569.212B</v>
      </c>
      <c r="E26" s="43" t="str">
        <f>+'Access-Fev'!F29</f>
        <v>PRESTACAO JURISDICIONAL NA JUSTICA FEDERAL</v>
      </c>
      <c r="F26" s="43" t="str">
        <f>+'Access-Fev'!H29</f>
        <v>BENEFICIOS OBRIGATORIOS AOS SERVIDORES CIVIS, EMPREGADOS, MI</v>
      </c>
      <c r="G26" s="32" t="str">
        <f>IF('Access-Fev'!I29="1","F","S")</f>
        <v>F</v>
      </c>
      <c r="H26" s="32" t="str">
        <f>+'Access-Fev'!J29</f>
        <v>0100</v>
      </c>
      <c r="I26" s="43" t="str">
        <f>+'Access-Fev'!K29</f>
        <v>RECURSOS ORDINARIOS</v>
      </c>
      <c r="J26" s="32" t="str">
        <f>+'Access-Fev'!L29</f>
        <v>3</v>
      </c>
      <c r="K26" s="35"/>
      <c r="L26" s="35"/>
      <c r="M26" s="35"/>
      <c r="N26" s="33">
        <v>0</v>
      </c>
      <c r="O26" s="35"/>
      <c r="P26" s="35">
        <f>'Access-Fev'!M29</f>
        <v>57026119.780000001</v>
      </c>
      <c r="Q26" s="35"/>
      <c r="R26" s="35">
        <f t="shared" si="4"/>
        <v>57026119.780000001</v>
      </c>
      <c r="S26" s="35">
        <f>'Access-Fev'!N29</f>
        <v>57026119.700000003</v>
      </c>
      <c r="T26" s="36">
        <f t="shared" si="5"/>
        <v>0.99999999859713407</v>
      </c>
      <c r="U26" s="35">
        <f>'Access-Fev'!O29</f>
        <v>9491686.4900000002</v>
      </c>
      <c r="V26" s="36">
        <f t="shared" si="6"/>
        <v>0.166444543774288</v>
      </c>
      <c r="W26" s="35">
        <f>'Access-Fev'!P29</f>
        <v>9491686.4900000002</v>
      </c>
      <c r="X26" s="36">
        <f t="shared" si="7"/>
        <v>0.166444543774288</v>
      </c>
    </row>
    <row r="27" spans="1:24" ht="30.75" customHeight="1" x14ac:dyDescent="0.2">
      <c r="A27" s="32" t="str">
        <f>+'Access-Fev'!A30</f>
        <v>12101</v>
      </c>
      <c r="B27" s="43" t="str">
        <f>+'Access-Fev'!B30</f>
        <v>JUSTICA FEDERAL DE PRIMEIRO GRAU</v>
      </c>
      <c r="C27" s="32" t="str">
        <f>CONCATENATE('Access-Fev'!C30,".",'Access-Fev'!D30)</f>
        <v>02.846</v>
      </c>
      <c r="D27" s="32" t="str">
        <f>CONCATENATE('Access-Fev'!E30,".",'Access-Fev'!G30)</f>
        <v>0569.09HB</v>
      </c>
      <c r="E27" s="43" t="str">
        <f>+'Access-Fev'!F30</f>
        <v>PRESTACAO JURISDICIONAL NA JUSTICA FEDERAL</v>
      </c>
      <c r="F27" s="43" t="str">
        <f>+'Access-Fev'!H30</f>
        <v>CONTRIBUICAO DA UNIAO, DE SUAS AUTARQUIAS E FUNDACOES PARA O</v>
      </c>
      <c r="G27" s="32" t="str">
        <f>IF('Access-Fev'!I30="1","F","S")</f>
        <v>F</v>
      </c>
      <c r="H27" s="32" t="str">
        <f>+'Access-Fev'!J30</f>
        <v>0100</v>
      </c>
      <c r="I27" s="43" t="str">
        <f>+'Access-Fev'!K30</f>
        <v>RECURSOS ORDINARIOS</v>
      </c>
      <c r="J27" s="32" t="str">
        <f>+'Access-Fev'!L30</f>
        <v>1</v>
      </c>
      <c r="K27" s="35"/>
      <c r="L27" s="35"/>
      <c r="M27" s="35"/>
      <c r="N27" s="33">
        <v>0</v>
      </c>
      <c r="O27" s="35"/>
      <c r="P27" s="35">
        <f>'Access-Fev'!M30</f>
        <v>28526842.920000002</v>
      </c>
      <c r="Q27" s="35"/>
      <c r="R27" s="35">
        <f>N27-O27+P27+Q27</f>
        <v>28526842.920000002</v>
      </c>
      <c r="S27" s="35">
        <f>'Access-Fev'!N30</f>
        <v>28526842.920000002</v>
      </c>
      <c r="T27" s="36">
        <f>IF(R27&gt;0,S27/R27,0)</f>
        <v>1</v>
      </c>
      <c r="U27" s="35">
        <f>'Access-Fev'!O30</f>
        <v>28526842.920000002</v>
      </c>
      <c r="V27" s="36">
        <f>IF(R27&gt;0,U27/R27,0)</f>
        <v>1</v>
      </c>
      <c r="W27" s="35">
        <f>'Access-Fev'!P30</f>
        <v>28526842.920000002</v>
      </c>
      <c r="X27" s="36">
        <f>IF(R27&gt;0,W27/R27,0)</f>
        <v>1</v>
      </c>
    </row>
    <row r="28" spans="1:24" s="74" customFormat="1" ht="30.75" customHeight="1" x14ac:dyDescent="0.2">
      <c r="A28" s="32" t="str">
        <f>+'Access-Fev'!A31</f>
        <v>12101</v>
      </c>
      <c r="B28" s="43" t="str">
        <f>+'Access-Fev'!B31</f>
        <v>JUSTICA FEDERAL DE PRIMEIRO GRAU</v>
      </c>
      <c r="C28" s="32" t="str">
        <f>CONCATENATE('Access-Fev'!C31,".",'Access-Fev'!D31)</f>
        <v>09.272</v>
      </c>
      <c r="D28" s="32" t="str">
        <f>CONCATENATE('Access-Fev'!E31,".",'Access-Fev'!G31)</f>
        <v>0089.0181</v>
      </c>
      <c r="E28" s="43" t="str">
        <f>+'Access-Fev'!F31</f>
        <v>PREVIDENCIA DE INATIVOS E PENSIONISTAS DA UNIAO</v>
      </c>
      <c r="F28" s="43" t="str">
        <f>+'Access-Fev'!H31</f>
        <v>APOSENTADORIAS E PENSOES CIVIS DA UNIAO</v>
      </c>
      <c r="G28" s="32" t="str">
        <f>IF('Access-Fev'!I31="1","F","S")</f>
        <v>S</v>
      </c>
      <c r="H28" s="32" t="str">
        <f>+'Access-Fev'!J31</f>
        <v>0169</v>
      </c>
      <c r="I28" s="43" t="str">
        <f>+'Access-Fev'!K31</f>
        <v>CONTRIB.PATRONAL P/PLANO DE SEGURID.SOC.SERV.</v>
      </c>
      <c r="J28" s="32" t="str">
        <f>+'Access-Fev'!L31</f>
        <v>1</v>
      </c>
      <c r="K28" s="35"/>
      <c r="L28" s="35"/>
      <c r="M28" s="35"/>
      <c r="N28" s="33">
        <v>0</v>
      </c>
      <c r="O28" s="35"/>
      <c r="P28" s="35">
        <f>'Access-Fev'!M31</f>
        <v>37499211.039999999</v>
      </c>
      <c r="Q28" s="35"/>
      <c r="R28" s="35">
        <f>N28-O28+P28+Q28</f>
        <v>37499211.039999999</v>
      </c>
      <c r="S28" s="35">
        <f>'Access-Fev'!N31</f>
        <v>37499211.039999999</v>
      </c>
      <c r="T28" s="36">
        <f>IF(R28&gt;0,S28/R28,0)</f>
        <v>1</v>
      </c>
      <c r="U28" s="35">
        <f>'Access-Fev'!O31</f>
        <v>37478926.850000001</v>
      </c>
      <c r="V28" s="36">
        <f>IF(R28&gt;0,U28/R28,0)</f>
        <v>0.99945907688622138</v>
      </c>
      <c r="W28" s="35">
        <f>'Access-Fev'!P31</f>
        <v>36824141.770000003</v>
      </c>
      <c r="X28" s="36">
        <f>IF(R28&gt;0,W28/R28,0)</f>
        <v>0.98199777405236854</v>
      </c>
    </row>
    <row r="29" spans="1:24" ht="12.75" x14ac:dyDescent="0.2">
      <c r="A29" s="3" t="s">
        <v>119</v>
      </c>
      <c r="B29" s="3"/>
      <c r="C29" s="3"/>
      <c r="D29" s="3"/>
      <c r="E29" s="3"/>
      <c r="F29" s="3"/>
      <c r="G29" s="3"/>
      <c r="H29" s="4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5"/>
      <c r="V29" s="3"/>
      <c r="W29" s="5"/>
      <c r="X29" s="3"/>
    </row>
    <row r="30" spans="1:24" ht="12.75" x14ac:dyDescent="0.2">
      <c r="A30" s="3" t="s">
        <v>120</v>
      </c>
      <c r="B30" s="40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/>
    <row r="32" spans="1:24" ht="12.75" x14ac:dyDescent="0.2"/>
    <row r="33" spans="14:27" ht="12.75" x14ac:dyDescent="0.2">
      <c r="N33" s="74" t="s">
        <v>15</v>
      </c>
      <c r="O33" s="74"/>
      <c r="P33" s="42">
        <f>SUM(P10:P28)</f>
        <v>580660182.18999994</v>
      </c>
      <c r="Q33" s="42"/>
      <c r="R33" s="42">
        <f>SUM(R10:R28)</f>
        <v>580660182.18999994</v>
      </c>
      <c r="S33" s="42">
        <f>SUM(S10:S28)</f>
        <v>480679473.74999994</v>
      </c>
      <c r="T33" s="42"/>
      <c r="U33" s="42">
        <f>SUM(U10:U28)</f>
        <v>282598332.16000003</v>
      </c>
      <c r="V33" s="42"/>
      <c r="W33" s="42">
        <f>SUM(W10:W28)</f>
        <v>277282317.26999998</v>
      </c>
      <c r="X33" s="42"/>
    </row>
    <row r="34" spans="14:27" ht="12.75" x14ac:dyDescent="0.2">
      <c r="N34" s="55" t="s">
        <v>136</v>
      </c>
      <c r="O34" s="74"/>
      <c r="P34" s="42">
        <f>'Access-Fev'!M33</f>
        <v>580660182.18999994</v>
      </c>
      <c r="Q34" s="42"/>
      <c r="R34" s="42">
        <f>'Access-Fev'!M33</f>
        <v>580660182.18999994</v>
      </c>
      <c r="S34" s="42">
        <f>'Access-Fev'!N33</f>
        <v>480679473.74999994</v>
      </c>
      <c r="T34" s="42"/>
      <c r="U34" s="42">
        <f>'Access-Fev'!O33</f>
        <v>282598332.16000003</v>
      </c>
      <c r="V34" s="42"/>
      <c r="W34" s="42">
        <f>'Access-Fev'!P33</f>
        <v>277282317.26999998</v>
      </c>
      <c r="X34" s="42"/>
    </row>
    <row r="35" spans="14:27" ht="12.75" x14ac:dyDescent="0.2">
      <c r="N35" s="74" t="s">
        <v>16</v>
      </c>
      <c r="O35" s="74"/>
      <c r="P35" s="42">
        <f>+P33-P34</f>
        <v>0</v>
      </c>
      <c r="Q35" s="42"/>
      <c r="R35" s="42">
        <f>+R33-R34</f>
        <v>0</v>
      </c>
      <c r="S35" s="42">
        <f>+S33-S34</f>
        <v>0</v>
      </c>
      <c r="T35" s="42"/>
      <c r="U35" s="42">
        <f>+U33-U34</f>
        <v>0</v>
      </c>
      <c r="V35" s="42"/>
      <c r="W35" s="42">
        <f>+W33-W34</f>
        <v>0</v>
      </c>
      <c r="X35" s="42"/>
    </row>
    <row r="36" spans="14:27" ht="12.75" x14ac:dyDescent="0.2"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4:27" ht="12.75" x14ac:dyDescent="0.2"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42"/>
      <c r="Y37" s="42"/>
      <c r="Z37" s="42"/>
      <c r="AA37" s="42"/>
    </row>
    <row r="38" spans="14:27" ht="12.75" x14ac:dyDescent="0.2"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42"/>
      <c r="Y38" s="42"/>
      <c r="Z38" s="42"/>
      <c r="AA38" s="42"/>
    </row>
    <row r="39" spans="14:27" ht="12.75" x14ac:dyDescent="0.2">
      <c r="N39" s="75" t="s">
        <v>165</v>
      </c>
      <c r="O39" s="75"/>
      <c r="P39" s="56"/>
      <c r="Q39" s="75"/>
      <c r="R39" s="56">
        <v>580660182.19000006</v>
      </c>
      <c r="S39" s="56">
        <v>480679473.75</v>
      </c>
      <c r="T39" s="75"/>
      <c r="U39" s="56">
        <v>282598332.16000003</v>
      </c>
      <c r="V39" s="75"/>
      <c r="W39" s="56">
        <v>277282317.26999998</v>
      </c>
      <c r="X39" s="42"/>
      <c r="Y39" s="42"/>
      <c r="Z39" s="42"/>
      <c r="AA39" s="42"/>
    </row>
    <row r="40" spans="14:27" ht="12.75" x14ac:dyDescent="0.2">
      <c r="N40" s="75"/>
      <c r="O40" s="75"/>
      <c r="P40" s="42"/>
      <c r="Q40" s="42"/>
      <c r="R40" s="42">
        <f>R39-R33</f>
        <v>0</v>
      </c>
      <c r="S40" s="42">
        <f>S39-S33</f>
        <v>0</v>
      </c>
      <c r="T40" s="42"/>
      <c r="U40" s="42">
        <f>U39-U33</f>
        <v>0</v>
      </c>
      <c r="V40" s="42"/>
      <c r="W40" s="42">
        <f>W39-W33</f>
        <v>0</v>
      </c>
      <c r="X40" s="74"/>
      <c r="Y40" s="74"/>
      <c r="Z40" s="74"/>
      <c r="AA40" s="74"/>
    </row>
    <row r="41" spans="14:27" ht="12.75" x14ac:dyDescent="0.2">
      <c r="R41" s="74"/>
      <c r="S41" s="56"/>
      <c r="T41" s="74"/>
      <c r="U41" s="74"/>
      <c r="V41" s="74"/>
      <c r="W41" s="74"/>
      <c r="X41" s="74"/>
      <c r="Y41" s="74"/>
      <c r="Z41" s="74"/>
      <c r="AA41" s="74"/>
    </row>
    <row r="42" spans="14:27" ht="25.5" customHeight="1" x14ac:dyDescent="0.2"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spans="14:27" ht="25.5" customHeight="1" x14ac:dyDescent="0.2">
      <c r="R43" s="74"/>
      <c r="S43" s="74"/>
      <c r="T43" s="56"/>
      <c r="U43" s="74"/>
      <c r="V43" s="56"/>
      <c r="W43" s="56"/>
      <c r="X43" s="74"/>
      <c r="Y43" s="56"/>
      <c r="Z43" s="74"/>
      <c r="AA43" s="56"/>
    </row>
    <row r="44" spans="14:27" ht="25.5" customHeight="1" x14ac:dyDescent="0.2">
      <c r="R44" s="74"/>
      <c r="S44" s="74"/>
      <c r="T44" s="42"/>
      <c r="U44" s="42"/>
      <c r="V44" s="42"/>
      <c r="W44" s="42"/>
      <c r="X44" s="42"/>
      <c r="Y44" s="42"/>
      <c r="Z44" s="42"/>
      <c r="AA44" s="42"/>
    </row>
  </sheetData>
  <mergeCells count="16"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0" zoomScaleNormal="100" workbookViewId="0">
      <selection sqref="A1:XFD1048576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18" x14ac:dyDescent="0.2">
      <c r="A1" s="61" t="s">
        <v>143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10.5" customHeight="1" x14ac:dyDescent="0.2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0.5" customHeight="1" x14ac:dyDescent="0.2">
      <c r="A4" s="102" t="s">
        <v>148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61"/>
      <c r="R4" s="61"/>
    </row>
    <row r="5" spans="1:18" ht="10.5" customHeight="1" x14ac:dyDescent="0.2">
      <c r="A5" s="102" t="s">
        <v>21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61"/>
      <c r="R5" s="61"/>
    </row>
    <row r="6" spans="1:18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x14ac:dyDescent="0.2">
      <c r="A7" s="61" t="s">
        <v>22</v>
      </c>
      <c r="B7" s="61"/>
      <c r="C7" s="61" t="s">
        <v>23</v>
      </c>
      <c r="D7" s="61" t="s">
        <v>24</v>
      </c>
      <c r="E7" s="61" t="s">
        <v>25</v>
      </c>
      <c r="F7" s="61"/>
      <c r="G7" s="61" t="s">
        <v>26</v>
      </c>
      <c r="H7" s="61"/>
      <c r="I7" s="61" t="s">
        <v>27</v>
      </c>
      <c r="J7" s="61" t="s">
        <v>28</v>
      </c>
      <c r="K7" s="61" t="s">
        <v>29</v>
      </c>
      <c r="L7" s="61" t="s">
        <v>30</v>
      </c>
      <c r="M7" s="61" t="s">
        <v>31</v>
      </c>
      <c r="N7" s="61" t="s">
        <v>129</v>
      </c>
      <c r="O7" s="61" t="s">
        <v>130</v>
      </c>
      <c r="P7" s="61" t="s">
        <v>131</v>
      </c>
      <c r="Q7" s="61"/>
      <c r="R7" s="61"/>
    </row>
    <row r="8" spans="1:18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 t="s">
        <v>32</v>
      </c>
      <c r="N8" s="61" t="s">
        <v>132</v>
      </c>
      <c r="O8" s="61" t="s">
        <v>133</v>
      </c>
      <c r="P8" s="61" t="s">
        <v>134</v>
      </c>
      <c r="Q8" s="61"/>
      <c r="R8" s="61"/>
    </row>
    <row r="9" spans="1:18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 t="s">
        <v>33</v>
      </c>
      <c r="M9" s="61" t="s">
        <v>149</v>
      </c>
      <c r="N9" s="61" t="s">
        <v>149</v>
      </c>
      <c r="O9" s="61" t="s">
        <v>149</v>
      </c>
      <c r="P9" s="61" t="s">
        <v>149</v>
      </c>
      <c r="Q9" s="61"/>
      <c r="R9" s="61"/>
    </row>
    <row r="10" spans="1:18" x14ac:dyDescent="0.2">
      <c r="A10" s="61" t="s">
        <v>34</v>
      </c>
      <c r="B10" s="61" t="s">
        <v>35</v>
      </c>
      <c r="C10" s="61" t="s">
        <v>36</v>
      </c>
      <c r="D10" s="61" t="s">
        <v>37</v>
      </c>
      <c r="E10" s="61" t="s">
        <v>38</v>
      </c>
      <c r="F10" s="61" t="s">
        <v>39</v>
      </c>
      <c r="G10" s="61" t="s">
        <v>40</v>
      </c>
      <c r="H10" s="61" t="s">
        <v>41</v>
      </c>
      <c r="I10" s="61" t="s">
        <v>13</v>
      </c>
      <c r="J10" s="61" t="s">
        <v>18</v>
      </c>
      <c r="K10" s="61" t="s">
        <v>42</v>
      </c>
      <c r="L10" s="61" t="s">
        <v>12</v>
      </c>
      <c r="M10" s="1">
        <v>31967569</v>
      </c>
      <c r="N10" s="1">
        <v>31967567.539999999</v>
      </c>
      <c r="O10" s="1">
        <v>26830013.120000001</v>
      </c>
      <c r="P10" s="1">
        <v>26537285.920000002</v>
      </c>
      <c r="Q10" s="61"/>
      <c r="R10" s="61"/>
    </row>
    <row r="11" spans="1:18" x14ac:dyDescent="0.2">
      <c r="A11" s="61" t="s">
        <v>34</v>
      </c>
      <c r="B11" s="61" t="s">
        <v>35</v>
      </c>
      <c r="C11" s="61" t="s">
        <v>36</v>
      </c>
      <c r="D11" s="61" t="s">
        <v>37</v>
      </c>
      <c r="E11" s="61" t="s">
        <v>38</v>
      </c>
      <c r="F11" s="61" t="s">
        <v>39</v>
      </c>
      <c r="G11" s="61" t="s">
        <v>43</v>
      </c>
      <c r="H11" s="61" t="s">
        <v>44</v>
      </c>
      <c r="I11" s="61" t="s">
        <v>13</v>
      </c>
      <c r="J11" s="61" t="s">
        <v>18</v>
      </c>
      <c r="K11" s="61" t="s">
        <v>42</v>
      </c>
      <c r="L11" s="61" t="s">
        <v>14</v>
      </c>
      <c r="M11" s="1">
        <v>6550000</v>
      </c>
      <c r="N11" s="1">
        <v>967024.5</v>
      </c>
      <c r="O11" s="1">
        <v>677788.93</v>
      </c>
      <c r="P11" s="1">
        <v>641214.53</v>
      </c>
      <c r="Q11" s="61"/>
      <c r="R11" s="61"/>
    </row>
    <row r="12" spans="1:18" x14ac:dyDescent="0.2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43</v>
      </c>
      <c r="H12" s="61" t="s">
        <v>44</v>
      </c>
      <c r="I12" s="61" t="s">
        <v>13</v>
      </c>
      <c r="J12" s="61" t="s">
        <v>18</v>
      </c>
      <c r="K12" s="61" t="s">
        <v>42</v>
      </c>
      <c r="L12" s="61" t="s">
        <v>12</v>
      </c>
      <c r="M12" s="1">
        <v>154297692</v>
      </c>
      <c r="N12" s="1">
        <v>121143105.81</v>
      </c>
      <c r="O12" s="1">
        <v>67715796.200000003</v>
      </c>
      <c r="P12" s="1">
        <v>66711937.310000002</v>
      </c>
      <c r="Q12" s="61"/>
      <c r="R12" s="61"/>
    </row>
    <row r="13" spans="1:18" x14ac:dyDescent="0.2">
      <c r="A13" s="61" t="s">
        <v>34</v>
      </c>
      <c r="B13" s="61" t="s">
        <v>35</v>
      </c>
      <c r="C13" s="61" t="s">
        <v>36</v>
      </c>
      <c r="D13" s="61" t="s">
        <v>37</v>
      </c>
      <c r="E13" s="61" t="s">
        <v>38</v>
      </c>
      <c r="F13" s="61" t="s">
        <v>39</v>
      </c>
      <c r="G13" s="61" t="s">
        <v>43</v>
      </c>
      <c r="H13" s="61" t="s">
        <v>44</v>
      </c>
      <c r="I13" s="61" t="s">
        <v>13</v>
      </c>
      <c r="J13" s="61" t="s">
        <v>19</v>
      </c>
      <c r="K13" s="61" t="s">
        <v>45</v>
      </c>
      <c r="L13" s="61" t="s">
        <v>12</v>
      </c>
      <c r="M13" s="1">
        <v>25968993</v>
      </c>
      <c r="N13" s="1">
        <v>19833410.370000001</v>
      </c>
      <c r="O13" s="1">
        <v>11897224.130000001</v>
      </c>
      <c r="P13" s="1">
        <v>11897224.130000001</v>
      </c>
      <c r="Q13" s="61"/>
      <c r="R13" s="61"/>
    </row>
    <row r="14" spans="1:18" x14ac:dyDescent="0.2">
      <c r="A14" s="61" t="s">
        <v>34</v>
      </c>
      <c r="B14" s="61" t="s">
        <v>35</v>
      </c>
      <c r="C14" s="61" t="s">
        <v>36</v>
      </c>
      <c r="D14" s="61" t="s">
        <v>37</v>
      </c>
      <c r="E14" s="61" t="s">
        <v>38</v>
      </c>
      <c r="F14" s="61" t="s">
        <v>39</v>
      </c>
      <c r="G14" s="61" t="s">
        <v>43</v>
      </c>
      <c r="H14" s="61" t="s">
        <v>44</v>
      </c>
      <c r="I14" s="61" t="s">
        <v>13</v>
      </c>
      <c r="J14" s="61" t="s">
        <v>82</v>
      </c>
      <c r="K14" s="61" t="s">
        <v>135</v>
      </c>
      <c r="L14" s="61" t="s">
        <v>14</v>
      </c>
      <c r="M14" s="1">
        <v>8306380</v>
      </c>
      <c r="N14" s="61"/>
      <c r="O14" s="61"/>
      <c r="P14" s="61"/>
      <c r="Q14" s="61"/>
      <c r="R14" s="61"/>
    </row>
    <row r="15" spans="1:18" x14ac:dyDescent="0.2">
      <c r="A15" s="61" t="s">
        <v>34</v>
      </c>
      <c r="B15" s="61" t="s">
        <v>35</v>
      </c>
      <c r="C15" s="61" t="s">
        <v>36</v>
      </c>
      <c r="D15" s="61" t="s">
        <v>37</v>
      </c>
      <c r="E15" s="61" t="s">
        <v>38</v>
      </c>
      <c r="F15" s="61" t="s">
        <v>39</v>
      </c>
      <c r="G15" s="61" t="s">
        <v>43</v>
      </c>
      <c r="H15" s="61" t="s">
        <v>44</v>
      </c>
      <c r="I15" s="61" t="s">
        <v>13</v>
      </c>
      <c r="J15" s="61" t="s">
        <v>82</v>
      </c>
      <c r="K15" s="61" t="s">
        <v>135</v>
      </c>
      <c r="L15" s="61" t="s">
        <v>12</v>
      </c>
      <c r="M15" s="1">
        <v>382601</v>
      </c>
      <c r="N15" s="61"/>
      <c r="O15" s="61"/>
      <c r="P15" s="61"/>
      <c r="Q15" s="61"/>
      <c r="R15" s="61"/>
    </row>
    <row r="16" spans="1:18" x14ac:dyDescent="0.2">
      <c r="A16" s="61" t="s">
        <v>34</v>
      </c>
      <c r="B16" s="61" t="s">
        <v>35</v>
      </c>
      <c r="C16" s="61" t="s">
        <v>36</v>
      </c>
      <c r="D16" s="61" t="s">
        <v>46</v>
      </c>
      <c r="E16" s="61" t="s">
        <v>38</v>
      </c>
      <c r="F16" s="61" t="s">
        <v>39</v>
      </c>
      <c r="G16" s="61" t="s">
        <v>49</v>
      </c>
      <c r="H16" s="61" t="s">
        <v>50</v>
      </c>
      <c r="I16" s="61" t="s">
        <v>13</v>
      </c>
      <c r="J16" s="61" t="s">
        <v>18</v>
      </c>
      <c r="K16" s="61" t="s">
        <v>42</v>
      </c>
      <c r="L16" s="61" t="s">
        <v>14</v>
      </c>
      <c r="M16" s="1">
        <v>1670000</v>
      </c>
      <c r="N16" s="1">
        <v>1518.9</v>
      </c>
      <c r="O16" s="1">
        <v>1518.9</v>
      </c>
      <c r="P16" s="1">
        <v>1518.9</v>
      </c>
      <c r="Q16" s="61"/>
      <c r="R16" s="61"/>
    </row>
    <row r="17" spans="1:18" x14ac:dyDescent="0.2">
      <c r="A17" s="61" t="s">
        <v>34</v>
      </c>
      <c r="B17" s="61" t="s">
        <v>35</v>
      </c>
      <c r="C17" s="61" t="s">
        <v>36</v>
      </c>
      <c r="D17" s="61" t="s">
        <v>46</v>
      </c>
      <c r="E17" s="61" t="s">
        <v>38</v>
      </c>
      <c r="F17" s="61" t="s">
        <v>39</v>
      </c>
      <c r="G17" s="61" t="s">
        <v>51</v>
      </c>
      <c r="H17" s="61" t="s">
        <v>52</v>
      </c>
      <c r="I17" s="61" t="s">
        <v>13</v>
      </c>
      <c r="J17" s="61" t="s">
        <v>18</v>
      </c>
      <c r="K17" s="61" t="s">
        <v>42</v>
      </c>
      <c r="L17" s="61" t="s">
        <v>14</v>
      </c>
      <c r="M17" s="1">
        <v>1950800</v>
      </c>
      <c r="N17" s="1">
        <v>1384040.55</v>
      </c>
      <c r="O17" s="61"/>
      <c r="P17" s="61"/>
      <c r="Q17" s="61"/>
      <c r="R17" s="61"/>
    </row>
    <row r="18" spans="1:18" x14ac:dyDescent="0.2">
      <c r="A18" s="61" t="s">
        <v>34</v>
      </c>
      <c r="B18" s="61" t="s">
        <v>35</v>
      </c>
      <c r="C18" s="61" t="s">
        <v>36</v>
      </c>
      <c r="D18" s="61" t="s">
        <v>46</v>
      </c>
      <c r="E18" s="61" t="s">
        <v>38</v>
      </c>
      <c r="F18" s="61" t="s">
        <v>39</v>
      </c>
      <c r="G18" s="61" t="s">
        <v>53</v>
      </c>
      <c r="H18" s="61" t="s">
        <v>54</v>
      </c>
      <c r="I18" s="61" t="s">
        <v>13</v>
      </c>
      <c r="J18" s="61" t="s">
        <v>18</v>
      </c>
      <c r="K18" s="61" t="s">
        <v>42</v>
      </c>
      <c r="L18" s="61" t="s">
        <v>14</v>
      </c>
      <c r="M18" s="1">
        <v>2625300</v>
      </c>
      <c r="N18" s="1">
        <v>26366.11</v>
      </c>
      <c r="O18" s="61"/>
      <c r="P18" s="61"/>
      <c r="Q18" s="61"/>
      <c r="R18" s="61"/>
    </row>
    <row r="19" spans="1:18" x14ac:dyDescent="0.2">
      <c r="A19" s="61" t="s">
        <v>34</v>
      </c>
      <c r="B19" s="61" t="s">
        <v>35</v>
      </c>
      <c r="C19" s="61" t="s">
        <v>36</v>
      </c>
      <c r="D19" s="61" t="s">
        <v>46</v>
      </c>
      <c r="E19" s="61" t="s">
        <v>38</v>
      </c>
      <c r="F19" s="61" t="s">
        <v>39</v>
      </c>
      <c r="G19" s="61" t="s">
        <v>55</v>
      </c>
      <c r="H19" s="61" t="s">
        <v>56</v>
      </c>
      <c r="I19" s="61" t="s">
        <v>13</v>
      </c>
      <c r="J19" s="61" t="s">
        <v>18</v>
      </c>
      <c r="K19" s="61" t="s">
        <v>42</v>
      </c>
      <c r="L19" s="61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1"/>
      <c r="R19" s="61"/>
    </row>
    <row r="20" spans="1:18" x14ac:dyDescent="0.2">
      <c r="A20" s="61" t="s">
        <v>34</v>
      </c>
      <c r="B20" s="61" t="s">
        <v>35</v>
      </c>
      <c r="C20" s="61" t="s">
        <v>36</v>
      </c>
      <c r="D20" s="61" t="s">
        <v>46</v>
      </c>
      <c r="E20" s="61" t="s">
        <v>38</v>
      </c>
      <c r="F20" s="61" t="s">
        <v>39</v>
      </c>
      <c r="G20" s="61" t="s">
        <v>57</v>
      </c>
      <c r="H20" s="61" t="s">
        <v>58</v>
      </c>
      <c r="I20" s="61" t="s">
        <v>13</v>
      </c>
      <c r="J20" s="61" t="s">
        <v>18</v>
      </c>
      <c r="K20" s="61" t="s">
        <v>42</v>
      </c>
      <c r="L20" s="61" t="s">
        <v>14</v>
      </c>
      <c r="M20" s="1">
        <v>1470000</v>
      </c>
      <c r="N20" s="61"/>
      <c r="O20" s="61"/>
      <c r="P20" s="61"/>
      <c r="Q20" s="61"/>
      <c r="R20" s="61"/>
    </row>
    <row r="21" spans="1:18" x14ac:dyDescent="0.2">
      <c r="A21" s="61" t="s">
        <v>34</v>
      </c>
      <c r="B21" s="61" t="s">
        <v>35</v>
      </c>
      <c r="C21" s="61" t="s">
        <v>36</v>
      </c>
      <c r="D21" s="61" t="s">
        <v>46</v>
      </c>
      <c r="E21" s="61" t="s">
        <v>38</v>
      </c>
      <c r="F21" s="61" t="s">
        <v>39</v>
      </c>
      <c r="G21" s="61" t="s">
        <v>59</v>
      </c>
      <c r="H21" s="61" t="s">
        <v>60</v>
      </c>
      <c r="I21" s="61" t="s">
        <v>13</v>
      </c>
      <c r="J21" s="61" t="s">
        <v>18</v>
      </c>
      <c r="K21" s="61" t="s">
        <v>42</v>
      </c>
      <c r="L21" s="61" t="s">
        <v>14</v>
      </c>
      <c r="M21" s="1">
        <v>2000000</v>
      </c>
      <c r="N21" s="61"/>
      <c r="O21" s="61"/>
      <c r="P21" s="61"/>
      <c r="Q21" s="61"/>
      <c r="R21" s="61"/>
    </row>
    <row r="22" spans="1:18" x14ac:dyDescent="0.2">
      <c r="A22" s="61" t="s">
        <v>34</v>
      </c>
      <c r="B22" s="61" t="s">
        <v>35</v>
      </c>
      <c r="C22" s="61" t="s">
        <v>36</v>
      </c>
      <c r="D22" s="61" t="s">
        <v>46</v>
      </c>
      <c r="E22" s="61" t="s">
        <v>38</v>
      </c>
      <c r="F22" s="61" t="s">
        <v>39</v>
      </c>
      <c r="G22" s="61" t="s">
        <v>138</v>
      </c>
      <c r="H22" s="61" t="s">
        <v>139</v>
      </c>
      <c r="I22" s="61" t="s">
        <v>13</v>
      </c>
      <c r="J22" s="61" t="s">
        <v>18</v>
      </c>
      <c r="K22" s="61" t="s">
        <v>42</v>
      </c>
      <c r="L22" s="61" t="s">
        <v>14</v>
      </c>
      <c r="M22" s="1">
        <v>1410000</v>
      </c>
      <c r="N22" s="61"/>
      <c r="O22" s="61"/>
      <c r="P22" s="61"/>
      <c r="Q22" s="61"/>
      <c r="R22" s="61"/>
    </row>
    <row r="23" spans="1:18" x14ac:dyDescent="0.2">
      <c r="A23" s="61" t="s">
        <v>34</v>
      </c>
      <c r="B23" s="61" t="s">
        <v>35</v>
      </c>
      <c r="C23" s="61" t="s">
        <v>36</v>
      </c>
      <c r="D23" s="61" t="s">
        <v>46</v>
      </c>
      <c r="E23" s="61" t="s">
        <v>38</v>
      </c>
      <c r="F23" s="61" t="s">
        <v>39</v>
      </c>
      <c r="G23" s="61" t="s">
        <v>61</v>
      </c>
      <c r="H23" s="61" t="s">
        <v>124</v>
      </c>
      <c r="I23" s="61" t="s">
        <v>13</v>
      </c>
      <c r="J23" s="61" t="s">
        <v>18</v>
      </c>
      <c r="K23" s="61" t="s">
        <v>42</v>
      </c>
      <c r="L23" s="61" t="s">
        <v>13</v>
      </c>
      <c r="M23" s="1">
        <v>617264308.25</v>
      </c>
      <c r="N23" s="1">
        <v>617264014.82000005</v>
      </c>
      <c r="O23" s="1">
        <v>617143853.69000006</v>
      </c>
      <c r="P23" s="1">
        <v>614289108.96000004</v>
      </c>
      <c r="Q23" s="61"/>
      <c r="R23" s="61"/>
    </row>
    <row r="24" spans="1:18" x14ac:dyDescent="0.2">
      <c r="A24" s="61" t="s">
        <v>34</v>
      </c>
      <c r="B24" s="61" t="s">
        <v>35</v>
      </c>
      <c r="C24" s="61" t="s">
        <v>36</v>
      </c>
      <c r="D24" s="61" t="s">
        <v>46</v>
      </c>
      <c r="E24" s="61" t="s">
        <v>38</v>
      </c>
      <c r="F24" s="61" t="s">
        <v>39</v>
      </c>
      <c r="G24" s="61" t="s">
        <v>125</v>
      </c>
      <c r="H24" s="61" t="s">
        <v>126</v>
      </c>
      <c r="I24" s="61" t="s">
        <v>13</v>
      </c>
      <c r="J24" s="61" t="s">
        <v>18</v>
      </c>
      <c r="K24" s="61" t="s">
        <v>42</v>
      </c>
      <c r="L24" s="61" t="s">
        <v>12</v>
      </c>
      <c r="M24" s="1">
        <v>17147858</v>
      </c>
      <c r="N24" s="1">
        <v>11503179.02</v>
      </c>
      <c r="O24" s="1">
        <v>11098754.939999999</v>
      </c>
      <c r="P24" s="1">
        <v>11098754.939999999</v>
      </c>
      <c r="Q24" s="61"/>
      <c r="R24" s="61"/>
    </row>
    <row r="25" spans="1:18" x14ac:dyDescent="0.2">
      <c r="A25" s="61" t="s">
        <v>34</v>
      </c>
      <c r="B25" s="61" t="s">
        <v>35</v>
      </c>
      <c r="C25" s="61" t="s">
        <v>36</v>
      </c>
      <c r="D25" s="61" t="s">
        <v>62</v>
      </c>
      <c r="E25" s="61" t="s">
        <v>38</v>
      </c>
      <c r="F25" s="61" t="s">
        <v>39</v>
      </c>
      <c r="G25" s="61" t="s">
        <v>63</v>
      </c>
      <c r="H25" s="61" t="s">
        <v>64</v>
      </c>
      <c r="I25" s="61" t="s">
        <v>13</v>
      </c>
      <c r="J25" s="61" t="s">
        <v>18</v>
      </c>
      <c r="K25" s="61" t="s">
        <v>42</v>
      </c>
      <c r="L25" s="61" t="s">
        <v>14</v>
      </c>
      <c r="M25" s="1">
        <v>60000</v>
      </c>
      <c r="N25" s="61"/>
      <c r="O25" s="61"/>
      <c r="P25" s="61"/>
      <c r="Q25" s="61"/>
      <c r="R25" s="61"/>
    </row>
    <row r="26" spans="1:18" x14ac:dyDescent="0.2">
      <c r="A26" s="61" t="s">
        <v>34</v>
      </c>
      <c r="B26" s="61" t="s">
        <v>35</v>
      </c>
      <c r="C26" s="61" t="s">
        <v>36</v>
      </c>
      <c r="D26" s="61" t="s">
        <v>62</v>
      </c>
      <c r="E26" s="61" t="s">
        <v>38</v>
      </c>
      <c r="F26" s="61" t="s">
        <v>39</v>
      </c>
      <c r="G26" s="61" t="s">
        <v>63</v>
      </c>
      <c r="H26" s="61" t="s">
        <v>64</v>
      </c>
      <c r="I26" s="61" t="s">
        <v>13</v>
      </c>
      <c r="J26" s="61" t="s">
        <v>18</v>
      </c>
      <c r="K26" s="61" t="s">
        <v>42</v>
      </c>
      <c r="L26" s="61" t="s">
        <v>12</v>
      </c>
      <c r="M26" s="1">
        <v>30000</v>
      </c>
      <c r="N26" s="61"/>
      <c r="O26" s="61"/>
      <c r="P26" s="61"/>
      <c r="Q26" s="61"/>
      <c r="R26" s="61"/>
    </row>
    <row r="27" spans="1:18" x14ac:dyDescent="0.2">
      <c r="A27" s="61" t="s">
        <v>34</v>
      </c>
      <c r="B27" s="61" t="s">
        <v>35</v>
      </c>
      <c r="C27" s="61" t="s">
        <v>36</v>
      </c>
      <c r="D27" s="61" t="s">
        <v>65</v>
      </c>
      <c r="E27" s="61" t="s">
        <v>38</v>
      </c>
      <c r="F27" s="61" t="s">
        <v>39</v>
      </c>
      <c r="G27" s="61" t="s">
        <v>66</v>
      </c>
      <c r="H27" s="61" t="s">
        <v>67</v>
      </c>
      <c r="I27" s="61" t="s">
        <v>68</v>
      </c>
      <c r="J27" s="61" t="s">
        <v>18</v>
      </c>
      <c r="K27" s="61" t="s">
        <v>42</v>
      </c>
      <c r="L27" s="61" t="s">
        <v>12</v>
      </c>
      <c r="M27" s="1">
        <v>30134400</v>
      </c>
      <c r="N27" s="1">
        <v>28560000</v>
      </c>
      <c r="O27" s="1">
        <v>14402391.49</v>
      </c>
      <c r="P27" s="1">
        <v>14402391.49</v>
      </c>
      <c r="Q27" s="61"/>
      <c r="R27" s="61"/>
    </row>
    <row r="28" spans="1:18" x14ac:dyDescent="0.2">
      <c r="A28" s="61" t="s">
        <v>34</v>
      </c>
      <c r="B28" s="61" t="s">
        <v>35</v>
      </c>
      <c r="C28" s="61" t="s">
        <v>36</v>
      </c>
      <c r="D28" s="61" t="s">
        <v>69</v>
      </c>
      <c r="E28" s="61" t="s">
        <v>38</v>
      </c>
      <c r="F28" s="61" t="s">
        <v>39</v>
      </c>
      <c r="G28" s="61" t="s">
        <v>70</v>
      </c>
      <c r="H28" s="61" t="s">
        <v>71</v>
      </c>
      <c r="I28" s="61" t="s">
        <v>13</v>
      </c>
      <c r="J28" s="61" t="s">
        <v>18</v>
      </c>
      <c r="K28" s="61" t="s">
        <v>42</v>
      </c>
      <c r="L28" s="61" t="s">
        <v>12</v>
      </c>
      <c r="M28" s="1">
        <v>232059.61</v>
      </c>
      <c r="N28" s="1">
        <v>232059.61</v>
      </c>
      <c r="O28" s="1">
        <v>231433.60000000001</v>
      </c>
      <c r="P28" s="1">
        <v>231433.60000000001</v>
      </c>
      <c r="Q28" s="61"/>
      <c r="R28" s="61"/>
    </row>
    <row r="29" spans="1:18" x14ac:dyDescent="0.2">
      <c r="A29" s="61" t="s">
        <v>34</v>
      </c>
      <c r="B29" s="61" t="s">
        <v>35</v>
      </c>
      <c r="C29" s="61" t="s">
        <v>36</v>
      </c>
      <c r="D29" s="61" t="s">
        <v>69</v>
      </c>
      <c r="E29" s="61" t="s">
        <v>38</v>
      </c>
      <c r="F29" s="61" t="s">
        <v>39</v>
      </c>
      <c r="G29" s="61" t="s">
        <v>72</v>
      </c>
      <c r="H29" s="61" t="s">
        <v>73</v>
      </c>
      <c r="I29" s="61" t="s">
        <v>13</v>
      </c>
      <c r="J29" s="61" t="s">
        <v>18</v>
      </c>
      <c r="K29" s="61" t="s">
        <v>42</v>
      </c>
      <c r="L29" s="61" t="s">
        <v>12</v>
      </c>
      <c r="M29" s="1">
        <v>6987204</v>
      </c>
      <c r="N29" s="1">
        <v>6987204</v>
      </c>
      <c r="O29" s="1">
        <v>4479192</v>
      </c>
      <c r="P29" s="1">
        <v>4479192</v>
      </c>
      <c r="Q29" s="61"/>
      <c r="R29" s="61"/>
    </row>
    <row r="30" spans="1:18" x14ac:dyDescent="0.2">
      <c r="A30" s="61" t="s">
        <v>34</v>
      </c>
      <c r="B30" s="61" t="s">
        <v>35</v>
      </c>
      <c r="C30" s="61" t="s">
        <v>36</v>
      </c>
      <c r="D30" s="61" t="s">
        <v>69</v>
      </c>
      <c r="E30" s="61" t="s">
        <v>38</v>
      </c>
      <c r="F30" s="61" t="s">
        <v>39</v>
      </c>
      <c r="G30" s="61" t="s">
        <v>74</v>
      </c>
      <c r="H30" s="61" t="s">
        <v>75</v>
      </c>
      <c r="I30" s="61" t="s">
        <v>13</v>
      </c>
      <c r="J30" s="61" t="s">
        <v>18</v>
      </c>
      <c r="K30" s="61" t="s">
        <v>42</v>
      </c>
      <c r="L30" s="61" t="s">
        <v>12</v>
      </c>
      <c r="M30" s="1">
        <v>2972750</v>
      </c>
      <c r="N30" s="1">
        <v>2972749.92</v>
      </c>
      <c r="O30" s="1">
        <v>959840.64</v>
      </c>
      <c r="P30" s="1">
        <v>959840.64</v>
      </c>
      <c r="Q30" s="61"/>
      <c r="R30" s="61"/>
    </row>
    <row r="31" spans="1:18" x14ac:dyDescent="0.2">
      <c r="A31" s="61" t="s">
        <v>34</v>
      </c>
      <c r="B31" s="61" t="s">
        <v>35</v>
      </c>
      <c r="C31" s="61" t="s">
        <v>36</v>
      </c>
      <c r="D31" s="61" t="s">
        <v>69</v>
      </c>
      <c r="E31" s="61" t="s">
        <v>38</v>
      </c>
      <c r="F31" s="61" t="s">
        <v>39</v>
      </c>
      <c r="G31" s="61" t="s">
        <v>76</v>
      </c>
      <c r="H31" s="61" t="s">
        <v>77</v>
      </c>
      <c r="I31" s="61" t="s">
        <v>13</v>
      </c>
      <c r="J31" s="61" t="s">
        <v>18</v>
      </c>
      <c r="K31" s="61" t="s">
        <v>42</v>
      </c>
      <c r="L31" s="61" t="s">
        <v>12</v>
      </c>
      <c r="M31" s="1">
        <v>48711936</v>
      </c>
      <c r="N31" s="1">
        <v>48711936</v>
      </c>
      <c r="O31" s="1">
        <v>32250810.23</v>
      </c>
      <c r="P31" s="1">
        <v>32250810.23</v>
      </c>
      <c r="Q31" s="61"/>
      <c r="R31" s="61"/>
    </row>
    <row r="32" spans="1:18" x14ac:dyDescent="0.2">
      <c r="A32" s="61" t="s">
        <v>34</v>
      </c>
      <c r="B32" s="61" t="s">
        <v>35</v>
      </c>
      <c r="C32" s="61" t="s">
        <v>36</v>
      </c>
      <c r="D32" s="61" t="s">
        <v>140</v>
      </c>
      <c r="E32" s="61" t="s">
        <v>38</v>
      </c>
      <c r="F32" s="61" t="s">
        <v>39</v>
      </c>
      <c r="G32" s="61" t="s">
        <v>47</v>
      </c>
      <c r="H32" s="61" t="s">
        <v>48</v>
      </c>
      <c r="I32" s="61" t="s">
        <v>13</v>
      </c>
      <c r="J32" s="61" t="s">
        <v>18</v>
      </c>
      <c r="K32" s="61" t="s">
        <v>42</v>
      </c>
      <c r="L32" s="61" t="s">
        <v>13</v>
      </c>
      <c r="M32" s="1">
        <v>107065425.5</v>
      </c>
      <c r="N32" s="1">
        <v>107065425.5</v>
      </c>
      <c r="O32" s="1">
        <v>107044957.18000001</v>
      </c>
      <c r="P32" s="1">
        <v>107044957.18000001</v>
      </c>
      <c r="Q32" s="61"/>
      <c r="R32" s="61"/>
    </row>
    <row r="33" spans="1:18" x14ac:dyDescent="0.2">
      <c r="A33" s="61" t="s">
        <v>34</v>
      </c>
      <c r="B33" s="61" t="s">
        <v>35</v>
      </c>
      <c r="C33" s="61" t="s">
        <v>78</v>
      </c>
      <c r="D33" s="61" t="s">
        <v>79</v>
      </c>
      <c r="E33" s="61" t="s">
        <v>80</v>
      </c>
      <c r="F33" s="61" t="s">
        <v>81</v>
      </c>
      <c r="G33" s="61" t="s">
        <v>82</v>
      </c>
      <c r="H33" s="61" t="s">
        <v>127</v>
      </c>
      <c r="I33" s="61" t="s">
        <v>68</v>
      </c>
      <c r="J33" s="61" t="s">
        <v>123</v>
      </c>
      <c r="K33" s="61" t="s">
        <v>128</v>
      </c>
      <c r="L33" s="61" t="s">
        <v>13</v>
      </c>
      <c r="M33" s="1">
        <v>62382271.630000003</v>
      </c>
      <c r="N33" s="1">
        <v>62382271.630000003</v>
      </c>
      <c r="O33" s="1">
        <v>62351269.030000001</v>
      </c>
      <c r="P33" s="1">
        <v>61730313.649999999</v>
      </c>
      <c r="Q33" s="61"/>
      <c r="R33" s="61"/>
    </row>
    <row r="34" spans="1:18" x14ac:dyDescent="0.2">
      <c r="A34" s="61" t="s">
        <v>34</v>
      </c>
      <c r="B34" s="61" t="s">
        <v>35</v>
      </c>
      <c r="C34" s="61" t="s">
        <v>78</v>
      </c>
      <c r="D34" s="61" t="s">
        <v>79</v>
      </c>
      <c r="E34" s="61" t="s">
        <v>80</v>
      </c>
      <c r="F34" s="61" t="s">
        <v>81</v>
      </c>
      <c r="G34" s="61" t="s">
        <v>82</v>
      </c>
      <c r="H34" s="61" t="s">
        <v>127</v>
      </c>
      <c r="I34" s="61" t="s">
        <v>68</v>
      </c>
      <c r="J34" s="61" t="s">
        <v>17</v>
      </c>
      <c r="K34" s="61" t="s">
        <v>83</v>
      </c>
      <c r="L34" s="61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>
        <f>SUM(M10:M35)</f>
        <v>1187078097.28</v>
      </c>
      <c r="N36" s="54">
        <f t="shared" ref="N36:P36" si="0">SUM(N10:N35)</f>
        <v>1115317461.0600002</v>
      </c>
      <c r="O36" s="54">
        <f t="shared" si="0"/>
        <v>1011400430.8600001</v>
      </c>
      <c r="P36" s="54">
        <f t="shared" si="0"/>
        <v>1006591570.2600001</v>
      </c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sqref="A1:XFD104857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102" t="s">
        <v>150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ht="10.5" customHeight="1" x14ac:dyDescent="0.2">
      <c r="A5" s="102" t="s">
        <v>21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129</v>
      </c>
      <c r="O7" s="62" t="s">
        <v>130</v>
      </c>
      <c r="P7" s="62" t="s">
        <v>131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132</v>
      </c>
      <c r="O8" s="62" t="s">
        <v>133</v>
      </c>
      <c r="P8" s="62" t="s">
        <v>134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149</v>
      </c>
      <c r="N9" s="62" t="s">
        <v>149</v>
      </c>
      <c r="O9" s="62" t="s">
        <v>149</v>
      </c>
      <c r="P9" s="62" t="s">
        <v>149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135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135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138</v>
      </c>
      <c r="H22" s="62" t="s">
        <v>139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124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125</v>
      </c>
      <c r="H24" s="62" t="s">
        <v>126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140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127</v>
      </c>
      <c r="I33" s="62" t="s">
        <v>68</v>
      </c>
      <c r="J33" s="62" t="s">
        <v>123</v>
      </c>
      <c r="K33" s="62" t="s">
        <v>128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127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sqref="A1:XFD1048576"/>
    </sheetView>
  </sheetViews>
  <sheetFormatPr defaultRowHeight="12.75" x14ac:dyDescent="0.2"/>
  <cols>
    <col min="13" max="13" width="23.28515625" customWidth="1"/>
    <col min="14" max="14" width="21.140625" customWidth="1"/>
    <col min="15" max="15" width="33.28515625" customWidth="1"/>
    <col min="16" max="16" width="28.7109375" customWidth="1"/>
    <col min="17" max="17" width="13.42578125" customWidth="1"/>
  </cols>
  <sheetData>
    <row r="1" spans="1:19" x14ac:dyDescent="0.2">
      <c r="A1" s="69" t="s">
        <v>143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0.5" customHeight="1" x14ac:dyDescent="0.2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6"/>
    </row>
    <row r="4" spans="1:19" ht="10.5" customHeight="1" x14ac:dyDescent="0.2">
      <c r="A4" s="103" t="s">
        <v>153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66"/>
      <c r="R4" s="66"/>
      <c r="S4" s="66"/>
    </row>
    <row r="5" spans="1:19" ht="10.5" customHeight="1" x14ac:dyDescent="0.2">
      <c r="A5" s="103" t="s">
        <v>21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6"/>
      <c r="R5" s="66"/>
      <c r="S5" s="66"/>
    </row>
    <row r="6" spans="1:19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x14ac:dyDescent="0.2">
      <c r="A7" s="69" t="s">
        <v>22</v>
      </c>
      <c r="B7" s="69"/>
      <c r="C7" s="69" t="s">
        <v>23</v>
      </c>
      <c r="D7" s="69" t="s">
        <v>24</v>
      </c>
      <c r="E7" s="69" t="s">
        <v>25</v>
      </c>
      <c r="F7" s="69"/>
      <c r="G7" s="69" t="s">
        <v>26</v>
      </c>
      <c r="H7" s="69"/>
      <c r="I7" s="69" t="s">
        <v>27</v>
      </c>
      <c r="J7" s="69" t="s">
        <v>28</v>
      </c>
      <c r="K7" s="69" t="s">
        <v>29</v>
      </c>
      <c r="L7" s="69" t="s">
        <v>30</v>
      </c>
      <c r="M7" s="69" t="s">
        <v>31</v>
      </c>
      <c r="N7" s="69" t="s">
        <v>129</v>
      </c>
      <c r="O7" s="69" t="s">
        <v>130</v>
      </c>
      <c r="P7" s="69" t="s">
        <v>131</v>
      </c>
      <c r="Q7" s="66"/>
      <c r="R7" s="66"/>
      <c r="S7" s="66"/>
    </row>
    <row r="8" spans="1:1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32</v>
      </c>
      <c r="N8" s="69" t="s">
        <v>132</v>
      </c>
      <c r="O8" s="69" t="s">
        <v>133</v>
      </c>
      <c r="P8" s="69" t="s">
        <v>134</v>
      </c>
      <c r="Q8" s="66"/>
      <c r="R8" s="66"/>
      <c r="S8" s="66"/>
    </row>
    <row r="9" spans="1:1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33</v>
      </c>
      <c r="M9" s="69" t="s">
        <v>149</v>
      </c>
      <c r="N9" s="69" t="s">
        <v>149</v>
      </c>
      <c r="O9" s="69" t="s">
        <v>149</v>
      </c>
      <c r="P9" s="69" t="s">
        <v>149</v>
      </c>
      <c r="Q9" s="66"/>
      <c r="R9" s="66"/>
      <c r="S9" s="66"/>
    </row>
    <row r="10" spans="1:19" x14ac:dyDescent="0.2">
      <c r="A10" s="69" t="s">
        <v>34</v>
      </c>
      <c r="B10" s="69" t="s">
        <v>35</v>
      </c>
      <c r="C10" s="69" t="s">
        <v>36</v>
      </c>
      <c r="D10" s="69" t="s">
        <v>37</v>
      </c>
      <c r="E10" s="69" t="s">
        <v>38</v>
      </c>
      <c r="F10" s="69" t="s">
        <v>39</v>
      </c>
      <c r="G10" s="69" t="s">
        <v>40</v>
      </c>
      <c r="H10" s="69" t="s">
        <v>41</v>
      </c>
      <c r="I10" s="69" t="s">
        <v>13</v>
      </c>
      <c r="J10" s="69" t="s">
        <v>18</v>
      </c>
      <c r="K10" s="69" t="s">
        <v>42</v>
      </c>
      <c r="L10" s="69" t="s">
        <v>12</v>
      </c>
      <c r="M10" s="70">
        <v>31967569</v>
      </c>
      <c r="N10" s="70">
        <v>31967567.539999999</v>
      </c>
      <c r="O10" s="70">
        <v>31957691.949999999</v>
      </c>
      <c r="P10" s="70">
        <v>31957513.949999999</v>
      </c>
      <c r="Q10" s="66"/>
      <c r="R10" s="66"/>
      <c r="S10" s="66"/>
    </row>
    <row r="11" spans="1:19" x14ac:dyDescent="0.2">
      <c r="A11" s="69" t="s">
        <v>34</v>
      </c>
      <c r="B11" s="69" t="s">
        <v>35</v>
      </c>
      <c r="C11" s="69" t="s">
        <v>36</v>
      </c>
      <c r="D11" s="69" t="s">
        <v>37</v>
      </c>
      <c r="E11" s="69" t="s">
        <v>38</v>
      </c>
      <c r="F11" s="69" t="s">
        <v>39</v>
      </c>
      <c r="G11" s="69" t="s">
        <v>43</v>
      </c>
      <c r="H11" s="69" t="s">
        <v>44</v>
      </c>
      <c r="I11" s="69" t="s">
        <v>13</v>
      </c>
      <c r="J11" s="69" t="s">
        <v>18</v>
      </c>
      <c r="K11" s="69" t="s">
        <v>42</v>
      </c>
      <c r="L11" s="69" t="s">
        <v>14</v>
      </c>
      <c r="M11" s="70">
        <v>10401000</v>
      </c>
      <c r="N11" s="70">
        <v>2242908.5499999998</v>
      </c>
      <c r="O11" s="70">
        <v>882865.61</v>
      </c>
      <c r="P11" s="70">
        <v>873226.83</v>
      </c>
      <c r="Q11" s="66"/>
      <c r="R11" s="66"/>
      <c r="S11" s="66"/>
    </row>
    <row r="12" spans="1:19" x14ac:dyDescent="0.2">
      <c r="A12" s="69" t="s">
        <v>34</v>
      </c>
      <c r="B12" s="69" t="s">
        <v>35</v>
      </c>
      <c r="C12" s="69" t="s">
        <v>36</v>
      </c>
      <c r="D12" s="69" t="s">
        <v>37</v>
      </c>
      <c r="E12" s="69" t="s">
        <v>38</v>
      </c>
      <c r="F12" s="69" t="s">
        <v>39</v>
      </c>
      <c r="G12" s="69" t="s">
        <v>43</v>
      </c>
      <c r="H12" s="69" t="s">
        <v>44</v>
      </c>
      <c r="I12" s="69" t="s">
        <v>13</v>
      </c>
      <c r="J12" s="69" t="s">
        <v>18</v>
      </c>
      <c r="K12" s="69" t="s">
        <v>42</v>
      </c>
      <c r="L12" s="69" t="s">
        <v>12</v>
      </c>
      <c r="M12" s="70">
        <v>145706789.08000001</v>
      </c>
      <c r="N12" s="70">
        <v>125858931.73999999</v>
      </c>
      <c r="O12" s="70">
        <v>87038254.209999993</v>
      </c>
      <c r="P12" s="70">
        <v>86084936.140000001</v>
      </c>
      <c r="Q12" s="66"/>
      <c r="R12" s="66"/>
      <c r="S12" s="66"/>
    </row>
    <row r="13" spans="1:19" x14ac:dyDescent="0.2">
      <c r="A13" s="69" t="s">
        <v>34</v>
      </c>
      <c r="B13" s="69" t="s">
        <v>35</v>
      </c>
      <c r="C13" s="69" t="s">
        <v>36</v>
      </c>
      <c r="D13" s="69" t="s">
        <v>37</v>
      </c>
      <c r="E13" s="69" t="s">
        <v>38</v>
      </c>
      <c r="F13" s="69" t="s">
        <v>39</v>
      </c>
      <c r="G13" s="69" t="s">
        <v>43</v>
      </c>
      <c r="H13" s="69" t="s">
        <v>44</v>
      </c>
      <c r="I13" s="69" t="s">
        <v>13</v>
      </c>
      <c r="J13" s="69" t="s">
        <v>19</v>
      </c>
      <c r="K13" s="69" t="s">
        <v>45</v>
      </c>
      <c r="L13" s="69" t="s">
        <v>12</v>
      </c>
      <c r="M13" s="70">
        <v>25968993</v>
      </c>
      <c r="N13" s="70">
        <v>21588351.870000001</v>
      </c>
      <c r="O13" s="70">
        <v>15233560.85</v>
      </c>
      <c r="P13" s="70">
        <v>15233560.85</v>
      </c>
      <c r="Q13" s="66"/>
      <c r="R13" s="66"/>
      <c r="S13" s="66"/>
    </row>
    <row r="14" spans="1:19" x14ac:dyDescent="0.2">
      <c r="A14" s="69" t="s">
        <v>34</v>
      </c>
      <c r="B14" s="69" t="s">
        <v>35</v>
      </c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43</v>
      </c>
      <c r="H14" s="69" t="s">
        <v>44</v>
      </c>
      <c r="I14" s="69" t="s">
        <v>13</v>
      </c>
      <c r="J14" s="69" t="s">
        <v>82</v>
      </c>
      <c r="K14" s="69" t="s">
        <v>135</v>
      </c>
      <c r="L14" s="69" t="s">
        <v>14</v>
      </c>
      <c r="M14" s="70">
        <v>8306380</v>
      </c>
      <c r="N14" s="70">
        <v>5570556</v>
      </c>
      <c r="O14" s="69"/>
      <c r="P14" s="69"/>
      <c r="Q14" s="66"/>
      <c r="R14" s="66"/>
      <c r="S14" s="66"/>
    </row>
    <row r="15" spans="1:19" x14ac:dyDescent="0.2">
      <c r="A15" s="69" t="s">
        <v>34</v>
      </c>
      <c r="B15" s="69" t="s">
        <v>35</v>
      </c>
      <c r="C15" s="69" t="s">
        <v>36</v>
      </c>
      <c r="D15" s="69" t="s">
        <v>37</v>
      </c>
      <c r="E15" s="69" t="s">
        <v>38</v>
      </c>
      <c r="F15" s="69" t="s">
        <v>39</v>
      </c>
      <c r="G15" s="69" t="s">
        <v>43</v>
      </c>
      <c r="H15" s="69" t="s">
        <v>44</v>
      </c>
      <c r="I15" s="69" t="s">
        <v>13</v>
      </c>
      <c r="J15" s="69" t="s">
        <v>82</v>
      </c>
      <c r="K15" s="69" t="s">
        <v>135</v>
      </c>
      <c r="L15" s="69" t="s">
        <v>12</v>
      </c>
      <c r="M15" s="70">
        <v>382601</v>
      </c>
      <c r="N15" s="70">
        <v>360101</v>
      </c>
      <c r="O15" s="69"/>
      <c r="P15" s="69"/>
      <c r="Q15" s="66"/>
      <c r="R15" s="66"/>
      <c r="S15" s="66"/>
    </row>
    <row r="16" spans="1:19" x14ac:dyDescent="0.2">
      <c r="A16" s="69" t="s">
        <v>34</v>
      </c>
      <c r="B16" s="69" t="s">
        <v>35</v>
      </c>
      <c r="C16" s="69" t="s">
        <v>36</v>
      </c>
      <c r="D16" s="69" t="s">
        <v>46</v>
      </c>
      <c r="E16" s="69" t="s">
        <v>38</v>
      </c>
      <c r="F16" s="69" t="s">
        <v>39</v>
      </c>
      <c r="G16" s="69" t="s">
        <v>49</v>
      </c>
      <c r="H16" s="69" t="s">
        <v>50</v>
      </c>
      <c r="I16" s="69" t="s">
        <v>13</v>
      </c>
      <c r="J16" s="69" t="s">
        <v>18</v>
      </c>
      <c r="K16" s="69" t="s">
        <v>42</v>
      </c>
      <c r="L16" s="69" t="s">
        <v>14</v>
      </c>
      <c r="M16" s="70">
        <v>1670000</v>
      </c>
      <c r="N16" s="70">
        <v>929027.03</v>
      </c>
      <c r="O16" s="70">
        <v>1518.9</v>
      </c>
      <c r="P16" s="70">
        <v>1518.9</v>
      </c>
      <c r="Q16" s="66"/>
      <c r="R16" s="66"/>
      <c r="S16" s="66"/>
    </row>
    <row r="17" spans="1:19" x14ac:dyDescent="0.2">
      <c r="A17" s="69" t="s">
        <v>34</v>
      </c>
      <c r="B17" s="69" t="s">
        <v>35</v>
      </c>
      <c r="C17" s="69" t="s">
        <v>36</v>
      </c>
      <c r="D17" s="69" t="s">
        <v>46</v>
      </c>
      <c r="E17" s="69" t="s">
        <v>38</v>
      </c>
      <c r="F17" s="69" t="s">
        <v>39</v>
      </c>
      <c r="G17" s="69" t="s">
        <v>51</v>
      </c>
      <c r="H17" s="69" t="s">
        <v>52</v>
      </c>
      <c r="I17" s="69" t="s">
        <v>13</v>
      </c>
      <c r="J17" s="69" t="s">
        <v>18</v>
      </c>
      <c r="K17" s="69" t="s">
        <v>42</v>
      </c>
      <c r="L17" s="69" t="s">
        <v>14</v>
      </c>
      <c r="M17" s="70">
        <v>1950800</v>
      </c>
      <c r="N17" s="70">
        <v>1384040.55</v>
      </c>
      <c r="O17" s="69"/>
      <c r="P17" s="69"/>
      <c r="Q17" s="66"/>
      <c r="R17" s="66"/>
      <c r="S17" s="66"/>
    </row>
    <row r="18" spans="1:19" x14ac:dyDescent="0.2">
      <c r="A18" s="69" t="s">
        <v>34</v>
      </c>
      <c r="B18" s="69" t="s">
        <v>35</v>
      </c>
      <c r="C18" s="69" t="s">
        <v>36</v>
      </c>
      <c r="D18" s="69" t="s">
        <v>46</v>
      </c>
      <c r="E18" s="69" t="s">
        <v>38</v>
      </c>
      <c r="F18" s="69" t="s">
        <v>39</v>
      </c>
      <c r="G18" s="69" t="s">
        <v>53</v>
      </c>
      <c r="H18" s="69" t="s">
        <v>54</v>
      </c>
      <c r="I18" s="69" t="s">
        <v>13</v>
      </c>
      <c r="J18" s="69" t="s">
        <v>18</v>
      </c>
      <c r="K18" s="69" t="s">
        <v>42</v>
      </c>
      <c r="L18" s="69" t="s">
        <v>14</v>
      </c>
      <c r="M18" s="70">
        <v>2625300</v>
      </c>
      <c r="N18" s="70">
        <v>26366.11</v>
      </c>
      <c r="O18" s="69"/>
      <c r="P18" s="69"/>
      <c r="Q18" s="66"/>
      <c r="R18" s="66"/>
      <c r="S18" s="66"/>
    </row>
    <row r="19" spans="1:19" x14ac:dyDescent="0.2">
      <c r="A19" s="69" t="s">
        <v>34</v>
      </c>
      <c r="B19" s="69" t="s">
        <v>35</v>
      </c>
      <c r="C19" s="69" t="s">
        <v>36</v>
      </c>
      <c r="D19" s="69" t="s">
        <v>46</v>
      </c>
      <c r="E19" s="69" t="s">
        <v>38</v>
      </c>
      <c r="F19" s="69" t="s">
        <v>39</v>
      </c>
      <c r="G19" s="69" t="s">
        <v>55</v>
      </c>
      <c r="H19" s="69" t="s">
        <v>56</v>
      </c>
      <c r="I19" s="69" t="s">
        <v>13</v>
      </c>
      <c r="J19" s="69" t="s">
        <v>18</v>
      </c>
      <c r="K19" s="69" t="s">
        <v>42</v>
      </c>
      <c r="L19" s="69" t="s">
        <v>14</v>
      </c>
      <c r="M19" s="70">
        <v>1180000</v>
      </c>
      <c r="N19" s="70">
        <v>5037.49</v>
      </c>
      <c r="O19" s="70">
        <v>5037.49</v>
      </c>
      <c r="P19" s="70">
        <v>5037.49</v>
      </c>
      <c r="Q19" s="66"/>
      <c r="R19" s="66"/>
      <c r="S19" s="66"/>
    </row>
    <row r="20" spans="1:19" x14ac:dyDescent="0.2">
      <c r="A20" s="69" t="s">
        <v>34</v>
      </c>
      <c r="B20" s="69" t="s">
        <v>35</v>
      </c>
      <c r="C20" s="69" t="s">
        <v>36</v>
      </c>
      <c r="D20" s="69" t="s">
        <v>46</v>
      </c>
      <c r="E20" s="69" t="s">
        <v>38</v>
      </c>
      <c r="F20" s="69" t="s">
        <v>39</v>
      </c>
      <c r="G20" s="69" t="s">
        <v>57</v>
      </c>
      <c r="H20" s="69" t="s">
        <v>58</v>
      </c>
      <c r="I20" s="69" t="s">
        <v>13</v>
      </c>
      <c r="J20" s="69" t="s">
        <v>18</v>
      </c>
      <c r="K20" s="69" t="s">
        <v>42</v>
      </c>
      <c r="L20" s="69" t="s">
        <v>14</v>
      </c>
      <c r="M20" s="70">
        <v>1470000</v>
      </c>
      <c r="N20" s="69"/>
      <c r="O20" s="69"/>
      <c r="P20" s="69"/>
      <c r="Q20" s="66"/>
      <c r="R20" s="66"/>
      <c r="S20" s="66"/>
    </row>
    <row r="21" spans="1:19" x14ac:dyDescent="0.2">
      <c r="A21" s="69" t="s">
        <v>34</v>
      </c>
      <c r="B21" s="69" t="s">
        <v>35</v>
      </c>
      <c r="C21" s="69" t="s">
        <v>36</v>
      </c>
      <c r="D21" s="69" t="s">
        <v>46</v>
      </c>
      <c r="E21" s="69" t="s">
        <v>38</v>
      </c>
      <c r="F21" s="69" t="s">
        <v>39</v>
      </c>
      <c r="G21" s="69" t="s">
        <v>59</v>
      </c>
      <c r="H21" s="69" t="s">
        <v>60</v>
      </c>
      <c r="I21" s="69" t="s">
        <v>13</v>
      </c>
      <c r="J21" s="69" t="s">
        <v>18</v>
      </c>
      <c r="K21" s="69" t="s">
        <v>42</v>
      </c>
      <c r="L21" s="69" t="s">
        <v>14</v>
      </c>
      <c r="M21" s="70">
        <v>2000000</v>
      </c>
      <c r="N21" s="69"/>
      <c r="O21" s="69"/>
      <c r="P21" s="69"/>
      <c r="Q21" s="66"/>
      <c r="R21" s="66"/>
      <c r="S21" s="66"/>
    </row>
    <row r="22" spans="1:19" x14ac:dyDescent="0.2">
      <c r="A22" s="69" t="s">
        <v>34</v>
      </c>
      <c r="B22" s="69" t="s">
        <v>35</v>
      </c>
      <c r="C22" s="69" t="s">
        <v>36</v>
      </c>
      <c r="D22" s="69" t="s">
        <v>46</v>
      </c>
      <c r="E22" s="69" t="s">
        <v>38</v>
      </c>
      <c r="F22" s="69" t="s">
        <v>39</v>
      </c>
      <c r="G22" s="69" t="s">
        <v>138</v>
      </c>
      <c r="H22" s="69" t="s">
        <v>139</v>
      </c>
      <c r="I22" s="69" t="s">
        <v>13</v>
      </c>
      <c r="J22" s="69" t="s">
        <v>18</v>
      </c>
      <c r="K22" s="69" t="s">
        <v>42</v>
      </c>
      <c r="L22" s="69" t="s">
        <v>14</v>
      </c>
      <c r="M22" s="70">
        <v>1410000</v>
      </c>
      <c r="N22" s="69"/>
      <c r="O22" s="69"/>
      <c r="P22" s="69"/>
      <c r="Q22" s="66"/>
      <c r="R22" s="66"/>
      <c r="S22" s="66"/>
    </row>
    <row r="23" spans="1:19" x14ac:dyDescent="0.2">
      <c r="A23" s="69" t="s">
        <v>34</v>
      </c>
      <c r="B23" s="69" t="s">
        <v>35</v>
      </c>
      <c r="C23" s="69" t="s">
        <v>36</v>
      </c>
      <c r="D23" s="69" t="s">
        <v>46</v>
      </c>
      <c r="E23" s="69" t="s">
        <v>38</v>
      </c>
      <c r="F23" s="69" t="s">
        <v>39</v>
      </c>
      <c r="G23" s="69" t="s">
        <v>61</v>
      </c>
      <c r="H23" s="69" t="s">
        <v>124</v>
      </c>
      <c r="I23" s="69" t="s">
        <v>13</v>
      </c>
      <c r="J23" s="69" t="s">
        <v>18</v>
      </c>
      <c r="K23" s="69" t="s">
        <v>42</v>
      </c>
      <c r="L23" s="69" t="s">
        <v>13</v>
      </c>
      <c r="M23" s="70">
        <v>763748985.00999999</v>
      </c>
      <c r="N23" s="70">
        <v>763748691.58000004</v>
      </c>
      <c r="O23" s="70">
        <v>763679659.35000002</v>
      </c>
      <c r="P23" s="70">
        <v>760900530.05999994</v>
      </c>
      <c r="Q23" s="66"/>
      <c r="R23" s="66"/>
      <c r="S23" s="66"/>
    </row>
    <row r="24" spans="1:19" x14ac:dyDescent="0.2">
      <c r="A24" s="69" t="s">
        <v>34</v>
      </c>
      <c r="B24" s="69" t="s">
        <v>35</v>
      </c>
      <c r="C24" s="69" t="s">
        <v>36</v>
      </c>
      <c r="D24" s="69" t="s">
        <v>46</v>
      </c>
      <c r="E24" s="69" t="s">
        <v>38</v>
      </c>
      <c r="F24" s="69" t="s">
        <v>39</v>
      </c>
      <c r="G24" s="69" t="s">
        <v>125</v>
      </c>
      <c r="H24" s="69" t="s">
        <v>126</v>
      </c>
      <c r="I24" s="69" t="s">
        <v>13</v>
      </c>
      <c r="J24" s="69" t="s">
        <v>18</v>
      </c>
      <c r="K24" s="69" t="s">
        <v>42</v>
      </c>
      <c r="L24" s="69" t="s">
        <v>12</v>
      </c>
      <c r="M24" s="70">
        <v>17147858</v>
      </c>
      <c r="N24" s="70">
        <v>14121207.49</v>
      </c>
      <c r="O24" s="70">
        <v>13717173.08</v>
      </c>
      <c r="P24" s="70">
        <v>13717173.08</v>
      </c>
      <c r="Q24" s="66"/>
      <c r="R24" s="66"/>
      <c r="S24" s="66"/>
    </row>
    <row r="25" spans="1:19" x14ac:dyDescent="0.2">
      <c r="A25" s="69" t="s">
        <v>34</v>
      </c>
      <c r="B25" s="69" t="s">
        <v>35</v>
      </c>
      <c r="C25" s="69" t="s">
        <v>36</v>
      </c>
      <c r="D25" s="69" t="s">
        <v>62</v>
      </c>
      <c r="E25" s="69" t="s">
        <v>38</v>
      </c>
      <c r="F25" s="69" t="s">
        <v>39</v>
      </c>
      <c r="G25" s="69" t="s">
        <v>63</v>
      </c>
      <c r="H25" s="69" t="s">
        <v>64</v>
      </c>
      <c r="I25" s="69" t="s">
        <v>13</v>
      </c>
      <c r="J25" s="69" t="s">
        <v>18</v>
      </c>
      <c r="K25" s="69" t="s">
        <v>42</v>
      </c>
      <c r="L25" s="69" t="s">
        <v>14</v>
      </c>
      <c r="M25" s="70">
        <v>60000</v>
      </c>
      <c r="N25" s="69"/>
      <c r="O25" s="69"/>
      <c r="P25" s="69"/>
      <c r="Q25" s="66"/>
      <c r="R25" s="66"/>
      <c r="S25" s="66"/>
    </row>
    <row r="26" spans="1:19" x14ac:dyDescent="0.2">
      <c r="A26" s="69" t="s">
        <v>34</v>
      </c>
      <c r="B26" s="69" t="s">
        <v>35</v>
      </c>
      <c r="C26" s="69" t="s">
        <v>36</v>
      </c>
      <c r="D26" s="69" t="s">
        <v>62</v>
      </c>
      <c r="E26" s="69" t="s">
        <v>38</v>
      </c>
      <c r="F26" s="69" t="s">
        <v>39</v>
      </c>
      <c r="G26" s="69" t="s">
        <v>63</v>
      </c>
      <c r="H26" s="69" t="s">
        <v>64</v>
      </c>
      <c r="I26" s="69" t="s">
        <v>13</v>
      </c>
      <c r="J26" s="69" t="s">
        <v>18</v>
      </c>
      <c r="K26" s="69" t="s">
        <v>42</v>
      </c>
      <c r="L26" s="69" t="s">
        <v>12</v>
      </c>
      <c r="M26" s="70">
        <v>30000</v>
      </c>
      <c r="N26" s="69"/>
      <c r="O26" s="69"/>
      <c r="P26" s="69"/>
      <c r="Q26" s="66"/>
      <c r="R26" s="66"/>
      <c r="S26" s="66"/>
    </row>
    <row r="27" spans="1:19" x14ac:dyDescent="0.2">
      <c r="A27" s="69" t="s">
        <v>34</v>
      </c>
      <c r="B27" s="69" t="s">
        <v>35</v>
      </c>
      <c r="C27" s="69" t="s">
        <v>36</v>
      </c>
      <c r="D27" s="69" t="s">
        <v>65</v>
      </c>
      <c r="E27" s="69" t="s">
        <v>38</v>
      </c>
      <c r="F27" s="69" t="s">
        <v>39</v>
      </c>
      <c r="G27" s="69" t="s">
        <v>66</v>
      </c>
      <c r="H27" s="69" t="s">
        <v>67</v>
      </c>
      <c r="I27" s="69" t="s">
        <v>68</v>
      </c>
      <c r="J27" s="69" t="s">
        <v>18</v>
      </c>
      <c r="K27" s="69" t="s">
        <v>42</v>
      </c>
      <c r="L27" s="69" t="s">
        <v>12</v>
      </c>
      <c r="M27" s="70">
        <v>30134400</v>
      </c>
      <c r="N27" s="70">
        <v>28564429.300000001</v>
      </c>
      <c r="O27" s="70">
        <v>18657552.300000001</v>
      </c>
      <c r="P27" s="70">
        <v>18657552.300000001</v>
      </c>
      <c r="Q27" s="66"/>
      <c r="R27" s="66"/>
      <c r="S27" s="66"/>
    </row>
    <row r="28" spans="1:19" x14ac:dyDescent="0.2">
      <c r="A28" s="69" t="s">
        <v>34</v>
      </c>
      <c r="B28" s="69" t="s">
        <v>35</v>
      </c>
      <c r="C28" s="69" t="s">
        <v>36</v>
      </c>
      <c r="D28" s="69" t="s">
        <v>69</v>
      </c>
      <c r="E28" s="69" t="s">
        <v>38</v>
      </c>
      <c r="F28" s="69" t="s">
        <v>39</v>
      </c>
      <c r="G28" s="69" t="s">
        <v>70</v>
      </c>
      <c r="H28" s="69" t="s">
        <v>71</v>
      </c>
      <c r="I28" s="69" t="s">
        <v>13</v>
      </c>
      <c r="J28" s="69" t="s">
        <v>18</v>
      </c>
      <c r="K28" s="69" t="s">
        <v>42</v>
      </c>
      <c r="L28" s="69" t="s">
        <v>12</v>
      </c>
      <c r="M28" s="70">
        <v>273157.07</v>
      </c>
      <c r="N28" s="70">
        <v>273157.07</v>
      </c>
      <c r="O28" s="70">
        <v>272531.06</v>
      </c>
      <c r="P28" s="70">
        <v>272531.06</v>
      </c>
      <c r="Q28" s="66"/>
      <c r="R28" s="66"/>
      <c r="S28" s="66"/>
    </row>
    <row r="29" spans="1:19" x14ac:dyDescent="0.2">
      <c r="A29" s="69" t="s">
        <v>34</v>
      </c>
      <c r="B29" s="69" t="s">
        <v>35</v>
      </c>
      <c r="C29" s="69" t="s">
        <v>36</v>
      </c>
      <c r="D29" s="69" t="s">
        <v>69</v>
      </c>
      <c r="E29" s="69" t="s">
        <v>38</v>
      </c>
      <c r="F29" s="69" t="s">
        <v>39</v>
      </c>
      <c r="G29" s="69" t="s">
        <v>72</v>
      </c>
      <c r="H29" s="69" t="s">
        <v>73</v>
      </c>
      <c r="I29" s="69" t="s">
        <v>13</v>
      </c>
      <c r="J29" s="69" t="s">
        <v>18</v>
      </c>
      <c r="K29" s="69" t="s">
        <v>42</v>
      </c>
      <c r="L29" s="69" t="s">
        <v>12</v>
      </c>
      <c r="M29" s="70">
        <v>6962204</v>
      </c>
      <c r="N29" s="70">
        <v>6887204</v>
      </c>
      <c r="O29" s="70">
        <v>5658405</v>
      </c>
      <c r="P29" s="70">
        <v>5658405</v>
      </c>
      <c r="Q29" s="66"/>
      <c r="R29" s="66"/>
      <c r="S29" s="66"/>
    </row>
    <row r="30" spans="1:19" x14ac:dyDescent="0.2">
      <c r="A30" s="69" t="s">
        <v>34</v>
      </c>
      <c r="B30" s="69" t="s">
        <v>35</v>
      </c>
      <c r="C30" s="69" t="s">
        <v>36</v>
      </c>
      <c r="D30" s="69" t="s">
        <v>69</v>
      </c>
      <c r="E30" s="69" t="s">
        <v>38</v>
      </c>
      <c r="F30" s="69" t="s">
        <v>39</v>
      </c>
      <c r="G30" s="69" t="s">
        <v>74</v>
      </c>
      <c r="H30" s="69" t="s">
        <v>75</v>
      </c>
      <c r="I30" s="69" t="s">
        <v>13</v>
      </c>
      <c r="J30" s="69" t="s">
        <v>18</v>
      </c>
      <c r="K30" s="69" t="s">
        <v>42</v>
      </c>
      <c r="L30" s="69" t="s">
        <v>12</v>
      </c>
      <c r="M30" s="70">
        <v>2972750</v>
      </c>
      <c r="N30" s="70">
        <v>1972749.92</v>
      </c>
      <c r="O30" s="70">
        <v>1352302.35</v>
      </c>
      <c r="P30" s="70">
        <v>1352302.35</v>
      </c>
      <c r="Q30" s="66"/>
      <c r="R30" s="66"/>
      <c r="S30" s="66"/>
    </row>
    <row r="31" spans="1:19" x14ac:dyDescent="0.2">
      <c r="A31" s="69" t="s">
        <v>34</v>
      </c>
      <c r="B31" s="69" t="s">
        <v>35</v>
      </c>
      <c r="C31" s="69" t="s">
        <v>36</v>
      </c>
      <c r="D31" s="69" t="s">
        <v>69</v>
      </c>
      <c r="E31" s="69" t="s">
        <v>38</v>
      </c>
      <c r="F31" s="69" t="s">
        <v>39</v>
      </c>
      <c r="G31" s="69" t="s">
        <v>76</v>
      </c>
      <c r="H31" s="69" t="s">
        <v>77</v>
      </c>
      <c r="I31" s="69" t="s">
        <v>13</v>
      </c>
      <c r="J31" s="69" t="s">
        <v>18</v>
      </c>
      <c r="K31" s="69" t="s">
        <v>42</v>
      </c>
      <c r="L31" s="69" t="s">
        <v>12</v>
      </c>
      <c r="M31" s="70">
        <v>48711936</v>
      </c>
      <c r="N31" s="70">
        <v>48591936</v>
      </c>
      <c r="O31" s="70">
        <v>40284844.25</v>
      </c>
      <c r="P31" s="70">
        <v>40284844.25</v>
      </c>
      <c r="Q31" s="66"/>
      <c r="R31" s="66"/>
      <c r="S31" s="66"/>
    </row>
    <row r="32" spans="1:19" x14ac:dyDescent="0.2">
      <c r="A32" s="69" t="s">
        <v>34</v>
      </c>
      <c r="B32" s="69" t="s">
        <v>35</v>
      </c>
      <c r="C32" s="69" t="s">
        <v>36</v>
      </c>
      <c r="D32" s="69" t="s">
        <v>140</v>
      </c>
      <c r="E32" s="69" t="s">
        <v>38</v>
      </c>
      <c r="F32" s="69" t="s">
        <v>39</v>
      </c>
      <c r="G32" s="69" t="s">
        <v>47</v>
      </c>
      <c r="H32" s="69" t="s">
        <v>48</v>
      </c>
      <c r="I32" s="69" t="s">
        <v>13</v>
      </c>
      <c r="J32" s="69" t="s">
        <v>18</v>
      </c>
      <c r="K32" s="69" t="s">
        <v>42</v>
      </c>
      <c r="L32" s="69" t="s">
        <v>13</v>
      </c>
      <c r="M32" s="70">
        <v>134138021.16</v>
      </c>
      <c r="N32" s="70">
        <v>134138021.16</v>
      </c>
      <c r="O32" s="70">
        <v>134132403.58</v>
      </c>
      <c r="P32" s="70">
        <v>134132403.58</v>
      </c>
      <c r="Q32" s="66"/>
      <c r="R32" s="66"/>
      <c r="S32" s="66"/>
    </row>
    <row r="33" spans="1:19" x14ac:dyDescent="0.2">
      <c r="A33" s="69" t="s">
        <v>34</v>
      </c>
      <c r="B33" s="69" t="s">
        <v>35</v>
      </c>
      <c r="C33" s="69" t="s">
        <v>78</v>
      </c>
      <c r="D33" s="69" t="s">
        <v>79</v>
      </c>
      <c r="E33" s="69" t="s">
        <v>80</v>
      </c>
      <c r="F33" s="69" t="s">
        <v>81</v>
      </c>
      <c r="G33" s="69" t="s">
        <v>82</v>
      </c>
      <c r="H33" s="69" t="s">
        <v>127</v>
      </c>
      <c r="I33" s="69" t="s">
        <v>68</v>
      </c>
      <c r="J33" s="69" t="s">
        <v>123</v>
      </c>
      <c r="K33" s="69" t="s">
        <v>128</v>
      </c>
      <c r="L33" s="69" t="s">
        <v>13</v>
      </c>
      <c r="M33" s="70">
        <v>90717779.870000005</v>
      </c>
      <c r="N33" s="70">
        <v>90717779.870000005</v>
      </c>
      <c r="O33" s="70">
        <v>90702297.909999996</v>
      </c>
      <c r="P33" s="70">
        <v>90077476.200000003</v>
      </c>
      <c r="Q33" s="66"/>
      <c r="R33" s="66"/>
      <c r="S33" s="66"/>
    </row>
    <row r="34" spans="1:19" x14ac:dyDescent="0.2">
      <c r="A34" s="69" t="s">
        <v>34</v>
      </c>
      <c r="B34" s="69" t="s">
        <v>35</v>
      </c>
      <c r="C34" s="69" t="s">
        <v>78</v>
      </c>
      <c r="D34" s="69" t="s">
        <v>79</v>
      </c>
      <c r="E34" s="69" t="s">
        <v>80</v>
      </c>
      <c r="F34" s="69" t="s">
        <v>81</v>
      </c>
      <c r="G34" s="69" t="s">
        <v>82</v>
      </c>
      <c r="H34" s="69" t="s">
        <v>127</v>
      </c>
      <c r="I34" s="69" t="s">
        <v>68</v>
      </c>
      <c r="J34" s="69" t="s">
        <v>17</v>
      </c>
      <c r="K34" s="69" t="s">
        <v>83</v>
      </c>
      <c r="L34" s="69" t="s">
        <v>13</v>
      </c>
      <c r="M34" s="70">
        <v>54310549.289999999</v>
      </c>
      <c r="N34" s="70">
        <v>54310549.289999999</v>
      </c>
      <c r="O34" s="70">
        <v>54310549.289999999</v>
      </c>
      <c r="P34" s="70">
        <v>54310549.289999999</v>
      </c>
      <c r="Q34" s="66"/>
      <c r="R34" s="66"/>
      <c r="S34" s="66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1"/>
      <c r="N35" s="1"/>
      <c r="O35" s="1"/>
      <c r="P35" s="1"/>
      <c r="Q35" s="66"/>
      <c r="R35" s="66"/>
      <c r="S35" s="66"/>
    </row>
    <row r="36" spans="1:19" x14ac:dyDescent="0.2">
      <c r="M36" s="1">
        <f>SUM(M10:M35)</f>
        <v>1384247072.48</v>
      </c>
      <c r="N36" s="1">
        <f t="shared" ref="N36:P36" si="0">SUM(N10:N35)</f>
        <v>1333258613.5599999</v>
      </c>
      <c r="O36" s="1">
        <f t="shared" si="0"/>
        <v>1257886647.1800001</v>
      </c>
      <c r="P36" s="1">
        <f t="shared" si="0"/>
        <v>1253519561.3299999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70" zoomScaleNormal="70" workbookViewId="0">
      <selection sqref="A1:XFD1048576"/>
    </sheetView>
  </sheetViews>
  <sheetFormatPr defaultRowHeight="12.75" x14ac:dyDescent="0.2"/>
  <cols>
    <col min="13" max="13" width="29.28515625" customWidth="1"/>
    <col min="14" max="16" width="14" customWidth="1"/>
  </cols>
  <sheetData>
    <row r="1" spans="1:18" x14ac:dyDescent="0.2">
      <c r="A1" s="68" t="s">
        <v>143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102" t="s">
        <v>154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68"/>
      <c r="R4" s="68"/>
    </row>
    <row r="5" spans="1:18" ht="10.5" customHeight="1" x14ac:dyDescent="0.2">
      <c r="A5" s="102" t="s">
        <v>21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22</v>
      </c>
      <c r="B7" s="68"/>
      <c r="C7" s="68" t="s">
        <v>23</v>
      </c>
      <c r="D7" s="68" t="s">
        <v>24</v>
      </c>
      <c r="E7" s="68" t="s">
        <v>25</v>
      </c>
      <c r="F7" s="68"/>
      <c r="G7" s="68" t="s">
        <v>26</v>
      </c>
      <c r="H7" s="68"/>
      <c r="I7" s="68" t="s">
        <v>27</v>
      </c>
      <c r="J7" s="68" t="s">
        <v>28</v>
      </c>
      <c r="K7" s="68" t="s">
        <v>29</v>
      </c>
      <c r="L7" s="68" t="s">
        <v>30</v>
      </c>
      <c r="M7" s="68" t="s">
        <v>31</v>
      </c>
      <c r="N7" s="68" t="s">
        <v>129</v>
      </c>
      <c r="O7" s="68" t="s">
        <v>130</v>
      </c>
      <c r="P7" s="68" t="s">
        <v>131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32</v>
      </c>
      <c r="N8" s="68" t="s">
        <v>132</v>
      </c>
      <c r="O8" s="68" t="s">
        <v>133</v>
      </c>
      <c r="P8" s="68" t="s">
        <v>134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33</v>
      </c>
      <c r="M9" s="68" t="s">
        <v>149</v>
      </c>
      <c r="N9" s="68" t="s">
        <v>149</v>
      </c>
      <c r="O9" s="68" t="s">
        <v>149</v>
      </c>
      <c r="P9" s="68" t="s">
        <v>149</v>
      </c>
      <c r="Q9" s="68"/>
      <c r="R9" s="68"/>
    </row>
    <row r="10" spans="1:18" x14ac:dyDescent="0.2">
      <c r="A10" s="68" t="s">
        <v>34</v>
      </c>
      <c r="B10" s="68" t="s">
        <v>35</v>
      </c>
      <c r="C10" s="68" t="s">
        <v>36</v>
      </c>
      <c r="D10" s="68" t="s">
        <v>37</v>
      </c>
      <c r="E10" s="68" t="s">
        <v>38</v>
      </c>
      <c r="F10" s="68" t="s">
        <v>39</v>
      </c>
      <c r="G10" s="68" t="s">
        <v>40</v>
      </c>
      <c r="H10" s="68" t="s">
        <v>41</v>
      </c>
      <c r="I10" s="68" t="s">
        <v>13</v>
      </c>
      <c r="J10" s="68" t="s">
        <v>18</v>
      </c>
      <c r="K10" s="68" t="s">
        <v>42</v>
      </c>
      <c r="L10" s="68" t="s">
        <v>12</v>
      </c>
      <c r="M10" s="1">
        <v>31967569</v>
      </c>
      <c r="N10" s="1">
        <v>31967567.539999999</v>
      </c>
      <c r="O10" s="1">
        <v>31957691.949999999</v>
      </c>
      <c r="P10" s="1">
        <v>31957513.949999999</v>
      </c>
      <c r="Q10" s="68"/>
      <c r="R10" s="68"/>
    </row>
    <row r="11" spans="1:18" x14ac:dyDescent="0.2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39</v>
      </c>
      <c r="G11" s="68" t="s">
        <v>43</v>
      </c>
      <c r="H11" s="68" t="s">
        <v>44</v>
      </c>
      <c r="I11" s="68" t="s">
        <v>13</v>
      </c>
      <c r="J11" s="68" t="s">
        <v>18</v>
      </c>
      <c r="K11" s="68" t="s">
        <v>42</v>
      </c>
      <c r="L11" s="68" t="s">
        <v>14</v>
      </c>
      <c r="M11" s="1">
        <v>10401000</v>
      </c>
      <c r="N11" s="1">
        <v>2583692.23</v>
      </c>
      <c r="O11" s="1">
        <v>1582778.23</v>
      </c>
      <c r="P11" s="1">
        <v>1177652.53</v>
      </c>
      <c r="Q11" s="68"/>
      <c r="R11" s="68"/>
    </row>
    <row r="12" spans="1:18" x14ac:dyDescent="0.2">
      <c r="A12" s="68" t="s">
        <v>34</v>
      </c>
      <c r="B12" s="68" t="s">
        <v>35</v>
      </c>
      <c r="C12" s="68" t="s">
        <v>36</v>
      </c>
      <c r="D12" s="68" t="s">
        <v>37</v>
      </c>
      <c r="E12" s="68" t="s">
        <v>38</v>
      </c>
      <c r="F12" s="68" t="s">
        <v>39</v>
      </c>
      <c r="G12" s="68" t="s">
        <v>43</v>
      </c>
      <c r="H12" s="68" t="s">
        <v>44</v>
      </c>
      <c r="I12" s="68" t="s">
        <v>13</v>
      </c>
      <c r="J12" s="68" t="s">
        <v>18</v>
      </c>
      <c r="K12" s="68" t="s">
        <v>42</v>
      </c>
      <c r="L12" s="68" t="s">
        <v>12</v>
      </c>
      <c r="M12" s="1">
        <v>144675006</v>
      </c>
      <c r="N12" s="1">
        <v>128953215.59999999</v>
      </c>
      <c r="O12" s="1">
        <v>98505044.489999995</v>
      </c>
      <c r="P12" s="1">
        <v>95120051.920000002</v>
      </c>
      <c r="Q12" s="68"/>
      <c r="R12" s="68"/>
    </row>
    <row r="13" spans="1:18" x14ac:dyDescent="0.2">
      <c r="A13" s="68" t="s">
        <v>34</v>
      </c>
      <c r="B13" s="68" t="s">
        <v>35</v>
      </c>
      <c r="C13" s="68" t="s">
        <v>36</v>
      </c>
      <c r="D13" s="68" t="s">
        <v>37</v>
      </c>
      <c r="E13" s="68" t="s">
        <v>38</v>
      </c>
      <c r="F13" s="68" t="s">
        <v>39</v>
      </c>
      <c r="G13" s="68" t="s">
        <v>43</v>
      </c>
      <c r="H13" s="68" t="s">
        <v>44</v>
      </c>
      <c r="I13" s="68" t="s">
        <v>13</v>
      </c>
      <c r="J13" s="68" t="s">
        <v>19</v>
      </c>
      <c r="K13" s="68" t="s">
        <v>45</v>
      </c>
      <c r="L13" s="68" t="s">
        <v>12</v>
      </c>
      <c r="M13" s="1">
        <v>25968993</v>
      </c>
      <c r="N13" s="1">
        <v>21727733.75</v>
      </c>
      <c r="O13" s="1">
        <v>16805453.440000001</v>
      </c>
      <c r="P13" s="1">
        <v>16805453.440000001</v>
      </c>
      <c r="Q13" s="68"/>
      <c r="R13" s="68"/>
    </row>
    <row r="14" spans="1:18" x14ac:dyDescent="0.2">
      <c r="A14" s="68" t="s">
        <v>34</v>
      </c>
      <c r="B14" s="68" t="s">
        <v>35</v>
      </c>
      <c r="C14" s="68" t="s">
        <v>36</v>
      </c>
      <c r="D14" s="68" t="s">
        <v>37</v>
      </c>
      <c r="E14" s="68" t="s">
        <v>38</v>
      </c>
      <c r="F14" s="68" t="s">
        <v>39</v>
      </c>
      <c r="G14" s="68" t="s">
        <v>43</v>
      </c>
      <c r="H14" s="68" t="s">
        <v>44</v>
      </c>
      <c r="I14" s="68" t="s">
        <v>13</v>
      </c>
      <c r="J14" s="68" t="s">
        <v>82</v>
      </c>
      <c r="K14" s="68" t="s">
        <v>135</v>
      </c>
      <c r="L14" s="68" t="s">
        <v>14</v>
      </c>
      <c r="M14" s="1">
        <v>8306380</v>
      </c>
      <c r="N14" s="1">
        <v>8269320</v>
      </c>
      <c r="O14" s="68"/>
      <c r="P14" s="68"/>
      <c r="Q14" s="68"/>
      <c r="R14" s="68"/>
    </row>
    <row r="15" spans="1:18" x14ac:dyDescent="0.2">
      <c r="A15" s="68" t="s">
        <v>34</v>
      </c>
      <c r="B15" s="68" t="s">
        <v>35</v>
      </c>
      <c r="C15" s="68" t="s">
        <v>36</v>
      </c>
      <c r="D15" s="68" t="s">
        <v>37</v>
      </c>
      <c r="E15" s="68" t="s">
        <v>38</v>
      </c>
      <c r="F15" s="68" t="s">
        <v>39</v>
      </c>
      <c r="G15" s="68" t="s">
        <v>43</v>
      </c>
      <c r="H15" s="68" t="s">
        <v>44</v>
      </c>
      <c r="I15" s="68" t="s">
        <v>13</v>
      </c>
      <c r="J15" s="68" t="s">
        <v>82</v>
      </c>
      <c r="K15" s="68" t="s">
        <v>135</v>
      </c>
      <c r="L15" s="68" t="s">
        <v>12</v>
      </c>
      <c r="M15" s="1">
        <v>382601</v>
      </c>
      <c r="N15" s="1">
        <v>360101</v>
      </c>
      <c r="O15" s="68"/>
      <c r="P15" s="68"/>
      <c r="Q15" s="68"/>
      <c r="R15" s="68"/>
    </row>
    <row r="16" spans="1:18" x14ac:dyDescent="0.2">
      <c r="A16" s="68" t="s">
        <v>34</v>
      </c>
      <c r="B16" s="68" t="s">
        <v>35</v>
      </c>
      <c r="C16" s="68" t="s">
        <v>36</v>
      </c>
      <c r="D16" s="68" t="s">
        <v>46</v>
      </c>
      <c r="E16" s="68" t="s">
        <v>38</v>
      </c>
      <c r="F16" s="68" t="s">
        <v>39</v>
      </c>
      <c r="G16" s="68" t="s">
        <v>49</v>
      </c>
      <c r="H16" s="68" t="s">
        <v>50</v>
      </c>
      <c r="I16" s="68" t="s">
        <v>13</v>
      </c>
      <c r="J16" s="68" t="s">
        <v>18</v>
      </c>
      <c r="K16" s="68" t="s">
        <v>42</v>
      </c>
      <c r="L16" s="68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68"/>
      <c r="R16" s="68"/>
    </row>
    <row r="17" spans="1:18" x14ac:dyDescent="0.2">
      <c r="A17" s="68" t="s">
        <v>34</v>
      </c>
      <c r="B17" s="68" t="s">
        <v>35</v>
      </c>
      <c r="C17" s="68" t="s">
        <v>36</v>
      </c>
      <c r="D17" s="68" t="s">
        <v>46</v>
      </c>
      <c r="E17" s="68" t="s">
        <v>38</v>
      </c>
      <c r="F17" s="68" t="s">
        <v>39</v>
      </c>
      <c r="G17" s="68" t="s">
        <v>51</v>
      </c>
      <c r="H17" s="68" t="s">
        <v>52</v>
      </c>
      <c r="I17" s="68" t="s">
        <v>13</v>
      </c>
      <c r="J17" s="68" t="s">
        <v>18</v>
      </c>
      <c r="K17" s="68" t="s">
        <v>42</v>
      </c>
      <c r="L17" s="68" t="s">
        <v>14</v>
      </c>
      <c r="M17" s="1">
        <v>1950800</v>
      </c>
      <c r="N17" s="1">
        <v>1384040.55</v>
      </c>
      <c r="O17" s="1">
        <v>26450.14</v>
      </c>
      <c r="P17" s="68"/>
      <c r="Q17" s="68"/>
      <c r="R17" s="68"/>
    </row>
    <row r="18" spans="1:18" x14ac:dyDescent="0.2">
      <c r="A18" s="68" t="s">
        <v>34</v>
      </c>
      <c r="B18" s="68" t="s">
        <v>35</v>
      </c>
      <c r="C18" s="68" t="s">
        <v>36</v>
      </c>
      <c r="D18" s="68" t="s">
        <v>46</v>
      </c>
      <c r="E18" s="68" t="s">
        <v>38</v>
      </c>
      <c r="F18" s="68" t="s">
        <v>39</v>
      </c>
      <c r="G18" s="68" t="s">
        <v>53</v>
      </c>
      <c r="H18" s="68" t="s">
        <v>54</v>
      </c>
      <c r="I18" s="68" t="s">
        <v>13</v>
      </c>
      <c r="J18" s="68" t="s">
        <v>18</v>
      </c>
      <c r="K18" s="68" t="s">
        <v>42</v>
      </c>
      <c r="L18" s="68" t="s">
        <v>14</v>
      </c>
      <c r="M18" s="1">
        <v>2625300</v>
      </c>
      <c r="N18" s="1">
        <v>776434.4</v>
      </c>
      <c r="O18" s="68"/>
      <c r="P18" s="68"/>
      <c r="Q18" s="68"/>
      <c r="R18" s="68"/>
    </row>
    <row r="19" spans="1:18" x14ac:dyDescent="0.2">
      <c r="A19" s="68" t="s">
        <v>34</v>
      </c>
      <c r="B19" s="68" t="s">
        <v>35</v>
      </c>
      <c r="C19" s="68" t="s">
        <v>36</v>
      </c>
      <c r="D19" s="68" t="s">
        <v>46</v>
      </c>
      <c r="E19" s="68" t="s">
        <v>38</v>
      </c>
      <c r="F19" s="68" t="s">
        <v>39</v>
      </c>
      <c r="G19" s="68" t="s">
        <v>55</v>
      </c>
      <c r="H19" s="68" t="s">
        <v>56</v>
      </c>
      <c r="I19" s="68" t="s">
        <v>13</v>
      </c>
      <c r="J19" s="68" t="s">
        <v>18</v>
      </c>
      <c r="K19" s="68" t="s">
        <v>42</v>
      </c>
      <c r="L19" s="68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8"/>
      <c r="R19" s="68"/>
    </row>
    <row r="20" spans="1:18" x14ac:dyDescent="0.2">
      <c r="A20" s="68" t="s">
        <v>34</v>
      </c>
      <c r="B20" s="68" t="s">
        <v>35</v>
      </c>
      <c r="C20" s="68" t="s">
        <v>36</v>
      </c>
      <c r="D20" s="68" t="s">
        <v>46</v>
      </c>
      <c r="E20" s="68" t="s">
        <v>38</v>
      </c>
      <c r="F20" s="68" t="s">
        <v>39</v>
      </c>
      <c r="G20" s="68" t="s">
        <v>57</v>
      </c>
      <c r="H20" s="68" t="s">
        <v>58</v>
      </c>
      <c r="I20" s="68" t="s">
        <v>13</v>
      </c>
      <c r="J20" s="68" t="s">
        <v>18</v>
      </c>
      <c r="K20" s="68" t="s">
        <v>42</v>
      </c>
      <c r="L20" s="68" t="s">
        <v>14</v>
      </c>
      <c r="M20" s="1">
        <v>1470000</v>
      </c>
      <c r="N20" s="68"/>
      <c r="O20" s="68"/>
      <c r="P20" s="68"/>
      <c r="Q20" s="68"/>
      <c r="R20" s="68"/>
    </row>
    <row r="21" spans="1:18" x14ac:dyDescent="0.2">
      <c r="A21" s="68" t="s">
        <v>34</v>
      </c>
      <c r="B21" s="68" t="s">
        <v>35</v>
      </c>
      <c r="C21" s="68" t="s">
        <v>36</v>
      </c>
      <c r="D21" s="68" t="s">
        <v>46</v>
      </c>
      <c r="E21" s="68" t="s">
        <v>38</v>
      </c>
      <c r="F21" s="68" t="s">
        <v>39</v>
      </c>
      <c r="G21" s="68" t="s">
        <v>59</v>
      </c>
      <c r="H21" s="68" t="s">
        <v>60</v>
      </c>
      <c r="I21" s="68" t="s">
        <v>13</v>
      </c>
      <c r="J21" s="68" t="s">
        <v>18</v>
      </c>
      <c r="K21" s="68" t="s">
        <v>42</v>
      </c>
      <c r="L21" s="68" t="s">
        <v>14</v>
      </c>
      <c r="M21" s="1">
        <v>2000000</v>
      </c>
      <c r="N21" s="68"/>
      <c r="O21" s="68"/>
      <c r="P21" s="68"/>
      <c r="Q21" s="68"/>
      <c r="R21" s="68"/>
    </row>
    <row r="22" spans="1:18" x14ac:dyDescent="0.2">
      <c r="A22" s="68" t="s">
        <v>34</v>
      </c>
      <c r="B22" s="68" t="s">
        <v>35</v>
      </c>
      <c r="C22" s="68" t="s">
        <v>36</v>
      </c>
      <c r="D22" s="68" t="s">
        <v>46</v>
      </c>
      <c r="E22" s="68" t="s">
        <v>38</v>
      </c>
      <c r="F22" s="68" t="s">
        <v>39</v>
      </c>
      <c r="G22" s="68" t="s">
        <v>138</v>
      </c>
      <c r="H22" s="68" t="s">
        <v>139</v>
      </c>
      <c r="I22" s="68" t="s">
        <v>13</v>
      </c>
      <c r="J22" s="68" t="s">
        <v>18</v>
      </c>
      <c r="K22" s="68" t="s">
        <v>42</v>
      </c>
      <c r="L22" s="68" t="s">
        <v>14</v>
      </c>
      <c r="M22" s="1">
        <v>1410000</v>
      </c>
      <c r="N22" s="68"/>
      <c r="O22" s="68"/>
      <c r="P22" s="68"/>
      <c r="Q22" s="68"/>
      <c r="R22" s="68"/>
    </row>
    <row r="23" spans="1:18" x14ac:dyDescent="0.2">
      <c r="A23" s="68" t="s">
        <v>34</v>
      </c>
      <c r="B23" s="68" t="s">
        <v>35</v>
      </c>
      <c r="C23" s="68" t="s">
        <v>36</v>
      </c>
      <c r="D23" s="68" t="s">
        <v>46</v>
      </c>
      <c r="E23" s="68" t="s">
        <v>38</v>
      </c>
      <c r="F23" s="68" t="s">
        <v>39</v>
      </c>
      <c r="G23" s="68" t="s">
        <v>61</v>
      </c>
      <c r="H23" s="68" t="s">
        <v>124</v>
      </c>
      <c r="I23" s="68" t="s">
        <v>13</v>
      </c>
      <c r="J23" s="68" t="s">
        <v>18</v>
      </c>
      <c r="K23" s="68" t="s">
        <v>42</v>
      </c>
      <c r="L23" s="68" t="s">
        <v>13</v>
      </c>
      <c r="M23" s="1">
        <v>884407538.36000001</v>
      </c>
      <c r="N23" s="1">
        <v>884407244.92999995</v>
      </c>
      <c r="O23" s="1">
        <v>884274702.28999996</v>
      </c>
      <c r="P23" s="1">
        <v>881458746.01999998</v>
      </c>
      <c r="Q23" s="68"/>
      <c r="R23" s="68"/>
    </row>
    <row r="24" spans="1:18" x14ac:dyDescent="0.2">
      <c r="A24" s="68" t="s">
        <v>34</v>
      </c>
      <c r="B24" s="68" t="s">
        <v>35</v>
      </c>
      <c r="C24" s="68" t="s">
        <v>36</v>
      </c>
      <c r="D24" s="68" t="s">
        <v>46</v>
      </c>
      <c r="E24" s="68" t="s">
        <v>38</v>
      </c>
      <c r="F24" s="68" t="s">
        <v>39</v>
      </c>
      <c r="G24" s="68" t="s">
        <v>125</v>
      </c>
      <c r="H24" s="68" t="s">
        <v>126</v>
      </c>
      <c r="I24" s="68" t="s">
        <v>13</v>
      </c>
      <c r="J24" s="68" t="s">
        <v>18</v>
      </c>
      <c r="K24" s="68" t="s">
        <v>42</v>
      </c>
      <c r="L24" s="68" t="s">
        <v>12</v>
      </c>
      <c r="M24" s="1">
        <v>17147858</v>
      </c>
      <c r="N24" s="1">
        <v>15688580.73</v>
      </c>
      <c r="O24" s="1">
        <v>15282114.52</v>
      </c>
      <c r="P24" s="1">
        <v>15282114.52</v>
      </c>
      <c r="Q24" s="68"/>
      <c r="R24" s="68"/>
    </row>
    <row r="25" spans="1:18" x14ac:dyDescent="0.2">
      <c r="A25" s="68" t="s">
        <v>34</v>
      </c>
      <c r="B25" s="68" t="s">
        <v>35</v>
      </c>
      <c r="C25" s="68" t="s">
        <v>36</v>
      </c>
      <c r="D25" s="68" t="s">
        <v>62</v>
      </c>
      <c r="E25" s="68" t="s">
        <v>38</v>
      </c>
      <c r="F25" s="68" t="s">
        <v>39</v>
      </c>
      <c r="G25" s="68" t="s">
        <v>63</v>
      </c>
      <c r="H25" s="68" t="s">
        <v>64</v>
      </c>
      <c r="I25" s="68" t="s">
        <v>13</v>
      </c>
      <c r="J25" s="68" t="s">
        <v>18</v>
      </c>
      <c r="K25" s="68" t="s">
        <v>42</v>
      </c>
      <c r="L25" s="68" t="s">
        <v>14</v>
      </c>
      <c r="M25" s="1">
        <v>60000</v>
      </c>
      <c r="N25" s="68"/>
      <c r="O25" s="68"/>
      <c r="P25" s="68"/>
      <c r="Q25" s="68"/>
      <c r="R25" s="68"/>
    </row>
    <row r="26" spans="1:18" x14ac:dyDescent="0.2">
      <c r="A26" s="68" t="s">
        <v>34</v>
      </c>
      <c r="B26" s="68" t="s">
        <v>35</v>
      </c>
      <c r="C26" s="68" t="s">
        <v>36</v>
      </c>
      <c r="D26" s="68" t="s">
        <v>62</v>
      </c>
      <c r="E26" s="68" t="s">
        <v>38</v>
      </c>
      <c r="F26" s="68" t="s">
        <v>39</v>
      </c>
      <c r="G26" s="68" t="s">
        <v>63</v>
      </c>
      <c r="H26" s="68" t="s">
        <v>64</v>
      </c>
      <c r="I26" s="68" t="s">
        <v>13</v>
      </c>
      <c r="J26" s="68" t="s">
        <v>18</v>
      </c>
      <c r="K26" s="68" t="s">
        <v>42</v>
      </c>
      <c r="L26" s="68" t="s">
        <v>12</v>
      </c>
      <c r="M26" s="1">
        <v>30000</v>
      </c>
      <c r="N26" s="1">
        <v>28670</v>
      </c>
      <c r="O26" s="68"/>
      <c r="P26" s="68"/>
      <c r="Q26" s="68"/>
      <c r="R26" s="68"/>
    </row>
    <row r="27" spans="1:18" x14ac:dyDescent="0.2">
      <c r="A27" s="68" t="s">
        <v>34</v>
      </c>
      <c r="B27" s="68" t="s">
        <v>35</v>
      </c>
      <c r="C27" s="68" t="s">
        <v>36</v>
      </c>
      <c r="D27" s="68" t="s">
        <v>65</v>
      </c>
      <c r="E27" s="68" t="s">
        <v>38</v>
      </c>
      <c r="F27" s="68" t="s">
        <v>39</v>
      </c>
      <c r="G27" s="68" t="s">
        <v>66</v>
      </c>
      <c r="H27" s="68" t="s">
        <v>67</v>
      </c>
      <c r="I27" s="68" t="s">
        <v>68</v>
      </c>
      <c r="J27" s="68" t="s">
        <v>18</v>
      </c>
      <c r="K27" s="68" t="s">
        <v>42</v>
      </c>
      <c r="L27" s="68" t="s">
        <v>12</v>
      </c>
      <c r="M27" s="1">
        <v>30134400</v>
      </c>
      <c r="N27" s="1">
        <v>28214713.460000001</v>
      </c>
      <c r="O27" s="1">
        <v>20736367.23</v>
      </c>
      <c r="P27" s="1">
        <v>20736367.23</v>
      </c>
      <c r="Q27" s="68"/>
      <c r="R27" s="68"/>
    </row>
    <row r="28" spans="1:18" x14ac:dyDescent="0.2">
      <c r="A28" s="68" t="s">
        <v>34</v>
      </c>
      <c r="B28" s="68" t="s">
        <v>35</v>
      </c>
      <c r="C28" s="68" t="s">
        <v>36</v>
      </c>
      <c r="D28" s="68" t="s">
        <v>69</v>
      </c>
      <c r="E28" s="68" t="s">
        <v>38</v>
      </c>
      <c r="F28" s="68" t="s">
        <v>39</v>
      </c>
      <c r="G28" s="68" t="s">
        <v>70</v>
      </c>
      <c r="H28" s="68" t="s">
        <v>71</v>
      </c>
      <c r="I28" s="68" t="s">
        <v>13</v>
      </c>
      <c r="J28" s="68" t="s">
        <v>18</v>
      </c>
      <c r="K28" s="68" t="s">
        <v>42</v>
      </c>
      <c r="L28" s="68" t="s">
        <v>12</v>
      </c>
      <c r="M28" s="1">
        <v>299811.68</v>
      </c>
      <c r="N28" s="1">
        <v>299811.68</v>
      </c>
      <c r="O28" s="1">
        <v>299185.67</v>
      </c>
      <c r="P28" s="1">
        <v>299185.67</v>
      </c>
      <c r="Q28" s="68"/>
      <c r="R28" s="68"/>
    </row>
    <row r="29" spans="1:18" x14ac:dyDescent="0.2">
      <c r="A29" s="68" t="s">
        <v>34</v>
      </c>
      <c r="B29" s="68" t="s">
        <v>35</v>
      </c>
      <c r="C29" s="68" t="s">
        <v>36</v>
      </c>
      <c r="D29" s="68" t="s">
        <v>69</v>
      </c>
      <c r="E29" s="68" t="s">
        <v>38</v>
      </c>
      <c r="F29" s="68" t="s">
        <v>39</v>
      </c>
      <c r="G29" s="68" t="s">
        <v>72</v>
      </c>
      <c r="H29" s="68" t="s">
        <v>73</v>
      </c>
      <c r="I29" s="68" t="s">
        <v>13</v>
      </c>
      <c r="J29" s="68" t="s">
        <v>18</v>
      </c>
      <c r="K29" s="68" t="s">
        <v>42</v>
      </c>
      <c r="L29" s="68" t="s">
        <v>12</v>
      </c>
      <c r="M29" s="1">
        <v>6962204</v>
      </c>
      <c r="N29" s="1">
        <v>6887204</v>
      </c>
      <c r="O29" s="1">
        <v>6259545</v>
      </c>
      <c r="P29" s="1">
        <v>6259545</v>
      </c>
      <c r="Q29" s="68"/>
      <c r="R29" s="68"/>
    </row>
    <row r="30" spans="1:18" x14ac:dyDescent="0.2">
      <c r="A30" s="68" t="s">
        <v>34</v>
      </c>
      <c r="B30" s="68" t="s">
        <v>35</v>
      </c>
      <c r="C30" s="68" t="s">
        <v>36</v>
      </c>
      <c r="D30" s="68" t="s">
        <v>69</v>
      </c>
      <c r="E30" s="68" t="s">
        <v>38</v>
      </c>
      <c r="F30" s="68" t="s">
        <v>39</v>
      </c>
      <c r="G30" s="68" t="s">
        <v>74</v>
      </c>
      <c r="H30" s="68" t="s">
        <v>75</v>
      </c>
      <c r="I30" s="68" t="s">
        <v>13</v>
      </c>
      <c r="J30" s="68" t="s">
        <v>18</v>
      </c>
      <c r="K30" s="68" t="s">
        <v>42</v>
      </c>
      <c r="L30" s="68" t="s">
        <v>12</v>
      </c>
      <c r="M30" s="1">
        <v>2972750</v>
      </c>
      <c r="N30" s="1">
        <v>1972749.92</v>
      </c>
      <c r="O30" s="1">
        <v>1502773.14</v>
      </c>
      <c r="P30" s="1">
        <v>1502773.14</v>
      </c>
      <c r="Q30" s="68"/>
      <c r="R30" s="68"/>
    </row>
    <row r="31" spans="1:18" x14ac:dyDescent="0.2">
      <c r="A31" s="68" t="s">
        <v>34</v>
      </c>
      <c r="B31" s="68" t="s">
        <v>35</v>
      </c>
      <c r="C31" s="68" t="s">
        <v>36</v>
      </c>
      <c r="D31" s="68" t="s">
        <v>69</v>
      </c>
      <c r="E31" s="68" t="s">
        <v>38</v>
      </c>
      <c r="F31" s="68" t="s">
        <v>39</v>
      </c>
      <c r="G31" s="68" t="s">
        <v>76</v>
      </c>
      <c r="H31" s="68" t="s">
        <v>77</v>
      </c>
      <c r="I31" s="68" t="s">
        <v>13</v>
      </c>
      <c r="J31" s="68" t="s">
        <v>18</v>
      </c>
      <c r="K31" s="68" t="s">
        <v>42</v>
      </c>
      <c r="L31" s="68" t="s">
        <v>12</v>
      </c>
      <c r="M31" s="1">
        <v>48711936</v>
      </c>
      <c r="N31" s="1">
        <v>48591936</v>
      </c>
      <c r="O31" s="1">
        <v>44373183.369999997</v>
      </c>
      <c r="P31" s="1">
        <v>44373183.369999997</v>
      </c>
      <c r="Q31" s="68"/>
      <c r="R31" s="68"/>
    </row>
    <row r="32" spans="1:18" x14ac:dyDescent="0.2">
      <c r="A32" s="68" t="s">
        <v>34</v>
      </c>
      <c r="B32" s="68" t="s">
        <v>35</v>
      </c>
      <c r="C32" s="68" t="s">
        <v>36</v>
      </c>
      <c r="D32" s="68" t="s">
        <v>140</v>
      </c>
      <c r="E32" s="68" t="s">
        <v>38</v>
      </c>
      <c r="F32" s="68" t="s">
        <v>39</v>
      </c>
      <c r="G32" s="68" t="s">
        <v>47</v>
      </c>
      <c r="H32" s="68" t="s">
        <v>48</v>
      </c>
      <c r="I32" s="68" t="s">
        <v>13</v>
      </c>
      <c r="J32" s="68" t="s">
        <v>18</v>
      </c>
      <c r="K32" s="68" t="s">
        <v>42</v>
      </c>
      <c r="L32" s="68" t="s">
        <v>13</v>
      </c>
      <c r="M32" s="1">
        <v>162454561.16</v>
      </c>
      <c r="N32" s="1">
        <v>162454561.16</v>
      </c>
      <c r="O32" s="1">
        <v>162454561.16</v>
      </c>
      <c r="P32" s="1">
        <v>162454561.16</v>
      </c>
      <c r="Q32" s="68"/>
      <c r="R32" s="68"/>
    </row>
    <row r="33" spans="1:18" x14ac:dyDescent="0.2">
      <c r="A33" s="68" t="s">
        <v>34</v>
      </c>
      <c r="B33" s="68" t="s">
        <v>35</v>
      </c>
      <c r="C33" s="68" t="s">
        <v>78</v>
      </c>
      <c r="D33" s="68" t="s">
        <v>79</v>
      </c>
      <c r="E33" s="68" t="s">
        <v>80</v>
      </c>
      <c r="F33" s="68" t="s">
        <v>81</v>
      </c>
      <c r="G33" s="68" t="s">
        <v>82</v>
      </c>
      <c r="H33" s="68" t="s">
        <v>127</v>
      </c>
      <c r="I33" s="68" t="s">
        <v>68</v>
      </c>
      <c r="J33" s="68" t="s">
        <v>18</v>
      </c>
      <c r="K33" s="68" t="s">
        <v>42</v>
      </c>
      <c r="L33" s="68" t="s">
        <v>13</v>
      </c>
      <c r="M33" s="1">
        <v>14645031.02</v>
      </c>
      <c r="N33" s="1">
        <v>14645031.02</v>
      </c>
      <c r="O33" s="1">
        <v>14645031.02</v>
      </c>
      <c r="P33" s="1">
        <v>14007001.76</v>
      </c>
      <c r="Q33" s="68"/>
      <c r="R33" s="68"/>
    </row>
    <row r="34" spans="1:18" x14ac:dyDescent="0.2">
      <c r="A34" s="68" t="s">
        <v>34</v>
      </c>
      <c r="B34" s="68" t="s">
        <v>35</v>
      </c>
      <c r="C34" s="68" t="s">
        <v>78</v>
      </c>
      <c r="D34" s="68" t="s">
        <v>79</v>
      </c>
      <c r="E34" s="68" t="s">
        <v>80</v>
      </c>
      <c r="F34" s="68" t="s">
        <v>81</v>
      </c>
      <c r="G34" s="68" t="s">
        <v>82</v>
      </c>
      <c r="H34" s="68" t="s">
        <v>127</v>
      </c>
      <c r="I34" s="68" t="s">
        <v>68</v>
      </c>
      <c r="J34" s="68" t="s">
        <v>123</v>
      </c>
      <c r="K34" s="68" t="s">
        <v>128</v>
      </c>
      <c r="L34" s="68" t="s">
        <v>13</v>
      </c>
      <c r="M34" s="1">
        <v>98851963.819999993</v>
      </c>
      <c r="N34" s="1">
        <v>98851963.819999993</v>
      </c>
      <c r="O34" s="1">
        <v>98851963.819999993</v>
      </c>
      <c r="P34" s="1">
        <v>98851963.819999993</v>
      </c>
      <c r="Q34" s="68"/>
      <c r="R34" s="68"/>
    </row>
    <row r="35" spans="1:18" x14ac:dyDescent="0.2">
      <c r="A35" s="68" t="s">
        <v>34</v>
      </c>
      <c r="B35" s="68" t="s">
        <v>35</v>
      </c>
      <c r="C35" s="68" t="s">
        <v>78</v>
      </c>
      <c r="D35" s="68" t="s">
        <v>79</v>
      </c>
      <c r="E35" s="68" t="s">
        <v>80</v>
      </c>
      <c r="F35" s="68" t="s">
        <v>81</v>
      </c>
      <c r="G35" s="68" t="s">
        <v>82</v>
      </c>
      <c r="H35" s="68" t="s">
        <v>127</v>
      </c>
      <c r="I35" s="68" t="s">
        <v>68</v>
      </c>
      <c r="J35" s="68" t="s">
        <v>17</v>
      </c>
      <c r="K35" s="68" t="s">
        <v>83</v>
      </c>
      <c r="L35" s="68" t="s">
        <v>13</v>
      </c>
      <c r="M35" s="1">
        <v>54310549.289999999</v>
      </c>
      <c r="N35" s="1">
        <v>54310549.289999999</v>
      </c>
      <c r="O35" s="1">
        <v>54310549.289999999</v>
      </c>
      <c r="P35" s="1">
        <v>54310549.289999999</v>
      </c>
      <c r="Q35" s="68"/>
      <c r="R35" s="68"/>
    </row>
    <row r="36" spans="1:18" x14ac:dyDescent="0.2">
      <c r="M36" s="1"/>
      <c r="N36" s="1"/>
      <c r="O36" s="1"/>
      <c r="P36" s="1"/>
    </row>
    <row r="37" spans="1:18" x14ac:dyDescent="0.2">
      <c r="M37" s="1">
        <f>SUM(M10:M36)</f>
        <v>1554996252.3300002</v>
      </c>
      <c r="N37" s="1">
        <f t="shared" ref="N37:P37" si="0">SUM(N10:N36)</f>
        <v>1513309185.6000001</v>
      </c>
      <c r="O37" s="1">
        <f t="shared" si="0"/>
        <v>1451873951.1499999</v>
      </c>
      <c r="P37" s="1">
        <f t="shared" si="0"/>
        <v>1444603219.2099998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0" zoomScaleNormal="100" workbookViewId="0">
      <selection sqref="A1:XFD104857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71" t="s">
        <v>143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0.5" customHeight="1" x14ac:dyDescent="0.2">
      <c r="A3" s="71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 x14ac:dyDescent="0.2">
      <c r="A4" s="102" t="s">
        <v>156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71"/>
    </row>
    <row r="5" spans="1:17" ht="10.5" customHeight="1" x14ac:dyDescent="0.2">
      <c r="A5" s="102" t="s">
        <v>21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71"/>
    </row>
    <row r="6" spans="1:17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x14ac:dyDescent="0.2">
      <c r="A7" s="71" t="s">
        <v>22</v>
      </c>
      <c r="B7" s="71"/>
      <c r="C7" s="71" t="s">
        <v>23</v>
      </c>
      <c r="D7" s="71" t="s">
        <v>24</v>
      </c>
      <c r="E7" s="71" t="s">
        <v>25</v>
      </c>
      <c r="F7" s="71"/>
      <c r="G7" s="71" t="s">
        <v>26</v>
      </c>
      <c r="H7" s="71"/>
      <c r="I7" s="71" t="s">
        <v>27</v>
      </c>
      <c r="J7" s="71" t="s">
        <v>28</v>
      </c>
      <c r="K7" s="71" t="s">
        <v>29</v>
      </c>
      <c r="L7" s="71" t="s">
        <v>30</v>
      </c>
      <c r="M7" s="71" t="s">
        <v>31</v>
      </c>
      <c r="N7" s="71" t="s">
        <v>129</v>
      </c>
      <c r="O7" s="71" t="s">
        <v>130</v>
      </c>
      <c r="P7" s="71" t="s">
        <v>131</v>
      </c>
      <c r="Q7" s="71"/>
    </row>
    <row r="8" spans="1:17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32</v>
      </c>
      <c r="N8" s="71" t="s">
        <v>132</v>
      </c>
      <c r="O8" s="71" t="s">
        <v>133</v>
      </c>
      <c r="P8" s="71" t="s">
        <v>134</v>
      </c>
      <c r="Q8" s="71"/>
    </row>
    <row r="9" spans="1:17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33</v>
      </c>
      <c r="M9" s="71" t="s">
        <v>149</v>
      </c>
      <c r="N9" s="71" t="s">
        <v>149</v>
      </c>
      <c r="O9" s="71" t="s">
        <v>149</v>
      </c>
      <c r="P9" s="71" t="s">
        <v>149</v>
      </c>
      <c r="Q9" s="71"/>
    </row>
    <row r="10" spans="1:17" x14ac:dyDescent="0.2">
      <c r="A10" s="71" t="s">
        <v>34</v>
      </c>
      <c r="B10" s="71" t="s">
        <v>35</v>
      </c>
      <c r="C10" s="71" t="s">
        <v>36</v>
      </c>
      <c r="D10" s="71" t="s">
        <v>37</v>
      </c>
      <c r="E10" s="71" t="s">
        <v>38</v>
      </c>
      <c r="F10" s="71" t="s">
        <v>39</v>
      </c>
      <c r="G10" s="71" t="s">
        <v>40</v>
      </c>
      <c r="H10" s="71" t="s">
        <v>41</v>
      </c>
      <c r="I10" s="71" t="s">
        <v>13</v>
      </c>
      <c r="J10" s="71" t="s">
        <v>18</v>
      </c>
      <c r="K10" s="71" t="s">
        <v>42</v>
      </c>
      <c r="L10" s="71" t="s">
        <v>12</v>
      </c>
      <c r="M10" s="1">
        <v>45967569</v>
      </c>
      <c r="N10" s="1">
        <v>45957995.719999999</v>
      </c>
      <c r="O10" s="1">
        <v>39097087.5</v>
      </c>
      <c r="P10" s="1">
        <v>39096909.5</v>
      </c>
      <c r="Q10" s="71"/>
    </row>
    <row r="11" spans="1:17" x14ac:dyDescent="0.2">
      <c r="A11" s="71" t="s">
        <v>34</v>
      </c>
      <c r="B11" s="71" t="s">
        <v>35</v>
      </c>
      <c r="C11" s="71" t="s">
        <v>36</v>
      </c>
      <c r="D11" s="71" t="s">
        <v>37</v>
      </c>
      <c r="E11" s="71" t="s">
        <v>38</v>
      </c>
      <c r="F11" s="71" t="s">
        <v>39</v>
      </c>
      <c r="G11" s="71" t="s">
        <v>43</v>
      </c>
      <c r="H11" s="71" t="s">
        <v>44</v>
      </c>
      <c r="I11" s="71" t="s">
        <v>13</v>
      </c>
      <c r="J11" s="71" t="s">
        <v>18</v>
      </c>
      <c r="K11" s="71" t="s">
        <v>42</v>
      </c>
      <c r="L11" s="71" t="s">
        <v>14</v>
      </c>
      <c r="M11" s="1">
        <v>12913715</v>
      </c>
      <c r="N11" s="1">
        <v>9998668.1400000006</v>
      </c>
      <c r="O11" s="1">
        <v>1805697.39</v>
      </c>
      <c r="P11" s="1">
        <v>1786747.94</v>
      </c>
      <c r="Q11" s="71"/>
    </row>
    <row r="12" spans="1:17" x14ac:dyDescent="0.2">
      <c r="A12" s="71" t="s">
        <v>34</v>
      </c>
      <c r="B12" s="71" t="s">
        <v>35</v>
      </c>
      <c r="C12" s="71" t="s">
        <v>36</v>
      </c>
      <c r="D12" s="71" t="s">
        <v>37</v>
      </c>
      <c r="E12" s="71" t="s">
        <v>38</v>
      </c>
      <c r="F12" s="71" t="s">
        <v>39</v>
      </c>
      <c r="G12" s="71" t="s">
        <v>43</v>
      </c>
      <c r="H12" s="71" t="s">
        <v>44</v>
      </c>
      <c r="I12" s="71" t="s">
        <v>13</v>
      </c>
      <c r="J12" s="71" t="s">
        <v>18</v>
      </c>
      <c r="K12" s="71" t="s">
        <v>42</v>
      </c>
      <c r="L12" s="71" t="s">
        <v>12</v>
      </c>
      <c r="M12" s="1">
        <v>145925560</v>
      </c>
      <c r="N12" s="1">
        <v>130451770.58</v>
      </c>
      <c r="O12" s="1">
        <v>116019733.34999999</v>
      </c>
      <c r="P12" s="1">
        <v>115748547.68000001</v>
      </c>
      <c r="Q12" s="71"/>
    </row>
    <row r="13" spans="1:17" x14ac:dyDescent="0.2">
      <c r="A13" s="71" t="s">
        <v>34</v>
      </c>
      <c r="B13" s="71" t="s">
        <v>35</v>
      </c>
      <c r="C13" s="71" t="s">
        <v>36</v>
      </c>
      <c r="D13" s="71" t="s">
        <v>37</v>
      </c>
      <c r="E13" s="71" t="s">
        <v>38</v>
      </c>
      <c r="F13" s="71" t="s">
        <v>39</v>
      </c>
      <c r="G13" s="71" t="s">
        <v>43</v>
      </c>
      <c r="H13" s="71" t="s">
        <v>44</v>
      </c>
      <c r="I13" s="71" t="s">
        <v>13</v>
      </c>
      <c r="J13" s="71" t="s">
        <v>19</v>
      </c>
      <c r="K13" s="71" t="s">
        <v>45</v>
      </c>
      <c r="L13" s="71" t="s">
        <v>12</v>
      </c>
      <c r="M13" s="1">
        <v>25968993</v>
      </c>
      <c r="N13" s="1">
        <v>19971198.030000001</v>
      </c>
      <c r="O13" s="1">
        <v>19430285.960000001</v>
      </c>
      <c r="P13" s="1">
        <v>19430285.960000001</v>
      </c>
      <c r="Q13" s="71"/>
    </row>
    <row r="14" spans="1:17" x14ac:dyDescent="0.2">
      <c r="A14" s="71" t="s">
        <v>34</v>
      </c>
      <c r="B14" s="71" t="s">
        <v>35</v>
      </c>
      <c r="C14" s="71" t="s">
        <v>36</v>
      </c>
      <c r="D14" s="71" t="s">
        <v>37</v>
      </c>
      <c r="E14" s="71" t="s">
        <v>38</v>
      </c>
      <c r="F14" s="71" t="s">
        <v>39</v>
      </c>
      <c r="G14" s="71" t="s">
        <v>43</v>
      </c>
      <c r="H14" s="71" t="s">
        <v>44</v>
      </c>
      <c r="I14" s="71" t="s">
        <v>13</v>
      </c>
      <c r="J14" s="71" t="s">
        <v>82</v>
      </c>
      <c r="K14" s="71" t="s">
        <v>135</v>
      </c>
      <c r="L14" s="71" t="s">
        <v>14</v>
      </c>
      <c r="M14" s="1">
        <v>8306380</v>
      </c>
      <c r="N14" s="1">
        <v>8269320</v>
      </c>
      <c r="O14" s="1">
        <v>4189320</v>
      </c>
      <c r="P14" s="1">
        <v>4189320</v>
      </c>
      <c r="Q14" s="71"/>
    </row>
    <row r="15" spans="1:17" x14ac:dyDescent="0.2">
      <c r="A15" s="71" t="s">
        <v>34</v>
      </c>
      <c r="B15" s="71" t="s">
        <v>35</v>
      </c>
      <c r="C15" s="71" t="s">
        <v>36</v>
      </c>
      <c r="D15" s="71" t="s">
        <v>37</v>
      </c>
      <c r="E15" s="71" t="s">
        <v>38</v>
      </c>
      <c r="F15" s="71" t="s">
        <v>39</v>
      </c>
      <c r="G15" s="71" t="s">
        <v>43</v>
      </c>
      <c r="H15" s="71" t="s">
        <v>44</v>
      </c>
      <c r="I15" s="71" t="s">
        <v>13</v>
      </c>
      <c r="J15" s="71" t="s">
        <v>82</v>
      </c>
      <c r="K15" s="71" t="s">
        <v>135</v>
      </c>
      <c r="L15" s="71" t="s">
        <v>12</v>
      </c>
      <c r="M15" s="1">
        <v>382601</v>
      </c>
      <c r="N15" s="1">
        <v>360101</v>
      </c>
      <c r="O15" s="71"/>
      <c r="P15" s="71"/>
      <c r="Q15" s="71"/>
    </row>
    <row r="16" spans="1:17" x14ac:dyDescent="0.2">
      <c r="A16" s="71" t="s">
        <v>34</v>
      </c>
      <c r="B16" s="71" t="s">
        <v>35</v>
      </c>
      <c r="C16" s="71" t="s">
        <v>36</v>
      </c>
      <c r="D16" s="71" t="s">
        <v>46</v>
      </c>
      <c r="E16" s="71" t="s">
        <v>38</v>
      </c>
      <c r="F16" s="71" t="s">
        <v>39</v>
      </c>
      <c r="G16" s="71" t="s">
        <v>49</v>
      </c>
      <c r="H16" s="71" t="s">
        <v>50</v>
      </c>
      <c r="I16" s="71" t="s">
        <v>13</v>
      </c>
      <c r="J16" s="71" t="s">
        <v>18</v>
      </c>
      <c r="K16" s="71" t="s">
        <v>42</v>
      </c>
      <c r="L16" s="71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71"/>
    </row>
    <row r="17" spans="1:17" x14ac:dyDescent="0.2">
      <c r="A17" s="71" t="s">
        <v>34</v>
      </c>
      <c r="B17" s="71" t="s">
        <v>35</v>
      </c>
      <c r="C17" s="71" t="s">
        <v>36</v>
      </c>
      <c r="D17" s="71" t="s">
        <v>46</v>
      </c>
      <c r="E17" s="71" t="s">
        <v>38</v>
      </c>
      <c r="F17" s="71" t="s">
        <v>39</v>
      </c>
      <c r="G17" s="71" t="s">
        <v>51</v>
      </c>
      <c r="H17" s="71" t="s">
        <v>52</v>
      </c>
      <c r="I17" s="71" t="s">
        <v>13</v>
      </c>
      <c r="J17" s="71" t="s">
        <v>18</v>
      </c>
      <c r="K17" s="71" t="s">
        <v>42</v>
      </c>
      <c r="L17" s="71" t="s">
        <v>14</v>
      </c>
      <c r="M17" s="1">
        <v>1950800</v>
      </c>
      <c r="N17" s="1">
        <v>1863230.55</v>
      </c>
      <c r="O17" s="1">
        <v>712011.15</v>
      </c>
      <c r="P17" s="1">
        <v>712011.15</v>
      </c>
      <c r="Q17" s="71"/>
    </row>
    <row r="18" spans="1:17" x14ac:dyDescent="0.2">
      <c r="A18" s="71" t="s">
        <v>34</v>
      </c>
      <c r="B18" s="71" t="s">
        <v>35</v>
      </c>
      <c r="C18" s="71" t="s">
        <v>36</v>
      </c>
      <c r="D18" s="71" t="s">
        <v>46</v>
      </c>
      <c r="E18" s="71" t="s">
        <v>38</v>
      </c>
      <c r="F18" s="71" t="s">
        <v>39</v>
      </c>
      <c r="G18" s="71" t="s">
        <v>53</v>
      </c>
      <c r="H18" s="71" t="s">
        <v>54</v>
      </c>
      <c r="I18" s="71" t="s">
        <v>13</v>
      </c>
      <c r="J18" s="71" t="s">
        <v>18</v>
      </c>
      <c r="K18" s="71" t="s">
        <v>42</v>
      </c>
      <c r="L18" s="71" t="s">
        <v>14</v>
      </c>
      <c r="M18" s="1">
        <v>2625300</v>
      </c>
      <c r="N18" s="1">
        <v>2236434.4</v>
      </c>
      <c r="O18" s="1">
        <v>217855.18</v>
      </c>
      <c r="P18" s="1">
        <v>217855.18</v>
      </c>
      <c r="Q18" s="71"/>
    </row>
    <row r="19" spans="1:17" x14ac:dyDescent="0.2">
      <c r="A19" s="71" t="s">
        <v>34</v>
      </c>
      <c r="B19" s="71" t="s">
        <v>35</v>
      </c>
      <c r="C19" s="71" t="s">
        <v>36</v>
      </c>
      <c r="D19" s="71" t="s">
        <v>46</v>
      </c>
      <c r="E19" s="71" t="s">
        <v>38</v>
      </c>
      <c r="F19" s="71" t="s">
        <v>39</v>
      </c>
      <c r="G19" s="71" t="s">
        <v>55</v>
      </c>
      <c r="H19" s="71" t="s">
        <v>56</v>
      </c>
      <c r="I19" s="71" t="s">
        <v>13</v>
      </c>
      <c r="J19" s="71" t="s">
        <v>18</v>
      </c>
      <c r="K19" s="71" t="s">
        <v>42</v>
      </c>
      <c r="L19" s="71" t="s">
        <v>14</v>
      </c>
      <c r="M19" s="1">
        <v>1180000</v>
      </c>
      <c r="N19" s="1">
        <v>224037.49</v>
      </c>
      <c r="O19" s="1">
        <v>5037.49</v>
      </c>
      <c r="P19" s="1">
        <v>5037.49</v>
      </c>
      <c r="Q19" s="71"/>
    </row>
    <row r="20" spans="1:17" x14ac:dyDescent="0.2">
      <c r="A20" s="71" t="s">
        <v>34</v>
      </c>
      <c r="B20" s="71" t="s">
        <v>35</v>
      </c>
      <c r="C20" s="71" t="s">
        <v>36</v>
      </c>
      <c r="D20" s="71" t="s">
        <v>46</v>
      </c>
      <c r="E20" s="71" t="s">
        <v>38</v>
      </c>
      <c r="F20" s="71" t="s">
        <v>39</v>
      </c>
      <c r="G20" s="71" t="s">
        <v>57</v>
      </c>
      <c r="H20" s="71" t="s">
        <v>58</v>
      </c>
      <c r="I20" s="71" t="s">
        <v>13</v>
      </c>
      <c r="J20" s="71" t="s">
        <v>18</v>
      </c>
      <c r="K20" s="71" t="s">
        <v>42</v>
      </c>
      <c r="L20" s="71" t="s">
        <v>14</v>
      </c>
      <c r="M20" s="1">
        <v>1470000</v>
      </c>
      <c r="N20" s="1">
        <v>264700</v>
      </c>
      <c r="O20" s="71"/>
      <c r="P20" s="71"/>
      <c r="Q20" s="71"/>
    </row>
    <row r="21" spans="1:17" x14ac:dyDescent="0.2">
      <c r="A21" s="71" t="s">
        <v>34</v>
      </c>
      <c r="B21" s="71" t="s">
        <v>35</v>
      </c>
      <c r="C21" s="71" t="s">
        <v>36</v>
      </c>
      <c r="D21" s="71" t="s">
        <v>46</v>
      </c>
      <c r="E21" s="71" t="s">
        <v>38</v>
      </c>
      <c r="F21" s="71" t="s">
        <v>39</v>
      </c>
      <c r="G21" s="71" t="s">
        <v>59</v>
      </c>
      <c r="H21" s="71" t="s">
        <v>60</v>
      </c>
      <c r="I21" s="71" t="s">
        <v>13</v>
      </c>
      <c r="J21" s="71" t="s">
        <v>18</v>
      </c>
      <c r="K21" s="71" t="s">
        <v>42</v>
      </c>
      <c r="L21" s="71" t="s">
        <v>14</v>
      </c>
      <c r="M21" s="1">
        <v>4000000</v>
      </c>
      <c r="N21" s="71"/>
      <c r="O21" s="71"/>
      <c r="P21" s="71"/>
      <c r="Q21" s="71"/>
    </row>
    <row r="22" spans="1:17" x14ac:dyDescent="0.2">
      <c r="A22" s="71" t="s">
        <v>34</v>
      </c>
      <c r="B22" s="71" t="s">
        <v>35</v>
      </c>
      <c r="C22" s="71" t="s">
        <v>36</v>
      </c>
      <c r="D22" s="71" t="s">
        <v>46</v>
      </c>
      <c r="E22" s="71" t="s">
        <v>38</v>
      </c>
      <c r="F22" s="71" t="s">
        <v>39</v>
      </c>
      <c r="G22" s="71" t="s">
        <v>138</v>
      </c>
      <c r="H22" s="71" t="s">
        <v>139</v>
      </c>
      <c r="I22" s="71" t="s">
        <v>13</v>
      </c>
      <c r="J22" s="71" t="s">
        <v>18</v>
      </c>
      <c r="K22" s="71" t="s">
        <v>42</v>
      </c>
      <c r="L22" s="71" t="s">
        <v>14</v>
      </c>
      <c r="M22" s="1">
        <v>1810000</v>
      </c>
      <c r="N22" s="71"/>
      <c r="O22" s="71"/>
      <c r="P22" s="71"/>
      <c r="Q22" s="71"/>
    </row>
    <row r="23" spans="1:17" x14ac:dyDescent="0.2">
      <c r="A23" s="71" t="s">
        <v>34</v>
      </c>
      <c r="B23" s="71" t="s">
        <v>35</v>
      </c>
      <c r="C23" s="71" t="s">
        <v>36</v>
      </c>
      <c r="D23" s="71" t="s">
        <v>46</v>
      </c>
      <c r="E23" s="71" t="s">
        <v>38</v>
      </c>
      <c r="F23" s="71" t="s">
        <v>39</v>
      </c>
      <c r="G23" s="71" t="s">
        <v>157</v>
      </c>
      <c r="H23" s="71" t="s">
        <v>158</v>
      </c>
      <c r="I23" s="71" t="s">
        <v>13</v>
      </c>
      <c r="J23" s="71" t="s">
        <v>18</v>
      </c>
      <c r="K23" s="71" t="s">
        <v>42</v>
      </c>
      <c r="L23" s="71" t="s">
        <v>159</v>
      </c>
      <c r="M23" s="1">
        <v>18100000</v>
      </c>
      <c r="N23" s="1">
        <v>15000000</v>
      </c>
      <c r="O23" s="1">
        <v>15000000</v>
      </c>
      <c r="P23" s="1">
        <v>15000000</v>
      </c>
      <c r="Q23" s="71"/>
    </row>
    <row r="24" spans="1:17" x14ac:dyDescent="0.2">
      <c r="A24" s="71" t="s">
        <v>34</v>
      </c>
      <c r="B24" s="71" t="s">
        <v>35</v>
      </c>
      <c r="C24" s="71" t="s">
        <v>36</v>
      </c>
      <c r="D24" s="71" t="s">
        <v>46</v>
      </c>
      <c r="E24" s="71" t="s">
        <v>38</v>
      </c>
      <c r="F24" s="71" t="s">
        <v>39</v>
      </c>
      <c r="G24" s="71" t="s">
        <v>157</v>
      </c>
      <c r="H24" s="71" t="s">
        <v>158</v>
      </c>
      <c r="I24" s="71" t="s">
        <v>13</v>
      </c>
      <c r="J24" s="71" t="s">
        <v>122</v>
      </c>
      <c r="K24" s="71" t="s">
        <v>137</v>
      </c>
      <c r="L24" s="71" t="s">
        <v>159</v>
      </c>
      <c r="M24" s="1">
        <v>10000000</v>
      </c>
      <c r="N24" s="1">
        <v>10000000</v>
      </c>
      <c r="O24" s="1">
        <v>10000000</v>
      </c>
      <c r="P24" s="1">
        <v>10000000</v>
      </c>
      <c r="Q24" s="71"/>
    </row>
    <row r="25" spans="1:17" x14ac:dyDescent="0.2">
      <c r="A25" s="71" t="s">
        <v>34</v>
      </c>
      <c r="B25" s="71" t="s">
        <v>35</v>
      </c>
      <c r="C25" s="71" t="s">
        <v>36</v>
      </c>
      <c r="D25" s="71" t="s">
        <v>46</v>
      </c>
      <c r="E25" s="71" t="s">
        <v>38</v>
      </c>
      <c r="F25" s="71" t="s">
        <v>39</v>
      </c>
      <c r="G25" s="71" t="s">
        <v>61</v>
      </c>
      <c r="H25" s="71" t="s">
        <v>160</v>
      </c>
      <c r="I25" s="71" t="s">
        <v>13</v>
      </c>
      <c r="J25" s="71" t="s">
        <v>18</v>
      </c>
      <c r="K25" s="71" t="s">
        <v>42</v>
      </c>
      <c r="L25" s="71" t="s">
        <v>13</v>
      </c>
      <c r="M25" s="1">
        <v>973101994.61000001</v>
      </c>
      <c r="N25" s="1">
        <v>973040801.74000001</v>
      </c>
      <c r="O25" s="1">
        <v>970773351.74000001</v>
      </c>
      <c r="P25" s="1">
        <v>965998738.80999994</v>
      </c>
      <c r="Q25" s="71"/>
    </row>
    <row r="26" spans="1:17" x14ac:dyDescent="0.2">
      <c r="A26" s="71" t="s">
        <v>34</v>
      </c>
      <c r="B26" s="71" t="s">
        <v>35</v>
      </c>
      <c r="C26" s="71" t="s">
        <v>36</v>
      </c>
      <c r="D26" s="71" t="s">
        <v>46</v>
      </c>
      <c r="E26" s="71" t="s">
        <v>38</v>
      </c>
      <c r="F26" s="71" t="s">
        <v>39</v>
      </c>
      <c r="G26" s="71" t="s">
        <v>125</v>
      </c>
      <c r="H26" s="71" t="s">
        <v>126</v>
      </c>
      <c r="I26" s="71" t="s">
        <v>13</v>
      </c>
      <c r="J26" s="71" t="s">
        <v>18</v>
      </c>
      <c r="K26" s="71" t="s">
        <v>42</v>
      </c>
      <c r="L26" s="71" t="s">
        <v>12</v>
      </c>
      <c r="M26" s="1">
        <v>17147858</v>
      </c>
      <c r="N26" s="1">
        <v>16732943.15</v>
      </c>
      <c r="O26" s="1">
        <v>16731103.23</v>
      </c>
      <c r="P26" s="1">
        <v>16731103.23</v>
      </c>
      <c r="Q26" s="71"/>
    </row>
    <row r="27" spans="1:17" x14ac:dyDescent="0.2">
      <c r="A27" s="71" t="s">
        <v>34</v>
      </c>
      <c r="B27" s="71" t="s">
        <v>35</v>
      </c>
      <c r="C27" s="71" t="s">
        <v>36</v>
      </c>
      <c r="D27" s="71" t="s">
        <v>62</v>
      </c>
      <c r="E27" s="71" t="s">
        <v>38</v>
      </c>
      <c r="F27" s="71" t="s">
        <v>39</v>
      </c>
      <c r="G27" s="71" t="s">
        <v>63</v>
      </c>
      <c r="H27" s="71" t="s">
        <v>64</v>
      </c>
      <c r="I27" s="71" t="s">
        <v>13</v>
      </c>
      <c r="J27" s="71" t="s">
        <v>18</v>
      </c>
      <c r="K27" s="71" t="s">
        <v>42</v>
      </c>
      <c r="L27" s="71" t="s">
        <v>14</v>
      </c>
      <c r="M27" s="1">
        <v>60000</v>
      </c>
      <c r="N27" s="1">
        <v>32554</v>
      </c>
      <c r="O27" s="71"/>
      <c r="P27" s="71"/>
      <c r="Q27" s="71"/>
    </row>
    <row r="28" spans="1:17" x14ac:dyDescent="0.2">
      <c r="A28" s="71" t="s">
        <v>34</v>
      </c>
      <c r="B28" s="71" t="s">
        <v>35</v>
      </c>
      <c r="C28" s="71" t="s">
        <v>36</v>
      </c>
      <c r="D28" s="71" t="s">
        <v>62</v>
      </c>
      <c r="E28" s="71" t="s">
        <v>38</v>
      </c>
      <c r="F28" s="71" t="s">
        <v>39</v>
      </c>
      <c r="G28" s="71" t="s">
        <v>63</v>
      </c>
      <c r="H28" s="71" t="s">
        <v>64</v>
      </c>
      <c r="I28" s="71" t="s">
        <v>13</v>
      </c>
      <c r="J28" s="71" t="s">
        <v>18</v>
      </c>
      <c r="K28" s="71" t="s">
        <v>42</v>
      </c>
      <c r="L28" s="71" t="s">
        <v>12</v>
      </c>
      <c r="M28" s="1">
        <v>30000</v>
      </c>
      <c r="N28" s="1">
        <v>28670</v>
      </c>
      <c r="O28" s="71"/>
      <c r="P28" s="71"/>
      <c r="Q28" s="71"/>
    </row>
    <row r="29" spans="1:17" x14ac:dyDescent="0.2">
      <c r="A29" s="71" t="s">
        <v>34</v>
      </c>
      <c r="B29" s="71" t="s">
        <v>35</v>
      </c>
      <c r="C29" s="71" t="s">
        <v>36</v>
      </c>
      <c r="D29" s="71" t="s">
        <v>65</v>
      </c>
      <c r="E29" s="71" t="s">
        <v>38</v>
      </c>
      <c r="F29" s="71" t="s">
        <v>39</v>
      </c>
      <c r="G29" s="71" t="s">
        <v>66</v>
      </c>
      <c r="H29" s="71" t="s">
        <v>67</v>
      </c>
      <c r="I29" s="71" t="s">
        <v>68</v>
      </c>
      <c r="J29" s="71" t="s">
        <v>18</v>
      </c>
      <c r="K29" s="71" t="s">
        <v>42</v>
      </c>
      <c r="L29" s="71" t="s">
        <v>12</v>
      </c>
      <c r="M29" s="1">
        <v>30134400</v>
      </c>
      <c r="N29" s="1">
        <v>30134399.460000001</v>
      </c>
      <c r="O29" s="1">
        <v>24712005.190000001</v>
      </c>
      <c r="P29" s="1">
        <v>24712005.190000001</v>
      </c>
      <c r="Q29" s="71"/>
    </row>
    <row r="30" spans="1:17" x14ac:dyDescent="0.2">
      <c r="A30" s="71" t="s">
        <v>34</v>
      </c>
      <c r="B30" s="71" t="s">
        <v>35</v>
      </c>
      <c r="C30" s="71" t="s">
        <v>36</v>
      </c>
      <c r="D30" s="71" t="s">
        <v>69</v>
      </c>
      <c r="E30" s="71" t="s">
        <v>38</v>
      </c>
      <c r="F30" s="71" t="s">
        <v>39</v>
      </c>
      <c r="G30" s="71" t="s">
        <v>70</v>
      </c>
      <c r="H30" s="71" t="s">
        <v>71</v>
      </c>
      <c r="I30" s="71" t="s">
        <v>13</v>
      </c>
      <c r="J30" s="71" t="s">
        <v>18</v>
      </c>
      <c r="K30" s="71" t="s">
        <v>42</v>
      </c>
      <c r="L30" s="71" t="s">
        <v>12</v>
      </c>
      <c r="M30" s="1">
        <v>329659.89</v>
      </c>
      <c r="N30" s="1">
        <v>329033.88</v>
      </c>
      <c r="O30" s="1">
        <v>329033.88</v>
      </c>
      <c r="P30" s="1">
        <v>329033.88</v>
      </c>
      <c r="Q30" s="71"/>
    </row>
    <row r="31" spans="1:17" x14ac:dyDescent="0.2">
      <c r="A31" s="71" t="s">
        <v>34</v>
      </c>
      <c r="B31" s="71" t="s">
        <v>35</v>
      </c>
      <c r="C31" s="71" t="s">
        <v>36</v>
      </c>
      <c r="D31" s="71" t="s">
        <v>69</v>
      </c>
      <c r="E31" s="71" t="s">
        <v>38</v>
      </c>
      <c r="F31" s="71" t="s">
        <v>39</v>
      </c>
      <c r="G31" s="71" t="s">
        <v>72</v>
      </c>
      <c r="H31" s="71" t="s">
        <v>73</v>
      </c>
      <c r="I31" s="71" t="s">
        <v>13</v>
      </c>
      <c r="J31" s="71" t="s">
        <v>18</v>
      </c>
      <c r="K31" s="71" t="s">
        <v>42</v>
      </c>
      <c r="L31" s="71" t="s">
        <v>12</v>
      </c>
      <c r="M31" s="1">
        <v>6956204</v>
      </c>
      <c r="N31" s="1">
        <v>6887204</v>
      </c>
      <c r="O31" s="1">
        <v>6869748.7000000002</v>
      </c>
      <c r="P31" s="1">
        <v>6869049.7000000002</v>
      </c>
      <c r="Q31" s="71"/>
    </row>
    <row r="32" spans="1:17" x14ac:dyDescent="0.2">
      <c r="A32" s="71" t="s">
        <v>34</v>
      </c>
      <c r="B32" s="71" t="s">
        <v>35</v>
      </c>
      <c r="C32" s="71" t="s">
        <v>36</v>
      </c>
      <c r="D32" s="71" t="s">
        <v>69</v>
      </c>
      <c r="E32" s="71" t="s">
        <v>38</v>
      </c>
      <c r="F32" s="71" t="s">
        <v>39</v>
      </c>
      <c r="G32" s="71" t="s">
        <v>74</v>
      </c>
      <c r="H32" s="71" t="s">
        <v>75</v>
      </c>
      <c r="I32" s="71" t="s">
        <v>13</v>
      </c>
      <c r="J32" s="71" t="s">
        <v>18</v>
      </c>
      <c r="K32" s="71" t="s">
        <v>42</v>
      </c>
      <c r="L32" s="71" t="s">
        <v>12</v>
      </c>
      <c r="M32" s="1">
        <v>2972750</v>
      </c>
      <c r="N32" s="1">
        <v>1972749.92</v>
      </c>
      <c r="O32" s="1">
        <v>1657747.94</v>
      </c>
      <c r="P32" s="1">
        <v>1657747.94</v>
      </c>
      <c r="Q32" s="71"/>
    </row>
    <row r="33" spans="1:17" x14ac:dyDescent="0.2">
      <c r="A33" s="71" t="s">
        <v>34</v>
      </c>
      <c r="B33" s="71" t="s">
        <v>35</v>
      </c>
      <c r="C33" s="71" t="s">
        <v>36</v>
      </c>
      <c r="D33" s="71" t="s">
        <v>69</v>
      </c>
      <c r="E33" s="71" t="s">
        <v>38</v>
      </c>
      <c r="F33" s="71" t="s">
        <v>39</v>
      </c>
      <c r="G33" s="71" t="s">
        <v>76</v>
      </c>
      <c r="H33" s="71" t="s">
        <v>77</v>
      </c>
      <c r="I33" s="71" t="s">
        <v>13</v>
      </c>
      <c r="J33" s="71" t="s">
        <v>18</v>
      </c>
      <c r="K33" s="71" t="s">
        <v>42</v>
      </c>
      <c r="L33" s="71" t="s">
        <v>12</v>
      </c>
      <c r="M33" s="1">
        <v>48711936</v>
      </c>
      <c r="N33" s="1">
        <v>48591936</v>
      </c>
      <c r="O33" s="1">
        <v>48425448.649999999</v>
      </c>
      <c r="P33" s="1">
        <v>48398446.57</v>
      </c>
      <c r="Q33" s="71"/>
    </row>
    <row r="34" spans="1:17" x14ac:dyDescent="0.2">
      <c r="A34" s="71" t="s">
        <v>34</v>
      </c>
      <c r="B34" s="71" t="s">
        <v>35</v>
      </c>
      <c r="C34" s="71" t="s">
        <v>36</v>
      </c>
      <c r="D34" s="71" t="s">
        <v>140</v>
      </c>
      <c r="E34" s="71" t="s">
        <v>38</v>
      </c>
      <c r="F34" s="71" t="s">
        <v>39</v>
      </c>
      <c r="G34" s="71" t="s">
        <v>47</v>
      </c>
      <c r="H34" s="71" t="s">
        <v>48</v>
      </c>
      <c r="I34" s="71" t="s">
        <v>13</v>
      </c>
      <c r="J34" s="71" t="s">
        <v>18</v>
      </c>
      <c r="K34" s="71" t="s">
        <v>42</v>
      </c>
      <c r="L34" s="71" t="s">
        <v>13</v>
      </c>
      <c r="M34" s="1">
        <v>176983861.16</v>
      </c>
      <c r="N34" s="1">
        <v>176983767.16</v>
      </c>
      <c r="O34" s="1">
        <v>176983767.16</v>
      </c>
      <c r="P34" s="1">
        <v>176558535.08000001</v>
      </c>
      <c r="Q34" s="71"/>
    </row>
    <row r="35" spans="1:17" x14ac:dyDescent="0.2">
      <c r="A35" s="71" t="s">
        <v>34</v>
      </c>
      <c r="B35" s="71" t="s">
        <v>35</v>
      </c>
      <c r="C35" s="71" t="s">
        <v>78</v>
      </c>
      <c r="D35" s="71" t="s">
        <v>79</v>
      </c>
      <c r="E35" s="71" t="s">
        <v>80</v>
      </c>
      <c r="F35" s="71" t="s">
        <v>81</v>
      </c>
      <c r="G35" s="71" t="s">
        <v>82</v>
      </c>
      <c r="H35" s="71" t="s">
        <v>161</v>
      </c>
      <c r="I35" s="71" t="s">
        <v>68</v>
      </c>
      <c r="J35" s="71" t="s">
        <v>18</v>
      </c>
      <c r="K35" s="71" t="s">
        <v>42</v>
      </c>
      <c r="L35" s="71" t="s">
        <v>13</v>
      </c>
      <c r="M35" s="1">
        <v>31060816.710000001</v>
      </c>
      <c r="N35" s="1">
        <v>31060816.710000001</v>
      </c>
      <c r="O35" s="1">
        <v>31060816.710000001</v>
      </c>
      <c r="P35" s="1">
        <v>30862921.629999999</v>
      </c>
      <c r="Q35" s="71"/>
    </row>
    <row r="36" spans="1:17" x14ac:dyDescent="0.2">
      <c r="A36" s="71" t="s">
        <v>34</v>
      </c>
      <c r="B36" s="71" t="s">
        <v>35</v>
      </c>
      <c r="C36" s="71" t="s">
        <v>78</v>
      </c>
      <c r="D36" s="71" t="s">
        <v>79</v>
      </c>
      <c r="E36" s="71" t="s">
        <v>80</v>
      </c>
      <c r="F36" s="71" t="s">
        <v>81</v>
      </c>
      <c r="G36" s="71" t="s">
        <v>82</v>
      </c>
      <c r="H36" s="71" t="s">
        <v>161</v>
      </c>
      <c r="I36" s="71" t="s">
        <v>68</v>
      </c>
      <c r="J36" s="71" t="s">
        <v>123</v>
      </c>
      <c r="K36" s="71" t="s">
        <v>128</v>
      </c>
      <c r="L36" s="71" t="s">
        <v>13</v>
      </c>
      <c r="M36" s="1">
        <v>98851963.819999993</v>
      </c>
      <c r="N36" s="1">
        <v>98851963.819999993</v>
      </c>
      <c r="O36" s="1">
        <v>98851963.819999993</v>
      </c>
      <c r="P36" s="1">
        <v>98851963.819999993</v>
      </c>
      <c r="Q36" s="71"/>
    </row>
    <row r="37" spans="1:17" x14ac:dyDescent="0.2">
      <c r="A37" s="71" t="s">
        <v>34</v>
      </c>
      <c r="B37" s="71" t="s">
        <v>35</v>
      </c>
      <c r="C37" s="71" t="s">
        <v>78</v>
      </c>
      <c r="D37" s="71" t="s">
        <v>79</v>
      </c>
      <c r="E37" s="71" t="s">
        <v>80</v>
      </c>
      <c r="F37" s="71" t="s">
        <v>81</v>
      </c>
      <c r="G37" s="71" t="s">
        <v>82</v>
      </c>
      <c r="H37" s="71" t="s">
        <v>161</v>
      </c>
      <c r="I37" s="71" t="s">
        <v>68</v>
      </c>
      <c r="J37" s="71" t="s">
        <v>17</v>
      </c>
      <c r="K37" s="71" t="s">
        <v>83</v>
      </c>
      <c r="L37" s="71" t="s">
        <v>13</v>
      </c>
      <c r="M37" s="1">
        <v>54310549.289999999</v>
      </c>
      <c r="N37" s="1">
        <v>54310549.289999999</v>
      </c>
      <c r="O37" s="1">
        <v>54310549.289999999</v>
      </c>
      <c r="P37" s="1">
        <v>54310549.289999999</v>
      </c>
      <c r="Q37" s="71"/>
    </row>
    <row r="38" spans="1:17" x14ac:dyDescent="0.2">
      <c r="M38" s="1"/>
      <c r="N38" s="1"/>
      <c r="O38" s="1"/>
      <c r="P38" s="1"/>
    </row>
    <row r="39" spans="1:17" x14ac:dyDescent="0.2">
      <c r="M39" s="1">
        <f>SUM(M10:M38)</f>
        <v>1722922911.4800003</v>
      </c>
      <c r="N39" s="1">
        <f>SUM(N10:N38)</f>
        <v>1684483872.0700004</v>
      </c>
      <c r="O39" s="1">
        <f>SUM(O10:O38)</f>
        <v>1637184083.2300005</v>
      </c>
      <c r="P39" s="1">
        <f>SUM(P10:P38)</f>
        <v>1631468328.9400001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zoomScale="66" zoomScaleNormal="85" zoomScaleSheetLayoutView="66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8" width="14" customWidth="1"/>
    <col min="19" max="19" width="19.85546875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43160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28458358.949999999</v>
      </c>
      <c r="T10" s="31">
        <f>IF(R10&gt;0,S10/R10,0)</f>
        <v>0.99999999824304697</v>
      </c>
      <c r="U10" s="30">
        <f>'Access-Mar'!O10</f>
        <v>7969653.2999999998</v>
      </c>
      <c r="V10" s="31">
        <f>IF(R10&gt;0,U10/R10,0)</f>
        <v>0.28004612985590632</v>
      </c>
      <c r="W10" s="30">
        <f>'Access-Mar'!P10</f>
        <v>7321038.2699999996</v>
      </c>
      <c r="X10" s="31">
        <f>IF(R10&gt;0,W10/R10,0)</f>
        <v>0.25725440704434149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3000000</v>
      </c>
      <c r="Q11" s="35"/>
      <c r="R11" s="35">
        <f t="shared" ref="R11:R28" si="0">N11-O11+P11+Q11</f>
        <v>3000000</v>
      </c>
      <c r="S11" s="35">
        <f>'Access-Mar'!N11</f>
        <v>62539.74</v>
      </c>
      <c r="T11" s="36">
        <f t="shared" ref="T11:T29" si="1">IF(R11&gt;0,S11/R11,0)</f>
        <v>2.084658E-2</v>
      </c>
      <c r="U11" s="35">
        <f>'Access-Mar'!O11</f>
        <v>0</v>
      </c>
      <c r="V11" s="36">
        <f t="shared" ref="V11:V29" si="2">IF(R11&gt;0,U11/R11,0)</f>
        <v>0</v>
      </c>
      <c r="W11" s="35">
        <f>'Access-Mar'!P11</f>
        <v>0</v>
      </c>
      <c r="X11" s="36">
        <f t="shared" ref="X11:X29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150544829</v>
      </c>
      <c r="Q12" s="35"/>
      <c r="R12" s="35">
        <f t="shared" si="0"/>
        <v>150544829</v>
      </c>
      <c r="S12" s="35">
        <f>'Access-Mar'!N12</f>
        <v>113232634.2</v>
      </c>
      <c r="T12" s="36">
        <f t="shared" si="1"/>
        <v>0.75215226555539816</v>
      </c>
      <c r="U12" s="35">
        <f>'Access-Mar'!O12</f>
        <v>20885474.25</v>
      </c>
      <c r="V12" s="36">
        <f t="shared" si="2"/>
        <v>0.1387325914063777</v>
      </c>
      <c r="W12" s="35">
        <f>'Access-Mar'!P12</f>
        <v>20087375.140000001</v>
      </c>
      <c r="X12" s="36">
        <f t="shared" si="3"/>
        <v>0.13343118640096233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23202114</v>
      </c>
      <c r="Q13" s="35"/>
      <c r="R13" s="35">
        <f t="shared" si="0"/>
        <v>23202114</v>
      </c>
      <c r="S13" s="35">
        <f>'Access-Mar'!N13</f>
        <v>10229805.039999999</v>
      </c>
      <c r="T13" s="36">
        <f t="shared" si="1"/>
        <v>0.44089969732930367</v>
      </c>
      <c r="U13" s="35">
        <f>'Access-Mar'!O13</f>
        <v>491061.47</v>
      </c>
      <c r="V13" s="36">
        <f t="shared" si="2"/>
        <v>2.1164514147288475E-2</v>
      </c>
      <c r="W13" s="35">
        <f>'Access-Mar'!P13</f>
        <v>491061.47</v>
      </c>
      <c r="X13" s="36">
        <f t="shared" si="3"/>
        <v>2.1164514147288475E-2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1490000</v>
      </c>
      <c r="Q14" s="35"/>
      <c r="R14" s="35">
        <f t="shared" si="0"/>
        <v>1490000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3000000</v>
      </c>
      <c r="Q15" s="35"/>
      <c r="R15" s="35">
        <f t="shared" si="0"/>
        <v>3000000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3453069</v>
      </c>
      <c r="Q16" s="35"/>
      <c r="R16" s="35">
        <f t="shared" si="0"/>
        <v>3453069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700000</v>
      </c>
      <c r="Q17" s="35"/>
      <c r="R17" s="35">
        <f t="shared" si="0"/>
        <v>700000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3655000</v>
      </c>
      <c r="Q18" s="35"/>
      <c r="R18" s="35">
        <f t="shared" si="0"/>
        <v>3655000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1800000</v>
      </c>
      <c r="Q20" s="35"/>
      <c r="R20" s="35">
        <f t="shared" si="0"/>
        <v>1800000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ATIVOS CIVIS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267627563.36000001</v>
      </c>
      <c r="Q21" s="35"/>
      <c r="R21" s="35">
        <f t="shared" si="0"/>
        <v>267627563.36000001</v>
      </c>
      <c r="S21" s="35">
        <f>'Access-Mar'!N21</f>
        <v>267627563.36000001</v>
      </c>
      <c r="T21" s="36">
        <f t="shared" si="1"/>
        <v>1</v>
      </c>
      <c r="U21" s="35">
        <f>'Access-Mar'!O21</f>
        <v>267548526.06</v>
      </c>
      <c r="V21" s="36">
        <f t="shared" si="2"/>
        <v>0.99970467429061594</v>
      </c>
      <c r="W21" s="35">
        <f>'Access-Mar'!P21</f>
        <v>264802508.81</v>
      </c>
      <c r="X21" s="36">
        <f t="shared" si="3"/>
        <v>0.9894440822367766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17799477</v>
      </c>
      <c r="Q22" s="35"/>
      <c r="R22" s="35">
        <f t="shared" si="0"/>
        <v>17799477</v>
      </c>
      <c r="S22" s="35">
        <f>'Access-Mar'!N22</f>
        <v>4474519.58</v>
      </c>
      <c r="T22" s="36">
        <f t="shared" si="1"/>
        <v>0.25138489069088943</v>
      </c>
      <c r="U22" s="35">
        <f>'Access-Mar'!O22</f>
        <v>4379019.68</v>
      </c>
      <c r="V22" s="36">
        <f t="shared" si="2"/>
        <v>0.24601957012557166</v>
      </c>
      <c r="W22" s="35">
        <f>'Access-Mar'!P22</f>
        <v>4379019.68</v>
      </c>
      <c r="X22" s="36">
        <f t="shared" si="3"/>
        <v>0.24601957012557166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20000</v>
      </c>
      <c r="Q23" s="35"/>
      <c r="R23" s="35">
        <f t="shared" si="0"/>
        <v>20000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20000</v>
      </c>
      <c r="Q24" s="35"/>
      <c r="R24" s="35">
        <f t="shared" si="0"/>
        <v>20000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30384660</v>
      </c>
      <c r="Q25" s="35"/>
      <c r="R25" s="35">
        <f t="shared" si="0"/>
        <v>30384660</v>
      </c>
      <c r="S25" s="35">
        <f>'Access-Mar'!N25</f>
        <v>16652478.199999999</v>
      </c>
      <c r="T25" s="36">
        <f t="shared" si="1"/>
        <v>0.54805543981732885</v>
      </c>
      <c r="U25" s="35">
        <f>'Access-Mar'!O25</f>
        <v>4475153.13</v>
      </c>
      <c r="V25" s="36">
        <f t="shared" si="2"/>
        <v>0.14728330447008456</v>
      </c>
      <c r="W25" s="35">
        <f>'Access-Mar'!P25</f>
        <v>4471613.28</v>
      </c>
      <c r="X25" s="36">
        <f t="shared" si="3"/>
        <v>0.14716680324874459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0569.212B</v>
      </c>
      <c r="E26" s="43" t="str">
        <f>+'Access-Mar'!F26</f>
        <v>PRESTACAO JURISDICIONAL NA JUSTICA FEDERAL</v>
      </c>
      <c r="F26" s="43" t="str">
        <f>+'Access-Mar'!H26</f>
        <v>BENEFICIOS OBRIGATORIOS AOS SERVIDORES CIVIS, EMPREGADOS, MI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57034030.780000001</v>
      </c>
      <c r="Q26" s="35"/>
      <c r="R26" s="35">
        <f t="shared" si="0"/>
        <v>57034030.780000001</v>
      </c>
      <c r="S26" s="35">
        <f>'Access-Mar'!N26</f>
        <v>57034030.700000003</v>
      </c>
      <c r="T26" s="36">
        <f t="shared" si="1"/>
        <v>0.99999999859732869</v>
      </c>
      <c r="U26" s="35">
        <f>'Access-Mar'!O26</f>
        <v>14196056.34</v>
      </c>
      <c r="V26" s="36">
        <f t="shared" si="2"/>
        <v>0.2489050159326649</v>
      </c>
      <c r="W26" s="35">
        <f>'Access-Mar'!P26</f>
        <v>14196056.34</v>
      </c>
      <c r="X26" s="36">
        <f t="shared" si="3"/>
        <v>0.2489050159326649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02.846</v>
      </c>
      <c r="D27" s="32" t="str">
        <f>CONCATENATE('Access-Mar'!E27,".",'Access-Mar'!G27)</f>
        <v>0569.09HB</v>
      </c>
      <c r="E27" s="43" t="str">
        <f>+'Access-Mar'!F27</f>
        <v>PRESTACAO JURISDICIONAL NA JUSTICA FEDERAL</v>
      </c>
      <c r="F27" s="43" t="str">
        <f>+'Access-Mar'!H27</f>
        <v>CONTRIBUICAO DA UNIAO, DE SUAS AUTARQUIAS E FUNDACOES PARA O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1</v>
      </c>
      <c r="K27" s="35"/>
      <c r="L27" s="35"/>
      <c r="M27" s="35"/>
      <c r="N27" s="33">
        <v>0</v>
      </c>
      <c r="O27" s="35"/>
      <c r="P27" s="35">
        <f>'Access-Mar'!M27</f>
        <v>42585580.539999999</v>
      </c>
      <c r="Q27" s="35"/>
      <c r="R27" s="35">
        <f t="shared" si="0"/>
        <v>42585580.539999999</v>
      </c>
      <c r="S27" s="35">
        <f>'Access-Mar'!N27</f>
        <v>42585580.539999999</v>
      </c>
      <c r="T27" s="36">
        <f t="shared" si="1"/>
        <v>1</v>
      </c>
      <c r="U27" s="35">
        <f>'Access-Mar'!O27</f>
        <v>42585580.539999999</v>
      </c>
      <c r="V27" s="36">
        <f t="shared" si="2"/>
        <v>1</v>
      </c>
      <c r="W27" s="35">
        <f>'Access-Mar'!P27</f>
        <v>42585580.539999999</v>
      </c>
      <c r="X27" s="36">
        <f t="shared" si="3"/>
        <v>1</v>
      </c>
    </row>
    <row r="28" spans="1:24" ht="30.75" customHeight="1" thickBot="1" x14ac:dyDescent="0.25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09.272</v>
      </c>
      <c r="D28" s="32" t="str">
        <f>CONCATENATE('Access-Mar'!E28,".",'Access-Mar'!G28)</f>
        <v>0089.0181</v>
      </c>
      <c r="E28" s="43" t="str">
        <f>+'Access-Mar'!F28</f>
        <v>PREVIDENCIA DE INATIVOS E PENSIONISTAS DA UNIAO</v>
      </c>
      <c r="F28" s="43" t="str">
        <f>+'Access-Mar'!H28</f>
        <v>APOSENTADORIAS E PENSOES CIVIS DA UNIAO</v>
      </c>
      <c r="G28" s="32" t="str">
        <f>IF('Access-Mar'!I28="1","F","S")</f>
        <v>S</v>
      </c>
      <c r="H28" s="32" t="str">
        <f>+'Access-Mar'!J28</f>
        <v>0169</v>
      </c>
      <c r="I28" s="43" t="str">
        <f>+'Access-Mar'!K28</f>
        <v>CONTRIB.PATRONAL P/PLANO DE SEGURID.SOC.SERV.</v>
      </c>
      <c r="J28" s="32" t="str">
        <f>+'Access-Mar'!L28</f>
        <v>1</v>
      </c>
      <c r="K28" s="35"/>
      <c r="L28" s="35"/>
      <c r="M28" s="35"/>
      <c r="N28" s="33">
        <v>0</v>
      </c>
      <c r="O28" s="35"/>
      <c r="P28" s="35">
        <f>'Access-Mar'!M28</f>
        <v>53143344.079999998</v>
      </c>
      <c r="Q28" s="35"/>
      <c r="R28" s="35">
        <f t="shared" si="0"/>
        <v>53143344.079999998</v>
      </c>
      <c r="S28" s="35">
        <f>'Access-Mar'!N28</f>
        <v>53143344.079999998</v>
      </c>
      <c r="T28" s="36">
        <f t="shared" si="1"/>
        <v>1</v>
      </c>
      <c r="U28" s="35">
        <f>'Access-Mar'!O28</f>
        <v>53143344.079999998</v>
      </c>
      <c r="V28" s="36">
        <f t="shared" si="2"/>
        <v>1</v>
      </c>
      <c r="W28" s="35">
        <f>'Access-Mar'!P28</f>
        <v>52471597.159999996</v>
      </c>
      <c r="X28" s="36">
        <f t="shared" si="3"/>
        <v>0.98735971678807455</v>
      </c>
    </row>
    <row r="29" spans="1:24" ht="30.75" customHeight="1" thickBot="1" x14ac:dyDescent="0.25">
      <c r="A29" s="85" t="s">
        <v>118</v>
      </c>
      <c r="B29" s="86"/>
      <c r="C29" s="86"/>
      <c r="D29" s="86"/>
      <c r="E29" s="86"/>
      <c r="F29" s="86"/>
      <c r="G29" s="86"/>
      <c r="H29" s="86"/>
      <c r="I29" s="86"/>
      <c r="J29" s="87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689918026.75999999</v>
      </c>
      <c r="Q29" s="38">
        <f>SUM(Q10:Q28)</f>
        <v>0</v>
      </c>
      <c r="R29" s="38">
        <f>SUM(R10:R28)</f>
        <v>689918026.75999999</v>
      </c>
      <c r="S29" s="38">
        <f>SUM(S10:S28)</f>
        <v>593500854.38999999</v>
      </c>
      <c r="T29" s="39">
        <f t="shared" si="1"/>
        <v>0.86024836483430456</v>
      </c>
      <c r="U29" s="38">
        <f>SUM(U10:U28)</f>
        <v>415673868.84999996</v>
      </c>
      <c r="V29" s="39">
        <f t="shared" si="2"/>
        <v>0.60249747466679748</v>
      </c>
      <c r="W29" s="38">
        <f>SUM(W10:W28)</f>
        <v>410805850.68999994</v>
      </c>
      <c r="X29" s="39">
        <f t="shared" si="3"/>
        <v>0.59544153762618801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689918026.75999999</v>
      </c>
      <c r="Q34" s="42"/>
      <c r="R34" s="42">
        <f>SUM(R10:R28)</f>
        <v>689918026.75999999</v>
      </c>
      <c r="S34" s="42">
        <f>SUM(S10:S28)</f>
        <v>593500854.38999999</v>
      </c>
      <c r="T34" s="42"/>
      <c r="U34" s="42">
        <f>SUM(U10:U28)</f>
        <v>415673868.84999996</v>
      </c>
      <c r="V34" s="42"/>
      <c r="W34" s="42">
        <f>SUM(W10:W28)</f>
        <v>410805850.68999994</v>
      </c>
      <c r="X34" s="42"/>
    </row>
    <row r="35" spans="14:24" ht="12.75" x14ac:dyDescent="0.2">
      <c r="N35" s="55" t="s">
        <v>144</v>
      </c>
      <c r="P35" s="42">
        <f>'Access-Mar'!M32</f>
        <v>0</v>
      </c>
      <c r="Q35" s="42"/>
      <c r="R35" s="42">
        <f>'Access-Mar'!M32</f>
        <v>0</v>
      </c>
      <c r="S35" s="42">
        <f>'Access-Mar'!N32</f>
        <v>0</v>
      </c>
      <c r="T35" s="42"/>
      <c r="U35" s="42">
        <f>'Access-Mar'!O32</f>
        <v>0</v>
      </c>
      <c r="V35" s="42"/>
      <c r="W35" s="42">
        <f>'Access-Mar'!P32</f>
        <v>0</v>
      </c>
      <c r="X35" s="42"/>
    </row>
    <row r="36" spans="14:24" ht="12.75" x14ac:dyDescent="0.2">
      <c r="N36" t="s">
        <v>16</v>
      </c>
      <c r="P36" s="42">
        <f>'Access-Mar'!M30</f>
        <v>689918026.75999999</v>
      </c>
      <c r="Q36" s="42"/>
      <c r="R36" s="42">
        <f>+R34-R35</f>
        <v>689918026.75999999</v>
      </c>
      <c r="S36" s="42">
        <f>'Access-Mar'!N30</f>
        <v>593500854.38999999</v>
      </c>
      <c r="T36" s="42"/>
      <c r="U36" s="42">
        <f>+U34-U35</f>
        <v>415673868.84999996</v>
      </c>
      <c r="V36" s="42"/>
      <c r="W36" s="42">
        <f>+W34-W35</f>
        <v>410805850.68999994</v>
      </c>
      <c r="X36" s="42"/>
    </row>
    <row r="37" spans="14:24" ht="12.75" x14ac:dyDescent="0.2"/>
    <row r="38" spans="14:24" ht="12.75" x14ac:dyDescent="0.2">
      <c r="N38" s="55" t="s">
        <v>142</v>
      </c>
      <c r="P38" s="42">
        <v>689918026.75999999</v>
      </c>
      <c r="Q38" s="56"/>
      <c r="R38" s="56"/>
      <c r="S38" s="42">
        <v>593500854.38999999</v>
      </c>
      <c r="T38" s="56"/>
      <c r="U38" s="42">
        <v>415673868.85000002</v>
      </c>
      <c r="V38" s="56"/>
      <c r="W38" s="42">
        <v>410805850.69</v>
      </c>
    </row>
    <row r="39" spans="14:24" ht="12.75" x14ac:dyDescent="0.2">
      <c r="N39" s="55" t="s">
        <v>16</v>
      </c>
      <c r="P39" s="57">
        <f>+P29-P38</f>
        <v>0</v>
      </c>
      <c r="Q39" s="57"/>
      <c r="R39" s="42"/>
      <c r="S39" s="57">
        <f>+S29-S38</f>
        <v>0</v>
      </c>
      <c r="T39" s="42"/>
      <c r="U39" s="57">
        <f>+U29-U38</f>
        <v>0</v>
      </c>
      <c r="V39" s="42"/>
      <c r="W39" s="57">
        <f>+W29-W38</f>
        <v>0</v>
      </c>
    </row>
    <row r="40" spans="14:24" ht="12.75" x14ac:dyDescent="0.2">
      <c r="P40" s="57"/>
      <c r="Q40" s="57"/>
      <c r="R40" s="57"/>
      <c r="S40" s="57"/>
      <c r="T40" s="57"/>
      <c r="U40" s="57"/>
      <c r="V40" s="57"/>
      <c r="W40" s="57"/>
    </row>
    <row r="41" spans="14:24" ht="12.75" x14ac:dyDescent="0.2"/>
    <row r="42" spans="14:24" ht="12.75" x14ac:dyDescent="0.2"/>
  </sheetData>
  <mergeCells count="17">
    <mergeCell ref="J8:J9"/>
    <mergeCell ref="A29:J2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topLeftCell="A25" zoomScaleNormal="85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43191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21597450.73</v>
      </c>
      <c r="T10" s="31">
        <f>IF(R10&gt;0,S10/R10,0)</f>
        <v>0.75891412888564658</v>
      </c>
      <c r="U10" s="30">
        <f>'Access-Abr'!O10</f>
        <v>12293292.23</v>
      </c>
      <c r="V10" s="31">
        <f>IF(R10&gt;0,U10/R10,0)</f>
        <v>0.43197474000521252</v>
      </c>
      <c r="W10" s="30">
        <f>'Access-Abr'!P10</f>
        <v>11754612.76</v>
      </c>
      <c r="X10" s="31">
        <f>IF(R10&gt;0,W10/R10,0)</f>
        <v>0.41304604949287482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3000000</v>
      </c>
      <c r="Q11" s="35"/>
      <c r="R11" s="35">
        <f t="shared" ref="R11:R28" si="0">N11-O11+P11+Q11</f>
        <v>3000000</v>
      </c>
      <c r="S11" s="35">
        <f>'Access-Abr'!N11</f>
        <v>62539.74</v>
      </c>
      <c r="T11" s="36">
        <f t="shared" ref="T11:T29" si="1">IF(R11&gt;0,S11/R11,0)</f>
        <v>2.084658E-2</v>
      </c>
      <c r="U11" s="35">
        <f>'Access-Abr'!O11</f>
        <v>34218.6</v>
      </c>
      <c r="V11" s="36">
        <f t="shared" ref="V11:V29" si="2">IF(R11&gt;0,U11/R11,0)</f>
        <v>1.14062E-2</v>
      </c>
      <c r="W11" s="35">
        <f>'Access-Abr'!P11</f>
        <v>502.97</v>
      </c>
      <c r="X11" s="36">
        <f t="shared" ref="X11:X29" si="3">IF(R11&gt;0,W11/R11,0)</f>
        <v>1.6765666666666666E-4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150544829</v>
      </c>
      <c r="Q12" s="35"/>
      <c r="R12" s="35">
        <f t="shared" si="0"/>
        <v>150544829</v>
      </c>
      <c r="S12" s="35">
        <f>'Access-Abr'!N12</f>
        <v>126090125.52</v>
      </c>
      <c r="T12" s="36">
        <f t="shared" si="1"/>
        <v>0.83755866181228977</v>
      </c>
      <c r="U12" s="35">
        <f>'Access-Abr'!O12</f>
        <v>31464121.370000001</v>
      </c>
      <c r="V12" s="36">
        <f t="shared" si="2"/>
        <v>0.20900167464403577</v>
      </c>
      <c r="W12" s="35">
        <f>'Access-Abr'!P12</f>
        <v>30573373.399999999</v>
      </c>
      <c r="X12" s="36">
        <f t="shared" si="3"/>
        <v>0.20308484590991829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23202114</v>
      </c>
      <c r="Q13" s="35"/>
      <c r="R13" s="35">
        <f t="shared" si="0"/>
        <v>23202114</v>
      </c>
      <c r="S13" s="35">
        <f>'Access-Abr'!N13</f>
        <v>14292282.57</v>
      </c>
      <c r="T13" s="36">
        <f t="shared" si="1"/>
        <v>0.61599053301781037</v>
      </c>
      <c r="U13" s="35">
        <f>'Access-Abr'!O13</f>
        <v>822225.98</v>
      </c>
      <c r="V13" s="36">
        <f t="shared" si="2"/>
        <v>3.5437545906377321E-2</v>
      </c>
      <c r="W13" s="35">
        <f>'Access-Abr'!P13</f>
        <v>822225.98</v>
      </c>
      <c r="X13" s="36">
        <f t="shared" si="3"/>
        <v>3.5437545906377321E-2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1490000</v>
      </c>
      <c r="Q14" s="35"/>
      <c r="R14" s="35">
        <f t="shared" si="0"/>
        <v>1490000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3000000</v>
      </c>
      <c r="Q15" s="35"/>
      <c r="R15" s="35">
        <f t="shared" si="0"/>
        <v>3000000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3453069</v>
      </c>
      <c r="Q16" s="35"/>
      <c r="R16" s="35">
        <f t="shared" si="0"/>
        <v>3453069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700000</v>
      </c>
      <c r="Q17" s="35"/>
      <c r="R17" s="35">
        <f t="shared" si="0"/>
        <v>700000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3655000</v>
      </c>
      <c r="Q18" s="35"/>
      <c r="R18" s="35">
        <f t="shared" si="0"/>
        <v>3655000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1800000</v>
      </c>
      <c r="Q20" s="35"/>
      <c r="R20" s="35">
        <f t="shared" si="0"/>
        <v>1800000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ATIVOS CIVIS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344705301.75</v>
      </c>
      <c r="Q21" s="35"/>
      <c r="R21" s="35">
        <f t="shared" si="0"/>
        <v>344705301.75</v>
      </c>
      <c r="S21" s="35">
        <f>'Access-Abr'!N21</f>
        <v>344705301.75</v>
      </c>
      <c r="T21" s="36">
        <f t="shared" si="1"/>
        <v>1</v>
      </c>
      <c r="U21" s="35">
        <f>'Access-Abr'!O21</f>
        <v>344598268.85000002</v>
      </c>
      <c r="V21" s="36">
        <f t="shared" si="2"/>
        <v>0.99968949447700228</v>
      </c>
      <c r="W21" s="35">
        <f>'Access-Abr'!P21</f>
        <v>341864429.23000002</v>
      </c>
      <c r="X21" s="36">
        <f t="shared" si="3"/>
        <v>0.99175854706737188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17799477</v>
      </c>
      <c r="Q22" s="35"/>
      <c r="R22" s="35">
        <f t="shared" si="0"/>
        <v>17799477</v>
      </c>
      <c r="S22" s="35">
        <f>'Access-Abr'!N22</f>
        <v>5920337.8899999997</v>
      </c>
      <c r="T22" s="36">
        <f t="shared" si="1"/>
        <v>0.33261302509056867</v>
      </c>
      <c r="U22" s="35">
        <f>'Access-Abr'!O22</f>
        <v>5823415.4199999999</v>
      </c>
      <c r="V22" s="36">
        <f t="shared" si="2"/>
        <v>0.32716778251405926</v>
      </c>
      <c r="W22" s="35">
        <f>'Access-Abr'!P22</f>
        <v>5823415.4199999999</v>
      </c>
      <c r="X22" s="36">
        <f t="shared" si="3"/>
        <v>0.32716778251405926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20000</v>
      </c>
      <c r="Q23" s="35"/>
      <c r="R23" s="35">
        <f t="shared" si="0"/>
        <v>20000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20000</v>
      </c>
      <c r="Q24" s="35"/>
      <c r="R24" s="35">
        <f t="shared" si="0"/>
        <v>20000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30841533</v>
      </c>
      <c r="Q25" s="35"/>
      <c r="R25" s="35">
        <f t="shared" si="0"/>
        <v>30841533</v>
      </c>
      <c r="S25" s="35">
        <f>'Access-Abr'!N25</f>
        <v>16652478.199999999</v>
      </c>
      <c r="T25" s="36">
        <f t="shared" si="1"/>
        <v>0.53993678589193339</v>
      </c>
      <c r="U25" s="35">
        <f>'Access-Abr'!O25</f>
        <v>6509182.0199999996</v>
      </c>
      <c r="V25" s="36">
        <f t="shared" si="2"/>
        <v>0.21105247978432198</v>
      </c>
      <c r="W25" s="35">
        <f>'Access-Abr'!P25</f>
        <v>6509182.0199999996</v>
      </c>
      <c r="X25" s="36">
        <f t="shared" si="3"/>
        <v>0.21105247978432198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0569.212B</v>
      </c>
      <c r="E26" s="43" t="str">
        <f>+'Access-Abr'!F26</f>
        <v>PRESTACAO JURISDICIONAL NA JUSTICA FEDERAL</v>
      </c>
      <c r="F26" s="43" t="str">
        <f>+'Access-Abr'!H26</f>
        <v>BENEFICIOS OBRIGATORIOS AOS SERVIDORES CIVIS, EMPREGADOS, MI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57041941.780000001</v>
      </c>
      <c r="Q26" s="35"/>
      <c r="R26" s="35">
        <f t="shared" si="0"/>
        <v>57041941.780000001</v>
      </c>
      <c r="S26" s="35">
        <f>'Access-Abr'!N26</f>
        <v>57041941.700000003</v>
      </c>
      <c r="T26" s="36">
        <f t="shared" si="1"/>
        <v>0.9999999985975232</v>
      </c>
      <c r="U26" s="35">
        <f>'Access-Abr'!O26</f>
        <v>18902986.710000001</v>
      </c>
      <c r="V26" s="36">
        <f t="shared" si="2"/>
        <v>0.33138750400372502</v>
      </c>
      <c r="W26" s="35">
        <f>'Access-Abr'!P26</f>
        <v>18902986.710000001</v>
      </c>
      <c r="X26" s="36">
        <f t="shared" si="3"/>
        <v>0.33138750400372502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02.846</v>
      </c>
      <c r="D27" s="32" t="str">
        <f>CONCATENATE('Access-Abr'!E27,".",'Access-Abr'!G27)</f>
        <v>0569.09HB</v>
      </c>
      <c r="E27" s="43" t="str">
        <f>+'Access-Abr'!F27</f>
        <v>PRESTACAO JURISDICIONAL NA JUSTICA FEDERAL</v>
      </c>
      <c r="F27" s="43" t="str">
        <f>+'Access-Abr'!H27</f>
        <v>CONTRIBUICAO DA UNIAO, DE SUAS AUTARQUIAS E FUNDACOES PARA O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1</v>
      </c>
      <c r="K27" s="35"/>
      <c r="L27" s="35"/>
      <c r="M27" s="35"/>
      <c r="N27" s="33">
        <v>0</v>
      </c>
      <c r="O27" s="35"/>
      <c r="P27" s="35">
        <f>'Access-Abr'!M27</f>
        <v>56608582.100000001</v>
      </c>
      <c r="Q27" s="35"/>
      <c r="R27" s="35">
        <f t="shared" si="0"/>
        <v>56608582.100000001</v>
      </c>
      <c r="S27" s="35">
        <f>'Access-Abr'!N27</f>
        <v>56608582.100000001</v>
      </c>
      <c r="T27" s="36">
        <f t="shared" si="1"/>
        <v>1</v>
      </c>
      <c r="U27" s="35">
        <f>'Access-Abr'!O27</f>
        <v>56608582.100000001</v>
      </c>
      <c r="V27" s="36">
        <f t="shared" si="2"/>
        <v>1</v>
      </c>
      <c r="W27" s="35">
        <f>'Access-Abr'!P27</f>
        <v>56608582.100000001</v>
      </c>
      <c r="X27" s="36">
        <f t="shared" si="3"/>
        <v>1</v>
      </c>
    </row>
    <row r="28" spans="1:24" ht="30.75" customHeight="1" thickBot="1" x14ac:dyDescent="0.25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09.272</v>
      </c>
      <c r="D28" s="32" t="str">
        <f>CONCATENATE('Access-Abr'!E28,".",'Access-Abr'!G28)</f>
        <v>0089.0181</v>
      </c>
      <c r="E28" s="43" t="str">
        <f>+'Access-Abr'!F28</f>
        <v>PREVIDENCIA DE INATIVOS E PENSIONISTAS DA UNIAO</v>
      </c>
      <c r="F28" s="43" t="str">
        <f>+'Access-Abr'!H28</f>
        <v>APOSENTADORIAS E PENSOES CIVIS DA UNIAO</v>
      </c>
      <c r="G28" s="32" t="str">
        <f>IF('Access-Abr'!I28="1","F","S")</f>
        <v>S</v>
      </c>
      <c r="H28" s="32" t="str">
        <f>+'Access-Abr'!J28</f>
        <v>0169</v>
      </c>
      <c r="I28" s="43" t="str">
        <f>+'Access-Abr'!K28</f>
        <v>CONTRIB.PATRONAL P/PLANO DE SEGURID.SOC.SERV.</v>
      </c>
      <c r="J28" s="32" t="str">
        <f>+'Access-Abr'!L28</f>
        <v>1</v>
      </c>
      <c r="K28" s="35"/>
      <c r="L28" s="35"/>
      <c r="M28" s="35"/>
      <c r="N28" s="33">
        <v>0</v>
      </c>
      <c r="O28" s="35"/>
      <c r="P28" s="35">
        <f>'Access-Abr'!M28</f>
        <v>68953625.540000007</v>
      </c>
      <c r="Q28" s="35"/>
      <c r="R28" s="35">
        <f t="shared" si="0"/>
        <v>68953625.540000007</v>
      </c>
      <c r="S28" s="35">
        <f>'Access-Abr'!N28</f>
        <v>68953625.540000007</v>
      </c>
      <c r="T28" s="36">
        <f t="shared" si="1"/>
        <v>1</v>
      </c>
      <c r="U28" s="35">
        <f>'Access-Abr'!O28</f>
        <v>68952600.299999997</v>
      </c>
      <c r="V28" s="36">
        <f t="shared" si="2"/>
        <v>0.99998513145622181</v>
      </c>
      <c r="W28" s="35">
        <f>'Access-Abr'!P28</f>
        <v>68271278.090000004</v>
      </c>
      <c r="X28" s="36">
        <f t="shared" si="3"/>
        <v>0.99010425565506821</v>
      </c>
    </row>
    <row r="29" spans="1:24" ht="30.75" customHeight="1" thickBot="1" x14ac:dyDescent="0.25">
      <c r="A29" s="85" t="s">
        <v>118</v>
      </c>
      <c r="B29" s="86"/>
      <c r="C29" s="86"/>
      <c r="D29" s="86"/>
      <c r="E29" s="86"/>
      <c r="F29" s="86"/>
      <c r="G29" s="86"/>
      <c r="H29" s="86"/>
      <c r="I29" s="86"/>
      <c r="J29" s="87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797293832.16999996</v>
      </c>
      <c r="Q29" s="38">
        <f>SUM(Q10:Q28)</f>
        <v>0</v>
      </c>
      <c r="R29" s="38">
        <f>SUM(R10:R28)</f>
        <v>797293832.16999996</v>
      </c>
      <c r="S29" s="38">
        <f>SUM(S10:S28)</f>
        <v>711924665.74000001</v>
      </c>
      <c r="T29" s="39">
        <f t="shared" si="1"/>
        <v>0.89292634285449057</v>
      </c>
      <c r="U29" s="38">
        <f>SUM(U10:U28)</f>
        <v>546008893.58000004</v>
      </c>
      <c r="V29" s="39">
        <f t="shared" si="2"/>
        <v>0.68482769030574842</v>
      </c>
      <c r="W29" s="38">
        <f>SUM(W10:W28)</f>
        <v>541130588.68000007</v>
      </c>
      <c r="X29" s="39">
        <f t="shared" si="3"/>
        <v>0.67870911180536952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797293832.16999996</v>
      </c>
      <c r="Q34" s="42"/>
      <c r="R34" s="42">
        <f>SUM(R10:R28)</f>
        <v>797293832.16999996</v>
      </c>
      <c r="S34" s="42">
        <f>SUM(S10:S28)</f>
        <v>711924665.74000001</v>
      </c>
      <c r="T34" s="42"/>
      <c r="U34" s="42">
        <f>SUM(U10:U28)</f>
        <v>546008893.58000004</v>
      </c>
      <c r="V34" s="42"/>
      <c r="W34" s="42">
        <f>SUM(W10:W28)</f>
        <v>541130588.68000007</v>
      </c>
      <c r="X34" s="42"/>
    </row>
    <row r="35" spans="14:24" ht="12.75" x14ac:dyDescent="0.2">
      <c r="N35" s="55" t="s">
        <v>145</v>
      </c>
      <c r="P35" s="42">
        <f>'Access-Abr'!M33</f>
        <v>0</v>
      </c>
      <c r="Q35" s="42"/>
      <c r="R35" s="42">
        <f>'Access-Abr'!M33</f>
        <v>0</v>
      </c>
      <c r="S35" s="42">
        <f>'Access-Abr'!N33</f>
        <v>0</v>
      </c>
      <c r="T35" s="42"/>
      <c r="U35" s="42">
        <f>'Access-Abr'!O33</f>
        <v>0</v>
      </c>
      <c r="V35" s="42"/>
      <c r="W35" s="42">
        <f>'Access-Abr'!P33</f>
        <v>0</v>
      </c>
      <c r="X35" s="42"/>
    </row>
    <row r="36" spans="14:24" ht="12.75" x14ac:dyDescent="0.2">
      <c r="N36" t="s">
        <v>16</v>
      </c>
      <c r="P36" s="42">
        <f>'Access-Abr'!M30</f>
        <v>797293832.16999996</v>
      </c>
      <c r="Q36" s="42"/>
      <c r="R36" s="42">
        <f>+R34-R35</f>
        <v>797293832.16999996</v>
      </c>
      <c r="S36" s="42">
        <f>+S34-S35</f>
        <v>711924665.74000001</v>
      </c>
      <c r="T36" s="42"/>
      <c r="U36" s="42">
        <f>+U34-U35</f>
        <v>546008893.58000004</v>
      </c>
      <c r="V36" s="42"/>
      <c r="W36" s="42">
        <f>+W34-W35</f>
        <v>541130588.68000007</v>
      </c>
      <c r="X36" s="42"/>
    </row>
    <row r="37" spans="14:24" ht="12.75" x14ac:dyDescent="0.2"/>
    <row r="38" spans="14:24" ht="12.75" x14ac:dyDescent="0.2">
      <c r="N38" s="55" t="s">
        <v>142</v>
      </c>
      <c r="P38" s="42">
        <v>797293832.16999996</v>
      </c>
      <c r="Q38" s="56"/>
      <c r="R38" s="42">
        <v>797293832.16999996</v>
      </c>
      <c r="S38" s="42">
        <v>711924665.74000001</v>
      </c>
      <c r="T38" s="56"/>
      <c r="U38" s="42">
        <v>546008893.58000004</v>
      </c>
      <c r="V38" s="56"/>
      <c r="W38" s="42">
        <v>541130588.67999995</v>
      </c>
    </row>
    <row r="39" spans="14:24" ht="12.75" x14ac:dyDescent="0.2">
      <c r="N39" s="55" t="s">
        <v>16</v>
      </c>
      <c r="P39" s="57">
        <f>+P29-P38</f>
        <v>0</v>
      </c>
      <c r="Q39" s="57"/>
      <c r="R39" s="42"/>
      <c r="S39" s="57">
        <f>+S29-S38</f>
        <v>0</v>
      </c>
      <c r="T39" s="42"/>
      <c r="U39" s="57">
        <f>+U29-U38</f>
        <v>0</v>
      </c>
      <c r="V39" s="42"/>
      <c r="W39" s="57">
        <f>+W29-W38</f>
        <v>0</v>
      </c>
    </row>
    <row r="40" spans="14:24" ht="12.75" x14ac:dyDescent="0.2">
      <c r="P40" s="57"/>
      <c r="Q40" s="57"/>
      <c r="R40" s="57"/>
      <c r="S40" s="57"/>
      <c r="T40" s="57"/>
      <c r="U40" s="57"/>
      <c r="V40" s="57"/>
      <c r="W40" s="57"/>
    </row>
    <row r="41" spans="14:24" ht="12.75" x14ac:dyDescent="0.2"/>
    <row r="42" spans="14:24" ht="12.75" x14ac:dyDescent="0.2"/>
  </sheetData>
  <mergeCells count="17">
    <mergeCell ref="J8:J9"/>
    <mergeCell ref="A29:J2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zoomScaleNormal="85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43221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31720937</v>
      </c>
      <c r="Q10" s="30"/>
      <c r="R10" s="30">
        <f>N10-O10+P10+Q10</f>
        <v>31720937</v>
      </c>
      <c r="S10" s="30">
        <f>'Access-Mai'!N10</f>
        <v>21597450.73</v>
      </c>
      <c r="T10" s="31">
        <f>IF(R10&gt;0,S10/R10,0)</f>
        <v>0.68085790561609205</v>
      </c>
      <c r="U10" s="30">
        <f>'Access-Mai'!O10</f>
        <v>16517236.220000001</v>
      </c>
      <c r="V10" s="31">
        <f>IF(R10&gt;0,U10/R10,0)</f>
        <v>0.52070454980570091</v>
      </c>
      <c r="W10" s="30">
        <f>'Access-Mai'!P10</f>
        <v>16210638.779999999</v>
      </c>
      <c r="X10" s="31">
        <f>IF(R10&gt;0,W10/R10,0)</f>
        <v>0.51103909004957826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3000000</v>
      </c>
      <c r="Q11" s="35"/>
      <c r="R11" s="35">
        <f t="shared" ref="R11:R29" si="0">N11-O11+P11+Q11</f>
        <v>3000000</v>
      </c>
      <c r="S11" s="35">
        <f>'Access-Mai'!N11</f>
        <v>62606.29</v>
      </c>
      <c r="T11" s="36">
        <f t="shared" ref="T11:T30" si="1">IF(R11&gt;0,S11/R11,0)</f>
        <v>2.0868763333333335E-2</v>
      </c>
      <c r="U11" s="35">
        <f>'Access-Mai'!O11</f>
        <v>55195.51</v>
      </c>
      <c r="V11" s="36">
        <f t="shared" ref="V11:V30" si="2">IF(R11&gt;0,U11/R11,0)</f>
        <v>1.8398503333333333E-2</v>
      </c>
      <c r="W11" s="35">
        <f>'Access-Mai'!P11</f>
        <v>34218.6</v>
      </c>
      <c r="X11" s="36">
        <f t="shared" ref="X11:X30" si="3">IF(R11&gt;0,W11/R11,0)</f>
        <v>1.14062E-2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150544829</v>
      </c>
      <c r="Q12" s="35"/>
      <c r="R12" s="35">
        <f t="shared" si="0"/>
        <v>150544829</v>
      </c>
      <c r="S12" s="35">
        <f>'Access-Mai'!N12</f>
        <v>126627483.59999999</v>
      </c>
      <c r="T12" s="36">
        <f t="shared" si="1"/>
        <v>0.84112808418016138</v>
      </c>
      <c r="U12" s="35">
        <f>'Access-Mai'!O12</f>
        <v>40452033.259999998</v>
      </c>
      <c r="V12" s="36">
        <f t="shared" si="2"/>
        <v>0.26870423599870041</v>
      </c>
      <c r="W12" s="35">
        <f>'Access-Mai'!P12</f>
        <v>39180709.469999999</v>
      </c>
      <c r="X12" s="36">
        <f t="shared" si="3"/>
        <v>0.26025941727961976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23202114</v>
      </c>
      <c r="Q13" s="35"/>
      <c r="R13" s="35">
        <f t="shared" si="0"/>
        <v>23202114</v>
      </c>
      <c r="S13" s="35">
        <f>'Access-Mai'!N13</f>
        <v>14133215.57</v>
      </c>
      <c r="T13" s="36">
        <f t="shared" si="1"/>
        <v>0.60913482150807463</v>
      </c>
      <c r="U13" s="35">
        <f>'Access-Mai'!O13</f>
        <v>1125834.98</v>
      </c>
      <c r="V13" s="36">
        <f t="shared" si="2"/>
        <v>4.8522948383065437E-2</v>
      </c>
      <c r="W13" s="35">
        <f>'Access-Mai'!P13</f>
        <v>1125834.98</v>
      </c>
      <c r="X13" s="36">
        <f t="shared" si="3"/>
        <v>4.8522948383065437E-2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02.061</v>
      </c>
      <c r="D14" s="32" t="str">
        <f>CONCATENATE('Access-Mai'!E14,".",'Access-Mai'!G14)</f>
        <v>0569.4257</v>
      </c>
      <c r="E14" s="43" t="str">
        <f>+'Access-Mai'!F14</f>
        <v>PRESTACAO JURISDICIONAL NA JUSTICA FEDERAL</v>
      </c>
      <c r="F14" s="43" t="str">
        <f>+'Access-Mai'!H14</f>
        <v>JULGAMENTO DE CAUSAS NA JUSTICA FEDERAL</v>
      </c>
      <c r="G14" s="32" t="str">
        <f>IF('Access-Mai'!I14="1","F","S")</f>
        <v>F</v>
      </c>
      <c r="H14" s="32" t="str">
        <f>+'Access-Mai'!J14</f>
        <v>0181</v>
      </c>
      <c r="I14" s="43" t="str">
        <f>+'Access-Mai'!K14</f>
        <v>RECURSOS DE CONVENIOS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4995675</v>
      </c>
      <c r="Q14" s="35"/>
      <c r="R14" s="35">
        <f t="shared" si="0"/>
        <v>4995675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0569.11RQ</v>
      </c>
      <c r="E15" s="43" t="str">
        <f>+'Access-Mai'!F15</f>
        <v>PRESTACAO JURISDICIONAL NA JUSTICA FEDERAL</v>
      </c>
      <c r="F15" s="43" t="str">
        <f>+'Access-Mai'!H15</f>
        <v>REFORMA DO FORUM FEDERAL DE EXECUCOES FISCAIS DE SAO PAULO -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1490000</v>
      </c>
      <c r="Q15" s="35"/>
      <c r="R15" s="35">
        <f t="shared" si="0"/>
        <v>1490000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0569.12S9</v>
      </c>
      <c r="E16" s="43" t="str">
        <f>+'Access-Mai'!F16</f>
        <v>PRESTACAO JURISDICIONAL NA JUSTICA FEDERAL</v>
      </c>
      <c r="F16" s="43" t="str">
        <f>+'Access-Mai'!H16</f>
        <v>REFORMA DO FORUM FEDERAL CRIMINAL E PREVIDENCIARIO DE SAO PA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3000000</v>
      </c>
      <c r="Q16" s="35"/>
      <c r="R16" s="35">
        <f t="shared" si="0"/>
        <v>3000000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0569.13FR</v>
      </c>
      <c r="E17" s="43" t="str">
        <f>+'Access-Mai'!F17</f>
        <v>PRESTACAO JURISDICIONAL NA JUSTICA FEDERAL</v>
      </c>
      <c r="F17" s="43" t="str">
        <f>+'Access-Mai'!H17</f>
        <v>REFORMA DO FORUM FEDERAL DE RIBEIRAO PRETO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3453069</v>
      </c>
      <c r="Q17" s="35"/>
      <c r="R17" s="35">
        <f t="shared" si="0"/>
        <v>3453069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0569.14YN</v>
      </c>
      <c r="E18" s="43" t="str">
        <f>+'Access-Mai'!F18</f>
        <v>PRESTACAO JURISDICIONAL NA JUSTICA FEDERAL</v>
      </c>
      <c r="F18" s="43" t="str">
        <f>+'Access-Mai'!H18</f>
        <v>REFORMA DO FORUM FEDERAL CIVEL DE SAO PAULO - SP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700000</v>
      </c>
      <c r="Q18" s="35"/>
      <c r="R18" s="35">
        <f t="shared" si="0"/>
        <v>700000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0569.14YO</v>
      </c>
      <c r="E19" s="43" t="str">
        <f>+'Access-Mai'!F19</f>
        <v>PRESTACAO JURISDICIONAL NA JUSTICA FEDERAL</v>
      </c>
      <c r="F19" s="43" t="str">
        <f>+'Access-Mai'!H19</f>
        <v>REFORMA DA SEDE ADMINISTRATIVA DA JUSTICA FEDERAL DE SAO PAU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890000</v>
      </c>
      <c r="Q19" s="35"/>
      <c r="R19" s="35">
        <f t="shared" si="0"/>
        <v>890000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0569.158T</v>
      </c>
      <c r="E20" s="43" t="str">
        <f>+'Access-Mai'!F20</f>
        <v>PRESTACAO JURISDICIONAL NA JUSTICA FEDERAL</v>
      </c>
      <c r="F20" s="43" t="str">
        <f>+'Access-Mai'!H20</f>
        <v>REFORMA DO JUIZADO ESPECIAL FEDERAL DE SAO PAULO - SP - 2. E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2000000</v>
      </c>
      <c r="Q20" s="35"/>
      <c r="R20" s="35">
        <f t="shared" si="0"/>
        <v>2000000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0569.15NX</v>
      </c>
      <c r="E21" s="43" t="str">
        <f>+'Access-Mai'!F21</f>
        <v>PRESTACAO JURISDICIONAL NA JUSTICA FEDERAL</v>
      </c>
      <c r="F21" s="43" t="str">
        <f>+'Access-Mai'!H21</f>
        <v>REFORMA DO FORUM FEDERAL DE SANTOS - SP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4</v>
      </c>
      <c r="K21" s="35"/>
      <c r="L21" s="35"/>
      <c r="M21" s="35"/>
      <c r="N21" s="33">
        <v>0</v>
      </c>
      <c r="O21" s="35"/>
      <c r="P21" s="35">
        <f>'Access-Mai'!M21</f>
        <v>1800000</v>
      </c>
      <c r="Q21" s="35"/>
      <c r="R21" s="35">
        <f t="shared" si="0"/>
        <v>1800000</v>
      </c>
      <c r="S21" s="35">
        <f>'Access-Mai'!N21</f>
        <v>0</v>
      </c>
      <c r="T21" s="36">
        <f t="shared" si="1"/>
        <v>0</v>
      </c>
      <c r="U21" s="35">
        <f>'Access-Mai'!O21</f>
        <v>0</v>
      </c>
      <c r="V21" s="36">
        <f t="shared" si="2"/>
        <v>0</v>
      </c>
      <c r="W21" s="35">
        <f>'Access-Mai'!P21</f>
        <v>0</v>
      </c>
      <c r="X21" s="36">
        <f t="shared" si="3"/>
        <v>0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0569.20TP</v>
      </c>
      <c r="E22" s="43" t="str">
        <f>+'Access-Mai'!F22</f>
        <v>PRESTACAO JURISDICIONAL NA JUSTICA FEDERAL</v>
      </c>
      <c r="F22" s="43" t="str">
        <f>+'Access-Mai'!H22</f>
        <v>ATIVOS CIVIS DA UNIAO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1</v>
      </c>
      <c r="K22" s="35"/>
      <c r="L22" s="35"/>
      <c r="M22" s="35"/>
      <c r="N22" s="33">
        <v>0</v>
      </c>
      <c r="O22" s="35"/>
      <c r="P22" s="35">
        <f>'Access-Mai'!M22</f>
        <v>422367269.35000002</v>
      </c>
      <c r="Q22" s="35"/>
      <c r="R22" s="35">
        <f t="shared" si="0"/>
        <v>422367269.35000002</v>
      </c>
      <c r="S22" s="35">
        <f>'Access-Mai'!N22</f>
        <v>422367269.35000002</v>
      </c>
      <c r="T22" s="36">
        <f t="shared" si="1"/>
        <v>1</v>
      </c>
      <c r="U22" s="35">
        <f>'Access-Mai'!O22</f>
        <v>422271769.86000001</v>
      </c>
      <c r="V22" s="36">
        <f t="shared" si="2"/>
        <v>0.99977389467193567</v>
      </c>
      <c r="W22" s="35">
        <f>'Access-Mai'!P22</f>
        <v>419542777.77999997</v>
      </c>
      <c r="X22" s="36">
        <f t="shared" si="3"/>
        <v>0.99331271200453863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02.122</v>
      </c>
      <c r="D23" s="32" t="str">
        <f>CONCATENATE('Access-Mai'!E23,".",'Access-Mai'!G23)</f>
        <v>0569.216H</v>
      </c>
      <c r="E23" s="43" t="str">
        <f>+'Access-Mai'!F23</f>
        <v>PRESTACAO JURISDICIONAL NA JUSTICA FEDERAL</v>
      </c>
      <c r="F23" s="43" t="str">
        <f>+'Access-Mai'!H23</f>
        <v>AJUDA DE CUSTO PARA MORADIA OU AUXILIO-MORADIA A AGENTES PUB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3</v>
      </c>
      <c r="K23" s="35"/>
      <c r="L23" s="35"/>
      <c r="M23" s="35"/>
      <c r="N23" s="33">
        <v>0</v>
      </c>
      <c r="O23" s="35"/>
      <c r="P23" s="35">
        <f>'Access-Mai'!M23</f>
        <v>17799477</v>
      </c>
      <c r="Q23" s="35"/>
      <c r="R23" s="35">
        <f t="shared" si="0"/>
        <v>17799477</v>
      </c>
      <c r="S23" s="35">
        <f>'Access-Mai'!N23</f>
        <v>7356233.3300000001</v>
      </c>
      <c r="T23" s="36">
        <f t="shared" si="1"/>
        <v>0.41328367850358749</v>
      </c>
      <c r="U23" s="35">
        <f>'Access-Mai'!O23</f>
        <v>7261110.8600000003</v>
      </c>
      <c r="V23" s="36">
        <f t="shared" si="2"/>
        <v>0.4079395624938868</v>
      </c>
      <c r="W23" s="35">
        <f>'Access-Mai'!P23</f>
        <v>7261110.8600000003</v>
      </c>
      <c r="X23" s="36">
        <f t="shared" si="3"/>
        <v>0.4079395624938868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4</v>
      </c>
      <c r="K24" s="35"/>
      <c r="L24" s="35"/>
      <c r="M24" s="35"/>
      <c r="N24" s="33">
        <v>0</v>
      </c>
      <c r="O24" s="35"/>
      <c r="P24" s="35">
        <f>'Access-Mai'!M24</f>
        <v>20000</v>
      </c>
      <c r="Q24" s="35"/>
      <c r="R24" s="35">
        <f t="shared" si="0"/>
        <v>20000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02.131</v>
      </c>
      <c r="D25" s="32" t="str">
        <f>CONCATENATE('Access-Mai'!E25,".",'Access-Mai'!G25)</f>
        <v>0569.2549</v>
      </c>
      <c r="E25" s="43" t="str">
        <f>+'Access-Mai'!F25</f>
        <v>PRESTACAO JURISDICIONAL NA JUSTICA FEDERAL</v>
      </c>
      <c r="F25" s="43" t="str">
        <f>+'Access-Mai'!H25</f>
        <v>COMUNICACAO E DIVULGACAO INSTITUCIONAL</v>
      </c>
      <c r="G25" s="32" t="str">
        <f>IF('Access-Mai'!I25="1","F","S")</f>
        <v>F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20000</v>
      </c>
      <c r="Q25" s="35"/>
      <c r="R25" s="35">
        <f t="shared" si="0"/>
        <v>20000</v>
      </c>
      <c r="S25" s="35">
        <f>'Access-Mai'!N25</f>
        <v>0</v>
      </c>
      <c r="T25" s="36">
        <f t="shared" si="1"/>
        <v>0</v>
      </c>
      <c r="U25" s="35">
        <f>'Access-Mai'!O25</f>
        <v>0</v>
      </c>
      <c r="V25" s="36">
        <f t="shared" si="2"/>
        <v>0</v>
      </c>
      <c r="W25" s="35">
        <f>'Access-Mai'!P25</f>
        <v>0</v>
      </c>
      <c r="X25" s="36">
        <f t="shared" si="3"/>
        <v>0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02.301</v>
      </c>
      <c r="D26" s="32" t="str">
        <f>CONCATENATE('Access-Mai'!E26,".",'Access-Mai'!G26)</f>
        <v>0569.2004</v>
      </c>
      <c r="E26" s="43" t="str">
        <f>+'Access-Mai'!F26</f>
        <v>PRESTACAO JURISDICIONAL NA JUSTICA FEDERAL</v>
      </c>
      <c r="F26" s="43" t="str">
        <f>+'Access-Mai'!H26</f>
        <v>ASSISTENCIA MEDICA E ODONTOLOGICA AOS SERVIDORES CIVIS, EMPR</v>
      </c>
      <c r="G26" s="32" t="str">
        <f>IF('Access-Mai'!I26="1","F","S")</f>
        <v>S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30841533</v>
      </c>
      <c r="Q26" s="35"/>
      <c r="R26" s="35">
        <f t="shared" si="0"/>
        <v>30841533</v>
      </c>
      <c r="S26" s="35">
        <f>'Access-Mai'!N26</f>
        <v>16652478.199999999</v>
      </c>
      <c r="T26" s="36">
        <f t="shared" si="1"/>
        <v>0.53993678589193339</v>
      </c>
      <c r="U26" s="35">
        <f>'Access-Mai'!O26</f>
        <v>8545793.2899999991</v>
      </c>
      <c r="V26" s="36">
        <f t="shared" si="2"/>
        <v>0.2770871762438008</v>
      </c>
      <c r="W26" s="35">
        <f>'Access-Mai'!P26</f>
        <v>8545793.2899999991</v>
      </c>
      <c r="X26" s="36">
        <f t="shared" si="3"/>
        <v>0.2770871762438008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0569.212B</v>
      </c>
      <c r="E27" s="43" t="str">
        <f>+'Access-Mai'!F27</f>
        <v>PRESTACAO JURISDICIONAL NA JUSTICA FEDERAL</v>
      </c>
      <c r="F27" s="43" t="str">
        <f>+'Access-Mai'!H27</f>
        <v>BENEFICIOS OBRIGATORIOS AOS SERVIDORES CIVIS, EMPREGADOS, MI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57099527.240000002</v>
      </c>
      <c r="Q27" s="35"/>
      <c r="R27" s="35">
        <f t="shared" si="0"/>
        <v>57099527.240000002</v>
      </c>
      <c r="S27" s="35">
        <f>'Access-Mai'!N27</f>
        <v>57099527.159999996</v>
      </c>
      <c r="T27" s="36">
        <f t="shared" si="1"/>
        <v>0.99999999859893751</v>
      </c>
      <c r="U27" s="35">
        <f>'Access-Mai'!O27</f>
        <v>23651364.059999999</v>
      </c>
      <c r="V27" s="36">
        <f t="shared" si="2"/>
        <v>0.41421295767631994</v>
      </c>
      <c r="W27" s="35">
        <f>'Access-Mai'!P27</f>
        <v>23651364.059999999</v>
      </c>
      <c r="X27" s="36">
        <f t="shared" si="3"/>
        <v>0.41421295767631994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02.846</v>
      </c>
      <c r="D28" s="32" t="str">
        <f>CONCATENATE('Access-Mai'!E28,".",'Access-Mai'!G28)</f>
        <v>0569.09HB</v>
      </c>
      <c r="E28" s="43" t="str">
        <f>+'Access-Mai'!F28</f>
        <v>PRESTACAO JURISDICIONAL NA JUSTICA FEDERAL</v>
      </c>
      <c r="F28" s="43" t="str">
        <f>+'Access-Mai'!H28</f>
        <v>CONTRIBUICAO DA UNIAO, DE SUAS AUTARQUIAS E FUNDACOES PARA O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1</v>
      </c>
      <c r="K28" s="35"/>
      <c r="L28" s="35"/>
      <c r="M28" s="35"/>
      <c r="N28" s="33">
        <v>0</v>
      </c>
      <c r="O28" s="35"/>
      <c r="P28" s="35">
        <f>'Access-Mai'!M28</f>
        <v>70800650.849999994</v>
      </c>
      <c r="Q28" s="35"/>
      <c r="R28" s="35">
        <f t="shared" si="0"/>
        <v>70800650.849999994</v>
      </c>
      <c r="S28" s="35">
        <f>'Access-Mai'!N28</f>
        <v>70800650.849999994</v>
      </c>
      <c r="T28" s="36">
        <f t="shared" si="1"/>
        <v>1</v>
      </c>
      <c r="U28" s="35">
        <f>'Access-Mai'!O28</f>
        <v>70800650.849999994</v>
      </c>
      <c r="V28" s="36">
        <f t="shared" si="2"/>
        <v>1</v>
      </c>
      <c r="W28" s="35">
        <f>'Access-Mai'!P28</f>
        <v>70800650.849999994</v>
      </c>
      <c r="X28" s="36">
        <f t="shared" si="3"/>
        <v>1</v>
      </c>
    </row>
    <row r="29" spans="1:24" ht="30.75" customHeight="1" thickBot="1" x14ac:dyDescent="0.25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09.272</v>
      </c>
      <c r="D29" s="32" t="str">
        <f>CONCATENATE('Access-Mai'!E29,".",'Access-Mai'!G29)</f>
        <v>0089.0181</v>
      </c>
      <c r="E29" s="43" t="str">
        <f>+'Access-Mai'!F29</f>
        <v>PREVIDENCIA DE INATIVOS E PENSIONISTAS DA UNIAO</v>
      </c>
      <c r="F29" s="43" t="str">
        <f>+'Access-Mai'!H29</f>
        <v>APOSENTADORIAS E PENSOES CIVIS DA UNIAO</v>
      </c>
      <c r="G29" s="32" t="str">
        <f>IF('Access-Mai'!I29="1","F","S")</f>
        <v>S</v>
      </c>
      <c r="H29" s="32" t="str">
        <f>+'Access-Mai'!J29</f>
        <v>0169</v>
      </c>
      <c r="I29" s="43" t="str">
        <f>+'Access-Mai'!K29</f>
        <v>CONTRIB.PATRONAL P/PLANO DE SEGURID.SOC.SERV.</v>
      </c>
      <c r="J29" s="32" t="str">
        <f>+'Access-Mai'!L29</f>
        <v>1</v>
      </c>
      <c r="K29" s="35"/>
      <c r="L29" s="35"/>
      <c r="M29" s="35"/>
      <c r="N29" s="33">
        <v>0</v>
      </c>
      <c r="O29" s="35"/>
      <c r="P29" s="35">
        <f>'Access-Mai'!M29</f>
        <v>84954530.069999993</v>
      </c>
      <c r="Q29" s="35"/>
      <c r="R29" s="35">
        <f t="shared" si="0"/>
        <v>84954530.069999993</v>
      </c>
      <c r="S29" s="35">
        <f>'Access-Mai'!N29</f>
        <v>84954530.069999993</v>
      </c>
      <c r="T29" s="36">
        <f t="shared" si="1"/>
        <v>1</v>
      </c>
      <c r="U29" s="35">
        <f>'Access-Mai'!O29</f>
        <v>84924360.290000007</v>
      </c>
      <c r="V29" s="36">
        <f t="shared" si="2"/>
        <v>0.99964487143916725</v>
      </c>
      <c r="W29" s="35">
        <f>'Access-Mai'!P29</f>
        <v>84237409.430000007</v>
      </c>
      <c r="X29" s="36">
        <f t="shared" si="3"/>
        <v>0.99155877103423329</v>
      </c>
    </row>
    <row r="30" spans="1:24" ht="30.75" customHeight="1" thickBot="1" x14ac:dyDescent="0.25">
      <c r="A30" s="85" t="s">
        <v>118</v>
      </c>
      <c r="B30" s="86"/>
      <c r="C30" s="86"/>
      <c r="D30" s="86"/>
      <c r="E30" s="86"/>
      <c r="F30" s="86"/>
      <c r="G30" s="86"/>
      <c r="H30" s="86"/>
      <c r="I30" s="86"/>
      <c r="J30" s="87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f>SUM(P10:P29)</f>
        <v>910699611.50999999</v>
      </c>
      <c r="Q30" s="38">
        <f>SUM(Q10:Q29)</f>
        <v>0</v>
      </c>
      <c r="R30" s="38">
        <f>SUM(R10:R29)</f>
        <v>910699611.50999999</v>
      </c>
      <c r="S30" s="38">
        <f>SUM(S10:S29)</f>
        <v>821651445.1500001</v>
      </c>
      <c r="T30" s="39">
        <f t="shared" si="1"/>
        <v>0.90222004573785619</v>
      </c>
      <c r="U30" s="38">
        <f>SUM(U10:U29)</f>
        <v>675605349.17999995</v>
      </c>
      <c r="V30" s="39">
        <f t="shared" si="2"/>
        <v>0.7418531210964302</v>
      </c>
      <c r="W30" s="38">
        <f>SUM(W10:W29)</f>
        <v>670590508.0999999</v>
      </c>
      <c r="X30" s="39">
        <f t="shared" si="3"/>
        <v>0.73634654020343393</v>
      </c>
    </row>
    <row r="31" spans="1:24" ht="12.75" x14ac:dyDescent="0.2">
      <c r="A31" s="3" t="s">
        <v>119</v>
      </c>
      <c r="B31" s="3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>
      <c r="A32" s="3" t="s">
        <v>120</v>
      </c>
      <c r="B32" s="40"/>
      <c r="C32" s="3"/>
      <c r="D32" s="3"/>
      <c r="E32" s="3"/>
      <c r="F32" s="3"/>
      <c r="G32" s="3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3"/>
      <c r="W32" s="5"/>
      <c r="X32" s="3"/>
    </row>
    <row r="33" spans="14:24" ht="12.75" x14ac:dyDescent="0.2"/>
    <row r="34" spans="14:24" ht="12.75" x14ac:dyDescent="0.2"/>
    <row r="35" spans="14:24" ht="12.75" x14ac:dyDescent="0.2">
      <c r="N35" t="s">
        <v>15</v>
      </c>
      <c r="P35" s="42">
        <f>SUM(P10:P29)</f>
        <v>910699611.50999999</v>
      </c>
      <c r="Q35" s="42"/>
      <c r="R35" s="42">
        <f>SUM(R10:R29)</f>
        <v>910699611.50999999</v>
      </c>
      <c r="S35" s="42">
        <f>SUM(S10:S29)</f>
        <v>821651445.1500001</v>
      </c>
      <c r="T35" s="42"/>
      <c r="U35" s="42">
        <f>SUM(U10:U29)</f>
        <v>675605349.17999995</v>
      </c>
      <c r="V35" s="42"/>
      <c r="W35" s="42">
        <f>SUM(W10:W29)</f>
        <v>670590508.0999999</v>
      </c>
      <c r="X35" s="42"/>
    </row>
    <row r="36" spans="14:24" ht="12.75" x14ac:dyDescent="0.2">
      <c r="N36" s="55" t="s">
        <v>146</v>
      </c>
      <c r="P36" s="42">
        <f>'Access-Mai'!M31</f>
        <v>910699611.50999999</v>
      </c>
      <c r="Q36" s="42"/>
      <c r="R36" s="42">
        <f>'Access-Mai'!M31</f>
        <v>910699611.50999999</v>
      </c>
      <c r="S36" s="42">
        <f>'Access-Mai'!N31</f>
        <v>821651445.1500001</v>
      </c>
      <c r="T36" s="42"/>
      <c r="U36" s="42">
        <f>'Access-Mai'!O31</f>
        <v>675605349.17999995</v>
      </c>
      <c r="V36" s="42"/>
      <c r="W36" s="42">
        <f>'Access-Mai'!P31</f>
        <v>670590508.0999999</v>
      </c>
      <c r="X36" s="42"/>
    </row>
    <row r="37" spans="14:24" ht="12.75" x14ac:dyDescent="0.2">
      <c r="N37" t="s">
        <v>16</v>
      </c>
      <c r="P37" s="42">
        <f>+P35-P36</f>
        <v>0</v>
      </c>
      <c r="Q37" s="42"/>
      <c r="R37" s="42">
        <f>+R35-R36</f>
        <v>0</v>
      </c>
      <c r="S37" s="42">
        <f>+S35-S36</f>
        <v>0</v>
      </c>
      <c r="T37" s="42"/>
      <c r="U37" s="42">
        <f>+U35-U36</f>
        <v>0</v>
      </c>
      <c r="V37" s="42"/>
      <c r="W37" s="42">
        <f>+W35-W36</f>
        <v>0</v>
      </c>
      <c r="X37" s="42"/>
    </row>
    <row r="38" spans="14:24" ht="12.75" x14ac:dyDescent="0.2"/>
    <row r="39" spans="14:24" ht="12.75" x14ac:dyDescent="0.2">
      <c r="N39" s="55" t="s">
        <v>142</v>
      </c>
      <c r="P39" s="42">
        <v>910699611.50999999</v>
      </c>
      <c r="Q39" s="56"/>
      <c r="R39" s="42">
        <v>910699611.50999999</v>
      </c>
      <c r="S39" s="42">
        <v>821651445.14999998</v>
      </c>
      <c r="T39" s="56"/>
      <c r="U39" s="42">
        <v>675605349.17999995</v>
      </c>
      <c r="V39" s="56"/>
      <c r="W39" s="42">
        <v>670590508.10000002</v>
      </c>
    </row>
    <row r="40" spans="14:24" ht="12.75" x14ac:dyDescent="0.2">
      <c r="N40" s="55" t="s">
        <v>16</v>
      </c>
      <c r="P40" s="57">
        <f>P35-P39</f>
        <v>0</v>
      </c>
      <c r="Q40" s="57"/>
      <c r="R40" s="42">
        <f>R35-R39</f>
        <v>0</v>
      </c>
      <c r="S40" s="57">
        <f t="shared" ref="S40:W40" si="4">S35-S39</f>
        <v>0</v>
      </c>
      <c r="T40" s="57">
        <f t="shared" si="4"/>
        <v>0</v>
      </c>
      <c r="U40" s="57">
        <f t="shared" si="4"/>
        <v>0</v>
      </c>
      <c r="V40" s="57">
        <f t="shared" si="4"/>
        <v>0</v>
      </c>
      <c r="W40" s="57">
        <f t="shared" si="4"/>
        <v>0</v>
      </c>
    </row>
    <row r="41" spans="14:24" ht="12.75" x14ac:dyDescent="0.2"/>
    <row r="42" spans="14:24" ht="12.75" x14ac:dyDescent="0.2"/>
    <row r="43" spans="14:24" ht="12.75" x14ac:dyDescent="0.2"/>
  </sheetData>
  <mergeCells count="17">
    <mergeCell ref="A30:J3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topLeftCell="F25" zoomScale="85" zoomScaleNormal="95" zoomScaleSheetLayoutView="85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4" width="14.140625" customWidth="1"/>
    <col min="15" max="15" width="17.140625" customWidth="1"/>
    <col min="16" max="16" width="15.5703125" customWidth="1"/>
    <col min="17" max="17" width="11.42578125" customWidth="1"/>
    <col min="18" max="18" width="17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43252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31720937</v>
      </c>
      <c r="Q10" s="30"/>
      <c r="R10" s="30">
        <f>N10-O10+P10+Q10</f>
        <v>31720937</v>
      </c>
      <c r="S10" s="30">
        <f>'Access-Jun'!N10</f>
        <v>28458358.949999999</v>
      </c>
      <c r="T10" s="31">
        <f>IF(R10&gt;0,S10/R10,0)</f>
        <v>0.89714748810856371</v>
      </c>
      <c r="U10" s="30">
        <f>'Access-Jun'!O10</f>
        <v>21061749.73</v>
      </c>
      <c r="V10" s="31">
        <f>IF(R10&gt;0,U10/R10,0)</f>
        <v>0.66396997446828254</v>
      </c>
      <c r="W10" s="30">
        <f>'Access-Jun'!P10</f>
        <v>20548349.34</v>
      </c>
      <c r="X10" s="31">
        <f>IF(R10&gt;0,W10/R10,0)</f>
        <v>0.64778506826579552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3152810</v>
      </c>
      <c r="Q11" s="35"/>
      <c r="R11" s="35">
        <f t="shared" ref="R11:R29" si="0">N11-O11+P11+Q11</f>
        <v>3152810</v>
      </c>
      <c r="S11" s="35">
        <f>'Access-Jun'!N11</f>
        <v>238514.98</v>
      </c>
      <c r="T11" s="36">
        <f t="shared" ref="T11:T30" si="1">IF(R11&gt;0,S11/R11,0)</f>
        <v>7.565155527925882E-2</v>
      </c>
      <c r="U11" s="35">
        <f>'Access-Jun'!O11</f>
        <v>55195.51</v>
      </c>
      <c r="V11" s="36">
        <f t="shared" ref="V11:V30" si="2">IF(R11&gt;0,U11/R11,0)</f>
        <v>1.7506766979297834E-2</v>
      </c>
      <c r="W11" s="35">
        <f>'Access-Jun'!P11</f>
        <v>55195.51</v>
      </c>
      <c r="X11" s="36">
        <f t="shared" ref="X11:X30" si="3">IF(R11&gt;0,W11/R11,0)</f>
        <v>1.7506766979297834E-2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150544829</v>
      </c>
      <c r="Q12" s="35"/>
      <c r="R12" s="35">
        <f t="shared" si="0"/>
        <v>150544829</v>
      </c>
      <c r="S12" s="35">
        <f>'Access-Jun'!N12</f>
        <v>130230084.94</v>
      </c>
      <c r="T12" s="36">
        <f t="shared" si="1"/>
        <v>0.86505850652631844</v>
      </c>
      <c r="U12" s="35">
        <f>'Access-Jun'!O12</f>
        <v>49955216.530000001</v>
      </c>
      <c r="V12" s="36">
        <f t="shared" si="2"/>
        <v>0.33182950794012328</v>
      </c>
      <c r="W12" s="35">
        <f>'Access-Jun'!P12</f>
        <v>48135593.689999998</v>
      </c>
      <c r="X12" s="36">
        <f t="shared" si="3"/>
        <v>0.31974259102582658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23202114</v>
      </c>
      <c r="Q13" s="35"/>
      <c r="R13" s="35">
        <f t="shared" si="0"/>
        <v>23202114</v>
      </c>
      <c r="S13" s="35">
        <f>'Access-Jun'!N13</f>
        <v>14133215.57</v>
      </c>
      <c r="T13" s="36">
        <f t="shared" si="1"/>
        <v>0.60913482150807463</v>
      </c>
      <c r="U13" s="35">
        <f>'Access-Jun'!O13</f>
        <v>3354670.89</v>
      </c>
      <c r="V13" s="36">
        <f t="shared" si="2"/>
        <v>0.1445847085313002</v>
      </c>
      <c r="W13" s="35">
        <f>'Access-Jun'!P13</f>
        <v>3092258.89</v>
      </c>
      <c r="X13" s="36">
        <f t="shared" si="3"/>
        <v>0.13327487702198171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02.061</v>
      </c>
      <c r="D14" s="32" t="str">
        <f>CONCATENATE('Access-Jun'!E14,".",'Access-Jun'!G14)</f>
        <v>0569.4257</v>
      </c>
      <c r="E14" s="43" t="str">
        <f>+'Access-Jun'!F14</f>
        <v>PRESTACAO JURISDICIONAL NA JUSTICA FEDERAL</v>
      </c>
      <c r="F14" s="43" t="str">
        <f>+'Access-Jun'!H14</f>
        <v>JULGAMENTO DE CAUSAS NA JUSTICA FEDERAL</v>
      </c>
      <c r="G14" s="32" t="str">
        <f>IF('Access-Jun'!I14="1","F","S")</f>
        <v>F</v>
      </c>
      <c r="H14" s="32" t="str">
        <f>+'Access-Jun'!J14</f>
        <v>0181</v>
      </c>
      <c r="I14" s="43" t="str">
        <f>+'Access-Jun'!K14</f>
        <v>RECURSOS DE CONVENIOS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4995675</v>
      </c>
      <c r="Q14" s="35"/>
      <c r="R14" s="35">
        <f t="shared" si="0"/>
        <v>4995675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0569.11RQ</v>
      </c>
      <c r="E15" s="43" t="str">
        <f>+'Access-Jun'!F15</f>
        <v>PRESTACAO JURISDICIONAL NA JUSTICA FEDERAL</v>
      </c>
      <c r="F15" s="43" t="str">
        <f>+'Access-Jun'!H15</f>
        <v>REFORMA DO FORUM FEDERAL DE EXECUCOES FISCAIS DE SAO PAULO -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1490000</v>
      </c>
      <c r="Q15" s="35"/>
      <c r="R15" s="35">
        <f t="shared" si="0"/>
        <v>1490000</v>
      </c>
      <c r="S15" s="35">
        <f>'Access-Jun'!N15</f>
        <v>0</v>
      </c>
      <c r="T15" s="36">
        <f t="shared" si="1"/>
        <v>0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0569.12S9</v>
      </c>
      <c r="E16" s="43" t="str">
        <f>+'Access-Jun'!F16</f>
        <v>PRESTACAO JURISDICIONAL NA JUSTICA FEDERAL</v>
      </c>
      <c r="F16" s="43" t="str">
        <f>+'Access-Jun'!H16</f>
        <v>REFORMA DO FORUM FEDERAL CRIMINAL E PREVIDENCIARIO DE SAO PA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3000000</v>
      </c>
      <c r="Q16" s="35"/>
      <c r="R16" s="35">
        <f t="shared" si="0"/>
        <v>3000000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0569.13FR</v>
      </c>
      <c r="E17" s="43" t="str">
        <f>+'Access-Jun'!F17</f>
        <v>PRESTACAO JURISDICIONAL NA JUSTICA FEDERAL</v>
      </c>
      <c r="F17" s="43" t="str">
        <f>+'Access-Jun'!H17</f>
        <v>REFORMA DO FORUM FEDERAL DE RIBEIRAO PRETO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3453069</v>
      </c>
      <c r="Q17" s="35"/>
      <c r="R17" s="35">
        <f t="shared" si="0"/>
        <v>3453069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0569.14YN</v>
      </c>
      <c r="E18" s="43" t="str">
        <f>+'Access-Jun'!F18</f>
        <v>PRESTACAO JURISDICIONAL NA JUSTICA FEDERAL</v>
      </c>
      <c r="F18" s="43" t="str">
        <f>+'Access-Jun'!H18</f>
        <v>REFORMA DO FORUM FEDERAL CIVEL DE SAO PAULO - SP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700000</v>
      </c>
      <c r="Q18" s="35"/>
      <c r="R18" s="35">
        <f t="shared" si="0"/>
        <v>700000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0569.14YO</v>
      </c>
      <c r="E19" s="43" t="str">
        <f>+'Access-Jun'!F19</f>
        <v>PRESTACAO JURISDICIONAL NA JUSTICA FEDERAL</v>
      </c>
      <c r="F19" s="43" t="str">
        <f>+'Access-Jun'!H19</f>
        <v>REFORMA DA SEDE ADMINISTRATIVA DA JUSTICA FEDERAL DE SAO PAU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890000</v>
      </c>
      <c r="Q19" s="35"/>
      <c r="R19" s="35">
        <f t="shared" si="0"/>
        <v>890000</v>
      </c>
      <c r="S19" s="35">
        <f>'Access-Jun'!N19</f>
        <v>2187.91</v>
      </c>
      <c r="T19" s="36">
        <f t="shared" si="1"/>
        <v>2.458325842696629E-3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0569.158T</v>
      </c>
      <c r="E20" s="43" t="str">
        <f>+'Access-Jun'!F20</f>
        <v>PRESTACAO JURISDICIONAL NA JUSTICA FEDERAL</v>
      </c>
      <c r="F20" s="43" t="str">
        <f>+'Access-Jun'!H20</f>
        <v>REFORMA DO JUIZADO ESPECIAL FEDERAL DE SAO PAULO - SP - 2. E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2000000</v>
      </c>
      <c r="Q20" s="35"/>
      <c r="R20" s="35">
        <f t="shared" si="0"/>
        <v>2000000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0569.15NX</v>
      </c>
      <c r="E21" s="43" t="str">
        <f>+'Access-Jun'!F21</f>
        <v>PRESTACAO JURISDICIONAL NA JUSTICA FEDERAL</v>
      </c>
      <c r="F21" s="43" t="str">
        <f>+'Access-Jun'!H21</f>
        <v>REFORMA DO FORUM FEDERAL DE SANTOS - SP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4</v>
      </c>
      <c r="K21" s="35"/>
      <c r="L21" s="35"/>
      <c r="M21" s="35"/>
      <c r="N21" s="33">
        <v>0</v>
      </c>
      <c r="O21" s="35"/>
      <c r="P21" s="35">
        <f>'Access-Jun'!M21</f>
        <v>1800000</v>
      </c>
      <c r="Q21" s="35"/>
      <c r="R21" s="35">
        <f t="shared" si="0"/>
        <v>1800000</v>
      </c>
      <c r="S21" s="35">
        <f>'Access-Jun'!N21</f>
        <v>0</v>
      </c>
      <c r="T21" s="36">
        <f t="shared" si="1"/>
        <v>0</v>
      </c>
      <c r="U21" s="35">
        <f>'Access-Jun'!O21</f>
        <v>0</v>
      </c>
      <c r="V21" s="36">
        <f t="shared" si="2"/>
        <v>0</v>
      </c>
      <c r="W21" s="35">
        <f>'Access-Jun'!P21</f>
        <v>0</v>
      </c>
      <c r="X21" s="36">
        <f t="shared" si="3"/>
        <v>0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0569.20TP</v>
      </c>
      <c r="E22" s="43" t="str">
        <f>+'Access-Jun'!F22</f>
        <v>PRESTACAO JURISDICIONAL NA JUSTICA FEDERAL</v>
      </c>
      <c r="F22" s="43" t="str">
        <f>+'Access-Jun'!H22</f>
        <v>ATIVOS CIVIS DA UNIAO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1</v>
      </c>
      <c r="K22" s="35"/>
      <c r="L22" s="35"/>
      <c r="M22" s="35"/>
      <c r="N22" s="33">
        <v>0</v>
      </c>
      <c r="O22" s="35"/>
      <c r="P22" s="35">
        <f>'Access-Jun'!M22</f>
        <v>502784988.81</v>
      </c>
      <c r="Q22" s="35"/>
      <c r="R22" s="35">
        <f t="shared" si="0"/>
        <v>502784988.81</v>
      </c>
      <c r="S22" s="35">
        <f>'Access-Jun'!N22</f>
        <v>502784988.81</v>
      </c>
      <c r="T22" s="36">
        <f t="shared" si="1"/>
        <v>1</v>
      </c>
      <c r="U22" s="35">
        <f>'Access-Jun'!O22</f>
        <v>502720532.13999999</v>
      </c>
      <c r="V22" s="36">
        <f t="shared" si="2"/>
        <v>0.99987180072708104</v>
      </c>
      <c r="W22" s="35">
        <f>'Access-Jun'!P22</f>
        <v>499991073.81</v>
      </c>
      <c r="X22" s="36">
        <f t="shared" si="3"/>
        <v>0.99444312168783577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02.122</v>
      </c>
      <c r="D23" s="32" t="str">
        <f>CONCATENATE('Access-Jun'!E23,".",'Access-Jun'!G23)</f>
        <v>0569.216H</v>
      </c>
      <c r="E23" s="43" t="str">
        <f>+'Access-Jun'!F23</f>
        <v>PRESTACAO JURISDICIONAL NA JUSTICA FEDERAL</v>
      </c>
      <c r="F23" s="43" t="str">
        <f>+'Access-Jun'!H23</f>
        <v>AJUDA DE CUSTO PARA MORADIA OU AUXILIO-MORADIA A AGENTES PUB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3</v>
      </c>
      <c r="K23" s="35"/>
      <c r="L23" s="35"/>
      <c r="M23" s="35"/>
      <c r="N23" s="33">
        <v>0</v>
      </c>
      <c r="O23" s="35"/>
      <c r="P23" s="35">
        <f>'Access-Jun'!M23</f>
        <v>17799477</v>
      </c>
      <c r="Q23" s="35"/>
      <c r="R23" s="35">
        <f t="shared" si="0"/>
        <v>17799477</v>
      </c>
      <c r="S23" s="35">
        <f>'Access-Jun'!N23</f>
        <v>8792128.7699999996</v>
      </c>
      <c r="T23" s="36">
        <f t="shared" si="1"/>
        <v>0.49395433191660632</v>
      </c>
      <c r="U23" s="35">
        <f>'Access-Jun'!O23</f>
        <v>8698806.3000000007</v>
      </c>
      <c r="V23" s="36">
        <f t="shared" si="2"/>
        <v>0.48871134247371428</v>
      </c>
      <c r="W23" s="35">
        <f>'Access-Jun'!P23</f>
        <v>8698806.3000000007</v>
      </c>
      <c r="X23" s="36">
        <f t="shared" si="3"/>
        <v>0.48871134247371428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4</v>
      </c>
      <c r="K24" s="35"/>
      <c r="L24" s="35"/>
      <c r="M24" s="35"/>
      <c r="N24" s="33">
        <v>0</v>
      </c>
      <c r="O24" s="35"/>
      <c r="P24" s="35">
        <f>'Access-Jun'!M24</f>
        <v>20000</v>
      </c>
      <c r="Q24" s="35"/>
      <c r="R24" s="35">
        <f t="shared" si="0"/>
        <v>20000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02.131</v>
      </c>
      <c r="D25" s="32" t="str">
        <f>CONCATENATE('Access-Jun'!E25,".",'Access-Jun'!G25)</f>
        <v>0569.2549</v>
      </c>
      <c r="E25" s="43" t="str">
        <f>+'Access-Jun'!F25</f>
        <v>PRESTACAO JURISDICIONAL NA JUSTICA FEDERAL</v>
      </c>
      <c r="F25" s="43" t="str">
        <f>+'Access-Jun'!H25</f>
        <v>COMUNICACAO E DIVULGACAO INSTITUCIONAL</v>
      </c>
      <c r="G25" s="32" t="str">
        <f>IF('Access-Jun'!I25="1","F","S")</f>
        <v>F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20000</v>
      </c>
      <c r="Q25" s="35"/>
      <c r="R25" s="35">
        <f t="shared" si="0"/>
        <v>20000</v>
      </c>
      <c r="S25" s="35">
        <f>'Access-Jun'!N25</f>
        <v>0</v>
      </c>
      <c r="T25" s="36">
        <f t="shared" si="1"/>
        <v>0</v>
      </c>
      <c r="U25" s="35">
        <f>'Access-Jun'!O25</f>
        <v>0</v>
      </c>
      <c r="V25" s="36">
        <f t="shared" si="2"/>
        <v>0</v>
      </c>
      <c r="W25" s="35">
        <f>'Access-Jun'!P25</f>
        <v>0</v>
      </c>
      <c r="X25" s="36">
        <f t="shared" si="3"/>
        <v>0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02.301</v>
      </c>
      <c r="D26" s="32" t="str">
        <f>CONCATENATE('Access-Jun'!E26,".",'Access-Jun'!G26)</f>
        <v>0569.2004</v>
      </c>
      <c r="E26" s="43" t="str">
        <f>+'Access-Jun'!F26</f>
        <v>PRESTACAO JURISDICIONAL NA JUSTICA FEDERAL</v>
      </c>
      <c r="F26" s="43" t="str">
        <f>+'Access-Jun'!H26</f>
        <v>ASSISTENCIA MEDICA E ODONTOLOGICA AOS SERVIDORES CIVIS, EMPR</v>
      </c>
      <c r="G26" s="32" t="str">
        <f>IF('Access-Jun'!I26="1","F","S")</f>
        <v>S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30841533</v>
      </c>
      <c r="Q26" s="35"/>
      <c r="R26" s="35">
        <f t="shared" si="0"/>
        <v>30841533</v>
      </c>
      <c r="S26" s="35">
        <f>'Access-Jun'!N26</f>
        <v>18872478.199999999</v>
      </c>
      <c r="T26" s="36">
        <f t="shared" si="1"/>
        <v>0.61191764365279766</v>
      </c>
      <c r="U26" s="35">
        <f>'Access-Jun'!O26</f>
        <v>10571493.279999999</v>
      </c>
      <c r="V26" s="36">
        <f t="shared" si="2"/>
        <v>0.34276808743586124</v>
      </c>
      <c r="W26" s="35">
        <f>'Access-Jun'!P26</f>
        <v>10571493.279999999</v>
      </c>
      <c r="X26" s="36">
        <f t="shared" si="3"/>
        <v>0.34276808743586124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0569.212B</v>
      </c>
      <c r="E27" s="43" t="str">
        <f>+'Access-Jun'!F27</f>
        <v>PRESTACAO JURISDICIONAL NA JUSTICA FEDERAL</v>
      </c>
      <c r="F27" s="43" t="str">
        <f>+'Access-Jun'!H27</f>
        <v>BENEFICIOS OBRIGATORIOS AOS SERVIDORES CIVIS, EMPREGADOS, MI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58058724.619999997</v>
      </c>
      <c r="Q27" s="35"/>
      <c r="R27" s="35">
        <f t="shared" si="0"/>
        <v>58058724.619999997</v>
      </c>
      <c r="S27" s="35">
        <f>'Access-Jun'!N27</f>
        <v>57118577.539999999</v>
      </c>
      <c r="T27" s="36">
        <f t="shared" si="1"/>
        <v>0.9838069629301478</v>
      </c>
      <c r="U27" s="35">
        <f>'Access-Jun'!O27</f>
        <v>28382220.850000001</v>
      </c>
      <c r="V27" s="36">
        <f t="shared" si="2"/>
        <v>0.48885367420253201</v>
      </c>
      <c r="W27" s="35">
        <f>'Access-Jun'!P27</f>
        <v>28382220.850000001</v>
      </c>
      <c r="X27" s="36">
        <f t="shared" si="3"/>
        <v>0.48885367420253201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02.846</v>
      </c>
      <c r="D28" s="32" t="str">
        <f>CONCATENATE('Access-Jun'!E28,".",'Access-Jun'!G28)</f>
        <v>0569.09HB</v>
      </c>
      <c r="E28" s="43" t="str">
        <f>+'Access-Jun'!F28</f>
        <v>PRESTACAO JURISDICIONAL NA JUSTICA FEDERAL</v>
      </c>
      <c r="F28" s="43" t="str">
        <f>+'Access-Jun'!H28</f>
        <v>CONTRIBUICAO DA UNIAO, DE SUAS AUTARQUIAS E FUNDACOES PARA O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1</v>
      </c>
      <c r="K28" s="35"/>
      <c r="L28" s="35"/>
      <c r="M28" s="35"/>
      <c r="N28" s="33">
        <v>0</v>
      </c>
      <c r="O28" s="35"/>
      <c r="P28" s="35">
        <f>'Access-Jun'!M28</f>
        <v>85210192.790000007</v>
      </c>
      <c r="Q28" s="35"/>
      <c r="R28" s="35">
        <f t="shared" si="0"/>
        <v>85210192.790000007</v>
      </c>
      <c r="S28" s="35">
        <f>'Access-Jun'!N28</f>
        <v>85210192.790000007</v>
      </c>
      <c r="T28" s="36">
        <f t="shared" si="1"/>
        <v>1</v>
      </c>
      <c r="U28" s="35">
        <f>'Access-Jun'!O28</f>
        <v>85210192.790000007</v>
      </c>
      <c r="V28" s="36">
        <f t="shared" si="2"/>
        <v>1</v>
      </c>
      <c r="W28" s="35">
        <f>'Access-Jun'!P28</f>
        <v>85210192.790000007</v>
      </c>
      <c r="X28" s="36">
        <f t="shared" si="3"/>
        <v>1</v>
      </c>
    </row>
    <row r="29" spans="1:24" ht="30.75" customHeight="1" thickBot="1" x14ac:dyDescent="0.25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09.272</v>
      </c>
      <c r="D29" s="32" t="str">
        <f>CONCATENATE('Access-Jun'!E29,".",'Access-Jun'!G29)</f>
        <v>0089.0181</v>
      </c>
      <c r="E29" s="43" t="str">
        <f>+'Access-Jun'!F29</f>
        <v>PREVIDENCIA DE INATIVOS E PENSIONISTAS DA UNIAO</v>
      </c>
      <c r="F29" s="43" t="str">
        <f>+'Access-Jun'!H29</f>
        <v>APOSENTADORIAS E PENSOES CIVIS DA UNIAO</v>
      </c>
      <c r="G29" s="32" t="str">
        <f>IF('Access-Jun'!I29="1","F","S")</f>
        <v>S</v>
      </c>
      <c r="H29" s="32" t="str">
        <f>+'Access-Jun'!J29</f>
        <v>0169</v>
      </c>
      <c r="I29" s="43" t="str">
        <f>+'Access-Jun'!K29</f>
        <v>CONTRIB.PATRONAL P/PLANO DE SEGURID.SOC.SERV.</v>
      </c>
      <c r="J29" s="32" t="str">
        <f>+'Access-Jun'!L29</f>
        <v>1</v>
      </c>
      <c r="K29" s="35"/>
      <c r="L29" s="35"/>
      <c r="M29" s="35"/>
      <c r="N29" s="33">
        <v>0</v>
      </c>
      <c r="O29" s="35"/>
      <c r="P29" s="35">
        <f>'Access-Jun'!M29</f>
        <v>101257669.06999999</v>
      </c>
      <c r="Q29" s="35"/>
      <c r="R29" s="35">
        <f t="shared" si="0"/>
        <v>101257669.06999999</v>
      </c>
      <c r="S29" s="35">
        <f>'Access-Jun'!N29</f>
        <v>101257669.06999999</v>
      </c>
      <c r="T29" s="36">
        <f t="shared" si="1"/>
        <v>1</v>
      </c>
      <c r="U29" s="35">
        <f>'Access-Jun'!O29</f>
        <v>101257669.06999999</v>
      </c>
      <c r="V29" s="36">
        <f t="shared" si="2"/>
        <v>1</v>
      </c>
      <c r="W29" s="35">
        <f>'Access-Jun'!P29</f>
        <v>100564779.34999999</v>
      </c>
      <c r="X29" s="36">
        <f t="shared" si="3"/>
        <v>0.99315716304390733</v>
      </c>
    </row>
    <row r="30" spans="1:24" ht="30.75" customHeight="1" thickBot="1" x14ac:dyDescent="0.25">
      <c r="A30" s="85" t="s">
        <v>118</v>
      </c>
      <c r="B30" s="86"/>
      <c r="C30" s="86"/>
      <c r="D30" s="86"/>
      <c r="E30" s="86"/>
      <c r="F30" s="86"/>
      <c r="G30" s="86"/>
      <c r="H30" s="86"/>
      <c r="I30" s="86"/>
      <c r="J30" s="87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f>SUM(P10:P29)</f>
        <v>1022942019.29</v>
      </c>
      <c r="Q30" s="38">
        <f>SUM(Q10:Q29)</f>
        <v>0</v>
      </c>
      <c r="R30" s="38">
        <f>SUM(R10:R29)</f>
        <v>1022942019.29</v>
      </c>
      <c r="S30" s="38">
        <f>SUM(S10:S29)</f>
        <v>947098397.52999997</v>
      </c>
      <c r="T30" s="39">
        <f t="shared" si="1"/>
        <v>0.92585736011446551</v>
      </c>
      <c r="U30" s="38">
        <f>SUM(U10:U29)</f>
        <v>811267747.08999991</v>
      </c>
      <c r="V30" s="39">
        <f t="shared" si="2"/>
        <v>0.79307304988124527</v>
      </c>
      <c r="W30" s="38">
        <f>SUM(W10:W29)</f>
        <v>805249963.80999994</v>
      </c>
      <c r="X30" s="39">
        <f t="shared" si="3"/>
        <v>0.78719023036017721</v>
      </c>
    </row>
    <row r="31" spans="1:24" ht="12.75" x14ac:dyDescent="0.2">
      <c r="A31" s="3" t="s">
        <v>119</v>
      </c>
      <c r="B31" s="3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>
      <c r="A32" s="3" t="s">
        <v>120</v>
      </c>
      <c r="B32" s="40"/>
      <c r="C32" s="3"/>
      <c r="D32" s="3"/>
      <c r="E32" s="3"/>
      <c r="F32" s="3"/>
      <c r="G32" s="3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3"/>
      <c r="W32" s="5"/>
      <c r="X32" s="3"/>
    </row>
    <row r="33" spans="14:24" ht="12.75" x14ac:dyDescent="0.2"/>
    <row r="34" spans="14:24" ht="12.75" x14ac:dyDescent="0.2"/>
    <row r="35" spans="14:24" ht="12.75" x14ac:dyDescent="0.2">
      <c r="N35" t="s">
        <v>15</v>
      </c>
      <c r="P35" s="42">
        <f>SUM(P10:P29)</f>
        <v>1022942019.29</v>
      </c>
      <c r="Q35" s="42"/>
      <c r="R35" s="42">
        <f>SUM(R10:R29)</f>
        <v>1022942019.29</v>
      </c>
      <c r="S35" s="42">
        <f>SUM(S10:S29)</f>
        <v>947098397.52999997</v>
      </c>
      <c r="T35" s="42"/>
      <c r="U35" s="42">
        <f>SUM(U10:U29)</f>
        <v>811267747.08999991</v>
      </c>
      <c r="V35" s="42"/>
      <c r="W35" s="42">
        <f>SUM(W10:W29)</f>
        <v>805249963.80999994</v>
      </c>
      <c r="X35" s="42"/>
    </row>
    <row r="36" spans="14:24" ht="12.75" x14ac:dyDescent="0.2">
      <c r="N36" s="55" t="s">
        <v>147</v>
      </c>
      <c r="P36" s="42">
        <f>'Access-Jun'!M31</f>
        <v>1022942019.29</v>
      </c>
      <c r="Q36" s="42"/>
      <c r="R36" s="42">
        <f>'Access-Jun'!M31</f>
        <v>1022942019.29</v>
      </c>
      <c r="S36" s="42">
        <f>'Access-Jun'!N31</f>
        <v>947098397.52999997</v>
      </c>
      <c r="T36" s="42"/>
      <c r="U36" s="42">
        <f>'Access-Jun'!O31</f>
        <v>811267747.08999991</v>
      </c>
      <c r="V36" s="42"/>
      <c r="W36" s="42">
        <f>'Access-Jun'!P31</f>
        <v>805249963.80999994</v>
      </c>
      <c r="X36" s="42"/>
    </row>
    <row r="37" spans="14:24" ht="12.75" x14ac:dyDescent="0.2">
      <c r="N37" t="s">
        <v>16</v>
      </c>
      <c r="P37" s="42">
        <f>+P35-P36</f>
        <v>0</v>
      </c>
      <c r="Q37" s="42"/>
      <c r="R37" s="42">
        <f>+R35-R36</f>
        <v>0</v>
      </c>
      <c r="S37" s="42">
        <f>+S35-S36</f>
        <v>0</v>
      </c>
      <c r="T37" s="42"/>
      <c r="U37" s="42">
        <f>+U35-U36</f>
        <v>0</v>
      </c>
      <c r="V37" s="42"/>
      <c r="W37" s="42">
        <f>+W35-W36</f>
        <v>0</v>
      </c>
      <c r="X37" s="42"/>
    </row>
    <row r="38" spans="14:24" ht="12.75" x14ac:dyDescent="0.2"/>
    <row r="39" spans="14:24" ht="12.75" x14ac:dyDescent="0.2">
      <c r="N39" s="55" t="s">
        <v>142</v>
      </c>
      <c r="P39" s="42">
        <v>1022942019.29</v>
      </c>
      <c r="Q39" s="56"/>
      <c r="R39" s="56">
        <v>1022942019.29</v>
      </c>
      <c r="S39" s="42">
        <v>947098397.52999997</v>
      </c>
      <c r="T39" s="56"/>
      <c r="U39" s="42">
        <v>811267747.09000003</v>
      </c>
      <c r="V39" s="56"/>
      <c r="W39" s="42">
        <v>805249963.80999994</v>
      </c>
    </row>
    <row r="40" spans="14:24" ht="12.75" x14ac:dyDescent="0.2">
      <c r="N40" s="55" t="s">
        <v>16</v>
      </c>
      <c r="P40" s="57">
        <f>+P30-P39</f>
        <v>0</v>
      </c>
      <c r="Q40" s="57"/>
      <c r="R40" s="57">
        <f>+R30-R39</f>
        <v>0</v>
      </c>
      <c r="S40" s="57">
        <f>+S30-S39</f>
        <v>0</v>
      </c>
      <c r="T40" s="42"/>
      <c r="U40" s="57">
        <f>+U30-U39</f>
        <v>0</v>
      </c>
      <c r="V40" s="42"/>
      <c r="W40" s="57">
        <f>+W30-W39</f>
        <v>0</v>
      </c>
    </row>
    <row r="41" spans="14:24" ht="12.75" x14ac:dyDescent="0.2"/>
    <row r="42" spans="14:24" ht="12.75" x14ac:dyDescent="0.2"/>
    <row r="43" spans="14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0:J30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tabSelected="1" view="pageBreakPreview" zoomScaleNormal="70" zoomScaleSheetLayoutView="100" workbookViewId="0">
      <selection activeCell="Y25" sqref="V24:Y2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43282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31720937</v>
      </c>
      <c r="Q10" s="30"/>
      <c r="R10" s="30">
        <f>N10-O10+P10+Q10</f>
        <v>31720937</v>
      </c>
      <c r="S10" s="30">
        <f>'Access-Jul'!N10</f>
        <v>31720937</v>
      </c>
      <c r="T10" s="31">
        <f>IF(R10&gt;0,S10/R10,0)</f>
        <v>1</v>
      </c>
      <c r="U10" s="30">
        <f>'Access-Jul'!O10</f>
        <v>25524978.82</v>
      </c>
      <c r="V10" s="31">
        <f>IF(R10&gt;0,U10/R10,0)</f>
        <v>0.80467291429632104</v>
      </c>
      <c r="W10" s="30">
        <f>'Access-Jul'!P10</f>
        <v>24993934.879999999</v>
      </c>
      <c r="X10" s="31">
        <f>IF(R10&gt;0,W10/R10,0)</f>
        <v>0.78793179659226331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3035620</v>
      </c>
      <c r="Q11" s="35"/>
      <c r="R11" s="35">
        <f t="shared" ref="R11:R29" si="0">N11-O11+P11+Q11</f>
        <v>3035620</v>
      </c>
      <c r="S11" s="35">
        <f>'Access-Jul'!N11</f>
        <v>233872.31</v>
      </c>
      <c r="T11" s="36">
        <f t="shared" ref="T11:T30" si="1">IF(R11&gt;0,S11/R11,0)</f>
        <v>7.7042683208043167E-2</v>
      </c>
      <c r="U11" s="35">
        <f>'Access-Jul'!O11</f>
        <v>55195.51</v>
      </c>
      <c r="V11" s="36">
        <f t="shared" ref="V11:V30" si="2">IF(R11&gt;0,U11/R11,0)</f>
        <v>1.8182615083574362E-2</v>
      </c>
      <c r="W11" s="35">
        <f>'Access-Jul'!P11</f>
        <v>55195.51</v>
      </c>
      <c r="X11" s="36">
        <f t="shared" ref="X11:X30" si="3">IF(R11&gt;0,W11/R11,0)</f>
        <v>1.8182615083574362E-2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150544829</v>
      </c>
      <c r="Q12" s="35"/>
      <c r="R12" s="35">
        <f t="shared" si="0"/>
        <v>150544829</v>
      </c>
      <c r="S12" s="35">
        <f>'Access-Jul'!N12</f>
        <v>130500881.95</v>
      </c>
      <c r="T12" s="36">
        <f t="shared" si="1"/>
        <v>0.8668572864100168</v>
      </c>
      <c r="U12" s="35">
        <f>'Access-Jul'!O12</f>
        <v>62456695.079999998</v>
      </c>
      <c r="V12" s="36">
        <f t="shared" si="2"/>
        <v>0.41487107524629757</v>
      </c>
      <c r="W12" s="35">
        <f>'Access-Jul'!P12</f>
        <v>62341420.490000002</v>
      </c>
      <c r="X12" s="36">
        <f t="shared" si="3"/>
        <v>0.41410535920831926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23202114</v>
      </c>
      <c r="Q13" s="35"/>
      <c r="R13" s="35">
        <f t="shared" si="0"/>
        <v>23202114</v>
      </c>
      <c r="S13" s="35">
        <f>'Access-Jul'!N13</f>
        <v>13066427.949999999</v>
      </c>
      <c r="T13" s="36">
        <f t="shared" si="1"/>
        <v>0.56315678605837383</v>
      </c>
      <c r="U13" s="35">
        <f>'Access-Jul'!O13</f>
        <v>4483309.22</v>
      </c>
      <c r="V13" s="36">
        <f t="shared" si="2"/>
        <v>0.19322847995661083</v>
      </c>
      <c r="W13" s="35">
        <f>'Access-Jul'!P13</f>
        <v>4020074.81</v>
      </c>
      <c r="X13" s="36">
        <f t="shared" si="3"/>
        <v>0.1732632987666555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02.061</v>
      </c>
      <c r="D14" s="32" t="str">
        <f>CONCATENATE('Access-Jul'!E14,".",'Access-Jul'!G14)</f>
        <v>0569.4257</v>
      </c>
      <c r="E14" s="43" t="str">
        <f>+'Access-Jul'!F14</f>
        <v>PRESTACAO JURISDICIONAL NA JUSTICA FEDERAL</v>
      </c>
      <c r="F14" s="43" t="str">
        <f>+'Access-Jul'!H14</f>
        <v>JULGAMENTO DE CAUSAS NA JUSTICA FEDERAL</v>
      </c>
      <c r="G14" s="32" t="str">
        <f>IF('Access-Jul'!I14="1","F","S")</f>
        <v>F</v>
      </c>
      <c r="H14" s="32" t="str">
        <f>+'Access-Jul'!J14</f>
        <v>0181</v>
      </c>
      <c r="I14" s="43" t="str">
        <f>+'Access-Jul'!K14</f>
        <v>RECURSOS DE CONVENIOS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4995675</v>
      </c>
      <c r="Q14" s="35"/>
      <c r="R14" s="35">
        <f t="shared" si="0"/>
        <v>4995675</v>
      </c>
      <c r="S14" s="35">
        <f>'Access-Jul'!N14</f>
        <v>0</v>
      </c>
      <c r="T14" s="36">
        <f t="shared" si="1"/>
        <v>0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0569.11RQ</v>
      </c>
      <c r="E15" s="43" t="str">
        <f>+'Access-Jul'!F15</f>
        <v>PRESTACAO JURISDICIONAL NA JUSTICA FEDERAL</v>
      </c>
      <c r="F15" s="43" t="str">
        <f>+'Access-Jul'!H15</f>
        <v>REFORMA DO FORUM FEDERAL DE EXECUCOES FISCAIS DE SAO PAULO -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1490000</v>
      </c>
      <c r="Q15" s="35"/>
      <c r="R15" s="35">
        <f t="shared" si="0"/>
        <v>1490000</v>
      </c>
      <c r="S15" s="35">
        <f>'Access-Jul'!N15</f>
        <v>0</v>
      </c>
      <c r="T15" s="36">
        <f t="shared" si="1"/>
        <v>0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0569.12S9</v>
      </c>
      <c r="E16" s="43" t="str">
        <f>+'Access-Jul'!F16</f>
        <v>PRESTACAO JURISDICIONAL NA JUSTICA FEDERAL</v>
      </c>
      <c r="F16" s="43" t="str">
        <f>+'Access-Jul'!H16</f>
        <v>REFORMA DO FORUM FEDERAL CRIMINAL E PREVIDENCIARIO DE SAO PA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3000000</v>
      </c>
      <c r="Q16" s="35"/>
      <c r="R16" s="35">
        <f t="shared" si="0"/>
        <v>3000000</v>
      </c>
      <c r="S16" s="35">
        <f>'Access-Jul'!N16</f>
        <v>0</v>
      </c>
      <c r="T16" s="36">
        <f t="shared" si="1"/>
        <v>0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0569.13FR</v>
      </c>
      <c r="E17" s="43" t="str">
        <f>+'Access-Jul'!F17</f>
        <v>PRESTACAO JURISDICIONAL NA JUSTICA FEDERAL</v>
      </c>
      <c r="F17" s="43" t="str">
        <f>+'Access-Jul'!H17</f>
        <v>REFORMA DO FORUM FEDERAL DE RIBEIRAO PRETO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3453069</v>
      </c>
      <c r="Q17" s="35"/>
      <c r="R17" s="35">
        <f t="shared" si="0"/>
        <v>3453069</v>
      </c>
      <c r="S17" s="35">
        <f>'Access-Jul'!N17</f>
        <v>0</v>
      </c>
      <c r="T17" s="36">
        <f t="shared" si="1"/>
        <v>0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0569.14YN</v>
      </c>
      <c r="E18" s="43" t="str">
        <f>+'Access-Jul'!F18</f>
        <v>PRESTACAO JURISDICIONAL NA JUSTICA FEDERAL</v>
      </c>
      <c r="F18" s="43" t="str">
        <f>+'Access-Jul'!H18</f>
        <v>REFORMA DO FORUM FEDERAL CIVEL DE SAO PAULO - SP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700000</v>
      </c>
      <c r="Q18" s="35"/>
      <c r="R18" s="35">
        <f t="shared" si="0"/>
        <v>700000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0569.14YO</v>
      </c>
      <c r="E19" s="43" t="str">
        <f>+'Access-Jul'!F19</f>
        <v>PRESTACAO JURISDICIONAL NA JUSTICA FEDERAL</v>
      </c>
      <c r="F19" s="43" t="str">
        <f>+'Access-Jul'!H19</f>
        <v>REFORMA DA SEDE ADMINISTRATIVA DA JUSTICA FEDERAL DE SAO PAU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890000</v>
      </c>
      <c r="Q19" s="35"/>
      <c r="R19" s="35">
        <f t="shared" si="0"/>
        <v>890000</v>
      </c>
      <c r="S19" s="35">
        <f>'Access-Jul'!N19</f>
        <v>2187.91</v>
      </c>
      <c r="T19" s="36">
        <f t="shared" si="1"/>
        <v>2.458325842696629E-3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0569.158T</v>
      </c>
      <c r="E20" s="43" t="str">
        <f>+'Access-Jul'!F20</f>
        <v>PRESTACAO JURISDICIONAL NA JUSTICA FEDERAL</v>
      </c>
      <c r="F20" s="43" t="str">
        <f>+'Access-Jul'!H20</f>
        <v>REFORMA DO JUIZADO ESPECIAL FEDERAL DE SAO PAULO - SP - 2. E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2000000</v>
      </c>
      <c r="Q20" s="35"/>
      <c r="R20" s="35">
        <f t="shared" si="0"/>
        <v>2000000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0569.15NX</v>
      </c>
      <c r="E21" s="43" t="str">
        <f>+'Access-Jul'!F21</f>
        <v>PRESTACAO JURISDICIONAL NA JUSTICA FEDERAL</v>
      </c>
      <c r="F21" s="43" t="str">
        <f>+'Access-Jul'!H21</f>
        <v>REFORMA DO FORUM FEDERAL DE SANTOS - SP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4</v>
      </c>
      <c r="K21" s="35"/>
      <c r="L21" s="35"/>
      <c r="M21" s="35"/>
      <c r="N21" s="33">
        <v>0</v>
      </c>
      <c r="O21" s="35"/>
      <c r="P21" s="35">
        <f>'Access-Jul'!M21</f>
        <v>1800000</v>
      </c>
      <c r="Q21" s="35"/>
      <c r="R21" s="35">
        <f t="shared" si="0"/>
        <v>1800000</v>
      </c>
      <c r="S21" s="35">
        <f>'Access-Jul'!N21</f>
        <v>0</v>
      </c>
      <c r="T21" s="36">
        <f t="shared" si="1"/>
        <v>0</v>
      </c>
      <c r="U21" s="35">
        <f>'Access-Jul'!O21</f>
        <v>0</v>
      </c>
      <c r="V21" s="36">
        <f t="shared" si="2"/>
        <v>0</v>
      </c>
      <c r="W21" s="35">
        <f>'Access-Jul'!P21</f>
        <v>0</v>
      </c>
      <c r="X21" s="36">
        <f t="shared" si="3"/>
        <v>0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0569.20TP</v>
      </c>
      <c r="E22" s="43" t="str">
        <f>+'Access-Jul'!F22</f>
        <v>PRESTACAO JURISDICIONAL NA JUSTICA FEDERAL</v>
      </c>
      <c r="F22" s="43" t="str">
        <f>+'Access-Jul'!H22</f>
        <v>ATIVOS CIVIS DA UNIAO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1</v>
      </c>
      <c r="K22" s="35"/>
      <c r="L22" s="35"/>
      <c r="M22" s="35"/>
      <c r="N22" s="33">
        <v>0</v>
      </c>
      <c r="O22" s="35"/>
      <c r="P22" s="35">
        <f>'Access-Jul'!M22</f>
        <v>579624616.88999999</v>
      </c>
      <c r="Q22" s="35"/>
      <c r="R22" s="35">
        <f t="shared" si="0"/>
        <v>579624616.88999999</v>
      </c>
      <c r="S22" s="35">
        <f>'Access-Jul'!N22</f>
        <v>579624616.88999999</v>
      </c>
      <c r="T22" s="36">
        <f t="shared" si="1"/>
        <v>1</v>
      </c>
      <c r="U22" s="35">
        <f>'Access-Jul'!O22</f>
        <v>579465906.07000005</v>
      </c>
      <c r="V22" s="36">
        <f t="shared" si="2"/>
        <v>0.99972618343773678</v>
      </c>
      <c r="W22" s="35">
        <f>'Access-Jul'!P22</f>
        <v>576763518.67999995</v>
      </c>
      <c r="X22" s="36">
        <f t="shared" si="3"/>
        <v>0.99506387733262369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02.122</v>
      </c>
      <c r="D23" s="32" t="str">
        <f>CONCATENATE('Access-Jul'!E23,".",'Access-Jul'!G23)</f>
        <v>0569.216H</v>
      </c>
      <c r="E23" s="43" t="str">
        <f>+'Access-Jul'!F23</f>
        <v>PRESTACAO JURISDICIONAL NA JUSTICA FEDERAL</v>
      </c>
      <c r="F23" s="43" t="str">
        <f>+'Access-Jul'!H23</f>
        <v>AJUDA DE CUSTO PARA MORADIA OU AUXILIO-MORADIA A AGENTES PUB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3</v>
      </c>
      <c r="K23" s="35"/>
      <c r="L23" s="35"/>
      <c r="M23" s="35"/>
      <c r="N23" s="33">
        <v>0</v>
      </c>
      <c r="O23" s="35"/>
      <c r="P23" s="35">
        <f>'Access-Jul'!M23</f>
        <v>17799477</v>
      </c>
      <c r="Q23" s="35"/>
      <c r="R23" s="35">
        <f t="shared" si="0"/>
        <v>17799477</v>
      </c>
      <c r="S23" s="35">
        <f>'Access-Jul'!N23</f>
        <v>10225251.640000001</v>
      </c>
      <c r="T23" s="36">
        <f t="shared" si="1"/>
        <v>0.57446921839332699</v>
      </c>
      <c r="U23" s="35">
        <f>'Access-Jul'!O23</f>
        <v>10136501.74</v>
      </c>
      <c r="V23" s="36">
        <f t="shared" si="2"/>
        <v>0.56948312245354171</v>
      </c>
      <c r="W23" s="35">
        <f>'Access-Jul'!P23</f>
        <v>10136501.74</v>
      </c>
      <c r="X23" s="36">
        <f t="shared" si="3"/>
        <v>0.56948312245354171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4</v>
      </c>
      <c r="K24" s="35"/>
      <c r="L24" s="35"/>
      <c r="M24" s="35"/>
      <c r="N24" s="33">
        <v>0</v>
      </c>
      <c r="O24" s="35"/>
      <c r="P24" s="35">
        <f>'Access-Jul'!M24</f>
        <v>20000</v>
      </c>
      <c r="Q24" s="35"/>
      <c r="R24" s="35">
        <f t="shared" si="0"/>
        <v>20000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02.131</v>
      </c>
      <c r="D25" s="32" t="str">
        <f>CONCATENATE('Access-Jul'!E25,".",'Access-Jul'!G25)</f>
        <v>0569.2549</v>
      </c>
      <c r="E25" s="43" t="str">
        <f>+'Access-Jul'!F25</f>
        <v>PRESTACAO JURISDICIONAL NA JUSTICA FEDERAL</v>
      </c>
      <c r="F25" s="43" t="str">
        <f>+'Access-Jul'!H25</f>
        <v>COMUNICACAO E DIVULGACAO INSTITUCIONAL</v>
      </c>
      <c r="G25" s="32" t="str">
        <f>IF('Access-Jul'!I25="1","F","S")</f>
        <v>F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20000</v>
      </c>
      <c r="Q25" s="35"/>
      <c r="R25" s="35">
        <f t="shared" si="0"/>
        <v>20000</v>
      </c>
      <c r="S25" s="35">
        <f>'Access-Jul'!N25</f>
        <v>0</v>
      </c>
      <c r="T25" s="36">
        <f t="shared" si="1"/>
        <v>0</v>
      </c>
      <c r="U25" s="35">
        <f>'Access-Jul'!O25</f>
        <v>0</v>
      </c>
      <c r="V25" s="36">
        <f t="shared" si="2"/>
        <v>0</v>
      </c>
      <c r="W25" s="35">
        <f>'Access-Jul'!P25</f>
        <v>0</v>
      </c>
      <c r="X25" s="36">
        <f t="shared" si="3"/>
        <v>0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02.301</v>
      </c>
      <c r="D26" s="32" t="str">
        <f>CONCATENATE('Access-Jul'!E26,".",'Access-Jul'!G26)</f>
        <v>0569.2004</v>
      </c>
      <c r="E26" s="43" t="str">
        <f>+'Access-Jul'!F26</f>
        <v>PRESTACAO JURISDICIONAL NA JUSTICA FEDERAL</v>
      </c>
      <c r="F26" s="43" t="str">
        <f>+'Access-Jul'!H26</f>
        <v>ASSISTENCIA MEDICA E ODONTOLOGICA AOS SERVIDORES CIVIS, EMPR</v>
      </c>
      <c r="G26" s="32" t="str">
        <f>IF('Access-Jul'!I26="1","F","S")</f>
        <v>S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30841533</v>
      </c>
      <c r="Q26" s="35"/>
      <c r="R26" s="35">
        <f t="shared" si="0"/>
        <v>30841533</v>
      </c>
      <c r="S26" s="35">
        <f>'Access-Jul'!N26</f>
        <v>26124422.75</v>
      </c>
      <c r="T26" s="36">
        <f t="shared" si="1"/>
        <v>0.84705331443803389</v>
      </c>
      <c r="U26" s="35">
        <f>'Access-Jul'!O26</f>
        <v>12574605.73</v>
      </c>
      <c r="V26" s="36">
        <f t="shared" si="2"/>
        <v>0.40771662452706225</v>
      </c>
      <c r="W26" s="35">
        <f>'Access-Jul'!P26</f>
        <v>12574605.73</v>
      </c>
      <c r="X26" s="36">
        <f t="shared" si="3"/>
        <v>0.40771662452706225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0569.212B</v>
      </c>
      <c r="E27" s="43" t="str">
        <f>+'Access-Jul'!F27</f>
        <v>PRESTACAO JURISDICIONAL NA JUSTICA FEDERAL</v>
      </c>
      <c r="F27" s="43" t="str">
        <f>+'Access-Jul'!H27</f>
        <v>BENEFICIOS OBRIGATORIOS AOS SERVIDORES CIVIS, EMPREGADOS, MI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58104944.640000001</v>
      </c>
      <c r="Q27" s="35"/>
      <c r="R27" s="35">
        <f t="shared" si="0"/>
        <v>58104944.640000001</v>
      </c>
      <c r="S27" s="35">
        <f>'Access-Jul'!N27</f>
        <v>58102139.640000001</v>
      </c>
      <c r="T27" s="36">
        <f t="shared" si="1"/>
        <v>0.99995172527884879</v>
      </c>
      <c r="U27" s="35">
        <f>'Access-Jul'!O27</f>
        <v>33356781.949999999</v>
      </c>
      <c r="V27" s="36">
        <f t="shared" si="2"/>
        <v>0.57407819862264997</v>
      </c>
      <c r="W27" s="35">
        <f>'Access-Jul'!P27</f>
        <v>33356781.949999999</v>
      </c>
      <c r="X27" s="36">
        <f t="shared" si="3"/>
        <v>0.57407819862264997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02.846</v>
      </c>
      <c r="D28" s="32" t="str">
        <f>CONCATENATE('Access-Jul'!E28,".",'Access-Jul'!G28)</f>
        <v>0569.09HB</v>
      </c>
      <c r="E28" s="43" t="str">
        <f>+'Access-Jul'!F28</f>
        <v>PRESTACAO JURISDICIONAL NA JUSTICA FEDERAL</v>
      </c>
      <c r="F28" s="43" t="str">
        <f>+'Access-Jul'!H28</f>
        <v>CONTRIBUICAO DA UNIAO, DE SUAS AUTARQUIAS E FUNDACOES PARA O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1</v>
      </c>
      <c r="K28" s="35"/>
      <c r="L28" s="35"/>
      <c r="M28" s="35"/>
      <c r="N28" s="33">
        <v>0</v>
      </c>
      <c r="O28" s="35"/>
      <c r="P28" s="35">
        <f>'Access-Jul'!M28</f>
        <v>99244438.629999995</v>
      </c>
      <c r="Q28" s="35"/>
      <c r="R28" s="35">
        <f t="shared" si="0"/>
        <v>99244438.629999995</v>
      </c>
      <c r="S28" s="35">
        <f>'Access-Jul'!N28</f>
        <v>99244438.629999995</v>
      </c>
      <c r="T28" s="36">
        <f t="shared" si="1"/>
        <v>1</v>
      </c>
      <c r="U28" s="35">
        <f>'Access-Jul'!O28</f>
        <v>99244438.629999995</v>
      </c>
      <c r="V28" s="36">
        <f t="shared" si="2"/>
        <v>1</v>
      </c>
      <c r="W28" s="35">
        <f>'Access-Jul'!P28</f>
        <v>99244438.629999995</v>
      </c>
      <c r="X28" s="36">
        <f t="shared" si="3"/>
        <v>1</v>
      </c>
    </row>
    <row r="29" spans="1:24" ht="30.75" customHeight="1" thickBot="1" x14ac:dyDescent="0.25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09.272</v>
      </c>
      <c r="D29" s="32" t="str">
        <f>CONCATENATE('Access-Jul'!E29,".",'Access-Jul'!G29)</f>
        <v>0089.0181</v>
      </c>
      <c r="E29" s="43" t="str">
        <f>+'Access-Jul'!F29</f>
        <v>PREVIDENCIA DE INATIVOS E PENSIONISTAS DA UNIAO</v>
      </c>
      <c r="F29" s="43" t="str">
        <f>+'Access-Jul'!H29</f>
        <v>APOSENTADORIAS E PENSOES CIVIS DA UNIAO</v>
      </c>
      <c r="G29" s="32" t="str">
        <f>IF('Access-Jul'!I29="1","F","S")</f>
        <v>S</v>
      </c>
      <c r="H29" s="32" t="str">
        <f>+'Access-Jul'!J29</f>
        <v>0169</v>
      </c>
      <c r="I29" s="43" t="str">
        <f>+'Access-Jul'!K29</f>
        <v>CONTRIB.PATRONAL P/PLANO DE SEGURID.SOC.SERV.</v>
      </c>
      <c r="J29" s="32" t="str">
        <f>+'Access-Jul'!L29</f>
        <v>1</v>
      </c>
      <c r="K29" s="35"/>
      <c r="L29" s="35"/>
      <c r="M29" s="35"/>
      <c r="N29" s="33">
        <v>0</v>
      </c>
      <c r="O29" s="35"/>
      <c r="P29" s="35">
        <f>'Access-Jul'!M29</f>
        <v>117978858.69</v>
      </c>
      <c r="Q29" s="35"/>
      <c r="R29" s="35">
        <f t="shared" si="0"/>
        <v>117978858.69</v>
      </c>
      <c r="S29" s="35">
        <f>'Access-Jul'!N29</f>
        <v>117978858.69</v>
      </c>
      <c r="T29" s="36">
        <f t="shared" si="1"/>
        <v>1</v>
      </c>
      <c r="U29" s="35">
        <f>'Access-Jul'!O29</f>
        <v>117978858.69</v>
      </c>
      <c r="V29" s="36">
        <f t="shared" si="2"/>
        <v>1</v>
      </c>
      <c r="W29" s="35">
        <f>'Access-Jul'!P29</f>
        <v>117266087.06</v>
      </c>
      <c r="X29" s="36">
        <f t="shared" si="3"/>
        <v>0.99395848003689491</v>
      </c>
    </row>
    <row r="30" spans="1:24" ht="30.75" customHeight="1" thickBot="1" x14ac:dyDescent="0.25">
      <c r="A30" s="85" t="s">
        <v>118</v>
      </c>
      <c r="B30" s="86"/>
      <c r="C30" s="86"/>
      <c r="D30" s="86"/>
      <c r="E30" s="86"/>
      <c r="F30" s="86"/>
      <c r="G30" s="86"/>
      <c r="H30" s="86"/>
      <c r="I30" s="86"/>
      <c r="J30" s="87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f>SUM(P10:P29)</f>
        <v>1130466112.8499999</v>
      </c>
      <c r="Q30" s="38">
        <f>SUM(Q10:Q29)</f>
        <v>0</v>
      </c>
      <c r="R30" s="38">
        <f>SUM(R10:R29)</f>
        <v>1130466112.8499999</v>
      </c>
      <c r="S30" s="38">
        <f>SUM(S10:S29)</f>
        <v>1066824035.3599999</v>
      </c>
      <c r="T30" s="39">
        <f t="shared" si="1"/>
        <v>0.94370279943239255</v>
      </c>
      <c r="U30" s="38">
        <f>SUM(U10:U29)</f>
        <v>945277271.44000006</v>
      </c>
      <c r="V30" s="39">
        <f t="shared" si="2"/>
        <v>0.836183642034945</v>
      </c>
      <c r="W30" s="38">
        <f>SUM(W10:W29)</f>
        <v>940752559.48000002</v>
      </c>
      <c r="X30" s="39">
        <f t="shared" si="3"/>
        <v>0.83218112315484083</v>
      </c>
    </row>
    <row r="31" spans="1:24" ht="30.75" customHeight="1" x14ac:dyDescent="0.2">
      <c r="A31" s="3" t="s">
        <v>119</v>
      </c>
      <c r="B31" s="3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30.75" customHeight="1" x14ac:dyDescent="0.2">
      <c r="A32" s="3" t="s">
        <v>120</v>
      </c>
      <c r="B32" s="40"/>
      <c r="C32" s="3"/>
      <c r="D32" s="3"/>
      <c r="E32" s="3"/>
      <c r="F32" s="3"/>
      <c r="G32" s="3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3"/>
      <c r="W32" s="5"/>
      <c r="X32" s="3"/>
    </row>
    <row r="33" spans="14:24" ht="30.75" customHeight="1" x14ac:dyDescent="0.2"/>
    <row r="34" spans="14:24" ht="12.75" x14ac:dyDescent="0.2"/>
    <row r="35" spans="14:24" ht="12.75" x14ac:dyDescent="0.2">
      <c r="N35" s="84"/>
      <c r="O35" s="84"/>
      <c r="P35" s="42"/>
      <c r="Q35" s="42"/>
      <c r="R35" s="42"/>
      <c r="S35" s="42"/>
      <c r="T35" s="42"/>
      <c r="U35" s="42"/>
      <c r="V35" s="42"/>
      <c r="W35" s="42"/>
      <c r="X35" s="42"/>
    </row>
    <row r="36" spans="14:24" ht="12.75" x14ac:dyDescent="0.2">
      <c r="N36" s="55"/>
      <c r="O36" s="84"/>
      <c r="P36" s="42"/>
      <c r="Q36" s="42"/>
      <c r="R36" s="42"/>
      <c r="S36" s="42"/>
      <c r="T36" s="42"/>
      <c r="U36" s="42"/>
      <c r="V36" s="42"/>
      <c r="W36" s="42"/>
      <c r="X36" s="42"/>
    </row>
    <row r="37" spans="14:24" ht="12.75" x14ac:dyDescent="0.2">
      <c r="N37" s="84"/>
      <c r="O37" s="84"/>
      <c r="P37" s="42"/>
      <c r="Q37" s="42"/>
      <c r="R37" s="42"/>
      <c r="S37" s="42"/>
      <c r="T37" s="42"/>
      <c r="U37" s="42"/>
      <c r="V37" s="42"/>
      <c r="W37" s="42"/>
      <c r="X37" s="42"/>
    </row>
    <row r="38" spans="14:24" ht="12.75" x14ac:dyDescent="0.2"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14:24" ht="12.75" x14ac:dyDescent="0.2">
      <c r="N39" s="55"/>
      <c r="O39" s="84"/>
      <c r="P39" s="42"/>
      <c r="Q39" s="56"/>
      <c r="R39" s="56"/>
      <c r="S39" s="42"/>
      <c r="T39" s="56"/>
      <c r="U39" s="42"/>
      <c r="V39" s="56"/>
      <c r="W39" s="42"/>
    </row>
    <row r="40" spans="14:24" ht="12.75" x14ac:dyDescent="0.2">
      <c r="N40" s="55"/>
      <c r="O40" s="84"/>
      <c r="P40" s="57"/>
      <c r="Q40" s="57"/>
      <c r="R40" s="57"/>
      <c r="S40" s="57"/>
      <c r="T40" s="42"/>
      <c r="U40" s="57"/>
      <c r="V40" s="42"/>
      <c r="W40" s="57"/>
    </row>
    <row r="41" spans="14:24" ht="12.75" x14ac:dyDescent="0.2">
      <c r="N41" s="84"/>
      <c r="O41" s="84"/>
      <c r="P41" s="84"/>
      <c r="Q41" s="84"/>
      <c r="R41" s="84"/>
      <c r="S41" s="84"/>
      <c r="T41" s="84"/>
      <c r="U41" s="84"/>
      <c r="V41" s="84"/>
      <c r="W41" s="84"/>
    </row>
    <row r="42" spans="14:24" ht="12.75" x14ac:dyDescent="0.2"/>
    <row r="43" spans="14:24" ht="12.75" x14ac:dyDescent="0.2"/>
    <row r="44" spans="14:24" ht="12.75" x14ac:dyDescent="0.2"/>
    <row r="45" spans="14:24" ht="12.75" x14ac:dyDescent="0.2"/>
    <row r="46" spans="14:24" ht="12.75" x14ac:dyDescent="0.2"/>
  </sheetData>
  <mergeCells count="17">
    <mergeCell ref="A5:X5"/>
    <mergeCell ref="A7:J7"/>
    <mergeCell ref="A30:J30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  <mergeCell ref="P7:Q7"/>
    <mergeCell ref="R7:R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zoomScaleNormal="80" zoomScaleSheetLayoutView="100" workbookViewId="0">
      <selection sqref="A1:XFD104857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31967569</v>
      </c>
      <c r="Q10" s="30"/>
      <c r="R10" s="30">
        <f>N10-O10+P10+Q10</f>
        <v>31967569</v>
      </c>
      <c r="S10" s="30">
        <f>'Access-Ago'!N10</f>
        <v>31967567.539999999</v>
      </c>
      <c r="T10" s="31">
        <f>IF(R10&gt;0,S10/R10,0)</f>
        <v>0.99999995432871358</v>
      </c>
      <c r="U10" s="30">
        <f>'Access-Ago'!O10</f>
        <v>26830013.120000001</v>
      </c>
      <c r="V10" s="31">
        <f>IF(R10&gt;0,U10/R10,0)</f>
        <v>0.83928850266969002</v>
      </c>
      <c r="W10" s="30">
        <f>'Access-Ago'!P10</f>
        <v>26537285.920000002</v>
      </c>
      <c r="X10" s="31">
        <f>IF(R10&gt;0,W10/R10,0)</f>
        <v>0.83013149733093572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6550000</v>
      </c>
      <c r="Q11" s="35"/>
      <c r="R11" s="35">
        <f t="shared" ref="R11:R32" si="0">N11-O11+P11+Q11</f>
        <v>6550000</v>
      </c>
      <c r="S11" s="35">
        <f>'Access-Ago'!N11</f>
        <v>967024.5</v>
      </c>
      <c r="T11" s="36">
        <f t="shared" ref="T11:T35" si="1">IF(R11&gt;0,S11/R11,0)</f>
        <v>0.14763732824427481</v>
      </c>
      <c r="U11" s="35">
        <f>'Access-Ago'!O11</f>
        <v>677788.93</v>
      </c>
      <c r="V11" s="36">
        <f t="shared" ref="V11:V35" si="2">IF(R11&gt;0,U11/R11,0)</f>
        <v>0.10347922595419848</v>
      </c>
      <c r="W11" s="35">
        <f>'Access-Ago'!P11</f>
        <v>641214.53</v>
      </c>
      <c r="X11" s="36">
        <f t="shared" ref="X11:X35" si="3">IF(R11&gt;0,W11/R11,0)</f>
        <v>9.7895348091603052E-2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154297692</v>
      </c>
      <c r="Q12" s="35"/>
      <c r="R12" s="35">
        <f t="shared" si="0"/>
        <v>154297692</v>
      </c>
      <c r="S12" s="35">
        <f>'Access-Ago'!N12</f>
        <v>121143105.81</v>
      </c>
      <c r="T12" s="36">
        <f t="shared" si="1"/>
        <v>0.78512584498023474</v>
      </c>
      <c r="U12" s="35">
        <f>'Access-Ago'!O12</f>
        <v>67715796.200000003</v>
      </c>
      <c r="V12" s="36">
        <f t="shared" si="2"/>
        <v>0.43886460855163018</v>
      </c>
      <c r="W12" s="35">
        <f>'Access-Ago'!P12</f>
        <v>66711937.310000002</v>
      </c>
      <c r="X12" s="36">
        <f t="shared" si="3"/>
        <v>0.4323586208275883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25968993</v>
      </c>
      <c r="Q13" s="35"/>
      <c r="R13" s="35">
        <f t="shared" si="0"/>
        <v>25968993</v>
      </c>
      <c r="S13" s="35">
        <f>'Access-Ago'!N13</f>
        <v>19833410.370000001</v>
      </c>
      <c r="T13" s="36">
        <f t="shared" si="1"/>
        <v>0.763734287656052</v>
      </c>
      <c r="U13" s="35">
        <f>'Access-Ago'!O13</f>
        <v>11897224.130000001</v>
      </c>
      <c r="V13" s="36">
        <f t="shared" si="2"/>
        <v>0.45813190099438977</v>
      </c>
      <c r="W13" s="35">
        <f>'Access-Ago'!P13</f>
        <v>11897224.130000001</v>
      </c>
      <c r="X13" s="36">
        <f t="shared" si="3"/>
        <v>0.45813190099438977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8306380</v>
      </c>
      <c r="Q14" s="35"/>
      <c r="R14" s="35">
        <f t="shared" si="0"/>
        <v>8306380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02.061</v>
      </c>
      <c r="D15" s="32" t="str">
        <f>CONCATENATE('Access-Ago'!E15,".",'Access-Ago'!G15)</f>
        <v>0569.4257</v>
      </c>
      <c r="E15" s="43" t="str">
        <f>+'Access-Ago'!F15</f>
        <v>PRESTACAO JURISDICIONAL NA JUSTICA FEDERAL</v>
      </c>
      <c r="F15" s="43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3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'Access-Ago'!M15</f>
        <v>382601</v>
      </c>
      <c r="Q15" s="35"/>
      <c r="R15" s="35">
        <f t="shared" si="0"/>
        <v>382601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0569.11RQ</v>
      </c>
      <c r="E16" s="43" t="str">
        <f>+'Access-Ago'!F16</f>
        <v>PRESTACAO JURISDICIONAL NA JUSTICA FEDERAL</v>
      </c>
      <c r="F16" s="43" t="str">
        <f>+'Access-Ago'!H16</f>
        <v>REFORMA DO FORUM FEDERAL DE EXECUCOES FISCAIS DE SAO PAULO -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1670000</v>
      </c>
      <c r="Q16" s="35"/>
      <c r="R16" s="35">
        <f t="shared" si="0"/>
        <v>1670000</v>
      </c>
      <c r="S16" s="35">
        <f>'Access-Ago'!N16</f>
        <v>1518.9</v>
      </c>
      <c r="T16" s="36">
        <f t="shared" si="1"/>
        <v>9.0952095808383236E-4</v>
      </c>
      <c r="U16" s="35">
        <f>'Access-Ago'!O16</f>
        <v>1518.9</v>
      </c>
      <c r="V16" s="36">
        <f t="shared" si="2"/>
        <v>9.0952095808383236E-4</v>
      </c>
      <c r="W16" s="35">
        <f>'Access-Ago'!P16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0569.12S9</v>
      </c>
      <c r="E17" s="43" t="str">
        <f>+'Access-Ago'!F17</f>
        <v>PRESTACAO JURISDICIONAL NA JUSTICA FEDERAL</v>
      </c>
      <c r="F17" s="43" t="str">
        <f>+'Access-Ago'!H17</f>
        <v>REFORMA DO FORUM FEDERAL CRIMINAL E PREVIDENCIARIO DE SAO PA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1950800</v>
      </c>
      <c r="Q17" s="35"/>
      <c r="R17" s="35">
        <f t="shared" si="0"/>
        <v>1950800</v>
      </c>
      <c r="S17" s="35">
        <f>'Access-Ago'!N17</f>
        <v>1384040.55</v>
      </c>
      <c r="T17" s="36">
        <f t="shared" si="1"/>
        <v>0.70947331863850727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0569.13FR</v>
      </c>
      <c r="E18" s="43" t="str">
        <f>+'Access-Ago'!F18</f>
        <v>PRESTACAO JURISDICIONAL NA JUSTICA FEDERAL</v>
      </c>
      <c r="F18" s="43" t="str">
        <f>+'Access-Ago'!H18</f>
        <v>REFORMA DO FORUM FEDERAL DE RIBEIRAO PRETO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2625300</v>
      </c>
      <c r="Q18" s="35"/>
      <c r="R18" s="35">
        <f t="shared" si="0"/>
        <v>2625300</v>
      </c>
      <c r="S18" s="35">
        <f>'Access-Ago'!N18</f>
        <v>26366.11</v>
      </c>
      <c r="T18" s="36">
        <f t="shared" si="1"/>
        <v>1.0043084599855255E-2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0569.14YN</v>
      </c>
      <c r="E19" s="43" t="str">
        <f>+'Access-Ago'!F19</f>
        <v>PRESTACAO JURISDICIONAL NA JUSTICA FEDERAL</v>
      </c>
      <c r="F19" s="43" t="str">
        <f>+'Access-Ago'!H19</f>
        <v>REFORMA DO FORUM FEDERAL CIVEL DE SAO PAULO - SP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1180000</v>
      </c>
      <c r="Q19" s="35"/>
      <c r="R19" s="35">
        <f t="shared" si="0"/>
        <v>1180000</v>
      </c>
      <c r="S19" s="35">
        <f>'Access-Ago'!N19</f>
        <v>5037.49</v>
      </c>
      <c r="T19" s="36">
        <f t="shared" si="1"/>
        <v>4.2690593220338982E-3</v>
      </c>
      <c r="U19" s="35">
        <f>'Access-Ago'!O19</f>
        <v>5037.49</v>
      </c>
      <c r="V19" s="36">
        <f t="shared" si="2"/>
        <v>4.2690593220338982E-3</v>
      </c>
      <c r="W19" s="35">
        <f>'Access-Ago'!P19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0569.14YO</v>
      </c>
      <c r="E20" s="43" t="str">
        <f>+'Access-Ago'!F20</f>
        <v>PRESTACAO JURISDICIONAL NA JUSTICA FEDERAL</v>
      </c>
      <c r="F20" s="43" t="str">
        <f>+'Access-Ago'!H20</f>
        <v>REFORMA DA SEDE ADMINISTRATIVA DA JUSTICA FEDERAL DE SAO PAU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1470000</v>
      </c>
      <c r="Q20" s="35"/>
      <c r="R20" s="35">
        <f t="shared" si="0"/>
        <v>1470000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0569.158T</v>
      </c>
      <c r="E21" s="43" t="str">
        <f>+'Access-Ago'!F21</f>
        <v>PRESTACAO JURISDICIONAL NA JUSTICA FEDERAL</v>
      </c>
      <c r="F21" s="43" t="str">
        <f>+'Access-Ago'!H21</f>
        <v>REFORMA DO JUIZADO ESPECIAL FEDERAL DE SAO PAULO - SP - 2. E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2000000</v>
      </c>
      <c r="Q21" s="35"/>
      <c r="R21" s="35">
        <f t="shared" si="0"/>
        <v>2000000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0569.15NX</v>
      </c>
      <c r="E22" s="43" t="str">
        <f>+'Access-Ago'!F22</f>
        <v>PRESTACAO JURISDICIONAL NA JUSTICA FEDERAL</v>
      </c>
      <c r="F22" s="43" t="str">
        <f>+'Access-Ago'!H22</f>
        <v>REFORMA DO FORUM FEDERAL DE SANTOS - SP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4</v>
      </c>
      <c r="K22" s="35"/>
      <c r="L22" s="35"/>
      <c r="M22" s="35"/>
      <c r="N22" s="33">
        <v>0</v>
      </c>
      <c r="O22" s="35"/>
      <c r="P22" s="35">
        <f>'Access-Ago'!M22</f>
        <v>1410000</v>
      </c>
      <c r="Q22" s="35"/>
      <c r="R22" s="35">
        <f t="shared" si="0"/>
        <v>1410000</v>
      </c>
      <c r="S22" s="35">
        <f>'Access-Ago'!N22</f>
        <v>0</v>
      </c>
      <c r="T22" s="36">
        <f t="shared" si="1"/>
        <v>0</v>
      </c>
      <c r="U22" s="35">
        <f>'Access-Ago'!O22</f>
        <v>0</v>
      </c>
      <c r="V22" s="36">
        <f t="shared" si="2"/>
        <v>0</v>
      </c>
      <c r="W22" s="35">
        <f>'Access-Ago'!P22</f>
        <v>0</v>
      </c>
      <c r="X22" s="36">
        <f t="shared" si="3"/>
        <v>0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0569.20TP</v>
      </c>
      <c r="E23" s="43" t="str">
        <f>+'Access-Ago'!F23</f>
        <v>PRESTACAO JURISDICIONAL NA JUSTICA FEDERAL</v>
      </c>
      <c r="F23" s="43" t="str">
        <f>+'Access-Ago'!H23</f>
        <v>PESSOAL ATIVO DA UNIAO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1</v>
      </c>
      <c r="K23" s="35"/>
      <c r="L23" s="35"/>
      <c r="M23" s="35"/>
      <c r="N23" s="33">
        <v>0</v>
      </c>
      <c r="O23" s="35"/>
      <c r="P23" s="35">
        <f>'Access-Ago'!M23</f>
        <v>617264308.25</v>
      </c>
      <c r="Q23" s="35"/>
      <c r="R23" s="35">
        <f t="shared" si="0"/>
        <v>617264308.25</v>
      </c>
      <c r="S23" s="35">
        <f>'Access-Ago'!N23</f>
        <v>617264014.82000005</v>
      </c>
      <c r="T23" s="36">
        <f t="shared" si="1"/>
        <v>0.99999952462827346</v>
      </c>
      <c r="U23" s="35">
        <f>'Access-Ago'!O23</f>
        <v>617143853.69000006</v>
      </c>
      <c r="V23" s="36">
        <f t="shared" si="2"/>
        <v>0.99980485740323877</v>
      </c>
      <c r="W23" s="35">
        <f>'Access-Ago'!P23</f>
        <v>614289108.96000004</v>
      </c>
      <c r="X23" s="36">
        <f t="shared" si="3"/>
        <v>0.99518002377549586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02.122</v>
      </c>
      <c r="D24" s="32" t="str">
        <f>CONCATENATE('Access-Ago'!E24,".",'Access-Ago'!G24)</f>
        <v>0569.216H</v>
      </c>
      <c r="E24" s="43" t="str">
        <f>+'Access-Ago'!F24</f>
        <v>PRESTACAO JURISDICIONAL NA JUSTICA FEDERAL</v>
      </c>
      <c r="F24" s="43" t="str">
        <f>+'Access-Ago'!H24</f>
        <v>AJUDA DE CUSTO PARA MORADIA OU AUXILIO-MORADIA A AGENTES PUB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3</v>
      </c>
      <c r="K24" s="35"/>
      <c r="L24" s="35"/>
      <c r="M24" s="35"/>
      <c r="N24" s="33">
        <v>0</v>
      </c>
      <c r="O24" s="35"/>
      <c r="P24" s="35">
        <f>'Access-Ago'!M24</f>
        <v>17147858</v>
      </c>
      <c r="Q24" s="35"/>
      <c r="R24" s="35">
        <f t="shared" si="0"/>
        <v>17147858</v>
      </c>
      <c r="S24" s="35">
        <f>'Access-Ago'!N24</f>
        <v>11503179.02</v>
      </c>
      <c r="T24" s="36">
        <f t="shared" si="1"/>
        <v>0.67082308589212714</v>
      </c>
      <c r="U24" s="35">
        <f>'Access-Ago'!O24</f>
        <v>11098754.939999999</v>
      </c>
      <c r="V24" s="36">
        <f t="shared" si="2"/>
        <v>0.6472385612243815</v>
      </c>
      <c r="W24" s="35">
        <f>'Access-Ago'!P24</f>
        <v>11098754.939999999</v>
      </c>
      <c r="X24" s="36">
        <f t="shared" si="3"/>
        <v>0.6472385612243815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4</v>
      </c>
      <c r="K25" s="35"/>
      <c r="L25" s="35"/>
      <c r="M25" s="35"/>
      <c r="N25" s="33">
        <v>0</v>
      </c>
      <c r="O25" s="35"/>
      <c r="P25" s="35">
        <f>'Access-Ago'!M25</f>
        <v>60000</v>
      </c>
      <c r="Q25" s="35"/>
      <c r="R25" s="35">
        <f t="shared" si="0"/>
        <v>60000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02.131</v>
      </c>
      <c r="D26" s="32" t="str">
        <f>CONCATENATE('Access-Ago'!E26,".",'Access-Ago'!G26)</f>
        <v>0569.2549</v>
      </c>
      <c r="E26" s="43" t="str">
        <f>+'Access-Ago'!F26</f>
        <v>PRESTACAO JURISDICIONAL NA JUSTICA FEDERAL</v>
      </c>
      <c r="F26" s="43" t="str">
        <f>+'Access-Ago'!H26</f>
        <v>COMUNICACAO E DIVULGACAO INSTITUCIONAL</v>
      </c>
      <c r="G26" s="32" t="str">
        <f>IF('Access-Ago'!I26="1","F","S")</f>
        <v>F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30000</v>
      </c>
      <c r="Q26" s="35"/>
      <c r="R26" s="35">
        <f t="shared" si="0"/>
        <v>30000</v>
      </c>
      <c r="S26" s="35">
        <f>'Access-Ago'!N26</f>
        <v>0</v>
      </c>
      <c r="T26" s="36">
        <f t="shared" si="1"/>
        <v>0</v>
      </c>
      <c r="U26" s="35">
        <f>'Access-Ago'!O26</f>
        <v>0</v>
      </c>
      <c r="V26" s="36">
        <f t="shared" si="2"/>
        <v>0</v>
      </c>
      <c r="W26" s="35">
        <f>'Access-Ago'!P26</f>
        <v>0</v>
      </c>
      <c r="X26" s="36">
        <f t="shared" si="3"/>
        <v>0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02.301</v>
      </c>
      <c r="D27" s="32" t="str">
        <f>CONCATENATE('Access-Ago'!E27,".",'Access-Ago'!G27)</f>
        <v>0569.2004</v>
      </c>
      <c r="E27" s="43" t="str">
        <f>+'Access-Ago'!F27</f>
        <v>PRESTACAO JURISDICIONAL NA JUSTICA FEDERAL</v>
      </c>
      <c r="F27" s="43" t="str">
        <f>+'Access-Ago'!H27</f>
        <v>ASSISTENCIA MEDICA E ODONTOLOGICA AOS SERVIDORES CIVIS, EMPR</v>
      </c>
      <c r="G27" s="32" t="str">
        <f>IF('Access-Ago'!I27="1","F","S")</f>
        <v>S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30134400</v>
      </c>
      <c r="Q27" s="35"/>
      <c r="R27" s="35">
        <f t="shared" si="0"/>
        <v>30134400</v>
      </c>
      <c r="S27" s="35">
        <f>'Access-Ago'!N27</f>
        <v>28560000</v>
      </c>
      <c r="T27" s="36">
        <f t="shared" si="1"/>
        <v>0.94775406180312205</v>
      </c>
      <c r="U27" s="35">
        <f>'Access-Ago'!O27</f>
        <v>14402391.49</v>
      </c>
      <c r="V27" s="36">
        <f t="shared" si="2"/>
        <v>0.4779385516220665</v>
      </c>
      <c r="W27" s="35">
        <f>'Access-Ago'!P27</f>
        <v>14402391.49</v>
      </c>
      <c r="X27" s="36">
        <f t="shared" si="3"/>
        <v>0.4779385516220665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02.331</v>
      </c>
      <c r="D28" s="32" t="str">
        <f>CONCATENATE('Access-Ago'!E28,".",'Access-Ago'!G28)</f>
        <v>0569.00M1</v>
      </c>
      <c r="E28" s="43" t="str">
        <f>+'Access-Ago'!F28</f>
        <v>PRESTACAO JURISDICIONAL NA JUSTICA FEDERAL</v>
      </c>
      <c r="F28" s="43" t="str">
        <f>+'Access-Ago'!H28</f>
        <v>BENEFICIOS ASSISTENCIAIS DECORRENTES DO AUXILIO-FUNERAL E NA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3</v>
      </c>
      <c r="K28" s="35"/>
      <c r="L28" s="35"/>
      <c r="M28" s="35"/>
      <c r="N28" s="33">
        <v>0</v>
      </c>
      <c r="O28" s="35"/>
      <c r="P28" s="35">
        <f>'Access-Ago'!M28</f>
        <v>232059.61</v>
      </c>
      <c r="Q28" s="35"/>
      <c r="R28" s="35">
        <f t="shared" si="0"/>
        <v>232059.61</v>
      </c>
      <c r="S28" s="35">
        <f>'Access-Ago'!N28</f>
        <v>232059.61</v>
      </c>
      <c r="T28" s="36">
        <f t="shared" si="1"/>
        <v>1</v>
      </c>
      <c r="U28" s="35">
        <f>'Access-Ago'!O28</f>
        <v>231433.60000000001</v>
      </c>
      <c r="V28" s="36">
        <f t="shared" si="2"/>
        <v>0.99730237416153555</v>
      </c>
      <c r="W28" s="35">
        <f>'Access-Ago'!P28</f>
        <v>231433.60000000001</v>
      </c>
      <c r="X28" s="36">
        <f t="shared" si="3"/>
        <v>0.99730237416153555</v>
      </c>
    </row>
    <row r="29" spans="1:24" ht="30.75" customHeight="1" x14ac:dyDescent="0.2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02.331</v>
      </c>
      <c r="D29" s="32" t="str">
        <f>CONCATENATE('Access-Ago'!E29,".",'Access-Ago'!G29)</f>
        <v>0569.2010</v>
      </c>
      <c r="E29" s="43" t="str">
        <f>+'Access-Ago'!F29</f>
        <v>PRESTACAO JURISDICIONAL NA JUSTICA FEDERAL</v>
      </c>
      <c r="F29" s="43" t="str">
        <f>+'Access-Ago'!H29</f>
        <v>ASSISTENCIA PRE-ESCOLAR AOS DEPENDENTES DOS SERVIDORES CIVIS</v>
      </c>
      <c r="G29" s="32" t="str">
        <f>IF('Access-Ago'!I29="1","F","S")</f>
        <v>F</v>
      </c>
      <c r="H29" s="32" t="str">
        <f>+'Access-Ago'!J29</f>
        <v>0100</v>
      </c>
      <c r="I29" s="43" t="str">
        <f>+'Access-Ago'!K29</f>
        <v>RECURSOS ORDINARIOS</v>
      </c>
      <c r="J29" s="32" t="str">
        <f>+'Access-Ago'!L29</f>
        <v>3</v>
      </c>
      <c r="K29" s="35"/>
      <c r="L29" s="35"/>
      <c r="M29" s="35"/>
      <c r="N29" s="33">
        <v>0</v>
      </c>
      <c r="O29" s="35"/>
      <c r="P29" s="35">
        <f>'Access-Ago'!M29</f>
        <v>6987204</v>
      </c>
      <c r="Q29" s="35"/>
      <c r="R29" s="35">
        <f t="shared" si="0"/>
        <v>6987204</v>
      </c>
      <c r="S29" s="35">
        <f>'Access-Ago'!N29</f>
        <v>6987204</v>
      </c>
      <c r="T29" s="36">
        <f t="shared" si="1"/>
        <v>1</v>
      </c>
      <c r="U29" s="35">
        <f>'Access-Ago'!O29</f>
        <v>4479192</v>
      </c>
      <c r="V29" s="36">
        <f t="shared" si="2"/>
        <v>0.64105642256902762</v>
      </c>
      <c r="W29" s="35">
        <f>'Access-Ago'!P29</f>
        <v>4479192</v>
      </c>
      <c r="X29" s="36">
        <f t="shared" si="3"/>
        <v>0.64105642256902762</v>
      </c>
    </row>
    <row r="30" spans="1:24" ht="30.75" customHeight="1" x14ac:dyDescent="0.2">
      <c r="A30" s="32" t="str">
        <f>+'Access-Ago'!A30</f>
        <v>12101</v>
      </c>
      <c r="B30" s="43" t="str">
        <f>+'Access-Ago'!B30</f>
        <v>JUSTICA FEDERAL DE PRIMEIRO GRAU</v>
      </c>
      <c r="C30" s="32" t="str">
        <f>CONCATENATE('Access-Ago'!C30,".",'Access-Ago'!D30)</f>
        <v>02.331</v>
      </c>
      <c r="D30" s="32" t="str">
        <f>CONCATENATE('Access-Ago'!E30,".",'Access-Ago'!G30)</f>
        <v>0569.2011</v>
      </c>
      <c r="E30" s="43" t="str">
        <f>+'Access-Ago'!F30</f>
        <v>PRESTACAO JURISDICIONAL NA JUSTICA FEDERAL</v>
      </c>
      <c r="F30" s="43" t="str">
        <f>+'Access-Ago'!H30</f>
        <v>AUXILIO-TRANSPORTE AOS SERVIDORES CIVIS, EMPREGADOS E MILITA</v>
      </c>
      <c r="G30" s="32" t="str">
        <f>IF('Access-Ago'!I30="1","F","S")</f>
        <v>F</v>
      </c>
      <c r="H30" s="32" t="str">
        <f>+'Access-Ago'!J30</f>
        <v>0100</v>
      </c>
      <c r="I30" s="43" t="str">
        <f>+'Access-Ago'!K30</f>
        <v>RECURSOS ORDINARIOS</v>
      </c>
      <c r="J30" s="32" t="str">
        <f>+'Access-Ago'!L30</f>
        <v>3</v>
      </c>
      <c r="K30" s="35"/>
      <c r="L30" s="35"/>
      <c r="M30" s="35"/>
      <c r="N30" s="33">
        <v>0</v>
      </c>
      <c r="O30" s="35"/>
      <c r="P30" s="35">
        <f>'Access-Ago'!M30</f>
        <v>2972750</v>
      </c>
      <c r="Q30" s="35"/>
      <c r="R30" s="35">
        <f t="shared" si="0"/>
        <v>2972750</v>
      </c>
      <c r="S30" s="35">
        <f>'Access-Ago'!N30</f>
        <v>2972749.92</v>
      </c>
      <c r="T30" s="36">
        <f t="shared" si="1"/>
        <v>0.99999997308889077</v>
      </c>
      <c r="U30" s="35">
        <f>'Access-Ago'!O30</f>
        <v>959840.64</v>
      </c>
      <c r="V30" s="36">
        <f t="shared" si="2"/>
        <v>0.32287970397779836</v>
      </c>
      <c r="W30" s="35">
        <f>'Access-Ago'!P30</f>
        <v>959840.64</v>
      </c>
      <c r="X30" s="36">
        <f t="shared" si="3"/>
        <v>0.32287970397779836</v>
      </c>
    </row>
    <row r="31" spans="1:24" ht="30.75" customHeight="1" x14ac:dyDescent="0.2">
      <c r="A31" s="32" t="str">
        <f>+'Access-Ago'!A31</f>
        <v>12101</v>
      </c>
      <c r="B31" s="43" t="str">
        <f>+'Access-Ago'!B31</f>
        <v>JUSTICA FEDERAL DE PRIMEIRO GRAU</v>
      </c>
      <c r="C31" s="32" t="str">
        <f>CONCATENATE('Access-Ago'!C31,".",'Access-Ago'!D31)</f>
        <v>02.331</v>
      </c>
      <c r="D31" s="32" t="str">
        <f>CONCATENATE('Access-Ago'!E31,".",'Access-Ago'!G31)</f>
        <v>0569.2012</v>
      </c>
      <c r="E31" s="43" t="str">
        <f>+'Access-Ago'!F31</f>
        <v>PRESTACAO JURISDICIONAL NA JUSTICA FEDERAL</v>
      </c>
      <c r="F31" s="43" t="str">
        <f>+'Access-Ago'!H31</f>
        <v>AUXILIO-ALIMENTACAO AOS SERVIDORES CIVIS, EMPREGADOS E MILIT</v>
      </c>
      <c r="G31" s="32" t="str">
        <f>IF('Access-Ago'!I31="1","F","S")</f>
        <v>F</v>
      </c>
      <c r="H31" s="32" t="str">
        <f>+'Access-Ago'!J31</f>
        <v>0100</v>
      </c>
      <c r="I31" s="43" t="str">
        <f>+'Access-Ago'!K31</f>
        <v>RECURSOS ORDINARIOS</v>
      </c>
      <c r="J31" s="32" t="str">
        <f>+'Access-Ago'!L31</f>
        <v>3</v>
      </c>
      <c r="K31" s="35"/>
      <c r="L31" s="35"/>
      <c r="M31" s="35"/>
      <c r="N31" s="33">
        <v>0</v>
      </c>
      <c r="O31" s="35"/>
      <c r="P31" s="35">
        <f>'Access-Ago'!M31</f>
        <v>48711936</v>
      </c>
      <c r="Q31" s="35"/>
      <c r="R31" s="35">
        <f t="shared" si="0"/>
        <v>48711936</v>
      </c>
      <c r="S31" s="35">
        <f>'Access-Ago'!N31</f>
        <v>48711936</v>
      </c>
      <c r="T31" s="36">
        <f t="shared" si="1"/>
        <v>1</v>
      </c>
      <c r="U31" s="35">
        <f>'Access-Ago'!O31</f>
        <v>32250810.23</v>
      </c>
      <c r="V31" s="36">
        <f t="shared" si="2"/>
        <v>0.66207202748008209</v>
      </c>
      <c r="W31" s="35">
        <f>'Access-Ago'!P31</f>
        <v>32250810.23</v>
      </c>
      <c r="X31" s="36">
        <f t="shared" si="3"/>
        <v>0.66207202748008209</v>
      </c>
    </row>
    <row r="32" spans="1:24" ht="30.75" customHeight="1" x14ac:dyDescent="0.2">
      <c r="A32" s="32" t="str">
        <f>+'Access-Ago'!A32</f>
        <v>12101</v>
      </c>
      <c r="B32" s="43" t="str">
        <f>+'Access-Ago'!B32</f>
        <v>JUSTICA FEDERAL DE PRIMEIRO GRAU</v>
      </c>
      <c r="C32" s="32" t="str">
        <f>CONCATENATE('Access-Ago'!C32,".",'Access-Ago'!D32)</f>
        <v>02.846</v>
      </c>
      <c r="D32" s="32" t="str">
        <f>CONCATENATE('Access-Ago'!E32,".",'Access-Ago'!G32)</f>
        <v>0569.09HB</v>
      </c>
      <c r="E32" s="43" t="str">
        <f>+'Access-Ago'!F32</f>
        <v>PRESTACAO JURISDICIONAL NA JUSTICA FEDERAL</v>
      </c>
      <c r="F32" s="43" t="str">
        <f>+'Access-Ago'!H32</f>
        <v>CONTRIBUICAO DA UNIAO, DE SUAS AUTARQUIAS E FUNDACOES PARA O</v>
      </c>
      <c r="G32" s="32" t="str">
        <f>IF('Access-Ago'!I32="1","F","S")</f>
        <v>F</v>
      </c>
      <c r="H32" s="32" t="str">
        <f>+'Access-Ago'!J32</f>
        <v>0100</v>
      </c>
      <c r="I32" s="43" t="str">
        <f>+'Access-Ago'!K32</f>
        <v>RECURSOS ORDINARIOS</v>
      </c>
      <c r="J32" s="32" t="str">
        <f>+'Access-Ago'!L32</f>
        <v>1</v>
      </c>
      <c r="K32" s="35"/>
      <c r="L32" s="35"/>
      <c r="M32" s="35"/>
      <c r="N32" s="33">
        <v>0</v>
      </c>
      <c r="O32" s="35"/>
      <c r="P32" s="35">
        <f>'Access-Ago'!M32</f>
        <v>107065425.5</v>
      </c>
      <c r="Q32" s="35"/>
      <c r="R32" s="35">
        <f t="shared" si="0"/>
        <v>107065425.5</v>
      </c>
      <c r="S32" s="35">
        <f>'Access-Ago'!N32</f>
        <v>107065425.5</v>
      </c>
      <c r="T32" s="36">
        <f t="shared" si="1"/>
        <v>1</v>
      </c>
      <c r="U32" s="35">
        <f>'Access-Ago'!O32</f>
        <v>107044957.18000001</v>
      </c>
      <c r="V32" s="36">
        <f t="shared" si="2"/>
        <v>0.99980882418479722</v>
      </c>
      <c r="W32" s="35">
        <f>'Access-Ago'!P32</f>
        <v>107044957.18000001</v>
      </c>
      <c r="X32" s="36">
        <f t="shared" si="3"/>
        <v>0.99980882418479722</v>
      </c>
    </row>
    <row r="33" spans="1:24" ht="30.75" customHeight="1" x14ac:dyDescent="0.2">
      <c r="A33" s="32" t="str">
        <f>+'Access-Ago'!A33</f>
        <v>12101</v>
      </c>
      <c r="B33" s="43" t="str">
        <f>+'Access-Ago'!B33</f>
        <v>JUSTICA FEDERAL DE PRIMEIRO GRAU</v>
      </c>
      <c r="C33" s="32" t="str">
        <f>CONCATENATE('Access-Ago'!C33,".",'Access-Ago'!D33)</f>
        <v>09.272</v>
      </c>
      <c r="D33" s="32" t="str">
        <f>CONCATENATE('Access-Ago'!E33,".",'Access-Ago'!G33)</f>
        <v>0089.0181</v>
      </c>
      <c r="E33" s="43" t="str">
        <f>+'Access-Ago'!F33</f>
        <v>PREVIDENCIA DE INATIVOS E PENSIONISTAS DA UNIAO</v>
      </c>
      <c r="F33" s="43" t="str">
        <f>+'Access-Ago'!H33</f>
        <v>APOSENTADORIAS E PENSOES - SERVIDORES CIVIS</v>
      </c>
      <c r="G33" s="32" t="str">
        <f>IF('Access-Ago'!I33="1","F","S")</f>
        <v>S</v>
      </c>
      <c r="H33" s="32" t="str">
        <f>+'Access-Ago'!J33</f>
        <v>0156</v>
      </c>
      <c r="I33" s="43" t="str">
        <f>+'Access-Ago'!K33</f>
        <v>CONTRIBUICAO PLANO SEGURIDADE SOCIAL SERVIDOR</v>
      </c>
      <c r="J33" s="32" t="str">
        <f>+'Access-Ago'!L33</f>
        <v>1</v>
      </c>
      <c r="K33" s="35"/>
      <c r="L33" s="35"/>
      <c r="M33" s="35"/>
      <c r="N33" s="33">
        <v>0</v>
      </c>
      <c r="O33" s="35"/>
      <c r="P33" s="35">
        <f>'Access-Ago'!M33</f>
        <v>62382271.630000003</v>
      </c>
      <c r="Q33" s="35"/>
      <c r="R33" s="35">
        <f>N33-O33+P33+Q33</f>
        <v>62382271.630000003</v>
      </c>
      <c r="S33" s="35">
        <f>'Access-Ago'!N33</f>
        <v>62382271.630000003</v>
      </c>
      <c r="T33" s="36">
        <f>IF(R33&gt;0,S33/R33,0)</f>
        <v>1</v>
      </c>
      <c r="U33" s="35">
        <f>'Access-Ago'!O33</f>
        <v>62351269.030000001</v>
      </c>
      <c r="V33" s="36">
        <f>IF(R33&gt;0,U33/R33,0)</f>
        <v>0.99950302226594312</v>
      </c>
      <c r="W33" s="35">
        <f>'Access-Ago'!P33</f>
        <v>61730313.649999999</v>
      </c>
      <c r="X33" s="36">
        <f>IF(R33&gt;0,W33/R33,0)</f>
        <v>0.98954898622693832</v>
      </c>
    </row>
    <row r="34" spans="1:24" ht="30.75" customHeight="1" thickBot="1" x14ac:dyDescent="0.25">
      <c r="A34" s="32" t="str">
        <f>+'Access-Ago'!A34</f>
        <v>12101</v>
      </c>
      <c r="B34" s="43" t="str">
        <f>+'Access-Ago'!B34</f>
        <v>JUSTICA FEDERAL DE PRIMEIRO GRAU</v>
      </c>
      <c r="C34" s="32" t="str">
        <f>CONCATENATE('Access-Ago'!C34,".",'Access-Ago'!D34)</f>
        <v>09.272</v>
      </c>
      <c r="D34" s="32" t="str">
        <f>CONCATENATE('Access-Ago'!E34,".",'Access-Ago'!G34)</f>
        <v>0089.0181</v>
      </c>
      <c r="E34" s="43" t="str">
        <f>+'Access-Ago'!F34</f>
        <v>PREVIDENCIA DE INATIVOS E PENSIONISTAS DA UNIAO</v>
      </c>
      <c r="F34" s="43" t="str">
        <f>+'Access-Ago'!H34</f>
        <v>APOSENTADORIAS E PENSOES - SERVIDORES CIVIS</v>
      </c>
      <c r="G34" s="32" t="str">
        <f>IF('Access-Ago'!I34="1","F","S")</f>
        <v>S</v>
      </c>
      <c r="H34" s="32" t="str">
        <f>+'Access-Ago'!J34</f>
        <v>0169</v>
      </c>
      <c r="I34" s="43" t="str">
        <f>+'Access-Ago'!K34</f>
        <v>CONTRIB.PATRONAL P/PLANO DE SEGURID.SOC.SERV.</v>
      </c>
      <c r="J34" s="32" t="str">
        <f>+'Access-Ago'!L34</f>
        <v>1</v>
      </c>
      <c r="K34" s="35"/>
      <c r="L34" s="35"/>
      <c r="M34" s="35"/>
      <c r="N34" s="33">
        <v>0</v>
      </c>
      <c r="O34" s="35"/>
      <c r="P34" s="35">
        <f>'Access-Ago'!M34</f>
        <v>54310549.289999999</v>
      </c>
      <c r="Q34" s="35"/>
      <c r="R34" s="35">
        <f>N34-O34+P34+Q34</f>
        <v>54310549.289999999</v>
      </c>
      <c r="S34" s="35">
        <f>'Access-Ago'!N34</f>
        <v>54310549.289999999</v>
      </c>
      <c r="T34" s="36">
        <f>IF(R34&gt;0,S34/R34,0)</f>
        <v>1</v>
      </c>
      <c r="U34" s="35">
        <f>'Access-Ago'!O34</f>
        <v>54310549.289999999</v>
      </c>
      <c r="V34" s="36">
        <f>IF(R34&gt;0,U34/R34,0)</f>
        <v>1</v>
      </c>
      <c r="W34" s="35">
        <f>'Access-Ago'!P34</f>
        <v>54310549.289999999</v>
      </c>
      <c r="X34" s="36">
        <f>IF(R34&gt;0,W34/R34,0)</f>
        <v>1</v>
      </c>
    </row>
    <row r="35" spans="1:24" ht="30.75" customHeight="1" thickBot="1" x14ac:dyDescent="0.25">
      <c r="A35" s="85" t="s">
        <v>118</v>
      </c>
      <c r="B35" s="86"/>
      <c r="C35" s="86"/>
      <c r="D35" s="86"/>
      <c r="E35" s="86"/>
      <c r="F35" s="86"/>
      <c r="G35" s="86"/>
      <c r="H35" s="86"/>
      <c r="I35" s="86"/>
      <c r="J35" s="87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1187078097.28</v>
      </c>
      <c r="Q35" s="38">
        <f>SUM(Q10:Q34)</f>
        <v>0</v>
      </c>
      <c r="R35" s="38">
        <f>SUM(R10:R34)</f>
        <v>1187078097.28</v>
      </c>
      <c r="S35" s="38">
        <f>SUM(S10:S34)</f>
        <v>1115317461.0600002</v>
      </c>
      <c r="T35" s="39">
        <f t="shared" si="1"/>
        <v>0.93954851295426323</v>
      </c>
      <c r="U35" s="38">
        <f>SUM(U10:U34)</f>
        <v>1011400430.8600001</v>
      </c>
      <c r="V35" s="39">
        <f t="shared" si="2"/>
        <v>0.8520083330468845</v>
      </c>
      <c r="W35" s="38">
        <f>SUM(W10:W34)</f>
        <v>1006591570.2600001</v>
      </c>
      <c r="X35" s="39">
        <f t="shared" si="3"/>
        <v>0.84795732695805281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1187078097.28</v>
      </c>
      <c r="Q40" s="41"/>
      <c r="R40" s="41">
        <f>SUM(R10:R34)</f>
        <v>1187078097.28</v>
      </c>
      <c r="S40" s="41">
        <f>SUM(S10:S34)</f>
        <v>1115317461.0600002</v>
      </c>
      <c r="T40" s="41"/>
      <c r="U40" s="41">
        <f>SUM(U10:U34)</f>
        <v>1011400430.8600001</v>
      </c>
      <c r="V40" s="49"/>
      <c r="W40" s="41">
        <f>SUM(W10:W34)</f>
        <v>1006591570.2600001</v>
      </c>
      <c r="X40" s="42"/>
    </row>
    <row r="41" spans="1:24" ht="12.75" x14ac:dyDescent="0.2">
      <c r="N41" s="50" t="s">
        <v>136</v>
      </c>
      <c r="O41" s="50"/>
      <c r="P41" s="41">
        <f>'Access-Ago'!M36</f>
        <v>1187078097.28</v>
      </c>
      <c r="Q41" s="41"/>
      <c r="R41" s="41">
        <f>'Access-Ago'!M36</f>
        <v>1187078097.28</v>
      </c>
      <c r="S41" s="41">
        <f>'Access-Ago'!N36</f>
        <v>1115317461.0600002</v>
      </c>
      <c r="T41" s="41"/>
      <c r="U41" s="41">
        <f>'Access-Ago'!O36</f>
        <v>1011400430.8600001</v>
      </c>
      <c r="V41" s="41"/>
      <c r="W41" s="41">
        <f>'Access-Ago'!P36</f>
        <v>1006591570.2600001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142</v>
      </c>
      <c r="O44" s="61"/>
      <c r="P44" s="42">
        <v>1187078097.28</v>
      </c>
      <c r="Q44" s="56"/>
      <c r="R44" s="56"/>
      <c r="S44" s="42">
        <v>1115317461.0599999</v>
      </c>
      <c r="T44" s="56"/>
      <c r="U44" s="42">
        <v>1011400430.86</v>
      </c>
      <c r="V44" s="56"/>
      <c r="W44" s="42">
        <v>1006591570.26</v>
      </c>
    </row>
    <row r="45" spans="1:24" ht="12.75" x14ac:dyDescent="0.2">
      <c r="N45" s="55" t="s">
        <v>16</v>
      </c>
      <c r="O45" s="61"/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+W35-W44</f>
        <v>0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5" zoomScaleNormal="80" zoomScaleSheetLayoutView="100" workbookViewId="0">
      <selection sqref="A1:XFD104857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94" t="s">
        <v>89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7"/>
      <c r="K7" s="98" t="s">
        <v>3</v>
      </c>
      <c r="L7" s="85" t="s">
        <v>91</v>
      </c>
      <c r="M7" s="87"/>
      <c r="N7" s="98" t="s">
        <v>92</v>
      </c>
      <c r="O7" s="98" t="s">
        <v>93</v>
      </c>
      <c r="P7" s="95" t="s">
        <v>94</v>
      </c>
      <c r="Q7" s="97"/>
      <c r="R7" s="98" t="s">
        <v>6</v>
      </c>
      <c r="S7" s="95" t="s">
        <v>95</v>
      </c>
      <c r="T7" s="96"/>
      <c r="U7" s="96"/>
      <c r="V7" s="96"/>
      <c r="W7" s="96"/>
      <c r="X7" s="97"/>
    </row>
    <row r="8" spans="1:24" ht="20.25" customHeight="1" x14ac:dyDescent="0.2">
      <c r="A8" s="100" t="s">
        <v>22</v>
      </c>
      <c r="B8" s="101"/>
      <c r="C8" s="88" t="s">
        <v>96</v>
      </c>
      <c r="D8" s="88" t="s">
        <v>97</v>
      </c>
      <c r="E8" s="90" t="s">
        <v>98</v>
      </c>
      <c r="F8" s="91"/>
      <c r="G8" s="88" t="s">
        <v>0</v>
      </c>
      <c r="H8" s="92" t="s">
        <v>2</v>
      </c>
      <c r="I8" s="93"/>
      <c r="J8" s="88" t="s">
        <v>1</v>
      </c>
      <c r="K8" s="99"/>
      <c r="L8" s="10" t="s">
        <v>99</v>
      </c>
      <c r="M8" s="10" t="s">
        <v>100</v>
      </c>
      <c r="N8" s="99"/>
      <c r="O8" s="99"/>
      <c r="P8" s="12" t="s">
        <v>4</v>
      </c>
      <c r="Q8" s="12" t="s">
        <v>5</v>
      </c>
      <c r="R8" s="9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9"/>
      <c r="D9" s="89"/>
      <c r="E9" s="17" t="s">
        <v>103</v>
      </c>
      <c r="F9" s="17" t="s">
        <v>104</v>
      </c>
      <c r="G9" s="89"/>
      <c r="H9" s="17" t="s">
        <v>101</v>
      </c>
      <c r="I9" s="17" t="s">
        <v>102</v>
      </c>
      <c r="J9" s="89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85" t="s">
        <v>118</v>
      </c>
      <c r="B35" s="86"/>
      <c r="C35" s="86"/>
      <c r="D35" s="86"/>
      <c r="E35" s="86"/>
      <c r="F35" s="86"/>
      <c r="G35" s="86"/>
      <c r="H35" s="86"/>
      <c r="I35" s="86"/>
      <c r="J35" s="87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1287533080.0799999</v>
      </c>
      <c r="Q40" s="41"/>
      <c r="R40" s="41">
        <f>SUM(R10:R34)</f>
        <v>1287533080.0799999</v>
      </c>
      <c r="S40" s="41">
        <f>SUM(S10:S34)</f>
        <v>1222345561.0799999</v>
      </c>
      <c r="T40" s="41"/>
      <c r="U40" s="41">
        <f>SUM(U10:U34)</f>
        <v>1136136603.75</v>
      </c>
      <c r="V40" s="49"/>
      <c r="W40" s="41">
        <f>SUM(W10:W34)</f>
        <v>1130732638.9399998</v>
      </c>
      <c r="X40" s="42"/>
    </row>
    <row r="41" spans="1:24" ht="12.75" x14ac:dyDescent="0.2">
      <c r="N41" s="50" t="s">
        <v>136</v>
      </c>
      <c r="O41" s="50"/>
      <c r="P41" s="41">
        <f>'Access-Set'!M36</f>
        <v>1287533080.0799999</v>
      </c>
      <c r="Q41" s="41"/>
      <c r="R41" s="41">
        <f>'Access-Set'!M36</f>
        <v>1287533080.0799999</v>
      </c>
      <c r="S41" s="41">
        <f>'Access-Set'!N36</f>
        <v>1222345561.0799999</v>
      </c>
      <c r="T41" s="41"/>
      <c r="U41" s="41">
        <f>'Access-Set'!O36</f>
        <v>1136136603.75</v>
      </c>
      <c r="V41" s="41"/>
      <c r="W41" s="41">
        <f>'Access-Set'!P36</f>
        <v>1130732638.9399998</v>
      </c>
      <c r="X41" s="42"/>
    </row>
    <row r="42" spans="1:24" ht="12.75" x14ac:dyDescent="0.2">
      <c r="N42" s="50" t="s">
        <v>16</v>
      </c>
      <c r="O42" s="50"/>
      <c r="P42" s="49">
        <f>P40-P41</f>
        <v>0</v>
      </c>
      <c r="Q42" s="49"/>
      <c r="R42" s="49">
        <f t="shared" ref="R42:W42" si="4">R40-R41</f>
        <v>0</v>
      </c>
      <c r="S42" s="49">
        <f t="shared" si="4"/>
        <v>0</v>
      </c>
      <c r="T42" s="49">
        <f t="shared" si="4"/>
        <v>0</v>
      </c>
      <c r="U42" s="49">
        <f t="shared" si="4"/>
        <v>0</v>
      </c>
      <c r="V42" s="49">
        <f t="shared" si="4"/>
        <v>0</v>
      </c>
      <c r="W42" s="49">
        <f t="shared" si="4"/>
        <v>0</v>
      </c>
      <c r="X42" s="42"/>
    </row>
    <row r="43" spans="1:24" ht="12.75" x14ac:dyDescent="0.2"/>
    <row r="44" spans="1:24" ht="12.75" x14ac:dyDescent="0.2"/>
    <row r="45" spans="1:24" ht="12.75" x14ac:dyDescent="0.2">
      <c r="N45" t="s">
        <v>151</v>
      </c>
      <c r="P45" s="56">
        <v>1287533080.0799999</v>
      </c>
      <c r="R45" s="56">
        <v>1287533080.0799999</v>
      </c>
      <c r="S45" s="56">
        <v>1222345561.0799999</v>
      </c>
      <c r="U45" s="56">
        <v>1136136603.75</v>
      </c>
      <c r="W45" s="56">
        <v>1130732638.9400001</v>
      </c>
    </row>
    <row r="46" spans="1:24" ht="12.75" x14ac:dyDescent="0.2">
      <c r="P46" s="67">
        <f>P40-P45</f>
        <v>0</v>
      </c>
      <c r="R46" s="67">
        <f>R40-R45</f>
        <v>0</v>
      </c>
      <c r="S46" s="67">
        <f>S40-S45</f>
        <v>0</v>
      </c>
      <c r="U46" s="67">
        <f>U40-U45</f>
        <v>0</v>
      </c>
      <c r="W46" s="67">
        <f>W40-W45</f>
        <v>0</v>
      </c>
    </row>
    <row r="47" spans="1:24" ht="12.75" x14ac:dyDescent="0.2"/>
    <row r="48" spans="1:24" ht="12.75" x14ac:dyDescent="0.2"/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2017-08-14T19:30:00Z</cp:lastPrinted>
  <dcterms:created xsi:type="dcterms:W3CDTF">2011-08-07T11:00:17Z</dcterms:created>
  <dcterms:modified xsi:type="dcterms:W3CDTF">2018-08-20T22:44:52Z</dcterms:modified>
</cp:coreProperties>
</file>