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Out" sheetId="1" r:id="rId1"/>
  </sheets>
  <externalReferences>
    <externalReference r:id="rId2"/>
  </externalReferences>
  <definedNames>
    <definedName name="_xlnm.Print_Area" localSheetId="0">Out!$A$1:$X$34</definedName>
  </definedNames>
  <calcPr calcId="144525"/>
</workbook>
</file>

<file path=xl/calcChain.xml><?xml version="1.0" encoding="utf-8"?>
<calcChain xmlns="http://schemas.openxmlformats.org/spreadsheetml/2006/main">
  <c r="W38" i="1" l="1"/>
  <c r="W42" i="1" s="1"/>
  <c r="U38" i="1"/>
  <c r="S38" i="1"/>
  <c r="R38" i="1"/>
  <c r="P38" i="1"/>
  <c r="W37" i="1"/>
  <c r="W39" i="1" s="1"/>
  <c r="P37" i="1"/>
  <c r="P39" i="1" s="1"/>
  <c r="U32" i="1"/>
  <c r="U42" i="1" s="1"/>
  <c r="Q32" i="1"/>
  <c r="W31" i="1"/>
  <c r="U31" i="1"/>
  <c r="S31" i="1"/>
  <c r="R31" i="1"/>
  <c r="X31" i="1" s="1"/>
  <c r="P31" i="1"/>
  <c r="J31" i="1"/>
  <c r="I31" i="1"/>
  <c r="H31" i="1"/>
  <c r="G31" i="1"/>
  <c r="F31" i="1"/>
  <c r="E31" i="1"/>
  <c r="D31" i="1"/>
  <c r="C31" i="1"/>
  <c r="B31" i="1"/>
  <c r="A31" i="1"/>
  <c r="X30" i="1"/>
  <c r="W30" i="1"/>
  <c r="U30" i="1"/>
  <c r="T30" i="1"/>
  <c r="S30" i="1"/>
  <c r="R30" i="1"/>
  <c r="V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J29" i="1"/>
  <c r="I29" i="1"/>
  <c r="H29" i="1"/>
  <c r="G29" i="1"/>
  <c r="F29" i="1"/>
  <c r="E29" i="1"/>
  <c r="D29" i="1"/>
  <c r="C29" i="1"/>
  <c r="B29" i="1"/>
  <c r="A29" i="1"/>
  <c r="X28" i="1"/>
  <c r="W28" i="1"/>
  <c r="U28" i="1"/>
  <c r="T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J11" i="1"/>
  <c r="I11" i="1"/>
  <c r="H11" i="1"/>
  <c r="G11" i="1"/>
  <c r="F11" i="1"/>
  <c r="E11" i="1"/>
  <c r="D11" i="1"/>
  <c r="C11" i="1"/>
  <c r="B11" i="1"/>
  <c r="A11" i="1"/>
  <c r="W10" i="1"/>
  <c r="W32" i="1" s="1"/>
  <c r="U10" i="1"/>
  <c r="U37" i="1" s="1"/>
  <c r="U39" i="1" s="1"/>
  <c r="S10" i="1"/>
  <c r="S37" i="1" s="1"/>
  <c r="S39" i="1" s="1"/>
  <c r="P10" i="1"/>
  <c r="P32" i="1" s="1"/>
  <c r="P4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20" i="1" l="1"/>
  <c r="X20" i="1"/>
  <c r="T20" i="1"/>
  <c r="V14" i="1"/>
  <c r="X14" i="1"/>
  <c r="T14" i="1"/>
  <c r="V22" i="1"/>
  <c r="X22" i="1"/>
  <c r="T22" i="1"/>
  <c r="V10" i="1"/>
  <c r="R37" i="1"/>
  <c r="R39" i="1" s="1"/>
  <c r="R32" i="1"/>
  <c r="T10" i="1"/>
  <c r="X10" i="1"/>
  <c r="V16" i="1"/>
  <c r="X16" i="1"/>
  <c r="T16" i="1"/>
  <c r="V24" i="1"/>
  <c r="X24" i="1"/>
  <c r="T24" i="1"/>
  <c r="V18" i="1"/>
  <c r="T18" i="1"/>
  <c r="X18" i="1"/>
  <c r="V26" i="1"/>
  <c r="X26" i="1"/>
  <c r="T26" i="1"/>
  <c r="V12" i="1"/>
  <c r="X12" i="1"/>
  <c r="T12" i="1"/>
  <c r="V13" i="1"/>
  <c r="V15" i="1"/>
  <c r="V21" i="1"/>
  <c r="V11" i="1"/>
  <c r="V27" i="1"/>
  <c r="V29" i="1"/>
  <c r="V31" i="1"/>
  <c r="V17" i="1"/>
  <c r="V19" i="1"/>
  <c r="V23" i="1"/>
  <c r="V25" i="1"/>
  <c r="T11" i="1"/>
  <c r="T13" i="1"/>
  <c r="T15" i="1"/>
  <c r="T17" i="1"/>
  <c r="T19" i="1"/>
  <c r="T21" i="1"/>
  <c r="T23" i="1"/>
  <c r="T25" i="1"/>
  <c r="T27" i="1"/>
  <c r="T29" i="1"/>
  <c r="T31" i="1"/>
  <c r="S32" i="1"/>
  <c r="S42" i="1" s="1"/>
  <c r="V32" i="1" l="1"/>
  <c r="X32" i="1"/>
  <c r="T32" i="1"/>
</calcChain>
</file>

<file path=xl/sharedStrings.xml><?xml version="1.0" encoding="utf-8"?>
<sst xmlns="http://schemas.openxmlformats.org/spreadsheetml/2006/main" count="63" uniqueCount="56">
  <si>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</si>
  <si>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</si>
  <si>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</si>
  <si>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</si>
  <si>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</si>
  <si>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</si>
  <si>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</si>
  <si>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</si>
  <si>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</si>
  <si>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</si>
  <si>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</si>
  <si>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</si>
  <si>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</si>
  <si>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</si>
  <si>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</si>
  <si>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</si>
  <si>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</si>
  <si>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</si>
  <si>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</si>
  <si>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</si>
  <si>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</si>
  <si>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</si>
  <si>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</si>
  <si>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</si>
  <si>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</si>
  <si>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</si>
  <si>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</si>
  <si>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</si>
  <si>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</si>
  <si>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</si>
  <si>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</si>
  <si>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</si>
  <si>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</si>
  <si>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</si>
  <si>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</si>
  <si>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</si>
  <si>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</si>
  <si>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</si>
  <si>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</si>
  <si>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</si>
  <si>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</si>
  <si>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</si>
  <si>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</si>
  <si>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</si>
  <si>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</si>
  <si>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</si>
  <si>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</si>
  <si>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</si>
  <si>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</si>
  <si>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</si>
  <si>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</si>
  <si>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</si>
  <si>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</si>
  <si>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</si>
  <si>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UO 17.101 "ok"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</si>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</sst>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Alignment="1"/>
    <xf numFmtId="40" fontId="0" fillId="0" borderId="0" xfId="0" applyNumberFormat="1" applyAlignment="1">
      <alignment shrinkToFit="1"/>
    </xf>
    <xf numFmtId="40" fontId="0" fillId="0" borderId="0" xfId="0" applyNumberFormat="1" applyAlignment="1"/>
    <xf numFmtId="40" fontId="0" fillId="0" borderId="0" xfId="0" applyNumberFormat="1"/>
    <xf numFmtId="0" fontId="0" fillId="0" borderId="0" xfId="0" applyAlignment="1">
      <alignment horizontal="right" vertical="center"/>
    </xf>
    <xf numFmtId="0" fontId="3" fillId="0" borderId="0" xfId="0" applyFont="1"/>
    <xf numFmtId="43" fontId="0" fillId="0" borderId="0" xfId="1" applyFont="1"/>
    <xf numFmtId="40" fontId="0" fillId="0" borderId="0" xfId="1" applyNumberFormat="1" applyFont="1"/>
  </cellXfs>
  <cellStyles count="11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31720937</v>
          </cell>
          <cell r="O10">
            <v>31720937</v>
          </cell>
          <cell r="P10">
            <v>31640888.949999999</v>
          </cell>
          <cell r="Q10">
            <v>31640888.949999999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10906910</v>
          </cell>
          <cell r="O11">
            <v>8215352.2000000002</v>
          </cell>
          <cell r="P11">
            <v>227612.26</v>
          </cell>
          <cell r="Q11">
            <v>227612.26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149052984.36000001</v>
          </cell>
          <cell r="O12">
            <v>134579110.15000001</v>
          </cell>
          <cell r="P12">
            <v>95475670.819999993</v>
          </cell>
          <cell r="Q12">
            <v>94894966.239999995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4</v>
          </cell>
          <cell r="M13">
            <v>5461200</v>
          </cell>
          <cell r="O13">
            <v>5459114.7000000002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17740914</v>
          </cell>
          <cell r="O14">
            <v>12751466.630000001</v>
          </cell>
          <cell r="P14">
            <v>7562941.4400000004</v>
          </cell>
          <cell r="Q14">
            <v>7562941.4400000004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4995675</v>
          </cell>
          <cell r="O15">
            <v>3932738.55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11RQ</v>
          </cell>
          <cell r="H16" t="str">
            <v>REFORMA DO FORUM FEDERAL DE EXECUCOES FISCAIS DE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990000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1608069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575000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</v>
          </cell>
          <cell r="O20">
            <v>2077.15</v>
          </cell>
          <cell r="P20">
            <v>2077.15</v>
          </cell>
          <cell r="Q20">
            <v>2077.15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1850000</v>
          </cell>
          <cell r="O21">
            <v>1318169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210000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ATIVOS CIVIS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812750581.71000004</v>
          </cell>
          <cell r="O23">
            <v>812750581.71000004</v>
          </cell>
          <cell r="P23">
            <v>812659205.34000003</v>
          </cell>
          <cell r="Q23">
            <v>809985481.50999999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17799477</v>
          </cell>
          <cell r="O24">
            <v>14532937.960000001</v>
          </cell>
          <cell r="P24">
            <v>14449588.060000001</v>
          </cell>
          <cell r="Q24">
            <v>14449588.060000001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20000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30841533</v>
          </cell>
          <cell r="O27">
            <v>27594422.75</v>
          </cell>
          <cell r="P27">
            <v>18568356.77</v>
          </cell>
          <cell r="Q27">
            <v>18568356.77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212B</v>
          </cell>
          <cell r="H28" t="str">
            <v>BENEFICIOS OBRIGATORIOS AOS SERVIDORES CIVIS, EMPREGADOS, MI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58239156.950000003</v>
          </cell>
          <cell r="O28">
            <v>58238804.299999997</v>
          </cell>
          <cell r="P28">
            <v>48040219.479999997</v>
          </cell>
          <cell r="Q28">
            <v>48040219.479999997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846</v>
          </cell>
          <cell r="E29" t="str">
            <v>0569</v>
          </cell>
          <cell r="F29" t="str">
            <v>PRESTACAO JURISDICIONAL NA JUSTICA FEDERAL</v>
          </cell>
          <cell r="G29" t="str">
            <v>09HB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140527037.71000001</v>
          </cell>
          <cell r="O29">
            <v>140527037.71000001</v>
          </cell>
          <cell r="P29">
            <v>140527037.71000001</v>
          </cell>
          <cell r="Q29">
            <v>140527037.71000001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09</v>
          </cell>
          <cell r="D30" t="str">
            <v>272</v>
          </cell>
          <cell r="E30" t="str">
            <v>0089</v>
          </cell>
          <cell r="F30" t="str">
            <v>PREVIDENCIA DE INATIVOS E PENSIONISTAS DA UNIAO</v>
          </cell>
          <cell r="G30" t="str">
            <v>0181</v>
          </cell>
          <cell r="H30" t="str">
            <v>APOSENTADORIAS E PENSOES CIVIS DA UNIAO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13607937.35</v>
          </cell>
          <cell r="O30">
            <v>13607937.35</v>
          </cell>
          <cell r="P30">
            <v>13607937.35</v>
          </cell>
          <cell r="Q30">
            <v>12883603.039999999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0169</v>
          </cell>
          <cell r="K31" t="str">
            <v>CONTRIB.PATRONAL P/PLANO DE SEGURID.SOC.SERV.</v>
          </cell>
          <cell r="L31" t="str">
            <v>1</v>
          </cell>
          <cell r="M31">
            <v>155604602.43000001</v>
          </cell>
          <cell r="O31">
            <v>155604602.43000001</v>
          </cell>
          <cell r="P31">
            <v>155602353.06</v>
          </cell>
          <cell r="Q31">
            <v>155600692.31999999</v>
          </cell>
        </row>
        <row r="34">
          <cell r="M34">
            <v>1456122015.5100002</v>
          </cell>
          <cell r="O34">
            <v>1422227889.5900002</v>
          </cell>
          <cell r="P34">
            <v>1338363888.3899999</v>
          </cell>
          <cell r="Q34">
            <v>1334383464.9299998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43374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CONCATENATE('[1]Access-Out'!C10,".",'[1]Access-Out'!D10)</f>
        <v>02.061</v>
      </c>
      <c r="D10" s="39" t="str">
        <f>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'[1]Access-Out'!M10</f>
        <v>31720937</v>
      </c>
      <c r="Q10" s="45"/>
      <c r="R10" s="45">
        <f>N10-O10+P10+Q10</f>
        <v>31720937</v>
      </c>
      <c r="S10" s="45">
        <f>'[1]Access-Out'!O10</f>
        <v>31720937</v>
      </c>
      <c r="T10" s="46">
        <f>IF(R10&gt;0,S10/R10,0)</f>
        <v>1</v>
      </c>
      <c r="U10" s="45">
        <f>'[1]Access-Out'!P10</f>
        <v>31640888.949999999</v>
      </c>
      <c r="V10" s="46">
        <f>IF(R10&gt;0,U10/R10,0)</f>
        <v>0.99747649163074847</v>
      </c>
      <c r="W10" s="45">
        <f>'[1]Access-Out'!Q10</f>
        <v>31640888.949999999</v>
      </c>
      <c r="X10" s="46">
        <f>IF(R10&gt;0,W10/R10,0)</f>
        <v>0.99747649163074847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CONCATENATE('[1]Access-Out'!C11,".",'[1]Access-Out'!D11)</f>
        <v>02.061</v>
      </c>
      <c r="D11" s="47" t="str">
        <f>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'[1]Access-Out'!M11</f>
        <v>10906910</v>
      </c>
      <c r="Q11" s="52"/>
      <c r="R11" s="52">
        <f t="shared" ref="R11:R31" si="0">N11-O11+P11+Q11</f>
        <v>10906910</v>
      </c>
      <c r="S11" s="52">
        <f>'[1]Access-Out'!O11</f>
        <v>8215352.2000000002</v>
      </c>
      <c r="T11" s="53">
        <f t="shared" ref="T11:T32" si="1">IF(R11&gt;0,S11/R11,0)</f>
        <v>0.75322453380471643</v>
      </c>
      <c r="U11" s="52">
        <f>'[1]Access-Out'!P11</f>
        <v>227612.26</v>
      </c>
      <c r="V11" s="53">
        <f t="shared" ref="V11:V32" si="2">IF(R11&gt;0,U11/R11,0)</f>
        <v>2.0868629153444927E-2</v>
      </c>
      <c r="W11" s="52">
        <f>'[1]Access-Out'!Q11</f>
        <v>227612.26</v>
      </c>
      <c r="X11" s="53">
        <f t="shared" ref="X11:X32" si="3">IF(R11&gt;0,W11/R11,0)</f>
        <v>2.0868629153444927E-2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CONCATENATE('[1]Access-Out'!C12,".",'[1]Access-Out'!D12)</f>
        <v>02.061</v>
      </c>
      <c r="D12" s="47" t="str">
        <f>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'[1]Access-Out'!M12</f>
        <v>149052984.36000001</v>
      </c>
      <c r="Q12" s="52"/>
      <c r="R12" s="52">
        <f t="shared" si="0"/>
        <v>149052984.36000001</v>
      </c>
      <c r="S12" s="52">
        <f>'[1]Access-Out'!O12</f>
        <v>134579110.15000001</v>
      </c>
      <c r="T12" s="53">
        <f t="shared" si="1"/>
        <v>0.90289443534359559</v>
      </c>
      <c r="U12" s="52">
        <f>'[1]Access-Out'!P12</f>
        <v>95475670.819999993</v>
      </c>
      <c r="V12" s="53">
        <f t="shared" si="2"/>
        <v>0.64054853534097989</v>
      </c>
      <c r="W12" s="52">
        <f>'[1]Access-Out'!Q12</f>
        <v>94894966.239999995</v>
      </c>
      <c r="X12" s="53">
        <f t="shared" si="3"/>
        <v>0.63665257456908786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CONCATENATE('[1]Access-Out'!C13,".",'[1]Access-Out'!D13)</f>
        <v>02.061</v>
      </c>
      <c r="D13" s="47" t="str">
        <f>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0127</v>
      </c>
      <c r="I13" s="48" t="str">
        <f>+'[1]Access-Out'!K13</f>
        <v>CUSTAS E EMOLUMENTOS - PODER JUDICIARIO</v>
      </c>
      <c r="J13" s="47" t="str">
        <f>+'[1]Access-Out'!L13</f>
        <v>4</v>
      </c>
      <c r="K13" s="52"/>
      <c r="L13" s="52"/>
      <c r="M13" s="52"/>
      <c r="N13" s="50">
        <v>0</v>
      </c>
      <c r="O13" s="52"/>
      <c r="P13" s="52">
        <f>'[1]Access-Out'!M13</f>
        <v>5461200</v>
      </c>
      <c r="Q13" s="52"/>
      <c r="R13" s="52">
        <f t="shared" si="0"/>
        <v>5461200</v>
      </c>
      <c r="S13" s="52">
        <f>'[1]Access-Out'!O13</f>
        <v>5459114.7000000002</v>
      </c>
      <c r="T13" s="53">
        <f t="shared" si="1"/>
        <v>0.99961816084377064</v>
      </c>
      <c r="U13" s="52">
        <f>'[1]Access-Out'!P13</f>
        <v>0</v>
      </c>
      <c r="V13" s="53">
        <f t="shared" si="2"/>
        <v>0</v>
      </c>
      <c r="W13" s="52">
        <f>'[1]Access-Out'!Q13</f>
        <v>0</v>
      </c>
      <c r="X13" s="53">
        <f t="shared" si="3"/>
        <v>0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CONCATENATE('[1]Access-Out'!C14,".",'[1]Access-Out'!D14)</f>
        <v>02.061</v>
      </c>
      <c r="D14" s="47" t="str">
        <f>CONCATENATE('[1]Access-Out'!E14,".",'[1]Access-Out'!G14)</f>
        <v>0569.4257</v>
      </c>
      <c r="E14" s="48" t="str">
        <f>+'[1]Access-Out'!F14</f>
        <v>PRESTACAO JURISDICIONAL NA JUSTICA FEDERAL</v>
      </c>
      <c r="F14" s="48" t="str">
        <f>+'[1]Access-Out'!H14</f>
        <v>JULGAMENTO DE CAUSAS NA JUSTICA FEDERAL</v>
      </c>
      <c r="G14" s="47" t="str">
        <f>IF('[1]Access-Out'!I14="1","F","S")</f>
        <v>F</v>
      </c>
      <c r="H14" s="47" t="str">
        <f>+'[1]Access-Out'!J14</f>
        <v>0127</v>
      </c>
      <c r="I14" s="48" t="str">
        <f>+'[1]Access-Out'!K14</f>
        <v>CUSTAS E EMOLUMENTOS - PODER JUDICIARIO</v>
      </c>
      <c r="J14" s="47" t="str">
        <f>+'[1]Access-Out'!L14</f>
        <v>3</v>
      </c>
      <c r="K14" s="52"/>
      <c r="L14" s="52"/>
      <c r="M14" s="52"/>
      <c r="N14" s="50">
        <v>0</v>
      </c>
      <c r="O14" s="52"/>
      <c r="P14" s="52">
        <f>'[1]Access-Out'!M14</f>
        <v>17740914</v>
      </c>
      <c r="Q14" s="52"/>
      <c r="R14" s="52">
        <f t="shared" si="0"/>
        <v>17740914</v>
      </c>
      <c r="S14" s="52">
        <f>'[1]Access-Out'!O14</f>
        <v>12751466.630000001</v>
      </c>
      <c r="T14" s="53">
        <f t="shared" si="1"/>
        <v>0.71876041054029127</v>
      </c>
      <c r="U14" s="52">
        <f>'[1]Access-Out'!P14</f>
        <v>7562941.4400000004</v>
      </c>
      <c r="V14" s="53">
        <f t="shared" si="2"/>
        <v>0.42629942515926744</v>
      </c>
      <c r="W14" s="52">
        <f>'[1]Access-Out'!Q14</f>
        <v>7562941.4400000004</v>
      </c>
      <c r="X14" s="53">
        <f t="shared" si="3"/>
        <v>0.42629942515926744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CONCATENATE('[1]Access-Out'!C15,".",'[1]Access-Out'!D15)</f>
        <v>02.061</v>
      </c>
      <c r="D15" s="47" t="str">
        <f>CONCATENATE('[1]Access-Out'!E15,".",'[1]Access-Out'!G15)</f>
        <v>0569.4257</v>
      </c>
      <c r="E15" s="48" t="str">
        <f>+'[1]Access-Out'!F15</f>
        <v>PRESTACAO JURISDICIONAL NA JUSTICA FEDERAL</v>
      </c>
      <c r="F15" s="48" t="str">
        <f>+'[1]Access-Out'!H15</f>
        <v>JULGAMENTO DE CAUSAS NA JUSTICA FEDERAL</v>
      </c>
      <c r="G15" s="47" t="str">
        <f>IF('[1]Access-Out'!I15="1","F","S")</f>
        <v>F</v>
      </c>
      <c r="H15" s="47" t="str">
        <f>+'[1]Access-Out'!J15</f>
        <v>0181</v>
      </c>
      <c r="I15" s="48" t="str">
        <f>+'[1]Access-Out'!K15</f>
        <v>RECURSOS DE CONVENIOS</v>
      </c>
      <c r="J15" s="47" t="str">
        <f>+'[1]Access-Out'!L15</f>
        <v>4</v>
      </c>
      <c r="K15" s="50"/>
      <c r="L15" s="50"/>
      <c r="M15" s="50"/>
      <c r="N15" s="50">
        <v>0</v>
      </c>
      <c r="O15" s="50"/>
      <c r="P15" s="52">
        <f>'[1]Access-Out'!M15</f>
        <v>4995675</v>
      </c>
      <c r="Q15" s="52"/>
      <c r="R15" s="52">
        <f t="shared" si="0"/>
        <v>4995675</v>
      </c>
      <c r="S15" s="52">
        <f>'[1]Access-Out'!O15</f>
        <v>3932738.55</v>
      </c>
      <c r="T15" s="53">
        <f t="shared" si="1"/>
        <v>0.78722866279331616</v>
      </c>
      <c r="U15" s="52">
        <f>'[1]Access-Out'!P15</f>
        <v>0</v>
      </c>
      <c r="V15" s="53">
        <f t="shared" si="2"/>
        <v>0</v>
      </c>
      <c r="W15" s="52">
        <f>'[1]Access-Out'!Q15</f>
        <v>0</v>
      </c>
      <c r="X15" s="53">
        <f t="shared" si="3"/>
        <v>0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CONCATENATE('[1]Access-Out'!C16,".",'[1]Access-Out'!D16)</f>
        <v>02.122</v>
      </c>
      <c r="D16" s="47" t="str">
        <f>CONCATENATE('[1]Access-Out'!E16,".",'[1]Access-Out'!G16)</f>
        <v>0569.11RQ</v>
      </c>
      <c r="E16" s="48" t="str">
        <f>+'[1]Access-Out'!F16</f>
        <v>PRESTACAO JURISDICIONAL NA JUSTICA FEDERAL</v>
      </c>
      <c r="F16" s="48" t="str">
        <f>+'[1]Access-Out'!H16</f>
        <v>REFORMA DO FORUM FEDERAL DE EXECUCOES FISCAIS DE SAO PAULO -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'[1]Access-Out'!M16</f>
        <v>990000</v>
      </c>
      <c r="Q16" s="52"/>
      <c r="R16" s="52">
        <f t="shared" si="0"/>
        <v>990000</v>
      </c>
      <c r="S16" s="52">
        <f>'[1]Access-Out'!O16</f>
        <v>0</v>
      </c>
      <c r="T16" s="53">
        <f t="shared" si="1"/>
        <v>0</v>
      </c>
      <c r="U16" s="52">
        <f>'[1]Access-Out'!P16</f>
        <v>0</v>
      </c>
      <c r="V16" s="53">
        <f t="shared" si="2"/>
        <v>0</v>
      </c>
      <c r="W16" s="52">
        <f>'[1]Access-Out'!Q16</f>
        <v>0</v>
      </c>
      <c r="X16" s="53">
        <f t="shared" si="3"/>
        <v>0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CONCATENATE('[1]Access-Out'!C17,".",'[1]Access-Out'!D17)</f>
        <v>02.122</v>
      </c>
      <c r="D17" s="47" t="str">
        <f>CONCATENATE('[1]Access-Out'!E17,".",'[1]Access-Out'!G17)</f>
        <v>0569.12S9</v>
      </c>
      <c r="E17" s="48" t="str">
        <f>+'[1]Access-Out'!F17</f>
        <v>PRESTACAO JURISDICIONAL NA JUSTICA FEDERAL</v>
      </c>
      <c r="F17" s="48" t="str">
        <f>+'[1]Access-Out'!H17</f>
        <v>REFORMA DO FORUM FEDERAL CRIMINAL E PREVIDENCIARIO DE SAO PA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'[1]Access-Out'!M17</f>
        <v>1608069</v>
      </c>
      <c r="Q17" s="52"/>
      <c r="R17" s="52">
        <f t="shared" si="0"/>
        <v>1608069</v>
      </c>
      <c r="S17" s="52">
        <f>'[1]Access-Out'!O17</f>
        <v>0</v>
      </c>
      <c r="T17" s="53">
        <f t="shared" si="1"/>
        <v>0</v>
      </c>
      <c r="U17" s="52">
        <f>'[1]Access-Out'!P17</f>
        <v>0</v>
      </c>
      <c r="V17" s="53">
        <f t="shared" si="2"/>
        <v>0</v>
      </c>
      <c r="W17" s="52">
        <f>'[1]Access-Out'!Q17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CONCATENATE('[1]Access-Out'!C18,".",'[1]Access-Out'!D18)</f>
        <v>02.122</v>
      </c>
      <c r="D18" s="47" t="str">
        <f>CONCATENATE('[1]Access-Out'!E18,".",'[1]Access-Out'!G18)</f>
        <v>0569.13FR</v>
      </c>
      <c r="E18" s="48" t="str">
        <f>+'[1]Access-Out'!F18</f>
        <v>PRESTACAO JURISDICIONAL NA JUSTICA FEDERAL</v>
      </c>
      <c r="F18" s="48" t="str">
        <f>+'[1]Access-Out'!H18</f>
        <v>REFORMA DO FORUM FEDERAL DE RIBEIRAO PRETO - SP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4</v>
      </c>
      <c r="K18" s="52"/>
      <c r="L18" s="52"/>
      <c r="M18" s="52"/>
      <c r="N18" s="50">
        <v>0</v>
      </c>
      <c r="O18" s="52"/>
      <c r="P18" s="52">
        <f>'[1]Access-Out'!M18</f>
        <v>1400000</v>
      </c>
      <c r="Q18" s="52"/>
      <c r="R18" s="52">
        <f t="shared" si="0"/>
        <v>1400000</v>
      </c>
      <c r="S18" s="52">
        <f>'[1]Access-Out'!O18</f>
        <v>0</v>
      </c>
      <c r="T18" s="53">
        <f t="shared" si="1"/>
        <v>0</v>
      </c>
      <c r="U18" s="52">
        <f>'[1]Access-Out'!P18</f>
        <v>0</v>
      </c>
      <c r="V18" s="53">
        <f t="shared" si="2"/>
        <v>0</v>
      </c>
      <c r="W18" s="52">
        <f>'[1]Access-Out'!Q18</f>
        <v>0</v>
      </c>
      <c r="X18" s="53">
        <f t="shared" si="3"/>
        <v>0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CONCATENATE('[1]Access-Out'!C19,".",'[1]Access-Out'!D19)</f>
        <v>02.122</v>
      </c>
      <c r="D19" s="47" t="str">
        <f>CONCATENATE('[1]Access-Out'!E19,".",'[1]Access-Out'!G19)</f>
        <v>0569.14YN</v>
      </c>
      <c r="E19" s="48" t="str">
        <f>+'[1]Access-Out'!F19</f>
        <v>PRESTACAO JURISDICIONAL NA JUSTICA FEDERAL</v>
      </c>
      <c r="F19" s="48" t="str">
        <f>+'[1]Access-Out'!H19</f>
        <v>REFORMA DO FORUM FEDERAL CIVEL DE SAO PAULO - SP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ORDINARIOS</v>
      </c>
      <c r="J19" s="47" t="str">
        <f>+'[1]Access-Out'!L19</f>
        <v>4</v>
      </c>
      <c r="K19" s="52"/>
      <c r="L19" s="52"/>
      <c r="M19" s="52"/>
      <c r="N19" s="50">
        <v>0</v>
      </c>
      <c r="O19" s="52"/>
      <c r="P19" s="52">
        <f>'[1]Access-Out'!M19</f>
        <v>575000</v>
      </c>
      <c r="Q19" s="52"/>
      <c r="R19" s="52">
        <f t="shared" si="0"/>
        <v>575000</v>
      </c>
      <c r="S19" s="52">
        <f>'[1]Access-Out'!O19</f>
        <v>0</v>
      </c>
      <c r="T19" s="53">
        <f t="shared" si="1"/>
        <v>0</v>
      </c>
      <c r="U19" s="52">
        <f>'[1]Access-Out'!P19</f>
        <v>0</v>
      </c>
      <c r="V19" s="53">
        <f t="shared" si="2"/>
        <v>0</v>
      </c>
      <c r="W19" s="52">
        <f>'[1]Access-Out'!Q19</f>
        <v>0</v>
      </c>
      <c r="X19" s="53">
        <f t="shared" si="3"/>
        <v>0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CONCATENATE('[1]Access-Out'!C20,".",'[1]Access-Out'!D20)</f>
        <v>02.122</v>
      </c>
      <c r="D20" s="47" t="str">
        <f>CONCATENATE('[1]Access-Out'!E20,".",'[1]Access-Out'!G20)</f>
        <v>0569.14YO</v>
      </c>
      <c r="E20" s="48" t="str">
        <f>+'[1]Access-Out'!F20</f>
        <v>PRESTACAO JURISDICIONAL NA JUSTICA FEDERAL</v>
      </c>
      <c r="F20" s="48" t="str">
        <f>+'[1]Access-Out'!H20</f>
        <v>REFORMA DA SEDE ADMINISTRATIVA DA JUSTICA FEDERAL DE SAO PAU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ORDINARIOS</v>
      </c>
      <c r="J20" s="47" t="str">
        <f>+'[1]Access-Out'!L20</f>
        <v>4</v>
      </c>
      <c r="K20" s="52"/>
      <c r="L20" s="52"/>
      <c r="M20" s="52"/>
      <c r="N20" s="50">
        <v>0</v>
      </c>
      <c r="O20" s="52"/>
      <c r="P20" s="52">
        <f>'[1]Access-Out'!M20</f>
        <v>200000</v>
      </c>
      <c r="Q20" s="52"/>
      <c r="R20" s="52">
        <f t="shared" si="0"/>
        <v>200000</v>
      </c>
      <c r="S20" s="52">
        <f>'[1]Access-Out'!O20</f>
        <v>2077.15</v>
      </c>
      <c r="T20" s="53">
        <f t="shared" si="1"/>
        <v>1.0385750000000001E-2</v>
      </c>
      <c r="U20" s="52">
        <f>'[1]Access-Out'!P20</f>
        <v>2077.15</v>
      </c>
      <c r="V20" s="53">
        <f t="shared" si="2"/>
        <v>1.0385750000000001E-2</v>
      </c>
      <c r="W20" s="52">
        <f>'[1]Access-Out'!Q20</f>
        <v>2077.15</v>
      </c>
      <c r="X20" s="53">
        <f t="shared" si="3"/>
        <v>1.0385750000000001E-2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CONCATENATE('[1]Access-Out'!C21,".",'[1]Access-Out'!D21)</f>
        <v>02.122</v>
      </c>
      <c r="D21" s="47" t="str">
        <f>CONCATENATE('[1]Access-Out'!E21,".",'[1]Access-Out'!G21)</f>
        <v>0569.158T</v>
      </c>
      <c r="E21" s="48" t="str">
        <f>+'[1]Access-Out'!F21</f>
        <v>PRESTACAO JURISDICIONAL NA JUSTICA FEDERAL</v>
      </c>
      <c r="F21" s="48" t="str">
        <f>+'[1]Access-Out'!H21</f>
        <v>REFORMA DO JUIZADO ESPECIAL FEDERAL DE SAO PAULO - SP - 2. E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ORDINARIOS</v>
      </c>
      <c r="J21" s="47" t="str">
        <f>+'[1]Access-Out'!L21</f>
        <v>4</v>
      </c>
      <c r="K21" s="52"/>
      <c r="L21" s="52"/>
      <c r="M21" s="52"/>
      <c r="N21" s="50">
        <v>0</v>
      </c>
      <c r="O21" s="52"/>
      <c r="P21" s="52">
        <f>'[1]Access-Out'!M21</f>
        <v>1850000</v>
      </c>
      <c r="Q21" s="52"/>
      <c r="R21" s="52">
        <f t="shared" si="0"/>
        <v>1850000</v>
      </c>
      <c r="S21" s="52">
        <f>'[1]Access-Out'!O21</f>
        <v>1318169</v>
      </c>
      <c r="T21" s="53">
        <f t="shared" si="1"/>
        <v>0.71252378378378378</v>
      </c>
      <c r="U21" s="52">
        <f>'[1]Access-Out'!P21</f>
        <v>0</v>
      </c>
      <c r="V21" s="53">
        <f t="shared" si="2"/>
        <v>0</v>
      </c>
      <c r="W21" s="52">
        <f>'[1]Access-Out'!Q21</f>
        <v>0</v>
      </c>
      <c r="X21" s="53">
        <f t="shared" si="3"/>
        <v>0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CONCATENATE('[1]Access-Out'!C22,".",'[1]Access-Out'!D22)</f>
        <v>02.122</v>
      </c>
      <c r="D22" s="47" t="str">
        <f>CONCATENATE('[1]Access-Out'!E22,".",'[1]Access-Out'!G22)</f>
        <v>0569.15NX</v>
      </c>
      <c r="E22" s="48" t="str">
        <f>+'[1]Access-Out'!F22</f>
        <v>PRESTACAO JURISDICIONAL NA JUSTICA FEDERAL</v>
      </c>
      <c r="F22" s="48" t="str">
        <f>+'[1]Access-Out'!H22</f>
        <v>REFORMA DO FORUM FEDERAL DE SANTOS - SP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ORDINARIOS</v>
      </c>
      <c r="J22" s="47" t="str">
        <f>+'[1]Access-Out'!L22</f>
        <v>4</v>
      </c>
      <c r="K22" s="52"/>
      <c r="L22" s="52"/>
      <c r="M22" s="52"/>
      <c r="N22" s="50">
        <v>0</v>
      </c>
      <c r="O22" s="52"/>
      <c r="P22" s="52">
        <f>'[1]Access-Out'!M22</f>
        <v>210000</v>
      </c>
      <c r="Q22" s="52"/>
      <c r="R22" s="52">
        <f t="shared" si="0"/>
        <v>210000</v>
      </c>
      <c r="S22" s="52">
        <f>'[1]Access-Out'!O22</f>
        <v>0</v>
      </c>
      <c r="T22" s="53">
        <f t="shared" si="1"/>
        <v>0</v>
      </c>
      <c r="U22" s="52">
        <f>'[1]Access-Out'!P22</f>
        <v>0</v>
      </c>
      <c r="V22" s="53">
        <f t="shared" si="2"/>
        <v>0</v>
      </c>
      <c r="W22" s="52">
        <f>'[1]Access-Out'!Q22</f>
        <v>0</v>
      </c>
      <c r="X22" s="53">
        <f t="shared" si="3"/>
        <v>0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CONCATENATE('[1]Access-Out'!C23,".",'[1]Access-Out'!D23)</f>
        <v>02.122</v>
      </c>
      <c r="D23" s="47" t="str">
        <f>CONCATENATE('[1]Access-Out'!E23,".",'[1]Access-Out'!G23)</f>
        <v>0569.20TP</v>
      </c>
      <c r="E23" s="48" t="str">
        <f>+'[1]Access-Out'!F23</f>
        <v>PRESTACAO JURISDICIONAL NA JUSTICA FEDERAL</v>
      </c>
      <c r="F23" s="48" t="str">
        <f>+'[1]Access-Out'!H23</f>
        <v>ATIVOS CIVIS DA UNIAO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ORDINARIOS</v>
      </c>
      <c r="J23" s="47" t="str">
        <f>+'[1]Access-Out'!L23</f>
        <v>1</v>
      </c>
      <c r="K23" s="52"/>
      <c r="L23" s="52"/>
      <c r="M23" s="52"/>
      <c r="N23" s="50">
        <v>0</v>
      </c>
      <c r="O23" s="52"/>
      <c r="P23" s="52">
        <f>'[1]Access-Out'!M23</f>
        <v>812750581.71000004</v>
      </c>
      <c r="Q23" s="52"/>
      <c r="R23" s="52">
        <f t="shared" si="0"/>
        <v>812750581.71000004</v>
      </c>
      <c r="S23" s="52">
        <f>'[1]Access-Out'!O23</f>
        <v>812750581.71000004</v>
      </c>
      <c r="T23" s="53">
        <f t="shared" si="1"/>
        <v>1</v>
      </c>
      <c r="U23" s="52">
        <f>'[1]Access-Out'!P23</f>
        <v>812659205.34000003</v>
      </c>
      <c r="V23" s="53">
        <f t="shared" si="2"/>
        <v>0.99988757144927809</v>
      </c>
      <c r="W23" s="52">
        <f>'[1]Access-Out'!Q23</f>
        <v>809985481.50999999</v>
      </c>
      <c r="X23" s="53">
        <f t="shared" si="3"/>
        <v>0.99659784900530934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CONCATENATE('[1]Access-Out'!C24,".",'[1]Access-Out'!D24)</f>
        <v>02.122</v>
      </c>
      <c r="D24" s="47" t="str">
        <f>CONCATENATE('[1]Access-Out'!E24,".",'[1]Access-Out'!G24)</f>
        <v>0569.216H</v>
      </c>
      <c r="E24" s="48" t="str">
        <f>+'[1]Access-Out'!F24</f>
        <v>PRESTACAO JURISDICIONAL NA JUSTICA FEDERAL</v>
      </c>
      <c r="F24" s="48" t="str">
        <f>+'[1]Access-Out'!H24</f>
        <v>AJUDA DE CUSTO PARA MORADIA OU AUXILIO-MORADIA A AGENTES PUB</v>
      </c>
      <c r="G24" s="47" t="str">
        <f>IF('[1]Access-Out'!I24="1","F","S")</f>
        <v>F</v>
      </c>
      <c r="H24" s="47" t="str">
        <f>+'[1]Access-Out'!J24</f>
        <v>0100</v>
      </c>
      <c r="I24" s="48" t="str">
        <f>+'[1]Access-Out'!K24</f>
        <v>RECURSOS ORDINARIOS</v>
      </c>
      <c r="J24" s="47" t="str">
        <f>+'[1]Access-Out'!L24</f>
        <v>3</v>
      </c>
      <c r="K24" s="52"/>
      <c r="L24" s="52"/>
      <c r="M24" s="52"/>
      <c r="N24" s="50">
        <v>0</v>
      </c>
      <c r="O24" s="52"/>
      <c r="P24" s="52">
        <f>'[1]Access-Out'!M24</f>
        <v>17799477</v>
      </c>
      <c r="Q24" s="52"/>
      <c r="R24" s="52">
        <f t="shared" si="0"/>
        <v>17799477</v>
      </c>
      <c r="S24" s="52">
        <f>'[1]Access-Out'!O24</f>
        <v>14532937.960000001</v>
      </c>
      <c r="T24" s="53">
        <f t="shared" si="1"/>
        <v>0.81648117863238345</v>
      </c>
      <c r="U24" s="52">
        <f>'[1]Access-Out'!P24</f>
        <v>14449588.060000001</v>
      </c>
      <c r="V24" s="53">
        <f t="shared" si="2"/>
        <v>0.81179846239302422</v>
      </c>
      <c r="W24" s="52">
        <f>'[1]Access-Out'!Q24</f>
        <v>14449588.060000001</v>
      </c>
      <c r="X24" s="53">
        <f t="shared" si="3"/>
        <v>0.81179846239302422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CONCATENATE('[1]Access-Out'!C25,".",'[1]Access-Out'!D25)</f>
        <v>02.131</v>
      </c>
      <c r="D25" s="47" t="str">
        <f>CONCATENATE('[1]Access-Out'!E25,".",'[1]Access-Out'!G25)</f>
        <v>0569.2549</v>
      </c>
      <c r="E25" s="48" t="str">
        <f>+'[1]Access-Out'!F25</f>
        <v>PRESTACAO JURISDICIONAL NA JUSTICA FEDERAL</v>
      </c>
      <c r="F25" s="48" t="str">
        <f>+'[1]Access-Out'!H25</f>
        <v>COMUNICACAO E DIVULGACAO INSTITUCIONAL</v>
      </c>
      <c r="G25" s="47" t="str">
        <f>IF('[1]Access-Out'!I25="1","F","S")</f>
        <v>F</v>
      </c>
      <c r="H25" s="47" t="str">
        <f>+'[1]Access-Out'!J25</f>
        <v>0100</v>
      </c>
      <c r="I25" s="48" t="str">
        <f>+'[1]Access-Out'!K25</f>
        <v>RECURSOS ORDINARIOS</v>
      </c>
      <c r="J25" s="47" t="str">
        <f>+'[1]Access-Out'!L25</f>
        <v>4</v>
      </c>
      <c r="K25" s="52"/>
      <c r="L25" s="52"/>
      <c r="M25" s="52"/>
      <c r="N25" s="50">
        <v>0</v>
      </c>
      <c r="O25" s="52"/>
      <c r="P25" s="52">
        <f>'[1]Access-Out'!M25</f>
        <v>20000</v>
      </c>
      <c r="Q25" s="52"/>
      <c r="R25" s="52">
        <f t="shared" si="0"/>
        <v>20000</v>
      </c>
      <c r="S25" s="52">
        <f>'[1]Access-Out'!O25</f>
        <v>0</v>
      </c>
      <c r="T25" s="53">
        <f t="shared" si="1"/>
        <v>0</v>
      </c>
      <c r="U25" s="52">
        <f>'[1]Access-Out'!P25</f>
        <v>0</v>
      </c>
      <c r="V25" s="53">
        <f t="shared" si="2"/>
        <v>0</v>
      </c>
      <c r="W25" s="52">
        <f>'[1]Access-Out'!Q25</f>
        <v>0</v>
      </c>
      <c r="X25" s="53">
        <f t="shared" si="3"/>
        <v>0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CONCATENATE('[1]Access-Out'!C26,".",'[1]Access-Out'!D26)</f>
        <v>02.131</v>
      </c>
      <c r="D26" s="47" t="str">
        <f>CONCATENATE('[1]Access-Out'!E26,".",'[1]Access-Out'!G26)</f>
        <v>0569.2549</v>
      </c>
      <c r="E26" s="48" t="str">
        <f>+'[1]Access-Out'!F26</f>
        <v>PRESTACAO JURISDICIONAL NA JUSTICA FEDERAL</v>
      </c>
      <c r="F26" s="48" t="str">
        <f>+'[1]Access-Out'!H26</f>
        <v>COMUNICACAO E DIVULGACAO INSTITUCIONAL</v>
      </c>
      <c r="G26" s="47" t="str">
        <f>IF('[1]Access-Out'!I26="1","F","S")</f>
        <v>F</v>
      </c>
      <c r="H26" s="47" t="str">
        <f>+'[1]Access-Out'!J26</f>
        <v>0100</v>
      </c>
      <c r="I26" s="48" t="str">
        <f>+'[1]Access-Out'!K26</f>
        <v>RECURSOS ORDINARIOS</v>
      </c>
      <c r="J26" s="47" t="str">
        <f>+'[1]Access-Out'!L26</f>
        <v>3</v>
      </c>
      <c r="K26" s="52"/>
      <c r="L26" s="52"/>
      <c r="M26" s="52"/>
      <c r="N26" s="50">
        <v>0</v>
      </c>
      <c r="O26" s="52"/>
      <c r="P26" s="52">
        <f>'[1]Access-Out'!M26</f>
        <v>20000</v>
      </c>
      <c r="Q26" s="52"/>
      <c r="R26" s="52">
        <f t="shared" si="0"/>
        <v>20000</v>
      </c>
      <c r="S26" s="52">
        <f>'[1]Access-Out'!O26</f>
        <v>0</v>
      </c>
      <c r="T26" s="53">
        <f t="shared" si="1"/>
        <v>0</v>
      </c>
      <c r="U26" s="52">
        <f>'[1]Access-Out'!P26</f>
        <v>0</v>
      </c>
      <c r="V26" s="53">
        <f t="shared" si="2"/>
        <v>0</v>
      </c>
      <c r="W26" s="52">
        <f>'[1]Access-Out'!Q26</f>
        <v>0</v>
      </c>
      <c r="X26" s="53">
        <f t="shared" si="3"/>
        <v>0</v>
      </c>
    </row>
    <row r="27" spans="1:24" ht="30.75" customHeight="1" x14ac:dyDescent="0.2">
      <c r="A27" s="47" t="str">
        <f>+'[1]Access-Out'!A27</f>
        <v>12101</v>
      </c>
      <c r="B27" s="48" t="str">
        <f>+'[1]Access-Out'!B27</f>
        <v>JUSTICA FEDERAL DE PRIMEIRO GRAU</v>
      </c>
      <c r="C27" s="47" t="str">
        <f>CONCATENATE('[1]Access-Out'!C27,".",'[1]Access-Out'!D27)</f>
        <v>02.301</v>
      </c>
      <c r="D27" s="47" t="str">
        <f>CONCATENATE('[1]Access-Out'!E27,".",'[1]Access-Out'!G27)</f>
        <v>0569.2004</v>
      </c>
      <c r="E27" s="48" t="str">
        <f>+'[1]Access-Out'!F27</f>
        <v>PRESTACAO JURISDICIONAL NA JUSTICA FEDERAL</v>
      </c>
      <c r="F27" s="48" t="str">
        <f>+'[1]Access-Out'!H27</f>
        <v>ASSISTENCIA MEDICA E ODONTOLOGICA AOS SERVIDORES CIVIS, EMPR</v>
      </c>
      <c r="G27" s="47" t="str">
        <f>IF('[1]Access-Out'!I27="1","F","S")</f>
        <v>S</v>
      </c>
      <c r="H27" s="47" t="str">
        <f>+'[1]Access-Out'!J27</f>
        <v>0100</v>
      </c>
      <c r="I27" s="48" t="str">
        <f>+'[1]Access-Out'!K27</f>
        <v>RECURSOS ORDINARIOS</v>
      </c>
      <c r="J27" s="47" t="str">
        <f>+'[1]Access-Out'!L27</f>
        <v>3</v>
      </c>
      <c r="K27" s="52"/>
      <c r="L27" s="52"/>
      <c r="M27" s="52"/>
      <c r="N27" s="50">
        <v>0</v>
      </c>
      <c r="O27" s="52"/>
      <c r="P27" s="52">
        <f>'[1]Access-Out'!M27</f>
        <v>30841533</v>
      </c>
      <c r="Q27" s="52"/>
      <c r="R27" s="52">
        <f t="shared" si="0"/>
        <v>30841533</v>
      </c>
      <c r="S27" s="52">
        <f>'[1]Access-Out'!O27</f>
        <v>27594422.75</v>
      </c>
      <c r="T27" s="53">
        <f t="shared" si="1"/>
        <v>0.89471631484725489</v>
      </c>
      <c r="U27" s="52">
        <f>'[1]Access-Out'!P27</f>
        <v>18568356.77</v>
      </c>
      <c r="V27" s="53">
        <f t="shared" si="2"/>
        <v>0.60205686824970728</v>
      </c>
      <c r="W27" s="52">
        <f>'[1]Access-Out'!Q27</f>
        <v>18568356.77</v>
      </c>
      <c r="X27" s="53">
        <f t="shared" si="3"/>
        <v>0.60205686824970728</v>
      </c>
    </row>
    <row r="28" spans="1:24" ht="30.75" customHeight="1" x14ac:dyDescent="0.2">
      <c r="A28" s="47" t="str">
        <f>+'[1]Access-Out'!A28</f>
        <v>12101</v>
      </c>
      <c r="B28" s="48" t="str">
        <f>+'[1]Access-Out'!B28</f>
        <v>JUSTICA FEDERAL DE PRIMEIRO GRAU</v>
      </c>
      <c r="C28" s="47" t="str">
        <f>CONCATENATE('[1]Access-Out'!C28,".",'[1]Access-Out'!D28)</f>
        <v>02.331</v>
      </c>
      <c r="D28" s="47" t="str">
        <f>CONCATENATE('[1]Access-Out'!E28,".",'[1]Access-Out'!G28)</f>
        <v>0569.212B</v>
      </c>
      <c r="E28" s="48" t="str">
        <f>+'[1]Access-Out'!F28</f>
        <v>PRESTACAO JURISDICIONAL NA JUSTICA FEDERAL</v>
      </c>
      <c r="F28" s="48" t="str">
        <f>+'[1]Access-Out'!H28</f>
        <v>BENEFICIOS OBRIGATORIOS AOS SERVIDORES CIVIS, EMPREGADOS, MI</v>
      </c>
      <c r="G28" s="47" t="str">
        <f>IF('[1]Access-Out'!I28="1","F","S")</f>
        <v>F</v>
      </c>
      <c r="H28" s="47" t="str">
        <f>+'[1]Access-Out'!J28</f>
        <v>0100</v>
      </c>
      <c r="I28" s="48" t="str">
        <f>+'[1]Access-Out'!K28</f>
        <v>RECURSOS ORDINARIOS</v>
      </c>
      <c r="J28" s="47" t="str">
        <f>+'[1]Access-Out'!L28</f>
        <v>3</v>
      </c>
      <c r="K28" s="52"/>
      <c r="L28" s="52"/>
      <c r="M28" s="52"/>
      <c r="N28" s="50">
        <v>0</v>
      </c>
      <c r="O28" s="52"/>
      <c r="P28" s="52">
        <f>'[1]Access-Out'!M28</f>
        <v>58239156.950000003</v>
      </c>
      <c r="Q28" s="52"/>
      <c r="R28" s="52">
        <f t="shared" si="0"/>
        <v>58239156.950000003</v>
      </c>
      <c r="S28" s="52">
        <f>'[1]Access-Out'!O28</f>
        <v>58238804.299999997</v>
      </c>
      <c r="T28" s="53">
        <f t="shared" si="1"/>
        <v>0.9999939447955899</v>
      </c>
      <c r="U28" s="52">
        <f>'[1]Access-Out'!P28</f>
        <v>48040219.479999997</v>
      </c>
      <c r="V28" s="53">
        <f t="shared" si="2"/>
        <v>0.82487834638890656</v>
      </c>
      <c r="W28" s="52">
        <f>'[1]Access-Out'!Q28</f>
        <v>48040219.479999997</v>
      </c>
      <c r="X28" s="53">
        <f t="shared" si="3"/>
        <v>0.82487834638890656</v>
      </c>
    </row>
    <row r="29" spans="1:24" ht="30.75" customHeight="1" x14ac:dyDescent="0.2">
      <c r="A29" s="47" t="str">
        <f>+'[1]Access-Out'!A29</f>
        <v>12101</v>
      </c>
      <c r="B29" s="48" t="str">
        <f>+'[1]Access-Out'!B29</f>
        <v>JUSTICA FEDERAL DE PRIMEIRO GRAU</v>
      </c>
      <c r="C29" s="47" t="str">
        <f>CONCATENATE('[1]Access-Out'!C29,".",'[1]Access-Out'!D29)</f>
        <v>02.846</v>
      </c>
      <c r="D29" s="47" t="str">
        <f>CONCATENATE('[1]Access-Out'!E29,".",'[1]Access-Out'!G29)</f>
        <v>0569.09HB</v>
      </c>
      <c r="E29" s="48" t="str">
        <f>+'[1]Access-Out'!F29</f>
        <v>PRESTACAO JURISDICIONAL NA JUSTICA FEDERAL</v>
      </c>
      <c r="F29" s="48" t="str">
        <f>+'[1]Access-Out'!H29</f>
        <v>CONTRIBUICAO DA UNIAO, DE SUAS AUTARQUIAS E FUNDACOES PARA O</v>
      </c>
      <c r="G29" s="47" t="str">
        <f>IF('[1]Access-Out'!I29="1","F","S")</f>
        <v>F</v>
      </c>
      <c r="H29" s="47" t="str">
        <f>+'[1]Access-Out'!J29</f>
        <v>0100</v>
      </c>
      <c r="I29" s="48" t="str">
        <f>+'[1]Access-Out'!K29</f>
        <v>RECURSOS ORDINARIOS</v>
      </c>
      <c r="J29" s="47" t="str">
        <f>+'[1]Access-Out'!L29</f>
        <v>1</v>
      </c>
      <c r="K29" s="52"/>
      <c r="L29" s="52"/>
      <c r="M29" s="52"/>
      <c r="N29" s="50">
        <v>0</v>
      </c>
      <c r="O29" s="52"/>
      <c r="P29" s="52">
        <f>'[1]Access-Out'!M29</f>
        <v>140527037.71000001</v>
      </c>
      <c r="Q29" s="52"/>
      <c r="R29" s="52">
        <f t="shared" si="0"/>
        <v>140527037.71000001</v>
      </c>
      <c r="S29" s="52">
        <f>'[1]Access-Out'!O29</f>
        <v>140527037.71000001</v>
      </c>
      <c r="T29" s="53">
        <f t="shared" si="1"/>
        <v>1</v>
      </c>
      <c r="U29" s="52">
        <f>'[1]Access-Out'!P29</f>
        <v>140527037.71000001</v>
      </c>
      <c r="V29" s="53">
        <f t="shared" si="2"/>
        <v>1</v>
      </c>
      <c r="W29" s="52">
        <f>'[1]Access-Out'!Q29</f>
        <v>140527037.71000001</v>
      </c>
      <c r="X29" s="53">
        <f t="shared" si="3"/>
        <v>1</v>
      </c>
    </row>
    <row r="30" spans="1:24" ht="30.75" customHeight="1" x14ac:dyDescent="0.2">
      <c r="A30" s="47" t="str">
        <f>+'[1]Access-Out'!A30</f>
        <v>12101</v>
      </c>
      <c r="B30" s="48" t="str">
        <f>+'[1]Access-Out'!B30</f>
        <v>JUSTICA FEDERAL DE PRIMEIRO GRAU</v>
      </c>
      <c r="C30" s="47" t="str">
        <f>CONCATENATE('[1]Access-Out'!C30,".",'[1]Access-Out'!D30)</f>
        <v>09.272</v>
      </c>
      <c r="D30" s="47" t="str">
        <f>CONCATENATE('[1]Access-Out'!E30,".",'[1]Access-Out'!G30)</f>
        <v>0089.0181</v>
      </c>
      <c r="E30" s="48" t="str">
        <f>+'[1]Access-Out'!F30</f>
        <v>PREVIDENCIA DE INATIVOS E PENSIONISTAS DA UNIAO</v>
      </c>
      <c r="F30" s="48" t="str">
        <f>+'[1]Access-Out'!H30</f>
        <v>APOSENTADORIAS E PENSOES CIVIS DA UNIAO</v>
      </c>
      <c r="G30" s="47" t="str">
        <f>IF('[1]Access-Out'!I30="1","F","S")</f>
        <v>S</v>
      </c>
      <c r="H30" s="47" t="str">
        <f>+'[1]Access-Out'!J30</f>
        <v>0100</v>
      </c>
      <c r="I30" s="48" t="str">
        <f>+'[1]Access-Out'!K30</f>
        <v>RECURSOS ORDINARIOS</v>
      </c>
      <c r="J30" s="47" t="str">
        <f>+'[1]Access-Out'!L30</f>
        <v>1</v>
      </c>
      <c r="K30" s="52"/>
      <c r="L30" s="52"/>
      <c r="M30" s="52"/>
      <c r="N30" s="50">
        <v>0</v>
      </c>
      <c r="O30" s="52"/>
      <c r="P30" s="52">
        <f>'[1]Access-Out'!M30</f>
        <v>13607937.35</v>
      </c>
      <c r="Q30" s="52"/>
      <c r="R30" s="52">
        <f t="shared" si="0"/>
        <v>13607937.35</v>
      </c>
      <c r="S30" s="52">
        <f>'[1]Access-Out'!O30</f>
        <v>13607937.35</v>
      </c>
      <c r="T30" s="53">
        <f t="shared" si="1"/>
        <v>1</v>
      </c>
      <c r="U30" s="52">
        <f>'[1]Access-Out'!P30</f>
        <v>13607937.35</v>
      </c>
      <c r="V30" s="53">
        <f t="shared" si="2"/>
        <v>1</v>
      </c>
      <c r="W30" s="52">
        <f>'[1]Access-Out'!Q30</f>
        <v>12883603.039999999</v>
      </c>
      <c r="X30" s="53">
        <f t="shared" si="3"/>
        <v>0.94677119012456357</v>
      </c>
    </row>
    <row r="31" spans="1:24" ht="30.75" customHeight="1" thickBot="1" x14ac:dyDescent="0.25">
      <c r="A31" s="47" t="str">
        <f>+'[1]Access-Out'!A31</f>
        <v>12101</v>
      </c>
      <c r="B31" s="48" t="str">
        <f>+'[1]Access-Out'!B31</f>
        <v>JUSTICA FEDERAL DE PRIMEIRO GRAU</v>
      </c>
      <c r="C31" s="47" t="str">
        <f>CONCATENATE('[1]Access-Out'!C31,".",'[1]Access-Out'!D31)</f>
        <v>09.272</v>
      </c>
      <c r="D31" s="47" t="str">
        <f>CONCATENATE('[1]Access-Out'!E31,".",'[1]Access-Out'!G31)</f>
        <v>0089.0181</v>
      </c>
      <c r="E31" s="48" t="str">
        <f>+'[1]Access-Out'!F31</f>
        <v>PREVIDENCIA DE INATIVOS E PENSIONISTAS DA UNIAO</v>
      </c>
      <c r="F31" s="48" t="str">
        <f>+'[1]Access-Out'!H31</f>
        <v>APOSENTADORIAS E PENSOES CIVIS DA UNIAO</v>
      </c>
      <c r="G31" s="47" t="str">
        <f>IF('[1]Access-Out'!I31="1","F","S")</f>
        <v>S</v>
      </c>
      <c r="H31" s="47" t="str">
        <f>+'[1]Access-Out'!J31</f>
        <v>0169</v>
      </c>
      <c r="I31" s="48" t="str">
        <f>+'[1]Access-Out'!K31</f>
        <v>CONTRIB.PATRONAL P/PLANO DE SEGURID.SOC.SERV.</v>
      </c>
      <c r="J31" s="47" t="str">
        <f>+'[1]Access-Out'!L31</f>
        <v>1</v>
      </c>
      <c r="K31" s="52"/>
      <c r="L31" s="52"/>
      <c r="M31" s="52"/>
      <c r="N31" s="50">
        <v>0</v>
      </c>
      <c r="O31" s="52"/>
      <c r="P31" s="52">
        <f>'[1]Access-Out'!M31</f>
        <v>155604602.43000001</v>
      </c>
      <c r="Q31" s="52"/>
      <c r="R31" s="52">
        <f t="shared" si="0"/>
        <v>155604602.43000001</v>
      </c>
      <c r="S31" s="52">
        <f>'[1]Access-Out'!O31</f>
        <v>155604602.43000001</v>
      </c>
      <c r="T31" s="53">
        <f t="shared" si="1"/>
        <v>1</v>
      </c>
      <c r="U31" s="52">
        <f>'[1]Access-Out'!P31</f>
        <v>155602353.06</v>
      </c>
      <c r="V31" s="53">
        <f t="shared" si="2"/>
        <v>0.99998554432218023</v>
      </c>
      <c r="W31" s="52">
        <f>'[1]Access-Out'!Q31</f>
        <v>155600692.31999999</v>
      </c>
      <c r="X31" s="53">
        <f t="shared" si="3"/>
        <v>0.99997487150162045</v>
      </c>
    </row>
    <row r="32" spans="1:24" ht="28.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1456122015.5100002</v>
      </c>
      <c r="Q32" s="56">
        <f>SUM(Q10:Q31)</f>
        <v>0</v>
      </c>
      <c r="R32" s="56">
        <f>SUM(R10:R31)</f>
        <v>1456122015.5100002</v>
      </c>
      <c r="S32" s="56">
        <f>SUM(S10:S31)</f>
        <v>1420835289.5900002</v>
      </c>
      <c r="T32" s="57">
        <f t="shared" si="1"/>
        <v>0.97576664211917641</v>
      </c>
      <c r="U32" s="56">
        <f>SUM(U10:U31)</f>
        <v>1338363888.3899999</v>
      </c>
      <c r="V32" s="57">
        <f t="shared" si="2"/>
        <v>0.91912894258469402</v>
      </c>
      <c r="W32" s="56">
        <f>SUM(W10:W31)</f>
        <v>1334383464.9299998</v>
      </c>
      <c r="X32" s="57">
        <f t="shared" si="3"/>
        <v>0.91639536434221003</v>
      </c>
    </row>
    <row r="33" spans="1:24" ht="28.5" customHeight="1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28.5" customHeight="1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28.5" customHeight="1" x14ac:dyDescent="0.2"/>
    <row r="36" spans="1:24" ht="28.5" customHeight="1" x14ac:dyDescent="0.2"/>
    <row r="37" spans="1:24" ht="28.5" customHeight="1" x14ac:dyDescent="0.2">
      <c r="N37" s="59" t="s">
        <v>51</v>
      </c>
      <c r="O37" s="59"/>
      <c r="P37" s="60">
        <f>SUM(P10:P31)</f>
        <v>1456122015.5100002</v>
      </c>
      <c r="Q37" s="60"/>
      <c r="R37" s="60">
        <f>SUM(R10:R31)</f>
        <v>1456122015.5100002</v>
      </c>
      <c r="S37" s="60">
        <f>SUM(S10:S31)</f>
        <v>1420835289.5900002</v>
      </c>
      <c r="T37" s="60"/>
      <c r="U37" s="60">
        <f>SUM(U10:U31)</f>
        <v>1338363888.3899999</v>
      </c>
      <c r="V37" s="61"/>
      <c r="W37" s="60">
        <f>SUM(W10:W31)</f>
        <v>1334383464.9299998</v>
      </c>
      <c r="X37" s="62"/>
    </row>
    <row r="38" spans="1:24" ht="28.5" customHeight="1" x14ac:dyDescent="0.2">
      <c r="N38" s="59" t="s">
        <v>52</v>
      </c>
      <c r="O38" s="59"/>
      <c r="P38" s="60">
        <f>'[1]Access-Out'!M34</f>
        <v>1456122015.5100002</v>
      </c>
      <c r="Q38" s="60"/>
      <c r="R38" s="60">
        <f>'[1]Access-Out'!M34</f>
        <v>1456122015.5100002</v>
      </c>
      <c r="S38" s="60">
        <f>'[1]Access-Out'!O34</f>
        <v>1422227889.5900002</v>
      </c>
      <c r="T38" s="60"/>
      <c r="U38" s="60">
        <f>'[1]Access-Out'!P34</f>
        <v>1338363888.3899999</v>
      </c>
      <c r="V38" s="60"/>
      <c r="W38" s="60">
        <f>'[1]Access-Out'!Q34</f>
        <v>1334383464.9299998</v>
      </c>
      <c r="X38" s="62"/>
    </row>
    <row r="39" spans="1:24" ht="28.5" customHeight="1" x14ac:dyDescent="0.2">
      <c r="N39" s="59" t="s">
        <v>53</v>
      </c>
      <c r="O39" s="59"/>
      <c r="P39" s="61">
        <f>+P37-P38</f>
        <v>0</v>
      </c>
      <c r="Q39" s="61"/>
      <c r="R39" s="61">
        <f>+R37-R38</f>
        <v>0</v>
      </c>
      <c r="S39" s="61">
        <f>+S37-S38</f>
        <v>-1392600</v>
      </c>
      <c r="T39" s="61"/>
      <c r="U39" s="61">
        <f>+U37-U38</f>
        <v>0</v>
      </c>
      <c r="V39" s="61"/>
      <c r="W39" s="61">
        <f>+W37-W38</f>
        <v>0</v>
      </c>
      <c r="X39" s="62"/>
    </row>
    <row r="40" spans="1:24" ht="28.5" customHeight="1" x14ac:dyDescent="0.2">
      <c r="S40" s="63" t="s">
        <v>54</v>
      </c>
    </row>
    <row r="41" spans="1:24" ht="28.5" customHeight="1" x14ac:dyDescent="0.2">
      <c r="N41" s="64" t="s">
        <v>55</v>
      </c>
      <c r="P41" s="62">
        <v>1457514615.51</v>
      </c>
      <c r="Q41" s="65"/>
      <c r="R41" s="65"/>
      <c r="S41" s="62">
        <v>1422227889.5899999</v>
      </c>
      <c r="T41" s="65"/>
      <c r="U41" s="62">
        <v>1338363888.3900001</v>
      </c>
      <c r="V41" s="65"/>
      <c r="W41" s="62">
        <v>1334383464.9300001</v>
      </c>
    </row>
    <row r="42" spans="1:24" ht="28.5" customHeight="1" x14ac:dyDescent="0.2">
      <c r="N42" s="64" t="s">
        <v>53</v>
      </c>
      <c r="P42" s="66">
        <f>+P32-P41</f>
        <v>-1392599.9999997616</v>
      </c>
      <c r="Q42" s="66"/>
      <c r="R42" s="62"/>
      <c r="S42" s="66">
        <f>+S32-S41</f>
        <v>-1392599.9999997616</v>
      </c>
      <c r="T42" s="62"/>
      <c r="U42" s="66">
        <f>+U32-U41</f>
        <v>0</v>
      </c>
      <c r="V42" s="62"/>
      <c r="W42" s="66">
        <f>W38-W41</f>
        <v>0</v>
      </c>
    </row>
    <row r="43" spans="1:24" ht="28.5" customHeight="1" x14ac:dyDescent="0.2">
      <c r="P43" s="63" t="s">
        <v>54</v>
      </c>
      <c r="S43" s="63" t="s">
        <v>54</v>
      </c>
    </row>
    <row r="44" spans="1:24" ht="28.5" customHeight="1" x14ac:dyDescent="0.2"/>
    <row r="45" spans="1:24" ht="12.75" x14ac:dyDescent="0.2"/>
    <row r="46" spans="1:24" ht="12.75" x14ac:dyDescent="0.2"/>
    <row r="47" spans="1:24" ht="12.75" x14ac:dyDescent="0.2"/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2018-11-13T21:13:49Z</dcterms:created>
  <dcterms:modified xsi:type="dcterms:W3CDTF">2018-11-13T21:14:09Z</dcterms:modified>
</cp:coreProperties>
</file>