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Dez" sheetId="1" r:id="rId1"/>
  </sheets>
  <externalReferences>
    <externalReference r:id="rId2"/>
  </externalReferences>
  <definedNames>
    <definedName name="_xlnm.Print_Area" localSheetId="0">Dez!$A$1:$X$37</definedName>
  </definedNames>
  <calcPr calcId="144525"/>
</workbook>
</file>

<file path=xl/calcChain.xml><?xml version="1.0" encoding="utf-8"?>
<calcChain xmlns="http://schemas.openxmlformats.org/spreadsheetml/2006/main">
  <c r="W45" i="1" l="1"/>
  <c r="P45" i="1"/>
  <c r="W41" i="1"/>
  <c r="U41" i="1"/>
  <c r="U45" i="1" s="1"/>
  <c r="S41" i="1"/>
  <c r="S45" i="1" s="1"/>
  <c r="R41" i="1"/>
  <c r="R45" i="1" s="1"/>
  <c r="P41" i="1"/>
  <c r="P42" i="1" s="1"/>
  <c r="Q35" i="1"/>
  <c r="W34" i="1"/>
  <c r="U34" i="1"/>
  <c r="S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X31" i="1" s="1"/>
  <c r="U31" i="1"/>
  <c r="S31" i="1"/>
  <c r="T31" i="1" s="1"/>
  <c r="R31" i="1"/>
  <c r="V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X29" i="1" s="1"/>
  <c r="U29" i="1"/>
  <c r="S29" i="1"/>
  <c r="T29" i="1" s="1"/>
  <c r="R29" i="1"/>
  <c r="V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X27" i="1" s="1"/>
  <c r="U27" i="1"/>
  <c r="S27" i="1"/>
  <c r="T27" i="1" s="1"/>
  <c r="R27" i="1"/>
  <c r="V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X25" i="1" s="1"/>
  <c r="U25" i="1"/>
  <c r="S25" i="1"/>
  <c r="T25" i="1" s="1"/>
  <c r="R25" i="1"/>
  <c r="V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W35" i="1" s="1"/>
  <c r="U10" i="1"/>
  <c r="U40" i="1" s="1"/>
  <c r="S10" i="1"/>
  <c r="S40" i="1" s="1"/>
  <c r="P10" i="1"/>
  <c r="P3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2" i="1" l="1"/>
  <c r="T12" i="1"/>
  <c r="V12" i="1"/>
  <c r="X30" i="1"/>
  <c r="T30" i="1"/>
  <c r="V30" i="1"/>
  <c r="X14" i="1"/>
  <c r="T14" i="1"/>
  <c r="V14" i="1"/>
  <c r="X16" i="1"/>
  <c r="T16" i="1"/>
  <c r="V16" i="1"/>
  <c r="X18" i="1"/>
  <c r="T18" i="1"/>
  <c r="V18" i="1"/>
  <c r="X20" i="1"/>
  <c r="T20" i="1"/>
  <c r="V20" i="1"/>
  <c r="X22" i="1"/>
  <c r="T22" i="1"/>
  <c r="V22" i="1"/>
  <c r="X24" i="1"/>
  <c r="T24" i="1"/>
  <c r="V24" i="1"/>
  <c r="X32" i="1"/>
  <c r="T32" i="1"/>
  <c r="V32" i="1"/>
  <c r="X34" i="1"/>
  <c r="T34" i="1"/>
  <c r="V34" i="1"/>
  <c r="X10" i="1"/>
  <c r="T10" i="1"/>
  <c r="R40" i="1"/>
  <c r="R35" i="1"/>
  <c r="V10" i="1"/>
  <c r="X26" i="1"/>
  <c r="T26" i="1"/>
  <c r="V26" i="1"/>
  <c r="W42" i="1"/>
  <c r="V15" i="1"/>
  <c r="X15" i="1"/>
  <c r="T15" i="1"/>
  <c r="V17" i="1"/>
  <c r="X17" i="1"/>
  <c r="T17" i="1"/>
  <c r="V19" i="1"/>
  <c r="X19" i="1"/>
  <c r="T19" i="1"/>
  <c r="V21" i="1"/>
  <c r="X21" i="1"/>
  <c r="T21" i="1"/>
  <c r="V23" i="1"/>
  <c r="X23" i="1"/>
  <c r="T23" i="1"/>
  <c r="X28" i="1"/>
  <c r="T28" i="1"/>
  <c r="V28" i="1"/>
  <c r="V33" i="1"/>
  <c r="X33" i="1"/>
  <c r="T33" i="1"/>
  <c r="T11" i="1"/>
  <c r="X11" i="1"/>
  <c r="T13" i="1"/>
  <c r="X13" i="1"/>
  <c r="U35" i="1"/>
  <c r="U42" i="1" s="1"/>
  <c r="P40" i="1"/>
  <c r="W40" i="1"/>
  <c r="S35" i="1"/>
  <c r="S42" i="1" s="1"/>
  <c r="R42" i="1" l="1"/>
  <c r="X35" i="1"/>
  <c r="T35" i="1"/>
  <c r="V35" i="1"/>
</calcChain>
</file>

<file path=xl/sharedStrings.xml><?xml version="1.0" encoding="utf-8"?>
<sst xmlns="http://schemas.openxmlformats.org/spreadsheetml/2006/main" count="59" uniqueCount="55">
  <si>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</si>
  <si>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</si>
  <si>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</si>
  <si>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</si>
  <si>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</si>
  <si>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</si>
  <si>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</si>
  <si>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</si>
  <si>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</si>
  <si>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</si>
  <si>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</si>
  <si>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</si>
  <si>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</si>
  <si>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</si>
  <si>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</si>
  <si>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</si>
  <si>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</si>
  <si>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</si>
  <si>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</si>
  <si>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</si>
  <si>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</si>
  <si>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</si>
  <si>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</si>
  <si>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</si>
  <si>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</si>
  <si>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</si>
  <si>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</si>
  <si>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</si>
  <si>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</si>
  <si>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</si>
  <si>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</si>
  <si>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</si>
  <si>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</si>
  <si>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</si>
  <si>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</si>
  <si>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</si>
  <si>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</si>
  <si>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</si>
  <si>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</si>
  <si>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</si>
  <si>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</si>
  <si>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</si>
  <si>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</si>
  <si>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</si>
  <si>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</si>
  <si>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</si>
  <si>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</si>
  <si>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</si>
  <si>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</si>
  <si>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</si>
  <si>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</si>
  <si>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</si>
  <si>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</si>
  <si>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</t>
  </si>
  <si>
    <t>conor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</si>
</sst>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0" fontId="0" fillId="0" borderId="0" xfId="0" applyAlignment="1"/>
    <xf numFmtId="40" fontId="0" fillId="0" borderId="0" xfId="0" applyNumberFormat="1" applyAlignment="1">
      <alignment shrinkToFit="1"/>
    </xf>
    <xf numFmtId="40" fontId="0" fillId="0" borderId="0" xfId="0" applyNumberFormat="1" applyAlignment="1"/>
    <xf numFmtId="40" fontId="0" fillId="0" borderId="0" xfId="0" applyNumberFormat="1"/>
    <xf numFmtId="43" fontId="0" fillId="0" borderId="0" xfId="1" applyFont="1"/>
  </cellXfs>
  <cellStyles count="11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Normal 6" xfId="10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31720937</v>
          </cell>
          <cell r="O10">
            <v>31720307.609999999</v>
          </cell>
          <cell r="P10">
            <v>31720307.609999999</v>
          </cell>
          <cell r="Q10">
            <v>31719810.550000001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4095805</v>
          </cell>
          <cell r="O11">
            <v>3578147.39</v>
          </cell>
          <cell r="P11">
            <v>2004809.63</v>
          </cell>
          <cell r="Q11">
            <v>2004809.63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147447424</v>
          </cell>
          <cell r="O12">
            <v>137905185.18000001</v>
          </cell>
          <cell r="P12">
            <v>128524094.51000001</v>
          </cell>
          <cell r="Q12">
            <v>127840578.44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4</v>
          </cell>
          <cell r="M13">
            <v>3612743.55</v>
          </cell>
          <cell r="O13">
            <v>3612742.48</v>
          </cell>
          <cell r="P13">
            <v>3612742.48</v>
          </cell>
          <cell r="Q13">
            <v>3612742.48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E EMOLUMENTOS - PODER JUDICIARIO</v>
          </cell>
          <cell r="L14" t="str">
            <v>3</v>
          </cell>
          <cell r="M14">
            <v>15806914</v>
          </cell>
          <cell r="O14">
            <v>13443985.84</v>
          </cell>
          <cell r="P14">
            <v>12481793.939999999</v>
          </cell>
          <cell r="Q14">
            <v>12481793.939999999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675189.45</v>
          </cell>
          <cell r="O15">
            <v>675189.27</v>
          </cell>
          <cell r="P15">
            <v>675189.27</v>
          </cell>
          <cell r="Q15">
            <v>675189.27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11RQ</v>
          </cell>
          <cell r="H16" t="str">
            <v>REFORMA DO FORUM FEDERAL DE EXECUCOES FISCAIS DE SAO PAULO -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520000</v>
          </cell>
          <cell r="O16">
            <v>511986.1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12S9</v>
          </cell>
          <cell r="H17" t="str">
            <v>REFORMA DO FORUM FEDERAL CRIMINAL E PREVIDENCIARIO DE SAO PA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1496069</v>
          </cell>
          <cell r="O17">
            <v>1493044.26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13FR</v>
          </cell>
          <cell r="H18" t="str">
            <v>REFORMA DO FORUM FEDERAL DE RIBEIRAO PRETO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14YN</v>
          </cell>
          <cell r="H19" t="str">
            <v>REFORMA DO FORUM FEDERAL CIVEL DE SAO PAULO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320000</v>
          </cell>
          <cell r="O19">
            <v>302890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14YO</v>
          </cell>
          <cell r="H20" t="str">
            <v>REFORMA DA SEDE ADMINISTRATIVA DA JUSTICA FEDERAL DE SAO PAU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75000</v>
          </cell>
          <cell r="O20">
            <v>30677.15</v>
          </cell>
          <cell r="P20">
            <v>2077.15</v>
          </cell>
          <cell r="Q20">
            <v>2077.15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158T</v>
          </cell>
          <cell r="H21" t="str">
            <v>REFORMA DO JUIZADO ESPECIAL FEDERAL DE SAO PAULO - SP - 2. E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1671000</v>
          </cell>
          <cell r="O21">
            <v>1422668.87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170000</v>
          </cell>
          <cell r="O22">
            <v>28800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2765000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15S2</v>
          </cell>
          <cell r="H24" t="str">
            <v>AQUISICAO DO EDIFICIO SEDE DA JUSTICA FEDERAL DE MAUA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5</v>
          </cell>
          <cell r="M24">
            <v>5400000</v>
          </cell>
          <cell r="O24">
            <v>5400000</v>
          </cell>
          <cell r="P24">
            <v>5400000</v>
          </cell>
          <cell r="Q24">
            <v>5400000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ATIVOS CIVIS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1017730100.41</v>
          </cell>
          <cell r="O25">
            <v>1017638912.74</v>
          </cell>
          <cell r="P25">
            <v>1012898337.45</v>
          </cell>
          <cell r="Q25">
            <v>1010870005.41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17799477</v>
          </cell>
          <cell r="O26">
            <v>17320601.210000001</v>
          </cell>
          <cell r="P26">
            <v>17320601.210000001</v>
          </cell>
          <cell r="Q26">
            <v>17320601.210000001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2549</v>
          </cell>
          <cell r="H27" t="str">
            <v>COMUNICACAO E DIVULGACAO INSTITUCIONAL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20000</v>
          </cell>
          <cell r="O27">
            <v>16833</v>
          </cell>
          <cell r="P27">
            <v>16833</v>
          </cell>
          <cell r="Q27">
            <v>16833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2549</v>
          </cell>
          <cell r="H28" t="str">
            <v>COMUNICACAO E DIVULGACAO INSTITUCIONAL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20000</v>
          </cell>
          <cell r="O28">
            <v>478</v>
          </cell>
          <cell r="P28">
            <v>478</v>
          </cell>
          <cell r="Q28">
            <v>478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30841533</v>
          </cell>
          <cell r="O29">
            <v>30634596.57</v>
          </cell>
          <cell r="P29">
            <v>28155829.030000001</v>
          </cell>
          <cell r="Q29">
            <v>28155829.030000001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58231828.380000003</v>
          </cell>
          <cell r="O30">
            <v>57774602.420000002</v>
          </cell>
          <cell r="P30">
            <v>57725332.990000002</v>
          </cell>
          <cell r="Q30">
            <v>57725332.990000002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0569</v>
          </cell>
          <cell r="F31" t="str">
            <v>PRESTACAO JURISDICIONAL NA JUSTICA FEDERAL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182627541.78999999</v>
          </cell>
          <cell r="O31">
            <v>182627541.78999999</v>
          </cell>
          <cell r="P31">
            <v>182614202.47</v>
          </cell>
          <cell r="Q31">
            <v>182614202.47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57504305.530000001</v>
          </cell>
          <cell r="O32">
            <v>57504305.530000001</v>
          </cell>
          <cell r="P32">
            <v>57504305.530000001</v>
          </cell>
          <cell r="Q32">
            <v>56750607.090000004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155604602.43000001</v>
          </cell>
          <cell r="O33">
            <v>155604602.43000001</v>
          </cell>
          <cell r="P33">
            <v>155604602.43000001</v>
          </cell>
          <cell r="Q33">
            <v>155604602.43000001</v>
          </cell>
        </row>
        <row r="34">
          <cell r="A34" t="str">
            <v>71102</v>
          </cell>
          <cell r="B34" t="str">
            <v>RECURSOS SOB SUPERVISAO DO MPOG</v>
          </cell>
          <cell r="C34" t="str">
            <v>28</v>
          </cell>
          <cell r="D34" t="str">
            <v>845</v>
          </cell>
          <cell r="E34" t="str">
            <v>0903</v>
          </cell>
          <cell r="F34" t="str">
            <v>OPERACOES ESPECIAIS: TRANSFERENCIAS CONSTITUCIONAIS E AS DEC</v>
          </cell>
          <cell r="G34" t="str">
            <v>00RC</v>
          </cell>
          <cell r="H34" t="str">
            <v>ANTECIPACAO DE PAGAMENTO DE HONORARIOS PERICIAIS EM ACOES QU</v>
          </cell>
          <cell r="I34" t="str">
            <v>1</v>
          </cell>
          <cell r="J34" t="str">
            <v>0300</v>
          </cell>
          <cell r="K34" t="str">
            <v>RECURSOS ORDINARIOS</v>
          </cell>
          <cell r="L34" t="str">
            <v>3</v>
          </cell>
          <cell r="M34">
            <v>8522486</v>
          </cell>
          <cell r="O34">
            <v>7339796.4000000004</v>
          </cell>
          <cell r="P34">
            <v>7339796.4000000004</v>
          </cell>
          <cell r="Q34">
            <v>7339796.4000000004</v>
          </cell>
        </row>
        <row r="36">
          <cell r="M36">
            <v>1744677956.54</v>
          </cell>
          <cell r="O36">
            <v>1726587894.2400002</v>
          </cell>
          <cell r="P36">
            <v>1703601333.1000001</v>
          </cell>
          <cell r="Q36">
            <v>1700135289.49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85546875" customWidth="1"/>
    <col min="17" max="17" width="11.42578125" customWidth="1"/>
    <col min="18" max="18" width="17.28515625" customWidth="1"/>
    <col min="19" max="19" width="20.5703125" customWidth="1"/>
    <col min="20" max="20" width="12" customWidth="1"/>
    <col min="21" max="21" width="16.42578125" customWidth="1"/>
    <col min="23" max="23" width="17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43435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CONCATENATE('[1]Access-Dez'!C10,".",'[1]Access-Dez'!D10)</f>
        <v>02.061</v>
      </c>
      <c r="D10" s="39" t="str">
        <f>CONCATENATE('[1]Access-Dez'!E10,".",'[1]Access-Dez'!G10)</f>
        <v>0569.4224</v>
      </c>
      <c r="E10" s="38" t="str">
        <f>+'[1]Access-Dez'!F10</f>
        <v>PRESTACAO JURISDICIONAL NA JUSTICA FEDERAL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ORDINARIOS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'[1]Access-Dez'!M10</f>
        <v>31720937</v>
      </c>
      <c r="Q10" s="45"/>
      <c r="R10" s="45">
        <f>N10-O10+P10+Q10</f>
        <v>31720937</v>
      </c>
      <c r="S10" s="45">
        <f>'[1]Access-Dez'!O10</f>
        <v>31720307.609999999</v>
      </c>
      <c r="T10" s="46">
        <f>IF(R10&gt;0,S10/R10,0)</f>
        <v>0.99998015853062594</v>
      </c>
      <c r="U10" s="45">
        <f>'[1]Access-Dez'!P10</f>
        <v>31720307.609999999</v>
      </c>
      <c r="V10" s="46">
        <f>IF(R10&gt;0,U10/R10,0)</f>
        <v>0.99998015853062594</v>
      </c>
      <c r="W10" s="45">
        <f>'[1]Access-Dez'!Q10</f>
        <v>31719810.550000001</v>
      </c>
      <c r="X10" s="46">
        <f>IF(R10&gt;0,W10/R10,0)</f>
        <v>0.99996448875391042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CONCATENATE('[1]Access-Dez'!C11,".",'[1]Access-Dez'!D11)</f>
        <v>02.061</v>
      </c>
      <c r="D11" s="47" t="str">
        <f>CONCATENATE('[1]Access-Dez'!E11,".",'[1]Access-Dez'!G11)</f>
        <v>0569.4257</v>
      </c>
      <c r="E11" s="48" t="str">
        <f>+'[1]Access-Dez'!F11</f>
        <v>PRESTACAO JURISDICIONAL NA JUSTICA FEDERAL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ORDINARIOS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'[1]Access-Dez'!M11</f>
        <v>4095805</v>
      </c>
      <c r="Q11" s="52"/>
      <c r="R11" s="52">
        <f t="shared" ref="R11:R34" si="0">N11-O11+P11+Q11</f>
        <v>4095805</v>
      </c>
      <c r="S11" s="52">
        <f>'[1]Access-Dez'!O11</f>
        <v>3578147.39</v>
      </c>
      <c r="T11" s="53">
        <f t="shared" ref="T11:T35" si="1">IF(R11&gt;0,S11/R11,0)</f>
        <v>0.87361273058653921</v>
      </c>
      <c r="U11" s="52">
        <f>'[1]Access-Dez'!P11</f>
        <v>2004809.63</v>
      </c>
      <c r="V11" s="53">
        <f t="shared" ref="V11:V35" si="2">IF(R11&gt;0,U11/R11,0)</f>
        <v>0.48947877889694452</v>
      </c>
      <c r="W11" s="52">
        <f>'[1]Access-Dez'!Q11</f>
        <v>2004809.63</v>
      </c>
      <c r="X11" s="53">
        <f t="shared" ref="X11:X35" si="3">IF(R11&gt;0,W11/R11,0)</f>
        <v>0.48947877889694452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CONCATENATE('[1]Access-Dez'!C12,".",'[1]Access-Dez'!D12)</f>
        <v>02.061</v>
      </c>
      <c r="D12" s="47" t="str">
        <f>CONCATENATE('[1]Access-Dez'!E12,".",'[1]Access-Dez'!G12)</f>
        <v>0569.4257</v>
      </c>
      <c r="E12" s="48" t="str">
        <f>+'[1]Access-Dez'!F12</f>
        <v>PRESTACAO JURISDICIONAL NA JUSTICA FEDERAL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ORDINARIOS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'[1]Access-Dez'!M12</f>
        <v>147447424</v>
      </c>
      <c r="Q12" s="52"/>
      <c r="R12" s="52">
        <f t="shared" si="0"/>
        <v>147447424</v>
      </c>
      <c r="S12" s="52">
        <f>'[1]Access-Dez'!O12</f>
        <v>137905185.18000001</v>
      </c>
      <c r="T12" s="53">
        <f t="shared" si="1"/>
        <v>0.93528378752822439</v>
      </c>
      <c r="U12" s="52">
        <f>'[1]Access-Dez'!P12</f>
        <v>128524094.51000001</v>
      </c>
      <c r="V12" s="53">
        <f t="shared" si="2"/>
        <v>0.87166049445529825</v>
      </c>
      <c r="W12" s="52">
        <f>'[1]Access-Dez'!Q12</f>
        <v>127840578.44</v>
      </c>
      <c r="X12" s="53">
        <f t="shared" si="3"/>
        <v>0.86702483483197368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CONCATENATE('[1]Access-Dez'!C13,".",'[1]Access-Dez'!D13)</f>
        <v>02.061</v>
      </c>
      <c r="D13" s="47" t="str">
        <f>CONCATENATE('[1]Access-Dez'!E13,".",'[1]Access-Dez'!G13)</f>
        <v>0569.4257</v>
      </c>
      <c r="E13" s="48" t="str">
        <f>+'[1]Access-Dez'!F13</f>
        <v>PRESTACAO JURISDICIONAL NA JUSTICA FEDERAL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0127</v>
      </c>
      <c r="I13" s="48" t="str">
        <f>+'[1]Access-Dez'!K13</f>
        <v>CUSTAS E EMOLUMENTOS - PODER JUDICIARIO</v>
      </c>
      <c r="J13" s="47" t="str">
        <f>+'[1]Access-Dez'!L13</f>
        <v>4</v>
      </c>
      <c r="K13" s="52"/>
      <c r="L13" s="52"/>
      <c r="M13" s="52"/>
      <c r="N13" s="50">
        <v>0</v>
      </c>
      <c r="O13" s="52"/>
      <c r="P13" s="52">
        <f>'[1]Access-Dez'!M13</f>
        <v>3612743.55</v>
      </c>
      <c r="Q13" s="52"/>
      <c r="R13" s="52">
        <f t="shared" si="0"/>
        <v>3612743.55</v>
      </c>
      <c r="S13" s="52">
        <f>'[1]Access-Dez'!O13</f>
        <v>3612742.48</v>
      </c>
      <c r="T13" s="53">
        <f t="shared" si="1"/>
        <v>0.99999970382619607</v>
      </c>
      <c r="U13" s="52">
        <f>'[1]Access-Dez'!P13</f>
        <v>3612742.48</v>
      </c>
      <c r="V13" s="53">
        <f t="shared" si="2"/>
        <v>0.99999970382619607</v>
      </c>
      <c r="W13" s="52">
        <f>'[1]Access-Dez'!Q13</f>
        <v>3612742.48</v>
      </c>
      <c r="X13" s="53">
        <f t="shared" si="3"/>
        <v>0.99999970382619607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CONCATENATE('[1]Access-Dez'!C14,".",'[1]Access-Dez'!D14)</f>
        <v>02.061</v>
      </c>
      <c r="D14" s="47" t="str">
        <f>CONCATENATE('[1]Access-Dez'!E14,".",'[1]Access-Dez'!G14)</f>
        <v>0569.4257</v>
      </c>
      <c r="E14" s="48" t="str">
        <f>+'[1]Access-Dez'!F14</f>
        <v>PRESTACAO JURISDICIONAL NA JUSTICA FEDERAL</v>
      </c>
      <c r="F14" s="48" t="str">
        <f>+'[1]Access-Dez'!H14</f>
        <v>JULGAMENTO DE CAUSAS NA JUSTICA FEDERAL</v>
      </c>
      <c r="G14" s="47" t="str">
        <f>IF('[1]Access-Dez'!I14="1","F","S")</f>
        <v>F</v>
      </c>
      <c r="H14" s="47" t="str">
        <f>+'[1]Access-Dez'!J14</f>
        <v>0127</v>
      </c>
      <c r="I14" s="48" t="str">
        <f>+'[1]Access-Dez'!K14</f>
        <v>CUSTAS E EMOLUMENTOS - PODER JUDICIARIO</v>
      </c>
      <c r="J14" s="47" t="str">
        <f>+'[1]Access-Dez'!L14</f>
        <v>3</v>
      </c>
      <c r="K14" s="52"/>
      <c r="L14" s="52"/>
      <c r="M14" s="52"/>
      <c r="N14" s="50">
        <v>0</v>
      </c>
      <c r="O14" s="52"/>
      <c r="P14" s="52">
        <f>'[1]Access-Dez'!M14</f>
        <v>15806914</v>
      </c>
      <c r="Q14" s="52"/>
      <c r="R14" s="52">
        <f t="shared" si="0"/>
        <v>15806914</v>
      </c>
      <c r="S14" s="52">
        <f>'[1]Access-Dez'!O14</f>
        <v>13443985.84</v>
      </c>
      <c r="T14" s="53">
        <f t="shared" si="1"/>
        <v>0.8505129995646209</v>
      </c>
      <c r="U14" s="52">
        <f>'[1]Access-Dez'!P14</f>
        <v>12481793.939999999</v>
      </c>
      <c r="V14" s="53">
        <f t="shared" si="2"/>
        <v>0.78964141514276598</v>
      </c>
      <c r="W14" s="52">
        <f>'[1]Access-Dez'!Q14</f>
        <v>12481793.939999999</v>
      </c>
      <c r="X14" s="53">
        <f t="shared" si="3"/>
        <v>0.78964141514276598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CONCATENATE('[1]Access-Dez'!C15,".",'[1]Access-Dez'!D15)</f>
        <v>02.061</v>
      </c>
      <c r="D15" s="47" t="str">
        <f>CONCATENATE('[1]Access-Dez'!E15,".",'[1]Access-Dez'!G15)</f>
        <v>0569.4257</v>
      </c>
      <c r="E15" s="48" t="str">
        <f>+'[1]Access-Dez'!F15</f>
        <v>PRESTACAO JURISDICIONAL NA JUSTICA FEDERAL</v>
      </c>
      <c r="F15" s="48" t="str">
        <f>+'[1]Access-Dez'!H15</f>
        <v>JULGAMENTO DE CAUSAS NA JUSTICA FEDERAL</v>
      </c>
      <c r="G15" s="47" t="str">
        <f>IF('[1]Access-Dez'!I15="1","F","S")</f>
        <v>F</v>
      </c>
      <c r="H15" s="47" t="str">
        <f>+'[1]Access-Dez'!J15</f>
        <v>0181</v>
      </c>
      <c r="I15" s="48" t="str">
        <f>+'[1]Access-Dez'!K15</f>
        <v>RECURSOS DE CONVENIOS</v>
      </c>
      <c r="J15" s="47" t="str">
        <f>+'[1]Access-Dez'!L15</f>
        <v>4</v>
      </c>
      <c r="K15" s="50"/>
      <c r="L15" s="50"/>
      <c r="M15" s="50"/>
      <c r="N15" s="50">
        <v>0</v>
      </c>
      <c r="O15" s="50"/>
      <c r="P15" s="52">
        <f>'[1]Access-Dez'!M15</f>
        <v>675189.45</v>
      </c>
      <c r="Q15" s="52"/>
      <c r="R15" s="52">
        <f t="shared" si="0"/>
        <v>675189.45</v>
      </c>
      <c r="S15" s="52">
        <f>'[1]Access-Dez'!O15</f>
        <v>675189.27</v>
      </c>
      <c r="T15" s="53">
        <f t="shared" si="1"/>
        <v>0.99999973340815684</v>
      </c>
      <c r="U15" s="52">
        <f>'[1]Access-Dez'!P15</f>
        <v>675189.27</v>
      </c>
      <c r="V15" s="53">
        <f t="shared" si="2"/>
        <v>0.99999973340815684</v>
      </c>
      <c r="W15" s="52">
        <f>'[1]Access-Dez'!Q15</f>
        <v>675189.27</v>
      </c>
      <c r="X15" s="53">
        <f t="shared" si="3"/>
        <v>0.99999973340815684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CONCATENATE('[1]Access-Dez'!C16,".",'[1]Access-Dez'!D16)</f>
        <v>02.122</v>
      </c>
      <c r="D16" s="47" t="str">
        <f>CONCATENATE('[1]Access-Dez'!E16,".",'[1]Access-Dez'!G16)</f>
        <v>0569.11RQ</v>
      </c>
      <c r="E16" s="48" t="str">
        <f>+'[1]Access-Dez'!F16</f>
        <v>PRESTACAO JURISDICIONAL NA JUSTICA FEDERAL</v>
      </c>
      <c r="F16" s="48" t="str">
        <f>+'[1]Access-Dez'!H16</f>
        <v>REFORMA DO FORUM FEDERAL DE EXECUCOES FISCAIS DE SAO PAULO -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ORDINARIOS</v>
      </c>
      <c r="J16" s="47" t="str">
        <f>+'[1]Access-Dez'!L16</f>
        <v>4</v>
      </c>
      <c r="K16" s="52"/>
      <c r="L16" s="52"/>
      <c r="M16" s="52"/>
      <c r="N16" s="50">
        <v>0</v>
      </c>
      <c r="O16" s="52"/>
      <c r="P16" s="52">
        <f>'[1]Access-Dez'!M16</f>
        <v>520000</v>
      </c>
      <c r="Q16" s="52"/>
      <c r="R16" s="52">
        <f t="shared" si="0"/>
        <v>520000</v>
      </c>
      <c r="S16" s="52">
        <f>'[1]Access-Dez'!O16</f>
        <v>511986.1</v>
      </c>
      <c r="T16" s="53">
        <f t="shared" si="1"/>
        <v>0.98458865384615379</v>
      </c>
      <c r="U16" s="52">
        <f>'[1]Access-Dez'!P16</f>
        <v>0</v>
      </c>
      <c r="V16" s="53">
        <f t="shared" si="2"/>
        <v>0</v>
      </c>
      <c r="W16" s="52">
        <f>'[1]Access-Dez'!Q16</f>
        <v>0</v>
      </c>
      <c r="X16" s="53">
        <f t="shared" si="3"/>
        <v>0</v>
      </c>
    </row>
    <row r="17" spans="1:24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CONCATENATE('[1]Access-Dez'!C17,".",'[1]Access-Dez'!D17)</f>
        <v>02.122</v>
      </c>
      <c r="D17" s="47" t="str">
        <f>CONCATENATE('[1]Access-Dez'!E17,".",'[1]Access-Dez'!G17)</f>
        <v>0569.12S9</v>
      </c>
      <c r="E17" s="48" t="str">
        <f>+'[1]Access-Dez'!F17</f>
        <v>PRESTACAO JURISDICIONAL NA JUSTICA FEDERAL</v>
      </c>
      <c r="F17" s="48" t="str">
        <f>+'[1]Access-Dez'!H17</f>
        <v>REFORMA DO FORUM FEDERAL CRIMINAL E PREVIDENCIARIO DE SAO PA</v>
      </c>
      <c r="G17" s="47" t="str">
        <f>IF('[1]Access-Dez'!I17="1","F","S")</f>
        <v>F</v>
      </c>
      <c r="H17" s="47" t="str">
        <f>+'[1]Access-Dez'!J17</f>
        <v>0100</v>
      </c>
      <c r="I17" s="48" t="str">
        <f>+'[1]Access-Dez'!K17</f>
        <v>RECURSOS ORDINARIOS</v>
      </c>
      <c r="J17" s="47" t="str">
        <f>+'[1]Access-Dez'!L17</f>
        <v>4</v>
      </c>
      <c r="K17" s="52"/>
      <c r="L17" s="52"/>
      <c r="M17" s="52"/>
      <c r="N17" s="50">
        <v>0</v>
      </c>
      <c r="O17" s="52"/>
      <c r="P17" s="52">
        <f>'[1]Access-Dez'!M17</f>
        <v>1496069</v>
      </c>
      <c r="Q17" s="52"/>
      <c r="R17" s="52">
        <f t="shared" si="0"/>
        <v>1496069</v>
      </c>
      <c r="S17" s="52">
        <f>'[1]Access-Dez'!O17</f>
        <v>1493044.26</v>
      </c>
      <c r="T17" s="53">
        <f t="shared" si="1"/>
        <v>0.99797820822435335</v>
      </c>
      <c r="U17" s="52">
        <f>'[1]Access-Dez'!P17</f>
        <v>0</v>
      </c>
      <c r="V17" s="53">
        <f t="shared" si="2"/>
        <v>0</v>
      </c>
      <c r="W17" s="52">
        <f>'[1]Access-Dez'!Q17</f>
        <v>0</v>
      </c>
      <c r="X17" s="53">
        <f t="shared" si="3"/>
        <v>0</v>
      </c>
    </row>
    <row r="18" spans="1:24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CONCATENATE('[1]Access-Dez'!C18,".",'[1]Access-Dez'!D18)</f>
        <v>02.122</v>
      </c>
      <c r="D18" s="47" t="str">
        <f>CONCATENATE('[1]Access-Dez'!E18,".",'[1]Access-Dez'!G18)</f>
        <v>0569.13FR</v>
      </c>
      <c r="E18" s="48" t="str">
        <f>+'[1]Access-Dez'!F18</f>
        <v>PRESTACAO JURISDICIONAL NA JUSTICA FEDERAL</v>
      </c>
      <c r="F18" s="48" t="str">
        <f>+'[1]Access-Dez'!H18</f>
        <v>REFORMA DO FORUM FEDERAL DE RIBEIRAO PRETO - SP</v>
      </c>
      <c r="G18" s="47" t="str">
        <f>IF('[1]Access-Dez'!I18="1","F","S")</f>
        <v>F</v>
      </c>
      <c r="H18" s="47" t="str">
        <f>+'[1]Access-Dez'!J18</f>
        <v>0100</v>
      </c>
      <c r="I18" s="48" t="str">
        <f>+'[1]Access-Dez'!K18</f>
        <v>RECURSOS ORDINARIOS</v>
      </c>
      <c r="J18" s="47" t="str">
        <f>+'[1]Access-Dez'!L18</f>
        <v>4</v>
      </c>
      <c r="K18" s="52"/>
      <c r="L18" s="52"/>
      <c r="M18" s="52"/>
      <c r="N18" s="50">
        <v>0</v>
      </c>
      <c r="O18" s="52"/>
      <c r="P18" s="52">
        <f>'[1]Access-Dez'!M18</f>
        <v>0</v>
      </c>
      <c r="Q18" s="52"/>
      <c r="R18" s="52">
        <f t="shared" si="0"/>
        <v>0</v>
      </c>
      <c r="S18" s="52">
        <f>'[1]Access-Dez'!O18</f>
        <v>0</v>
      </c>
      <c r="T18" s="53">
        <f t="shared" si="1"/>
        <v>0</v>
      </c>
      <c r="U18" s="52">
        <f>'[1]Access-Dez'!P18</f>
        <v>0</v>
      </c>
      <c r="V18" s="53">
        <f t="shared" si="2"/>
        <v>0</v>
      </c>
      <c r="W18" s="52">
        <f>'[1]Access-Dez'!Q18</f>
        <v>0</v>
      </c>
      <c r="X18" s="53">
        <f t="shared" si="3"/>
        <v>0</v>
      </c>
    </row>
    <row r="19" spans="1:24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CONCATENATE('[1]Access-Dez'!C19,".",'[1]Access-Dez'!D19)</f>
        <v>02.122</v>
      </c>
      <c r="D19" s="47" t="str">
        <f>CONCATENATE('[1]Access-Dez'!E19,".",'[1]Access-Dez'!G19)</f>
        <v>0569.14YN</v>
      </c>
      <c r="E19" s="48" t="str">
        <f>+'[1]Access-Dez'!F19</f>
        <v>PRESTACAO JURISDICIONAL NA JUSTICA FEDERAL</v>
      </c>
      <c r="F19" s="48" t="str">
        <f>+'[1]Access-Dez'!H19</f>
        <v>REFORMA DO FORUM FEDERAL CIVEL DE SAO PAULO - SP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ORDINARIOS</v>
      </c>
      <c r="J19" s="47" t="str">
        <f>+'[1]Access-Dez'!L19</f>
        <v>4</v>
      </c>
      <c r="K19" s="52"/>
      <c r="L19" s="52"/>
      <c r="M19" s="52"/>
      <c r="N19" s="50">
        <v>0</v>
      </c>
      <c r="O19" s="52"/>
      <c r="P19" s="52">
        <f>'[1]Access-Dez'!M19</f>
        <v>320000</v>
      </c>
      <c r="Q19" s="52"/>
      <c r="R19" s="52">
        <f t="shared" si="0"/>
        <v>320000</v>
      </c>
      <c r="S19" s="52">
        <f>'[1]Access-Dez'!O19</f>
        <v>302890</v>
      </c>
      <c r="T19" s="53">
        <f t="shared" si="1"/>
        <v>0.94653125000000005</v>
      </c>
      <c r="U19" s="52">
        <f>'[1]Access-Dez'!P19</f>
        <v>0</v>
      </c>
      <c r="V19" s="53">
        <f t="shared" si="2"/>
        <v>0</v>
      </c>
      <c r="W19" s="52">
        <f>'[1]Access-Dez'!Q19</f>
        <v>0</v>
      </c>
      <c r="X19" s="53">
        <f t="shared" si="3"/>
        <v>0</v>
      </c>
    </row>
    <row r="20" spans="1:24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CONCATENATE('[1]Access-Dez'!C20,".",'[1]Access-Dez'!D20)</f>
        <v>02.122</v>
      </c>
      <c r="D20" s="47" t="str">
        <f>CONCATENATE('[1]Access-Dez'!E20,".",'[1]Access-Dez'!G20)</f>
        <v>0569.14YO</v>
      </c>
      <c r="E20" s="48" t="str">
        <f>+'[1]Access-Dez'!F20</f>
        <v>PRESTACAO JURISDICIONAL NA JUSTICA FEDERAL</v>
      </c>
      <c r="F20" s="48" t="str">
        <f>+'[1]Access-Dez'!H20</f>
        <v>REFORMA DA SEDE ADMINISTRATIVA DA JUSTICA FEDERAL DE SAO PAU</v>
      </c>
      <c r="G20" s="47" t="str">
        <f>IF('[1]Access-Dez'!I20="1","F","S")</f>
        <v>F</v>
      </c>
      <c r="H20" s="47" t="str">
        <f>+'[1]Access-Dez'!J20</f>
        <v>0100</v>
      </c>
      <c r="I20" s="48" t="str">
        <f>+'[1]Access-Dez'!K20</f>
        <v>RECURSOS ORDINARIOS</v>
      </c>
      <c r="J20" s="47" t="str">
        <f>+'[1]Access-Dez'!L20</f>
        <v>4</v>
      </c>
      <c r="K20" s="52"/>
      <c r="L20" s="52"/>
      <c r="M20" s="52"/>
      <c r="N20" s="50">
        <v>0</v>
      </c>
      <c r="O20" s="52"/>
      <c r="P20" s="52">
        <f>'[1]Access-Dez'!M20</f>
        <v>75000</v>
      </c>
      <c r="Q20" s="52"/>
      <c r="R20" s="52">
        <f t="shared" si="0"/>
        <v>75000</v>
      </c>
      <c r="S20" s="52">
        <f>'[1]Access-Dez'!O20</f>
        <v>30677.15</v>
      </c>
      <c r="T20" s="53">
        <f t="shared" si="1"/>
        <v>0.40902866666666671</v>
      </c>
      <c r="U20" s="52">
        <f>'[1]Access-Dez'!P20</f>
        <v>2077.15</v>
      </c>
      <c r="V20" s="53">
        <f t="shared" si="2"/>
        <v>2.7695333333333336E-2</v>
      </c>
      <c r="W20" s="52">
        <f>'[1]Access-Dez'!Q20</f>
        <v>2077.15</v>
      </c>
      <c r="X20" s="53">
        <f t="shared" si="3"/>
        <v>2.7695333333333336E-2</v>
      </c>
    </row>
    <row r="21" spans="1:24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CONCATENATE('[1]Access-Dez'!C21,".",'[1]Access-Dez'!D21)</f>
        <v>02.122</v>
      </c>
      <c r="D21" s="47" t="str">
        <f>CONCATENATE('[1]Access-Dez'!E21,".",'[1]Access-Dez'!G21)</f>
        <v>0569.158T</v>
      </c>
      <c r="E21" s="48" t="str">
        <f>+'[1]Access-Dez'!F21</f>
        <v>PRESTACAO JURISDICIONAL NA JUSTICA FEDERAL</v>
      </c>
      <c r="F21" s="48" t="str">
        <f>+'[1]Access-Dez'!H21</f>
        <v>REFORMA DO JUIZADO ESPECIAL FEDERAL DE SAO PAULO - SP - 2. E</v>
      </c>
      <c r="G21" s="47" t="str">
        <f>IF('[1]Access-Dez'!I21="1","F","S")</f>
        <v>F</v>
      </c>
      <c r="H21" s="47" t="str">
        <f>+'[1]Access-Dez'!J21</f>
        <v>0100</v>
      </c>
      <c r="I21" s="48" t="str">
        <f>+'[1]Access-Dez'!K21</f>
        <v>RECURSOS ORDINARIOS</v>
      </c>
      <c r="J21" s="47" t="str">
        <f>+'[1]Access-Dez'!L21</f>
        <v>4</v>
      </c>
      <c r="K21" s="52"/>
      <c r="L21" s="52"/>
      <c r="M21" s="52"/>
      <c r="N21" s="50">
        <v>0</v>
      </c>
      <c r="O21" s="52"/>
      <c r="P21" s="52">
        <f>'[1]Access-Dez'!M21</f>
        <v>1671000</v>
      </c>
      <c r="Q21" s="52"/>
      <c r="R21" s="52">
        <f t="shared" si="0"/>
        <v>1671000</v>
      </c>
      <c r="S21" s="52">
        <f>'[1]Access-Dez'!O21</f>
        <v>1422668.87</v>
      </c>
      <c r="T21" s="53">
        <f t="shared" si="1"/>
        <v>0.85138771394374635</v>
      </c>
      <c r="U21" s="52">
        <f>'[1]Access-Dez'!P21</f>
        <v>0</v>
      </c>
      <c r="V21" s="53">
        <f t="shared" si="2"/>
        <v>0</v>
      </c>
      <c r="W21" s="52">
        <f>'[1]Access-Dez'!Q21</f>
        <v>0</v>
      </c>
      <c r="X21" s="53">
        <f t="shared" si="3"/>
        <v>0</v>
      </c>
    </row>
    <row r="22" spans="1:24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CONCATENATE('[1]Access-Dez'!C22,".",'[1]Access-Dez'!D22)</f>
        <v>02.122</v>
      </c>
      <c r="D22" s="47" t="str">
        <f>CONCATENATE('[1]Access-Dez'!E22,".",'[1]Access-Dez'!G22)</f>
        <v>0569.15NX</v>
      </c>
      <c r="E22" s="48" t="str">
        <f>+'[1]Access-Dez'!F22</f>
        <v>PRESTACAO JURISDICIONAL NA JUSTICA FEDERAL</v>
      </c>
      <c r="F22" s="48" t="str">
        <f>+'[1]Access-Dez'!H22</f>
        <v>REFORMA DO FORUM FEDERAL DE SANTOS - SP</v>
      </c>
      <c r="G22" s="47" t="str">
        <f>IF('[1]Access-Dez'!I22="1","F","S")</f>
        <v>F</v>
      </c>
      <c r="H22" s="47" t="str">
        <f>+'[1]Access-Dez'!J22</f>
        <v>0100</v>
      </c>
      <c r="I22" s="48" t="str">
        <f>+'[1]Access-Dez'!K22</f>
        <v>RECURSOS ORDINARIOS</v>
      </c>
      <c r="J22" s="47" t="str">
        <f>+'[1]Access-Dez'!L22</f>
        <v>4</v>
      </c>
      <c r="K22" s="52"/>
      <c r="L22" s="52"/>
      <c r="M22" s="52"/>
      <c r="N22" s="50">
        <v>0</v>
      </c>
      <c r="O22" s="52"/>
      <c r="P22" s="52">
        <f>'[1]Access-Dez'!M22</f>
        <v>170000</v>
      </c>
      <c r="Q22" s="52"/>
      <c r="R22" s="52">
        <f t="shared" si="0"/>
        <v>170000</v>
      </c>
      <c r="S22" s="52">
        <f>'[1]Access-Dez'!O22</f>
        <v>28800</v>
      </c>
      <c r="T22" s="53">
        <f t="shared" si="1"/>
        <v>0.16941176470588235</v>
      </c>
      <c r="U22" s="52">
        <f>'[1]Access-Dez'!P22</f>
        <v>0</v>
      </c>
      <c r="V22" s="53">
        <f t="shared" si="2"/>
        <v>0</v>
      </c>
      <c r="W22" s="52">
        <f>'[1]Access-Dez'!Q22</f>
        <v>0</v>
      </c>
      <c r="X22" s="53">
        <f t="shared" si="3"/>
        <v>0</v>
      </c>
    </row>
    <row r="23" spans="1:24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CONCATENATE('[1]Access-Dez'!C23,".",'[1]Access-Dez'!D23)</f>
        <v>02.122</v>
      </c>
      <c r="D23" s="47" t="str">
        <f>CONCATENATE('[1]Access-Dez'!E23,".",'[1]Access-Dez'!G23)</f>
        <v>0569.15QA</v>
      </c>
      <c r="E23" s="48" t="str">
        <f>+'[1]Access-Dez'!F23</f>
        <v>PRESTACAO JURISDICIONAL NA JUSTICA FEDERAL</v>
      </c>
      <c r="F23" s="48" t="str">
        <f>+'[1]Access-Dez'!H23</f>
        <v>REFORMA DO FORUM FEDERAL DE BARUERI - SP</v>
      </c>
      <c r="G23" s="47" t="str">
        <f>IF('[1]Access-Dez'!I23="1","F","S")</f>
        <v>F</v>
      </c>
      <c r="H23" s="47" t="str">
        <f>+'[1]Access-Dez'!J23</f>
        <v>0100</v>
      </c>
      <c r="I23" s="48" t="str">
        <f>+'[1]Access-Dez'!K23</f>
        <v>RECURSOS ORDINARIOS</v>
      </c>
      <c r="J23" s="47" t="str">
        <f>+'[1]Access-Dez'!L23</f>
        <v>4</v>
      </c>
      <c r="K23" s="52"/>
      <c r="L23" s="52"/>
      <c r="M23" s="52"/>
      <c r="N23" s="50">
        <v>0</v>
      </c>
      <c r="O23" s="52"/>
      <c r="P23" s="52">
        <f>'[1]Access-Dez'!M23</f>
        <v>2765000</v>
      </c>
      <c r="Q23" s="52"/>
      <c r="R23" s="52">
        <f t="shared" si="0"/>
        <v>2765000</v>
      </c>
      <c r="S23" s="52">
        <f>'[1]Access-Dez'!O23</f>
        <v>0</v>
      </c>
      <c r="T23" s="53">
        <f t="shared" si="1"/>
        <v>0</v>
      </c>
      <c r="U23" s="52">
        <f>'[1]Access-Dez'!P23</f>
        <v>0</v>
      </c>
      <c r="V23" s="53">
        <f t="shared" si="2"/>
        <v>0</v>
      </c>
      <c r="W23" s="52">
        <f>'[1]Access-Dez'!Q23</f>
        <v>0</v>
      </c>
      <c r="X23" s="53">
        <f t="shared" si="3"/>
        <v>0</v>
      </c>
    </row>
    <row r="24" spans="1:24" ht="30.75" customHeight="1" x14ac:dyDescent="0.2">
      <c r="A24" s="47" t="str">
        <f>+'[1]Access-Dez'!A24</f>
        <v>12101</v>
      </c>
      <c r="B24" s="48" t="str">
        <f>+'[1]Access-Dez'!B24</f>
        <v>JUSTICA FEDERAL DE PRIMEIRO GRAU</v>
      </c>
      <c r="C24" s="47" t="str">
        <f>CONCATENATE('[1]Access-Dez'!C24,".",'[1]Access-Dez'!D24)</f>
        <v>02.122</v>
      </c>
      <c r="D24" s="47" t="str">
        <f>CONCATENATE('[1]Access-Dez'!E24,".",'[1]Access-Dez'!G24)</f>
        <v>0569.15S2</v>
      </c>
      <c r="E24" s="48" t="str">
        <f>+'[1]Access-Dez'!F24</f>
        <v>PRESTACAO JURISDICIONAL NA JUSTICA FEDERAL</v>
      </c>
      <c r="F24" s="48" t="str">
        <f>+'[1]Access-Dez'!H24</f>
        <v>AQUISICAO DO EDIFICIO SEDE DA JUSTICA FEDERAL DE MAUA</v>
      </c>
      <c r="G24" s="47" t="str">
        <f>IF('[1]Access-Dez'!I24="1","F","S")</f>
        <v>F</v>
      </c>
      <c r="H24" s="47" t="str">
        <f>+'[1]Access-Dez'!J24</f>
        <v>0100</v>
      </c>
      <c r="I24" s="48" t="str">
        <f>+'[1]Access-Dez'!K24</f>
        <v>RECURSOS ORDINARIOS</v>
      </c>
      <c r="J24" s="47" t="str">
        <f>+'[1]Access-Dez'!L24</f>
        <v>5</v>
      </c>
      <c r="K24" s="52"/>
      <c r="L24" s="52"/>
      <c r="M24" s="52"/>
      <c r="N24" s="50">
        <v>0</v>
      </c>
      <c r="O24" s="52"/>
      <c r="P24" s="52">
        <f>'[1]Access-Dez'!M24</f>
        <v>5400000</v>
      </c>
      <c r="Q24" s="52"/>
      <c r="R24" s="52">
        <f t="shared" si="0"/>
        <v>5400000</v>
      </c>
      <c r="S24" s="52">
        <f>'[1]Access-Dez'!O24</f>
        <v>5400000</v>
      </c>
      <c r="T24" s="53">
        <f t="shared" si="1"/>
        <v>1</v>
      </c>
      <c r="U24" s="52">
        <f>'[1]Access-Dez'!P24</f>
        <v>5400000</v>
      </c>
      <c r="V24" s="53">
        <f t="shared" si="2"/>
        <v>1</v>
      </c>
      <c r="W24" s="52">
        <f>'[1]Access-Dez'!Q24</f>
        <v>5400000</v>
      </c>
      <c r="X24" s="53">
        <f t="shared" si="3"/>
        <v>1</v>
      </c>
    </row>
    <row r="25" spans="1:24" ht="30.75" customHeight="1" x14ac:dyDescent="0.2">
      <c r="A25" s="47" t="str">
        <f>+'[1]Access-Dez'!A25</f>
        <v>12101</v>
      </c>
      <c r="B25" s="48" t="str">
        <f>+'[1]Access-Dez'!B25</f>
        <v>JUSTICA FEDERAL DE PRIMEIRO GRAU</v>
      </c>
      <c r="C25" s="47" t="str">
        <f>CONCATENATE('[1]Access-Dez'!C25,".",'[1]Access-Dez'!D25)</f>
        <v>02.122</v>
      </c>
      <c r="D25" s="47" t="str">
        <f>CONCATENATE('[1]Access-Dez'!E25,".",'[1]Access-Dez'!G25)</f>
        <v>0569.20TP</v>
      </c>
      <c r="E25" s="48" t="str">
        <f>+'[1]Access-Dez'!F25</f>
        <v>PRESTACAO JURISDICIONAL NA JUSTICA FEDERAL</v>
      </c>
      <c r="F25" s="48" t="str">
        <f>+'[1]Access-Dez'!H25</f>
        <v>ATIVOS CIVIS DA UNIAO</v>
      </c>
      <c r="G25" s="47" t="str">
        <f>IF('[1]Access-Dez'!I25="1","F","S")</f>
        <v>F</v>
      </c>
      <c r="H25" s="47" t="str">
        <f>+'[1]Access-Dez'!J25</f>
        <v>0100</v>
      </c>
      <c r="I25" s="48" t="str">
        <f>+'[1]Access-Dez'!K25</f>
        <v>RECURSOS ORDINARIOS</v>
      </c>
      <c r="J25" s="47" t="str">
        <f>+'[1]Access-Dez'!L25</f>
        <v>1</v>
      </c>
      <c r="K25" s="52"/>
      <c r="L25" s="52"/>
      <c r="M25" s="52"/>
      <c r="N25" s="50">
        <v>0</v>
      </c>
      <c r="O25" s="52"/>
      <c r="P25" s="52">
        <f>'[1]Access-Dez'!M25</f>
        <v>1017730100.41</v>
      </c>
      <c r="Q25" s="52"/>
      <c r="R25" s="52">
        <f t="shared" si="0"/>
        <v>1017730100.41</v>
      </c>
      <c r="S25" s="52">
        <f>'[1]Access-Dez'!O25</f>
        <v>1017638912.74</v>
      </c>
      <c r="T25" s="53">
        <f t="shared" si="1"/>
        <v>0.99991040093049899</v>
      </c>
      <c r="U25" s="52">
        <f>'[1]Access-Dez'!P25</f>
        <v>1012898337.45</v>
      </c>
      <c r="V25" s="53">
        <f t="shared" si="2"/>
        <v>0.99525241224755623</v>
      </c>
      <c r="W25" s="52">
        <f>'[1]Access-Dez'!Q25</f>
        <v>1010870005.41</v>
      </c>
      <c r="X25" s="53">
        <f t="shared" si="3"/>
        <v>0.99325941622711522</v>
      </c>
    </row>
    <row r="26" spans="1:24" ht="30.75" customHeight="1" x14ac:dyDescent="0.2">
      <c r="A26" s="47" t="str">
        <f>+'[1]Access-Dez'!A26</f>
        <v>12101</v>
      </c>
      <c r="B26" s="48" t="str">
        <f>+'[1]Access-Dez'!B26</f>
        <v>JUSTICA FEDERAL DE PRIMEIRO GRAU</v>
      </c>
      <c r="C26" s="47" t="str">
        <f>CONCATENATE('[1]Access-Dez'!C26,".",'[1]Access-Dez'!D26)</f>
        <v>02.122</v>
      </c>
      <c r="D26" s="47" t="str">
        <f>CONCATENATE('[1]Access-Dez'!E26,".",'[1]Access-Dez'!G26)</f>
        <v>0569.216H</v>
      </c>
      <c r="E26" s="48" t="str">
        <f>+'[1]Access-Dez'!F26</f>
        <v>PRESTACAO JURISDICIONAL NA JUSTICA FEDERAL</v>
      </c>
      <c r="F26" s="48" t="str">
        <f>+'[1]Access-Dez'!H26</f>
        <v>AJUDA DE CUSTO PARA MORADIA OU AUXILIO-MORADIA A AGENTES PUB</v>
      </c>
      <c r="G26" s="47" t="str">
        <f>IF('[1]Access-Dez'!I26="1","F","S")</f>
        <v>F</v>
      </c>
      <c r="H26" s="47" t="str">
        <f>+'[1]Access-Dez'!J26</f>
        <v>0100</v>
      </c>
      <c r="I26" s="48" t="str">
        <f>+'[1]Access-Dez'!K26</f>
        <v>RECURSOS ORDINARIOS</v>
      </c>
      <c r="J26" s="47" t="str">
        <f>+'[1]Access-Dez'!L26</f>
        <v>3</v>
      </c>
      <c r="K26" s="52"/>
      <c r="L26" s="52"/>
      <c r="M26" s="52"/>
      <c r="N26" s="50">
        <v>0</v>
      </c>
      <c r="O26" s="52"/>
      <c r="P26" s="52">
        <f>'[1]Access-Dez'!M26</f>
        <v>17799477</v>
      </c>
      <c r="Q26" s="52"/>
      <c r="R26" s="52">
        <f t="shared" si="0"/>
        <v>17799477</v>
      </c>
      <c r="S26" s="52">
        <f>'[1]Access-Dez'!O26</f>
        <v>17320601.210000001</v>
      </c>
      <c r="T26" s="53">
        <f t="shared" si="1"/>
        <v>0.97309607523861519</v>
      </c>
      <c r="U26" s="52">
        <f>'[1]Access-Dez'!P26</f>
        <v>17320601.210000001</v>
      </c>
      <c r="V26" s="53">
        <f t="shared" si="2"/>
        <v>0.97309607523861519</v>
      </c>
      <c r="W26" s="52">
        <f>'[1]Access-Dez'!Q26</f>
        <v>17320601.210000001</v>
      </c>
      <c r="X26" s="53">
        <f t="shared" si="3"/>
        <v>0.97309607523861519</v>
      </c>
    </row>
    <row r="27" spans="1:24" ht="30.75" customHeight="1" x14ac:dyDescent="0.2">
      <c r="A27" s="47" t="str">
        <f>+'[1]Access-Dez'!A27</f>
        <v>12101</v>
      </c>
      <c r="B27" s="48" t="str">
        <f>+'[1]Access-Dez'!B27</f>
        <v>JUSTICA FEDERAL DE PRIMEIRO GRAU</v>
      </c>
      <c r="C27" s="47" t="str">
        <f>CONCATENATE('[1]Access-Dez'!C27,".",'[1]Access-Dez'!D27)</f>
        <v>02.131</v>
      </c>
      <c r="D27" s="47" t="str">
        <f>CONCATENATE('[1]Access-Dez'!E27,".",'[1]Access-Dez'!G27)</f>
        <v>0569.2549</v>
      </c>
      <c r="E27" s="48" t="str">
        <f>+'[1]Access-Dez'!F27</f>
        <v>PRESTACAO JURISDICIONAL NA JUSTICA FEDERAL</v>
      </c>
      <c r="F27" s="48" t="str">
        <f>+'[1]Access-Dez'!H27</f>
        <v>COMUNICACAO E DIVULGACAO INSTITUCIONAL</v>
      </c>
      <c r="G27" s="47" t="str">
        <f>IF('[1]Access-Dez'!I27="1","F","S")</f>
        <v>F</v>
      </c>
      <c r="H27" s="47" t="str">
        <f>+'[1]Access-Dez'!J27</f>
        <v>0100</v>
      </c>
      <c r="I27" s="48" t="str">
        <f>+'[1]Access-Dez'!K27</f>
        <v>RECURSOS ORDINARIOS</v>
      </c>
      <c r="J27" s="47" t="str">
        <f>+'[1]Access-Dez'!L27</f>
        <v>4</v>
      </c>
      <c r="K27" s="52"/>
      <c r="L27" s="52"/>
      <c r="M27" s="52"/>
      <c r="N27" s="50">
        <v>0</v>
      </c>
      <c r="O27" s="52"/>
      <c r="P27" s="52">
        <f>'[1]Access-Dez'!M27</f>
        <v>20000</v>
      </c>
      <c r="Q27" s="52"/>
      <c r="R27" s="52">
        <f t="shared" si="0"/>
        <v>20000</v>
      </c>
      <c r="S27" s="52">
        <f>'[1]Access-Dez'!O27</f>
        <v>16833</v>
      </c>
      <c r="T27" s="53">
        <f t="shared" si="1"/>
        <v>0.84165000000000001</v>
      </c>
      <c r="U27" s="52">
        <f>'[1]Access-Dez'!P27</f>
        <v>16833</v>
      </c>
      <c r="V27" s="53">
        <f t="shared" si="2"/>
        <v>0.84165000000000001</v>
      </c>
      <c r="W27" s="52">
        <f>'[1]Access-Dez'!Q27</f>
        <v>16833</v>
      </c>
      <c r="X27" s="53">
        <f t="shared" si="3"/>
        <v>0.84165000000000001</v>
      </c>
    </row>
    <row r="28" spans="1:24" ht="30.75" customHeight="1" x14ac:dyDescent="0.2">
      <c r="A28" s="47" t="str">
        <f>+'[1]Access-Dez'!A28</f>
        <v>12101</v>
      </c>
      <c r="B28" s="48" t="str">
        <f>+'[1]Access-Dez'!B28</f>
        <v>JUSTICA FEDERAL DE PRIMEIRO GRAU</v>
      </c>
      <c r="C28" s="47" t="str">
        <f>CONCATENATE('[1]Access-Dez'!C28,".",'[1]Access-Dez'!D28)</f>
        <v>02.131</v>
      </c>
      <c r="D28" s="47" t="str">
        <f>CONCATENATE('[1]Access-Dez'!E28,".",'[1]Access-Dez'!G28)</f>
        <v>0569.2549</v>
      </c>
      <c r="E28" s="48" t="str">
        <f>+'[1]Access-Dez'!F28</f>
        <v>PRESTACAO JURISDICIONAL NA JUSTICA FEDERAL</v>
      </c>
      <c r="F28" s="48" t="str">
        <f>+'[1]Access-Dez'!H28</f>
        <v>COMUNICACAO E DIVULGACAO INSTITUCIONAL</v>
      </c>
      <c r="G28" s="47" t="str">
        <f>IF('[1]Access-Dez'!I28="1","F","S")</f>
        <v>F</v>
      </c>
      <c r="H28" s="47" t="str">
        <f>+'[1]Access-Dez'!J28</f>
        <v>0100</v>
      </c>
      <c r="I28" s="48" t="str">
        <f>+'[1]Access-Dez'!K28</f>
        <v>RECURSOS ORDINARIOS</v>
      </c>
      <c r="J28" s="47" t="str">
        <f>+'[1]Access-Dez'!L28</f>
        <v>3</v>
      </c>
      <c r="K28" s="52"/>
      <c r="L28" s="52"/>
      <c r="M28" s="52"/>
      <c r="N28" s="50">
        <v>0</v>
      </c>
      <c r="O28" s="52"/>
      <c r="P28" s="52">
        <f>'[1]Access-Dez'!M28</f>
        <v>20000</v>
      </c>
      <c r="Q28" s="52"/>
      <c r="R28" s="52">
        <f t="shared" si="0"/>
        <v>20000</v>
      </c>
      <c r="S28" s="52">
        <f>'[1]Access-Dez'!O28</f>
        <v>478</v>
      </c>
      <c r="T28" s="53">
        <f t="shared" si="1"/>
        <v>2.3900000000000001E-2</v>
      </c>
      <c r="U28" s="52">
        <f>'[1]Access-Dez'!P28</f>
        <v>478</v>
      </c>
      <c r="V28" s="53">
        <f t="shared" si="2"/>
        <v>2.3900000000000001E-2</v>
      </c>
      <c r="W28" s="52">
        <f>'[1]Access-Dez'!Q28</f>
        <v>478</v>
      </c>
      <c r="X28" s="53">
        <f t="shared" si="3"/>
        <v>2.3900000000000001E-2</v>
      </c>
    </row>
    <row r="29" spans="1:24" ht="30.75" customHeight="1" x14ac:dyDescent="0.2">
      <c r="A29" s="47" t="str">
        <f>+'[1]Access-Dez'!A29</f>
        <v>12101</v>
      </c>
      <c r="B29" s="48" t="str">
        <f>+'[1]Access-Dez'!B29</f>
        <v>JUSTICA FEDERAL DE PRIMEIRO GRAU</v>
      </c>
      <c r="C29" s="47" t="str">
        <f>CONCATENATE('[1]Access-Dez'!C29,".",'[1]Access-Dez'!D29)</f>
        <v>02.301</v>
      </c>
      <c r="D29" s="47" t="str">
        <f>CONCATENATE('[1]Access-Dez'!E29,".",'[1]Access-Dez'!G29)</f>
        <v>0569.2004</v>
      </c>
      <c r="E29" s="48" t="str">
        <f>+'[1]Access-Dez'!F29</f>
        <v>PRESTACAO JURISDICIONAL NA JUSTICA FEDERAL</v>
      </c>
      <c r="F29" s="48" t="str">
        <f>+'[1]Access-Dez'!H29</f>
        <v>ASSISTENCIA MEDICA E ODONTOLOGICA AOS SERVIDORES CIVIS, EMPR</v>
      </c>
      <c r="G29" s="47" t="str">
        <f>IF('[1]Access-Dez'!I29="1","F","S")</f>
        <v>S</v>
      </c>
      <c r="H29" s="47" t="str">
        <f>+'[1]Access-Dez'!J29</f>
        <v>0100</v>
      </c>
      <c r="I29" s="48" t="str">
        <f>+'[1]Access-Dez'!K29</f>
        <v>RECURSOS ORDINARIOS</v>
      </c>
      <c r="J29" s="47" t="str">
        <f>+'[1]Access-Dez'!L29</f>
        <v>3</v>
      </c>
      <c r="K29" s="52"/>
      <c r="L29" s="52"/>
      <c r="M29" s="52"/>
      <c r="N29" s="50">
        <v>0</v>
      </c>
      <c r="O29" s="52"/>
      <c r="P29" s="52">
        <f>'[1]Access-Dez'!M29</f>
        <v>30841533</v>
      </c>
      <c r="Q29" s="52"/>
      <c r="R29" s="52">
        <f t="shared" si="0"/>
        <v>30841533</v>
      </c>
      <c r="S29" s="52">
        <f>'[1]Access-Dez'!O29</f>
        <v>30634596.57</v>
      </c>
      <c r="T29" s="53">
        <f t="shared" si="1"/>
        <v>0.99329033255253563</v>
      </c>
      <c r="U29" s="52">
        <f>'[1]Access-Dez'!P29</f>
        <v>28155829.030000001</v>
      </c>
      <c r="V29" s="53">
        <f t="shared" si="2"/>
        <v>0.91291924529173052</v>
      </c>
      <c r="W29" s="52">
        <f>'[1]Access-Dez'!Q29</f>
        <v>28155829.030000001</v>
      </c>
      <c r="X29" s="53">
        <f t="shared" si="3"/>
        <v>0.91291924529173052</v>
      </c>
    </row>
    <row r="30" spans="1:24" ht="30.75" customHeight="1" x14ac:dyDescent="0.2">
      <c r="A30" s="47" t="str">
        <f>+'[1]Access-Dez'!A30</f>
        <v>12101</v>
      </c>
      <c r="B30" s="48" t="str">
        <f>+'[1]Access-Dez'!B30</f>
        <v>JUSTICA FEDERAL DE PRIMEIRO GRAU</v>
      </c>
      <c r="C30" s="47" t="str">
        <f>CONCATENATE('[1]Access-Dez'!C30,".",'[1]Access-Dez'!D30)</f>
        <v>02.331</v>
      </c>
      <c r="D30" s="47" t="str">
        <f>CONCATENATE('[1]Access-Dez'!E30,".",'[1]Access-Dez'!G30)</f>
        <v>0569.212B</v>
      </c>
      <c r="E30" s="48" t="str">
        <f>+'[1]Access-Dez'!F30</f>
        <v>PRESTACAO JURISDICIONAL NA JUSTICA FEDERAL</v>
      </c>
      <c r="F30" s="48" t="str">
        <f>+'[1]Access-Dez'!H30</f>
        <v>BENEFICIOS OBRIGATORIOS AOS SERVIDORES CIVIS, EMPREGADOS, MI</v>
      </c>
      <c r="G30" s="47" t="str">
        <f>IF('[1]Access-Dez'!I30="1","F","S")</f>
        <v>F</v>
      </c>
      <c r="H30" s="47" t="str">
        <f>+'[1]Access-Dez'!J30</f>
        <v>0100</v>
      </c>
      <c r="I30" s="48" t="str">
        <f>+'[1]Access-Dez'!K30</f>
        <v>RECURSOS ORDINARIOS</v>
      </c>
      <c r="J30" s="47" t="str">
        <f>+'[1]Access-Dez'!L30</f>
        <v>3</v>
      </c>
      <c r="K30" s="52"/>
      <c r="L30" s="52"/>
      <c r="M30" s="52"/>
      <c r="N30" s="50">
        <v>0</v>
      </c>
      <c r="O30" s="52"/>
      <c r="P30" s="52">
        <f>'[1]Access-Dez'!M30</f>
        <v>58231828.380000003</v>
      </c>
      <c r="Q30" s="52"/>
      <c r="R30" s="52">
        <f t="shared" si="0"/>
        <v>58231828.380000003</v>
      </c>
      <c r="S30" s="52">
        <f>'[1]Access-Dez'!O30</f>
        <v>57774602.420000002</v>
      </c>
      <c r="T30" s="53">
        <f t="shared" si="1"/>
        <v>0.99214817784843867</v>
      </c>
      <c r="U30" s="52">
        <f>'[1]Access-Dez'!P30</f>
        <v>57725332.990000002</v>
      </c>
      <c r="V30" s="53">
        <f t="shared" si="2"/>
        <v>0.99130208677813114</v>
      </c>
      <c r="W30" s="52">
        <f>'[1]Access-Dez'!Q30</f>
        <v>57725332.990000002</v>
      </c>
      <c r="X30" s="53">
        <f t="shared" si="3"/>
        <v>0.99130208677813114</v>
      </c>
    </row>
    <row r="31" spans="1:24" ht="30.75" customHeight="1" x14ac:dyDescent="0.2">
      <c r="A31" s="47" t="str">
        <f>+'[1]Access-Dez'!A31</f>
        <v>12101</v>
      </c>
      <c r="B31" s="48" t="str">
        <f>+'[1]Access-Dez'!B31</f>
        <v>JUSTICA FEDERAL DE PRIMEIRO GRAU</v>
      </c>
      <c r="C31" s="47" t="str">
        <f>CONCATENATE('[1]Access-Dez'!C31,".",'[1]Access-Dez'!D31)</f>
        <v>02.846</v>
      </c>
      <c r="D31" s="47" t="str">
        <f>CONCATENATE('[1]Access-Dez'!E31,".",'[1]Access-Dez'!G31)</f>
        <v>0569.09HB</v>
      </c>
      <c r="E31" s="48" t="str">
        <f>+'[1]Access-Dez'!F31</f>
        <v>PRESTACAO JURISDICIONAL NA JUSTICA FEDERAL</v>
      </c>
      <c r="F31" s="48" t="str">
        <f>+'[1]Access-Dez'!H31</f>
        <v>CONTRIBUICAO DA UNIAO, DE SUAS AUTARQUIAS E FUNDACOES PARA O</v>
      </c>
      <c r="G31" s="47" t="str">
        <f>IF('[1]Access-Dez'!I31="1","F","S")</f>
        <v>F</v>
      </c>
      <c r="H31" s="47" t="str">
        <f>+'[1]Access-Dez'!J31</f>
        <v>0100</v>
      </c>
      <c r="I31" s="48" t="str">
        <f>+'[1]Access-Dez'!K31</f>
        <v>RECURSOS ORDINARIOS</v>
      </c>
      <c r="J31" s="47" t="str">
        <f>+'[1]Access-Dez'!L31</f>
        <v>1</v>
      </c>
      <c r="K31" s="52"/>
      <c r="L31" s="52"/>
      <c r="M31" s="52"/>
      <c r="N31" s="50">
        <v>0</v>
      </c>
      <c r="O31" s="52"/>
      <c r="P31" s="52">
        <f>'[1]Access-Dez'!M31</f>
        <v>182627541.78999999</v>
      </c>
      <c r="Q31" s="52"/>
      <c r="R31" s="52">
        <f t="shared" si="0"/>
        <v>182627541.78999999</v>
      </c>
      <c r="S31" s="52">
        <f>'[1]Access-Dez'!O31</f>
        <v>182627541.78999999</v>
      </c>
      <c r="T31" s="53">
        <f t="shared" si="1"/>
        <v>1</v>
      </c>
      <c r="U31" s="52">
        <f>'[1]Access-Dez'!P31</f>
        <v>182614202.47</v>
      </c>
      <c r="V31" s="53">
        <f t="shared" si="2"/>
        <v>0.99992695888106886</v>
      </c>
      <c r="W31" s="52">
        <f>'[1]Access-Dez'!Q31</f>
        <v>182614202.47</v>
      </c>
      <c r="X31" s="53">
        <f t="shared" si="3"/>
        <v>0.99992695888106886</v>
      </c>
    </row>
    <row r="32" spans="1:24" ht="30.75" customHeight="1" x14ac:dyDescent="0.2">
      <c r="A32" s="47" t="str">
        <f>+'[1]Access-Dez'!A32</f>
        <v>12101</v>
      </c>
      <c r="B32" s="48" t="str">
        <f>+'[1]Access-Dez'!B32</f>
        <v>JUSTICA FEDERAL DE PRIMEIRO GRAU</v>
      </c>
      <c r="C32" s="47" t="str">
        <f>CONCATENATE('[1]Access-Dez'!C32,".",'[1]Access-Dez'!D32)</f>
        <v>09.272</v>
      </c>
      <c r="D32" s="47" t="str">
        <f>CONCATENATE('[1]Access-Dez'!E32,".",'[1]Access-Dez'!G32)</f>
        <v>0089.0181</v>
      </c>
      <c r="E32" s="48" t="str">
        <f>+'[1]Access-Dez'!F32</f>
        <v>PREVIDENCIA DE INATIVOS E PENSIONISTAS DA UNIAO</v>
      </c>
      <c r="F32" s="48" t="str">
        <f>+'[1]Access-Dez'!H32</f>
        <v>APOSENTADORIAS E PENSOES CIVIS DA UNIAO</v>
      </c>
      <c r="G32" s="47" t="str">
        <f>IF('[1]Access-Dez'!I32="1","F","S")</f>
        <v>S</v>
      </c>
      <c r="H32" s="47" t="str">
        <f>+'[1]Access-Dez'!J32</f>
        <v>0100</v>
      </c>
      <c r="I32" s="48" t="str">
        <f>+'[1]Access-Dez'!K32</f>
        <v>RECURSOS ORDINARIOS</v>
      </c>
      <c r="J32" s="47" t="str">
        <f>+'[1]Access-Dez'!L32</f>
        <v>1</v>
      </c>
      <c r="K32" s="52"/>
      <c r="L32" s="52"/>
      <c r="M32" s="52"/>
      <c r="N32" s="50">
        <v>0</v>
      </c>
      <c r="O32" s="52"/>
      <c r="P32" s="52">
        <f>'[1]Access-Dez'!M32</f>
        <v>57504305.530000001</v>
      </c>
      <c r="Q32" s="52"/>
      <c r="R32" s="52">
        <f t="shared" si="0"/>
        <v>57504305.530000001</v>
      </c>
      <c r="S32" s="52">
        <f>'[1]Access-Dez'!O32</f>
        <v>57504305.530000001</v>
      </c>
      <c r="T32" s="53">
        <f t="shared" si="1"/>
        <v>1</v>
      </c>
      <c r="U32" s="52">
        <f>'[1]Access-Dez'!P32</f>
        <v>57504305.530000001</v>
      </c>
      <c r="V32" s="53">
        <f t="shared" si="2"/>
        <v>1</v>
      </c>
      <c r="W32" s="52">
        <f>'[1]Access-Dez'!Q32</f>
        <v>56750607.090000004</v>
      </c>
      <c r="X32" s="53">
        <f t="shared" si="3"/>
        <v>0.98689318246601909</v>
      </c>
    </row>
    <row r="33" spans="1:24" ht="30.75" customHeight="1" x14ac:dyDescent="0.2">
      <c r="A33" s="47" t="str">
        <f>+'[1]Access-Dez'!A33</f>
        <v>12101</v>
      </c>
      <c r="B33" s="48" t="str">
        <f>+'[1]Access-Dez'!B33</f>
        <v>JUSTICA FEDERAL DE PRIMEIRO GRAU</v>
      </c>
      <c r="C33" s="47" t="str">
        <f>CONCATENATE('[1]Access-Dez'!C33,".",'[1]Access-Dez'!D33)</f>
        <v>09.272</v>
      </c>
      <c r="D33" s="47" t="str">
        <f>CONCATENATE('[1]Access-Dez'!E33,".",'[1]Access-Dez'!G33)</f>
        <v>0089.0181</v>
      </c>
      <c r="E33" s="48" t="str">
        <f>+'[1]Access-Dez'!F33</f>
        <v>PREVIDENCIA DE INATIVOS E PENSIONISTAS DA UNIAO</v>
      </c>
      <c r="F33" s="48" t="str">
        <f>+'[1]Access-Dez'!H33</f>
        <v>APOSENTADORIAS E PENSOES CIVIS DA UNIAO</v>
      </c>
      <c r="G33" s="47" t="str">
        <f>IF('[1]Access-Dez'!I33="1","F","S")</f>
        <v>S</v>
      </c>
      <c r="H33" s="47" t="str">
        <f>+'[1]Access-Dez'!J33</f>
        <v>0169</v>
      </c>
      <c r="I33" s="48" t="str">
        <f>+'[1]Access-Dez'!K33</f>
        <v>CONTRIB.PATRONAL P/PLANO DE SEGURID.SOC.SERV.</v>
      </c>
      <c r="J33" s="47" t="str">
        <f>+'[1]Access-Dez'!L33</f>
        <v>1</v>
      </c>
      <c r="K33" s="52"/>
      <c r="L33" s="52"/>
      <c r="M33" s="52"/>
      <c r="N33" s="50">
        <v>0</v>
      </c>
      <c r="O33" s="52"/>
      <c r="P33" s="52">
        <f>'[1]Access-Dez'!M33</f>
        <v>155604602.43000001</v>
      </c>
      <c r="Q33" s="52"/>
      <c r="R33" s="52">
        <f t="shared" si="0"/>
        <v>155604602.43000001</v>
      </c>
      <c r="S33" s="52">
        <f>'[1]Access-Dez'!O33</f>
        <v>155604602.43000001</v>
      </c>
      <c r="T33" s="53">
        <f t="shared" si="1"/>
        <v>1</v>
      </c>
      <c r="U33" s="52">
        <f>'[1]Access-Dez'!P33</f>
        <v>155604602.43000001</v>
      </c>
      <c r="V33" s="53">
        <f t="shared" si="2"/>
        <v>1</v>
      </c>
      <c r="W33" s="52">
        <f>'[1]Access-Dez'!Q33</f>
        <v>155604602.43000001</v>
      </c>
      <c r="X33" s="53">
        <f t="shared" si="3"/>
        <v>1</v>
      </c>
    </row>
    <row r="34" spans="1:24" ht="30.75" customHeight="1" thickBot="1" x14ac:dyDescent="0.25">
      <c r="A34" s="47" t="str">
        <f>+'[1]Access-Dez'!A34</f>
        <v>71102</v>
      </c>
      <c r="B34" s="48" t="str">
        <f>+'[1]Access-Dez'!B34</f>
        <v>RECURSOS SOB SUPERVISAO DO MPOG</v>
      </c>
      <c r="C34" s="47" t="str">
        <f>CONCATENATE('[1]Access-Dez'!C34,".",'[1]Access-Dez'!D34)</f>
        <v>28.845</v>
      </c>
      <c r="D34" s="47" t="str">
        <f>CONCATENATE('[1]Access-Dez'!E34,".",'[1]Access-Dez'!G34)</f>
        <v>0903.00RC</v>
      </c>
      <c r="E34" s="48" t="str">
        <f>+'[1]Access-Dez'!F34</f>
        <v>OPERACOES ESPECIAIS: TRANSFERENCIAS CONSTITUCIONAIS E AS DEC</v>
      </c>
      <c r="F34" s="48" t="str">
        <f>+'[1]Access-Dez'!H34</f>
        <v>ANTECIPACAO DE PAGAMENTO DE HONORARIOS PERICIAIS EM ACOES QU</v>
      </c>
      <c r="G34" s="47" t="str">
        <f>IF('[1]Access-Dez'!I34="1","F","S")</f>
        <v>F</v>
      </c>
      <c r="H34" s="47" t="str">
        <f>+'[1]Access-Dez'!J34</f>
        <v>0300</v>
      </c>
      <c r="I34" s="48" t="str">
        <f>+'[1]Access-Dez'!K34</f>
        <v>RECURSOS ORDINARIOS</v>
      </c>
      <c r="J34" s="47" t="str">
        <f>+'[1]Access-Dez'!L34</f>
        <v>3</v>
      </c>
      <c r="K34" s="52"/>
      <c r="L34" s="52"/>
      <c r="M34" s="52"/>
      <c r="N34" s="50">
        <v>0</v>
      </c>
      <c r="O34" s="52"/>
      <c r="P34" s="52">
        <f>'[1]Access-Dez'!M34</f>
        <v>8522486</v>
      </c>
      <c r="Q34" s="52"/>
      <c r="R34" s="52">
        <f t="shared" si="0"/>
        <v>8522486</v>
      </c>
      <c r="S34" s="52">
        <f>'[1]Access-Dez'!O34</f>
        <v>7339796.4000000004</v>
      </c>
      <c r="T34" s="53">
        <f t="shared" si="1"/>
        <v>0.86122715836670194</v>
      </c>
      <c r="U34" s="52">
        <f>'[1]Access-Dez'!P34</f>
        <v>7339796.4000000004</v>
      </c>
      <c r="V34" s="53">
        <f t="shared" si="2"/>
        <v>0.86122715836670194</v>
      </c>
      <c r="W34" s="52">
        <f>'[1]Access-Dez'!Q34</f>
        <v>7339796.4000000004</v>
      </c>
      <c r="X34" s="53">
        <f t="shared" si="3"/>
        <v>0.86122715836670194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1744677956.54</v>
      </c>
      <c r="Q35" s="56">
        <f>SUM(Q10:Q34)</f>
        <v>0</v>
      </c>
      <c r="R35" s="56">
        <f>SUM(R10:R34)</f>
        <v>1744677956.54</v>
      </c>
      <c r="S35" s="56">
        <f>SUM(S10:S34)</f>
        <v>1726587894.2400002</v>
      </c>
      <c r="T35" s="57">
        <f t="shared" si="1"/>
        <v>0.98963128855260174</v>
      </c>
      <c r="U35" s="56">
        <f>SUM(U10:U34)</f>
        <v>1703601333.1000001</v>
      </c>
      <c r="V35" s="57">
        <f t="shared" si="2"/>
        <v>0.97645604262607755</v>
      </c>
      <c r="W35" s="56">
        <f>SUM(W10:W34)</f>
        <v>1700135289.49</v>
      </c>
      <c r="X35" s="57">
        <f t="shared" si="3"/>
        <v>0.97446940457805986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/>
    <row r="39" spans="1:24" ht="12.75" x14ac:dyDescent="0.2"/>
    <row r="40" spans="1:24" ht="31.5" customHeight="1" x14ac:dyDescent="0.2">
      <c r="N40" s="59" t="s">
        <v>51</v>
      </c>
      <c r="O40" s="59"/>
      <c r="P40" s="60">
        <f>SUM(P10:P34)</f>
        <v>1744677956.54</v>
      </c>
      <c r="Q40" s="60"/>
      <c r="R40" s="60">
        <f>SUM(R10:R34)</f>
        <v>1744677956.54</v>
      </c>
      <c r="S40" s="60">
        <f>SUM(S10:S34)</f>
        <v>1726587894.2400002</v>
      </c>
      <c r="T40" s="60"/>
      <c r="U40" s="60">
        <f>SUM(U10:U34)</f>
        <v>1703601333.1000001</v>
      </c>
      <c r="V40" s="61"/>
      <c r="W40" s="60">
        <f>SUM(W10:W34)</f>
        <v>1700135289.49</v>
      </c>
      <c r="X40" s="62"/>
    </row>
    <row r="41" spans="1:24" ht="31.5" customHeight="1" x14ac:dyDescent="0.2">
      <c r="N41" s="59" t="s">
        <v>52</v>
      </c>
      <c r="O41" s="59"/>
      <c r="P41" s="60">
        <f>'[1]Access-Dez'!M36</f>
        <v>1744677956.54</v>
      </c>
      <c r="Q41" s="60"/>
      <c r="R41" s="60">
        <f>'[1]Access-Dez'!M36</f>
        <v>1744677956.54</v>
      </c>
      <c r="S41" s="60">
        <f>'[1]Access-Dez'!O36</f>
        <v>1726587894.2400002</v>
      </c>
      <c r="T41" s="60"/>
      <c r="U41" s="60">
        <f>'[1]Access-Dez'!P36</f>
        <v>1703601333.1000001</v>
      </c>
      <c r="V41" s="60"/>
      <c r="W41" s="60">
        <f>'[1]Access-Dez'!Q36</f>
        <v>1700135289.49</v>
      </c>
      <c r="X41" s="62"/>
    </row>
    <row r="42" spans="1:24" ht="31.5" customHeight="1" x14ac:dyDescent="0.2">
      <c r="N42" s="59" t="s">
        <v>53</v>
      </c>
      <c r="O42" s="59"/>
      <c r="P42" s="61">
        <f>P41-P35</f>
        <v>0</v>
      </c>
      <c r="Q42" s="61"/>
      <c r="R42" s="61">
        <f>R41-R35</f>
        <v>0</v>
      </c>
      <c r="S42" s="61">
        <f>S41-S35</f>
        <v>0</v>
      </c>
      <c r="T42" s="61"/>
      <c r="U42" s="61">
        <f>U41-U35</f>
        <v>0</v>
      </c>
      <c r="V42" s="61"/>
      <c r="W42" s="61">
        <f>W41-W35</f>
        <v>0</v>
      </c>
      <c r="X42" s="62"/>
    </row>
    <row r="43" spans="1:24" ht="12.75" x14ac:dyDescent="0.2"/>
    <row r="44" spans="1:24" ht="12.75" x14ac:dyDescent="0.2">
      <c r="N44" t="s">
        <v>54</v>
      </c>
      <c r="P44" s="63">
        <v>1746070556.54</v>
      </c>
      <c r="R44" s="63">
        <v>1746070556.54</v>
      </c>
      <c r="S44" s="63">
        <v>1727980494.24</v>
      </c>
      <c r="U44" s="63">
        <v>1704579874.8399999</v>
      </c>
      <c r="W44" s="63">
        <v>1701113831.23</v>
      </c>
    </row>
    <row r="45" spans="1:24" ht="12.75" x14ac:dyDescent="0.2">
      <c r="P45" s="61">
        <f>P44-P41</f>
        <v>1392600</v>
      </c>
      <c r="R45" s="61">
        <f>R44-R41</f>
        <v>1392600</v>
      </c>
      <c r="S45" s="61">
        <f>S44-S41</f>
        <v>1392599.9999997616</v>
      </c>
      <c r="U45" s="61">
        <f>U44-U41</f>
        <v>978541.73999977112</v>
      </c>
      <c r="W45" s="61">
        <f>W44-W41</f>
        <v>978541.74000000954</v>
      </c>
    </row>
    <row r="46" spans="1:24" ht="12.75" x14ac:dyDescent="0.2"/>
    <row r="47" spans="1:24" ht="12.75" x14ac:dyDescent="0.2"/>
    <row r="48" spans="1:24" ht="12.75" x14ac:dyDescent="0.2"/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2019-01-21T18:40:24Z</dcterms:created>
  <dcterms:modified xsi:type="dcterms:W3CDTF">2019-01-21T18:41:02Z</dcterms:modified>
</cp:coreProperties>
</file>