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7 Julho\Publicacao internet TRF\Anexo II\090017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U28" i="1"/>
  <c r="S28" i="1"/>
  <c r="Q28" i="1"/>
  <c r="P28" i="1"/>
  <c r="N28" i="1"/>
  <c r="R28" i="1" s="1"/>
  <c r="X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X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X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U29" i="1" s="1"/>
  <c r="S10" i="1"/>
  <c r="Q10" i="1"/>
  <c r="R10" i="1" s="1"/>
  <c r="T10" i="1" s="1"/>
  <c r="P10" i="1"/>
  <c r="N10" i="1"/>
  <c r="J10" i="1"/>
  <c r="I10" i="1"/>
  <c r="H10" i="1"/>
  <c r="G10" i="1"/>
  <c r="F10" i="1"/>
  <c r="E10" i="1"/>
  <c r="D10" i="1"/>
  <c r="C10" i="1"/>
  <c r="B10" i="1"/>
  <c r="A10" i="1"/>
  <c r="R11" i="1" l="1"/>
  <c r="W29" i="1"/>
  <c r="R14" i="1"/>
  <c r="R17" i="1"/>
  <c r="R23" i="1"/>
  <c r="R15" i="1"/>
  <c r="R29" i="1" s="1"/>
  <c r="R21" i="1"/>
  <c r="P29" i="1"/>
  <c r="R24" i="1"/>
  <c r="T24" i="1"/>
  <c r="X24" i="1"/>
  <c r="V24" i="1"/>
  <c r="T27" i="1"/>
  <c r="X27" i="1"/>
  <c r="V27" i="1"/>
  <c r="X11" i="1"/>
  <c r="T11" i="1"/>
  <c r="V11" i="1"/>
  <c r="X14" i="1"/>
  <c r="V14" i="1"/>
  <c r="T14" i="1"/>
  <c r="X17" i="1"/>
  <c r="T17" i="1"/>
  <c r="V17" i="1"/>
  <c r="V20" i="1"/>
  <c r="T20" i="1"/>
  <c r="X20" i="1"/>
  <c r="X15" i="1"/>
  <c r="X26" i="1"/>
  <c r="V26" i="1"/>
  <c r="T26" i="1"/>
  <c r="T12" i="1"/>
  <c r="V12" i="1"/>
  <c r="X12" i="1"/>
  <c r="T18" i="1"/>
  <c r="X18" i="1"/>
  <c r="V18" i="1"/>
  <c r="X23" i="1"/>
  <c r="V23" i="1"/>
  <c r="T23" i="1"/>
  <c r="T21" i="1"/>
  <c r="X21" i="1"/>
  <c r="V21" i="1"/>
  <c r="T19" i="1"/>
  <c r="T22" i="1"/>
  <c r="T28" i="1"/>
  <c r="Q29" i="1"/>
  <c r="S29" i="1"/>
  <c r="T25" i="1"/>
  <c r="V10" i="1"/>
  <c r="V13" i="1"/>
  <c r="V16" i="1"/>
  <c r="V19" i="1"/>
  <c r="V22" i="1"/>
  <c r="V25" i="1"/>
  <c r="V28" i="1"/>
  <c r="T13" i="1"/>
  <c r="T16" i="1"/>
  <c r="X10" i="1"/>
  <c r="V15" i="1" l="1"/>
  <c r="T15" i="1"/>
  <c r="X29" i="1"/>
  <c r="T29" i="1"/>
  <c r="V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<sst xmlns="http://schemas.openxmlformats.org/spreadsheetml/2006/main" count="55" uniqueCount="51">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</sst>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theme="1" tint="0.14999847407452621"/>
      <name val="Arial"/>
      <family val="2"/>
    </font>
    <font>
      <sz val="10"/>
      <color rgb="FFC00000"/>
      <name val="Arial"/>
      <family val="2"/>
    </font>
    <font>
      <sz val="9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2" fillId="0" borderId="0" xfId="2"/>
    <xf numFmtId="0" fontId="4" fillId="0" borderId="0" xfId="2" applyFont="1" applyAlignment="1"/>
    <xf numFmtId="0" fontId="3" fillId="0" borderId="0" xfId="2" applyFont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164" fontId="5" fillId="0" borderId="14" xfId="5" applyNumberFormat="1" applyFont="1" applyFill="1" applyBorder="1" applyAlignment="1">
      <alignment horizontal="center" vertical="center" wrapText="1"/>
    </xf>
    <xf numFmtId="164" fontId="5" fillId="0" borderId="11" xfId="5" applyNumberFormat="1" applyFont="1" applyFill="1" applyBorder="1" applyAlignment="1">
      <alignment horizontal="center" vertical="center" wrapText="1"/>
    </xf>
    <xf numFmtId="166" fontId="5" fillId="0" borderId="11" xfId="6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164" fontId="5" fillId="0" borderId="20" xfId="5" applyNumberFormat="1" applyFont="1" applyFill="1" applyBorder="1" applyAlignment="1">
      <alignment horizontal="center" vertical="center" wrapText="1"/>
    </xf>
    <xf numFmtId="166" fontId="5" fillId="0" borderId="19" xfId="6" applyNumberFormat="1" applyFont="1" applyFill="1" applyBorder="1" applyAlignment="1">
      <alignment horizontal="center" vertical="center" wrapText="1"/>
    </xf>
    <xf numFmtId="0" fontId="2" fillId="0" borderId="21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22" xfId="4" applyNumberFormat="1" applyFont="1" applyFill="1" applyBorder="1" applyAlignment="1">
      <alignment vertical="center" wrapText="1"/>
    </xf>
    <xf numFmtId="0" fontId="2" fillId="0" borderId="21" xfId="4" applyNumberFormat="1" applyFont="1" applyFill="1" applyBorder="1" applyAlignment="1">
      <alignment vertical="center" wrapText="1"/>
    </xf>
    <xf numFmtId="166" fontId="5" fillId="0" borderId="21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23" xfId="6" applyNumberFormat="1" applyFont="1" applyBorder="1" applyAlignment="1">
      <alignment horizontal="right" vertical="center"/>
    </xf>
    <xf numFmtId="166" fontId="2" fillId="0" borderId="4" xfId="6" applyNumberFormat="1" applyFont="1" applyBorder="1" applyAlignment="1">
      <alignment horizontal="right" vertical="center"/>
    </xf>
    <xf numFmtId="164" fontId="2" fillId="0" borderId="4" xfId="5" applyNumberFormat="1" applyFont="1" applyBorder="1" applyAlignment="1">
      <alignment horizontal="right" vertical="center"/>
    </xf>
    <xf numFmtId="0" fontId="2" fillId="0" borderId="24" xfId="4" applyNumberFormat="1" applyFont="1" applyFill="1" applyBorder="1" applyAlignment="1">
      <alignment horizontal="center" vertical="center" wrapText="1"/>
    </xf>
    <xf numFmtId="0" fontId="2" fillId="0" borderId="24" xfId="4" applyNumberFormat="1" applyFont="1" applyFill="1" applyBorder="1" applyAlignment="1">
      <alignment horizontal="left" vertical="center" wrapText="1"/>
    </xf>
    <xf numFmtId="0" fontId="2" fillId="0" borderId="25" xfId="4" applyNumberFormat="1" applyFont="1" applyFill="1" applyBorder="1" applyAlignment="1">
      <alignment horizontal="left" vertical="center" wrapText="1"/>
    </xf>
    <xf numFmtId="166" fontId="5" fillId="0" borderId="24" xfId="6" applyNumberFormat="1" applyFont="1" applyBorder="1" applyAlignment="1">
      <alignment horizontal="right" vertical="center"/>
    </xf>
    <xf numFmtId="166" fontId="5" fillId="0" borderId="25" xfId="6" applyNumberFormat="1" applyFont="1" applyBorder="1" applyAlignment="1">
      <alignment horizontal="right" vertical="center"/>
    </xf>
    <xf numFmtId="166" fontId="2" fillId="0" borderId="24" xfId="6" applyNumberFormat="1" applyFont="1" applyBorder="1" applyAlignment="1">
      <alignment horizontal="right" vertical="center"/>
    </xf>
    <xf numFmtId="164" fontId="2" fillId="0" borderId="24" xfId="5" applyNumberFormat="1" applyFont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wrapText="1"/>
    </xf>
    <xf numFmtId="166" fontId="5" fillId="0" borderId="27" xfId="6" applyNumberFormat="1" applyFont="1" applyFill="1" applyBorder="1" applyAlignment="1">
      <alignment horizontal="center" vertical="center" wrapText="1"/>
    </xf>
    <xf numFmtId="166" fontId="2" fillId="0" borderId="27" xfId="6" applyNumberFormat="1" applyFont="1" applyFill="1" applyBorder="1" applyAlignment="1">
      <alignment horizontal="right" vertical="center" wrapText="1"/>
    </xf>
    <xf numFmtId="164" fontId="2" fillId="0" borderId="27" xfId="5" applyNumberFormat="1" applyFont="1" applyBorder="1" applyAlignment="1">
      <alignment horizontal="right" vertical="center"/>
    </xf>
    <xf numFmtId="166" fontId="3" fillId="0" borderId="0" xfId="2" applyNumberFormat="1" applyFont="1" applyBorder="1"/>
    <xf numFmtId="0" fontId="4" fillId="0" borderId="0" xfId="2" applyFont="1" applyBorder="1"/>
    <xf numFmtId="166" fontId="3" fillId="0" borderId="0" xfId="2" applyNumberFormat="1" applyFont="1"/>
    <xf numFmtId="0" fontId="2" fillId="0" borderId="0" xfId="2" applyFont="1" applyAlignment="1">
      <alignment horizontal="right" vertical="center"/>
    </xf>
    <xf numFmtId="4" fontId="2" fillId="0" borderId="0" xfId="2" applyNumberFormat="1" applyFont="1" applyAlignment="1">
      <alignment vertical="center"/>
    </xf>
    <xf numFmtId="4" fontId="6" fillId="0" borderId="0" xfId="2" quotePrefix="1" applyNumberFormat="1" applyFont="1" applyAlignment="1">
      <alignment vertical="center"/>
    </xf>
    <xf numFmtId="167" fontId="7" fillId="0" borderId="0" xfId="2" applyNumberFormat="1" applyFont="1" applyAlignment="1">
      <alignment vertical="center"/>
    </xf>
    <xf numFmtId="43" fontId="8" fillId="0" borderId="0" xfId="1" quotePrefix="1" applyFont="1" applyAlignment="1">
      <alignment vertical="center"/>
    </xf>
    <xf numFmtId="0" fontId="2" fillId="0" borderId="0" xfId="2" applyFont="1" applyAlignment="1">
      <alignment vertical="center"/>
    </xf>
    <xf numFmtId="4" fontId="7" fillId="0" borderId="0" xfId="2" applyNumberFormat="1" applyFont="1" applyAlignment="1">
      <alignment vertical="center"/>
    </xf>
    <xf numFmtId="0" fontId="2" fillId="0" borderId="0" xfId="2" applyFont="1" applyAlignment="1">
      <alignment horizontal="right"/>
    </xf>
    <xf numFmtId="167" fontId="2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Alignment="1">
      <alignment horizontal="right"/>
    </xf>
  </cellXfs>
  <cellStyles count="7">
    <cellStyle name="Normal" xfId="0" builtinId="0"/>
    <cellStyle name="Normal 12" xfId="2"/>
    <cellStyle name="Normal 2 8 3" xfId="4"/>
    <cellStyle name="Porcentagem 11 2" xfId="3"/>
    <cellStyle name="Porcentagem 2 3" xfId="5"/>
    <cellStyle name="Vírgula" xfId="1" builtinId="3"/>
    <cellStyle name="Vírgula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  <sheetName val="Mai"/>
      <sheetName val="Access-Mai"/>
      <sheetName val="Jun"/>
      <sheetName val="Access-Jun"/>
      <sheetName val="Jul"/>
      <sheetName val="Access-J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O10">
            <v>15725</v>
          </cell>
          <cell r="Q10">
            <v>11475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3568210</v>
          </cell>
          <cell r="Q11">
            <v>3550196.44</v>
          </cell>
          <cell r="R11">
            <v>3541873.9</v>
          </cell>
          <cell r="S11">
            <v>3374578.74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20077100</v>
          </cell>
          <cell r="Q12">
            <v>4778020.78</v>
          </cell>
          <cell r="R12">
            <v>327223.56</v>
          </cell>
          <cell r="S12">
            <v>210453.56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191528866.69999999</v>
          </cell>
          <cell r="N13">
            <v>40500</v>
          </cell>
          <cell r="P13">
            <v>181207.43</v>
          </cell>
          <cell r="Q13">
            <v>163756178.46000001</v>
          </cell>
          <cell r="R13">
            <v>69330268.489999995</v>
          </cell>
          <cell r="S13">
            <v>63486717.590000004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6898540</v>
          </cell>
          <cell r="Q14">
            <v>6682762.8300000001</v>
          </cell>
          <cell r="R14">
            <v>6358672.3099999996</v>
          </cell>
          <cell r="S14">
            <v>6348125.2599999998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847283742.87</v>
          </cell>
          <cell r="Q15">
            <v>847283742.87</v>
          </cell>
          <cell r="R15">
            <v>847141361.96000004</v>
          </cell>
          <cell r="S15">
            <v>822964294.63999999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214000</v>
          </cell>
          <cell r="Q16">
            <v>154000</v>
          </cell>
          <cell r="R16">
            <v>61452.87</v>
          </cell>
          <cell r="S16">
            <v>61452.87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14537500</v>
          </cell>
          <cell r="Q17">
            <v>5346469.57</v>
          </cell>
          <cell r="R17">
            <v>1213107.3999999999</v>
          </cell>
          <cell r="S17">
            <v>979584.48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94815101</v>
          </cell>
          <cell r="Q18">
            <v>92930737.790000007</v>
          </cell>
          <cell r="R18">
            <v>50856354.890000001</v>
          </cell>
          <cell r="S18">
            <v>47804650.939999998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83147641.760000005</v>
          </cell>
          <cell r="Q19">
            <v>82967704.790000007</v>
          </cell>
          <cell r="R19">
            <v>59913697.170000002</v>
          </cell>
          <cell r="S19">
            <v>59913697.170000002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139117001.28</v>
          </cell>
          <cell r="Q20">
            <v>139117001.28</v>
          </cell>
          <cell r="R20">
            <v>139117001.28</v>
          </cell>
          <cell r="S20">
            <v>139117001.28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1056</v>
          </cell>
          <cell r="K21" t="str">
            <v>BENEFICIOS DO RPPS DA UNIAO</v>
          </cell>
          <cell r="L21" t="str">
            <v>1</v>
          </cell>
          <cell r="M21">
            <v>204442969.65000001</v>
          </cell>
          <cell r="Q21">
            <v>204442969.65000001</v>
          </cell>
          <cell r="R21">
            <v>204405633.18000001</v>
          </cell>
          <cell r="S21">
            <v>198660414.94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28</v>
          </cell>
          <cell r="D22" t="str">
            <v>846</v>
          </cell>
          <cell r="E22" t="str">
            <v>0909</v>
          </cell>
          <cell r="F22" t="str">
            <v>OPERACOES ESPECIAIS: OUTROS ENCARGOS ESPECIAIS</v>
          </cell>
          <cell r="G22" t="str">
            <v>00S6</v>
          </cell>
          <cell r="H22" t="str">
            <v>BENEFICIO ESPECIAL - LEI N. 12.618, DE 2012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1461025.07</v>
          </cell>
          <cell r="Q22">
            <v>1461025.07</v>
          </cell>
          <cell r="R22">
            <v>1461025.07</v>
          </cell>
          <cell r="S22">
            <v>1461025.07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061</v>
          </cell>
          <cell r="E23" t="str">
            <v>0033</v>
          </cell>
          <cell r="F23" t="str">
            <v>PROGRAMA DE GESTAO E MANUTENCAO DO PODER JUDICIARIO</v>
          </cell>
          <cell r="G23" t="str">
            <v>4257</v>
          </cell>
          <cell r="H23" t="str">
            <v>JULGAMENTO DE CAUSAS NA JUSTICA FEDERAL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6750</v>
          </cell>
          <cell r="Q23">
            <v>6750</v>
          </cell>
          <cell r="R23">
            <v>6750</v>
          </cell>
          <cell r="S23">
            <v>6750</v>
          </cell>
        </row>
        <row r="24">
          <cell r="A24" t="str">
            <v>12107</v>
          </cell>
          <cell r="B24" t="str">
            <v>TRIBUNAL REGIONAL FEDERAL DA 6A. REGIAO</v>
          </cell>
          <cell r="C24" t="str">
            <v>02</v>
          </cell>
          <cell r="D24" t="str">
            <v>061</v>
          </cell>
          <cell r="E24" t="str">
            <v>0033</v>
          </cell>
          <cell r="F24" t="str">
            <v>PROGRAMA DE GESTAO E MANUTENCAO DO PODER JUDICIARIO</v>
          </cell>
          <cell r="G24" t="str">
            <v>4257</v>
          </cell>
          <cell r="H24" t="str">
            <v>JULGAMENTO DE CAUSAS NA JUSTICA FEDERAL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1593.7</v>
          </cell>
          <cell r="Q24">
            <v>1593.7</v>
          </cell>
          <cell r="R24">
            <v>1593.7</v>
          </cell>
          <cell r="S24">
            <v>1593.7</v>
          </cell>
        </row>
        <row r="25">
          <cell r="A25" t="str">
            <v>17101</v>
          </cell>
          <cell r="B25" t="str">
            <v>CONSELHO NACIONAL DE JUSTICA</v>
          </cell>
          <cell r="C25" t="str">
            <v>02</v>
          </cell>
          <cell r="D25" t="str">
            <v>032</v>
          </cell>
          <cell r="E25" t="str">
            <v>0033</v>
          </cell>
          <cell r="F25" t="str">
            <v>PROGRAMA DE GESTAO E MANUTENCAO DO PODER JUDICIARIO</v>
          </cell>
          <cell r="G25" t="str">
            <v>21BH</v>
          </cell>
          <cell r="H25" t="str">
            <v>CONTROLE DA ATUACAO ADMINISTRATIVA E FINANCEIRA DO PODER JUD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O25">
            <v>1094.8</v>
          </cell>
          <cell r="Q25">
            <v>1094.8</v>
          </cell>
          <cell r="R25">
            <v>1094.8</v>
          </cell>
          <cell r="S25">
            <v>1094.8</v>
          </cell>
        </row>
        <row r="26">
          <cell r="A26" t="str">
            <v>33201</v>
          </cell>
          <cell r="B26" t="str">
            <v>INSTITUTO NACIONAL DO SEGURO SOCIAL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00SA</v>
          </cell>
          <cell r="H26" t="str">
            <v>PAGAMENTO DE HONORARIOS PERICIAIS NAS ACOES EM QUE O INSS FI</v>
          </cell>
          <cell r="I26" t="str">
            <v>2</v>
          </cell>
          <cell r="J26" t="str">
            <v>1049</v>
          </cell>
          <cell r="K26" t="str">
            <v>REC.PROP.UO PARA APLIC. EM SEGURIDADE SOCIAL</v>
          </cell>
          <cell r="L26" t="str">
            <v>3</v>
          </cell>
          <cell r="M26">
            <v>35997672</v>
          </cell>
          <cell r="Q26">
            <v>35963502.140000001</v>
          </cell>
          <cell r="R26">
            <v>35947492.340000004</v>
          </cell>
          <cell r="S26">
            <v>33635885.420000002</v>
          </cell>
        </row>
        <row r="27">
          <cell r="A27" t="str">
            <v>34101</v>
          </cell>
          <cell r="B27" t="str">
            <v>MINISTERIO PUBLICO FEDERAL</v>
          </cell>
          <cell r="C27" t="str">
            <v>03</v>
          </cell>
          <cell r="D27" t="str">
            <v>062</v>
          </cell>
          <cell r="E27" t="str">
            <v>0031</v>
          </cell>
          <cell r="F27" t="str">
            <v>PROGRAMA DE GESTAO E MANUTENCAO DO MINISTERIO PUBLICO</v>
          </cell>
          <cell r="G27" t="str">
            <v>4264</v>
          </cell>
          <cell r="H27" t="str">
            <v>DEFESA DO INTERESSE PUBLICO NO PROCESSO JUDICIARIO - MINISTE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O27">
            <v>88963.03</v>
          </cell>
          <cell r="Q27">
            <v>88698.99</v>
          </cell>
          <cell r="R27">
            <v>66743.570000000007</v>
          </cell>
          <cell r="S27">
            <v>44180.93</v>
          </cell>
        </row>
        <row r="28">
          <cell r="A28" t="str">
            <v>63101</v>
          </cell>
          <cell r="B28" t="str">
            <v>ADVOCACIA-GERAL DA UNIAO - AGU</v>
          </cell>
          <cell r="C28" t="str">
            <v>03</v>
          </cell>
          <cell r="D28" t="str">
            <v>092</v>
          </cell>
          <cell r="E28" t="str">
            <v>4105</v>
          </cell>
          <cell r="F28" t="str">
            <v>DEFESA DA DEMOCRACIA E SEGURANCA JURIDICA PARA INOVACAOEM PO</v>
          </cell>
          <cell r="G28" t="str">
            <v>2674</v>
          </cell>
          <cell r="H28" t="str">
            <v>REPRESENTACAO JUDICIAL E EXTRAJUDICIAL DA UNIAO E SUAS AUTAR</v>
          </cell>
          <cell r="I28" t="str">
            <v>1</v>
          </cell>
          <cell r="J28" t="str">
            <v>1000</v>
          </cell>
          <cell r="K28" t="str">
            <v>RECURSOS LIVRES DA UNIAO</v>
          </cell>
          <cell r="L28" t="str">
            <v>3</v>
          </cell>
          <cell r="O28">
            <v>100143.95</v>
          </cell>
          <cell r="Q28">
            <v>91570.31</v>
          </cell>
          <cell r="R28">
            <v>91570.31</v>
          </cell>
          <cell r="S28">
            <v>90318.38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45839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1" customFormat="1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1" customFormat="1" ht="28.5" customHeight="1" thickBo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18" t="s">
        <v>8</v>
      </c>
      <c r="L7" s="19" t="s">
        <v>9</v>
      </c>
      <c r="M7" s="20"/>
      <c r="N7" s="18" t="s">
        <v>10</v>
      </c>
      <c r="O7" s="18" t="s">
        <v>11</v>
      </c>
      <c r="P7" s="15" t="s">
        <v>12</v>
      </c>
      <c r="Q7" s="17"/>
      <c r="R7" s="18" t="s">
        <v>13</v>
      </c>
      <c r="S7" s="15" t="s">
        <v>14</v>
      </c>
      <c r="T7" s="16"/>
      <c r="U7" s="16"/>
      <c r="V7" s="16"/>
      <c r="W7" s="16"/>
      <c r="X7" s="17"/>
    </row>
    <row r="8" spans="1:24" s="11" customFormat="1" ht="28.5" customHeight="1" x14ac:dyDescent="0.2">
      <c r="A8" s="21" t="s">
        <v>15</v>
      </c>
      <c r="B8" s="22"/>
      <c r="C8" s="23" t="s">
        <v>16</v>
      </c>
      <c r="D8" s="23" t="s">
        <v>17</v>
      </c>
      <c r="E8" s="24" t="s">
        <v>18</v>
      </c>
      <c r="F8" s="25"/>
      <c r="G8" s="23" t="s">
        <v>19</v>
      </c>
      <c r="H8" s="26" t="s">
        <v>20</v>
      </c>
      <c r="I8" s="27"/>
      <c r="J8" s="23" t="s">
        <v>21</v>
      </c>
      <c r="K8" s="28"/>
      <c r="L8" s="29" t="s">
        <v>22</v>
      </c>
      <c r="M8" s="29" t="s">
        <v>23</v>
      </c>
      <c r="N8" s="28"/>
      <c r="O8" s="28"/>
      <c r="P8" s="30" t="s">
        <v>24</v>
      </c>
      <c r="Q8" s="30" t="s">
        <v>25</v>
      </c>
      <c r="R8" s="28"/>
      <c r="S8" s="31" t="s">
        <v>26</v>
      </c>
      <c r="T8" s="32" t="s">
        <v>27</v>
      </c>
      <c r="U8" s="31" t="s">
        <v>28</v>
      </c>
      <c r="V8" s="33" t="s">
        <v>27</v>
      </c>
      <c r="W8" s="34" t="s">
        <v>29</v>
      </c>
      <c r="X8" s="33" t="s">
        <v>27</v>
      </c>
    </row>
    <row r="9" spans="1:24" s="11" customFormat="1" ht="28.5" customHeight="1" thickBot="1" x14ac:dyDescent="0.25">
      <c r="A9" s="35" t="s">
        <v>30</v>
      </c>
      <c r="B9" s="35" t="s">
        <v>31</v>
      </c>
      <c r="C9" s="36"/>
      <c r="D9" s="36"/>
      <c r="E9" s="37" t="s">
        <v>32</v>
      </c>
      <c r="F9" s="37" t="s">
        <v>33</v>
      </c>
      <c r="G9" s="36"/>
      <c r="H9" s="37" t="s">
        <v>30</v>
      </c>
      <c r="I9" s="37" t="s">
        <v>31</v>
      </c>
      <c r="J9" s="36"/>
      <c r="K9" s="35" t="s">
        <v>34</v>
      </c>
      <c r="L9" s="38" t="s">
        <v>35</v>
      </c>
      <c r="M9" s="38" t="s">
        <v>36</v>
      </c>
      <c r="N9" s="38" t="s">
        <v>37</v>
      </c>
      <c r="O9" s="38" t="s">
        <v>38</v>
      </c>
      <c r="P9" s="38" t="s">
        <v>39</v>
      </c>
      <c r="Q9" s="38" t="s">
        <v>40</v>
      </c>
      <c r="R9" s="35" t="s">
        <v>41</v>
      </c>
      <c r="S9" s="39" t="s">
        <v>42</v>
      </c>
      <c r="T9" s="40" t="s">
        <v>43</v>
      </c>
      <c r="U9" s="39" t="s">
        <v>44</v>
      </c>
      <c r="V9" s="40" t="s">
        <v>45</v>
      </c>
      <c r="W9" s="41" t="s">
        <v>46</v>
      </c>
      <c r="X9" s="40" t="s">
        <v>47</v>
      </c>
    </row>
    <row r="10" spans="1:24" s="11" customFormat="1" ht="28.5" customHeight="1" x14ac:dyDescent="0.2">
      <c r="A10" s="42" t="str">
        <f>+'[1]Access-Jul'!A10</f>
        <v>11101</v>
      </c>
      <c r="B10" s="43" t="str">
        <f>+'[1]Access-Jul'!B10</f>
        <v>SUPERIOR TRIBUNAL DE JUSTICA</v>
      </c>
      <c r="C10" s="44" t="str">
        <f>CONCATENATE('[1]Access-Jul'!C10,".",'[1]Access-Jul'!D10)</f>
        <v>02.128</v>
      </c>
      <c r="D10" s="44" t="str">
        <f>CONCATENATE('[1]Access-Jul'!E10,".",'[1]Access-Jul'!G10)</f>
        <v>0033.20G2</v>
      </c>
      <c r="E10" s="43" t="str">
        <f>+'[1]Access-Jul'!F10</f>
        <v>PROGRAMA DE GESTAO E MANUTENCAO DO PODER JUDICIARIO</v>
      </c>
      <c r="F10" s="45" t="str">
        <f>+'[1]Access-Jul'!H10</f>
        <v>FORMACAO E APERFEICOAMENTO DE MAGISTRADOS</v>
      </c>
      <c r="G10" s="42" t="str">
        <f>IF('[1]Access-Jul'!I10="1","F","S")</f>
        <v>F</v>
      </c>
      <c r="H10" s="42" t="str">
        <f>+'[1]Access-Jul'!J10</f>
        <v>1000</v>
      </c>
      <c r="I10" s="46" t="str">
        <f>+'[1]Access-Jul'!K10</f>
        <v>RECURSOS LIVRES DA UNIAO</v>
      </c>
      <c r="J10" s="42" t="str">
        <f>+'[1]Access-Jul'!L10</f>
        <v>3</v>
      </c>
      <c r="K10" s="47"/>
      <c r="L10" s="48"/>
      <c r="M10" s="48"/>
      <c r="N10" s="49">
        <f>K10+L10-M10</f>
        <v>0</v>
      </c>
      <c r="O10" s="47">
        <v>0</v>
      </c>
      <c r="P10" s="50">
        <f>'[1]Access-Jul'!M10-'[1]Access-Jul'!N10</f>
        <v>0</v>
      </c>
      <c r="Q10" s="50">
        <f>'[1]Access-Jul'!O10-'[1]Access-Jul'!P10</f>
        <v>15725</v>
      </c>
      <c r="R10" s="50">
        <f>N10-O10+P10+Q10</f>
        <v>15725</v>
      </c>
      <c r="S10" s="50">
        <f>'[1]Access-Jul'!Q10</f>
        <v>11475</v>
      </c>
      <c r="T10" s="51">
        <f>IF(R10&gt;0,S10/R10,0)</f>
        <v>0.72972972972972971</v>
      </c>
      <c r="U10" s="50">
        <f>'[1]Access-Jul'!R10</f>
        <v>0</v>
      </c>
      <c r="V10" s="51">
        <f>IF(R10&gt;0,U10/R10,0)</f>
        <v>0</v>
      </c>
      <c r="W10" s="50">
        <f>'[1]Access-Jul'!S10</f>
        <v>0</v>
      </c>
      <c r="X10" s="51">
        <f>IF(R10&gt;0,W10/R10,0)</f>
        <v>0</v>
      </c>
    </row>
    <row r="11" spans="1:24" s="11" customFormat="1" ht="28.5" customHeight="1" x14ac:dyDescent="0.2">
      <c r="A11" s="52" t="str">
        <f>+'[1]Access-Jul'!A11</f>
        <v>12101</v>
      </c>
      <c r="B11" s="53" t="str">
        <f>+'[1]Access-Jul'!B11</f>
        <v>JUSTICA FEDERAL DE PRIMEIRO GRAU</v>
      </c>
      <c r="C11" s="52" t="str">
        <f>CONCATENATE('[1]Access-Jul'!C11,".",'[1]Access-Jul'!D11)</f>
        <v>02.061</v>
      </c>
      <c r="D11" s="52" t="str">
        <f>CONCATENATE('[1]Access-Jul'!E11,".",'[1]Access-Jul'!G11)</f>
        <v>0033.4224</v>
      </c>
      <c r="E11" s="53" t="str">
        <f>+'[1]Access-Jul'!F11</f>
        <v>PROGRAMA DE GESTAO E MANUTENCAO DO PODER JUDICIARIO</v>
      </c>
      <c r="F11" s="54" t="str">
        <f>+'[1]Access-Jul'!H11</f>
        <v>ASSISTENCIA JURIDICA A PESSOAS CARENTES</v>
      </c>
      <c r="G11" s="52" t="str">
        <f>IF('[1]Access-Jul'!I11="1","F","S")</f>
        <v>F</v>
      </c>
      <c r="H11" s="52" t="str">
        <f>+'[1]Access-Jul'!J11</f>
        <v>1000</v>
      </c>
      <c r="I11" s="53" t="str">
        <f>+'[1]Access-Jul'!K11</f>
        <v>RECURSOS LIVRES DA UNIAO</v>
      </c>
      <c r="J11" s="52" t="str">
        <f>+'[1]Access-Jul'!L11</f>
        <v>3</v>
      </c>
      <c r="K11" s="55"/>
      <c r="L11" s="55"/>
      <c r="M11" s="55"/>
      <c r="N11" s="56">
        <f t="shared" ref="N11:N28" si="0">K11+L11-M11</f>
        <v>0</v>
      </c>
      <c r="O11" s="55">
        <v>0</v>
      </c>
      <c r="P11" s="57">
        <f>'[1]Access-Jul'!M11-'[1]Access-Jul'!N11</f>
        <v>3568210</v>
      </c>
      <c r="Q11" s="57">
        <f>'[1]Access-Jul'!O11-'[1]Access-Jul'!P11</f>
        <v>0</v>
      </c>
      <c r="R11" s="57">
        <f t="shared" ref="R11:R28" si="1">N11-O11+P11+Q11</f>
        <v>3568210</v>
      </c>
      <c r="S11" s="57">
        <f>'[1]Access-Jul'!Q11</f>
        <v>3550196.44</v>
      </c>
      <c r="T11" s="58">
        <f t="shared" ref="T11:T29" si="2">IF(R11&gt;0,S11/R11,0)</f>
        <v>0.99495165363025162</v>
      </c>
      <c r="U11" s="57">
        <f>'[1]Access-Jul'!R11</f>
        <v>3541873.9</v>
      </c>
      <c r="V11" s="58">
        <f t="shared" ref="V11:V29" si="3">IF(R11&gt;0,U11/R11,0)</f>
        <v>0.99261924045950212</v>
      </c>
      <c r="W11" s="57">
        <f>'[1]Access-Jul'!S11</f>
        <v>3374578.74</v>
      </c>
      <c r="X11" s="58">
        <f t="shared" ref="X11:X29" si="4">IF(R11&gt;0,W11/R11,0)</f>
        <v>0.94573434298990255</v>
      </c>
    </row>
    <row r="12" spans="1:24" s="11" customFormat="1" ht="28.5" customHeight="1" x14ac:dyDescent="0.2">
      <c r="A12" s="52" t="str">
        <f>+'[1]Access-Jul'!A12</f>
        <v>12101</v>
      </c>
      <c r="B12" s="53" t="str">
        <f>+'[1]Access-Jul'!B12</f>
        <v>JUSTICA FEDERAL DE PRIMEIRO GRAU</v>
      </c>
      <c r="C12" s="52" t="str">
        <f>CONCATENATE('[1]Access-Jul'!C12,".",'[1]Access-Jul'!D12)</f>
        <v>02.061</v>
      </c>
      <c r="D12" s="52" t="str">
        <f>CONCATENATE('[1]Access-Jul'!E12,".",'[1]Access-Jul'!G12)</f>
        <v>0033.4257</v>
      </c>
      <c r="E12" s="53" t="str">
        <f>+'[1]Access-Jul'!F12</f>
        <v>PROGRAMA DE GESTAO E MANUTENCAO DO PODER JUDICIARIO</v>
      </c>
      <c r="F12" s="53" t="str">
        <f>+'[1]Access-Jul'!H12</f>
        <v>JULGAMENTO DE CAUSAS NA JUSTICA FEDERAL</v>
      </c>
      <c r="G12" s="52" t="str">
        <f>IF('[1]Access-Jul'!I12="1","F","S")</f>
        <v>F</v>
      </c>
      <c r="H12" s="52" t="str">
        <f>+'[1]Access-Jul'!J12</f>
        <v>1000</v>
      </c>
      <c r="I12" s="53" t="str">
        <f>+'[1]Access-Jul'!K12</f>
        <v>RECURSOS LIVRES DA UNIAO</v>
      </c>
      <c r="J12" s="52" t="str">
        <f>+'[1]Access-Jul'!L12</f>
        <v>4</v>
      </c>
      <c r="K12" s="57"/>
      <c r="L12" s="57"/>
      <c r="M12" s="57"/>
      <c r="N12" s="55">
        <f t="shared" si="0"/>
        <v>0</v>
      </c>
      <c r="O12" s="57">
        <v>0</v>
      </c>
      <c r="P12" s="57">
        <f>'[1]Access-Jul'!M12-'[1]Access-Jul'!N12</f>
        <v>20077100</v>
      </c>
      <c r="Q12" s="57">
        <f>'[1]Access-Jul'!O12-'[1]Access-Jul'!P12</f>
        <v>0</v>
      </c>
      <c r="R12" s="57">
        <f t="shared" si="1"/>
        <v>20077100</v>
      </c>
      <c r="S12" s="57">
        <f>'[1]Access-Jul'!Q12</f>
        <v>4778020.78</v>
      </c>
      <c r="T12" s="58">
        <f t="shared" si="2"/>
        <v>0.23798361217506514</v>
      </c>
      <c r="U12" s="57">
        <f>'[1]Access-Jul'!R12</f>
        <v>327223.56</v>
      </c>
      <c r="V12" s="58">
        <f t="shared" si="3"/>
        <v>1.6298347868965141E-2</v>
      </c>
      <c r="W12" s="57">
        <f>'[1]Access-Jul'!S12</f>
        <v>210453.56</v>
      </c>
      <c r="X12" s="58">
        <f t="shared" si="4"/>
        <v>1.0482268853569489E-2</v>
      </c>
    </row>
    <row r="13" spans="1:24" s="11" customFormat="1" ht="28.5" customHeight="1" x14ac:dyDescent="0.2">
      <c r="A13" s="52" t="str">
        <f>+'[1]Access-Jul'!A13</f>
        <v>12101</v>
      </c>
      <c r="B13" s="53" t="str">
        <f>+'[1]Access-Jul'!B13</f>
        <v>JUSTICA FEDERAL DE PRIMEIRO GRAU</v>
      </c>
      <c r="C13" s="52" t="str">
        <f>CONCATENATE('[1]Access-Jul'!C13,".",'[1]Access-Jul'!D13)</f>
        <v>02.061</v>
      </c>
      <c r="D13" s="52" t="str">
        <f>CONCATENATE('[1]Access-Jul'!E13,".",'[1]Access-Jul'!G13)</f>
        <v>0033.4257</v>
      </c>
      <c r="E13" s="53" t="str">
        <f>+'[1]Access-Jul'!F13</f>
        <v>PROGRAMA DE GESTAO E MANUTENCAO DO PODER JUDICIARIO</v>
      </c>
      <c r="F13" s="53" t="str">
        <f>+'[1]Access-Jul'!H13</f>
        <v>JULGAMENTO DE CAUSAS NA JUSTICA FEDERAL</v>
      </c>
      <c r="G13" s="52" t="str">
        <f>IF('[1]Access-Jul'!I13="1","F","S")</f>
        <v>F</v>
      </c>
      <c r="H13" s="52" t="str">
        <f>+'[1]Access-Jul'!J13</f>
        <v>1000</v>
      </c>
      <c r="I13" s="53" t="str">
        <f>+'[1]Access-Jul'!K13</f>
        <v>RECURSOS LIVRES DA UNIAO</v>
      </c>
      <c r="J13" s="52" t="str">
        <f>+'[1]Access-Jul'!L13</f>
        <v>3</v>
      </c>
      <c r="K13" s="57"/>
      <c r="L13" s="57"/>
      <c r="M13" s="57"/>
      <c r="N13" s="55">
        <f t="shared" si="0"/>
        <v>0</v>
      </c>
      <c r="O13" s="57">
        <v>0</v>
      </c>
      <c r="P13" s="57">
        <f>'[1]Access-Jul'!M13-'[1]Access-Jul'!N13</f>
        <v>191488366.69999999</v>
      </c>
      <c r="Q13" s="57">
        <f>'[1]Access-Jul'!O13-'[1]Access-Jul'!P13</f>
        <v>-181207.43</v>
      </c>
      <c r="R13" s="57">
        <f>N13-O13+P13+Q13</f>
        <v>191307159.26999998</v>
      </c>
      <c r="S13" s="57">
        <f>'[1]Access-Jul'!Q13</f>
        <v>163756178.46000001</v>
      </c>
      <c r="T13" s="58">
        <f t="shared" si="2"/>
        <v>0.85598562586402693</v>
      </c>
      <c r="U13" s="57">
        <f>'[1]Access-Jul'!R13</f>
        <v>69330268.489999995</v>
      </c>
      <c r="V13" s="58">
        <f t="shared" si="3"/>
        <v>0.36240289571260226</v>
      </c>
      <c r="W13" s="57">
        <f>'[1]Access-Jul'!S13</f>
        <v>63486717.590000004</v>
      </c>
      <c r="X13" s="58">
        <f t="shared" si="4"/>
        <v>0.33185751036320854</v>
      </c>
    </row>
    <row r="14" spans="1:24" s="11" customFormat="1" ht="28.5" customHeight="1" x14ac:dyDescent="0.2">
      <c r="A14" s="52" t="str">
        <f>+'[1]Access-Jul'!A14</f>
        <v>12101</v>
      </c>
      <c r="B14" s="53" t="str">
        <f>+'[1]Access-Jul'!B14</f>
        <v>JUSTICA FEDERAL DE PRIMEIRO GRAU</v>
      </c>
      <c r="C14" s="52" t="str">
        <f>CONCATENATE('[1]Access-Jul'!C14,".",'[1]Access-Jul'!D14)</f>
        <v>02.061</v>
      </c>
      <c r="D14" s="52" t="str">
        <f>CONCATENATE('[1]Access-Jul'!E14,".",'[1]Access-Jul'!G14)</f>
        <v>0033.4257</v>
      </c>
      <c r="E14" s="53" t="str">
        <f>+'[1]Access-Jul'!F14</f>
        <v>PROGRAMA DE GESTAO E MANUTENCAO DO PODER JUDICIARIO</v>
      </c>
      <c r="F14" s="53" t="str">
        <f>+'[1]Access-Jul'!H14</f>
        <v>JULGAMENTO DE CAUSAS NA JUSTICA FEDERAL</v>
      </c>
      <c r="G14" s="52" t="str">
        <f>IF('[1]Access-Jul'!I14="1","F","S")</f>
        <v>F</v>
      </c>
      <c r="H14" s="52" t="str">
        <f>+'[1]Access-Jul'!J14</f>
        <v>1027</v>
      </c>
      <c r="I14" s="53" t="str">
        <f>+'[1]Access-Jul'!K14</f>
        <v>SERV.AFETOS AS ATIVID.ESPECIFICAS DA JUSTICA</v>
      </c>
      <c r="J14" s="52" t="str">
        <f>+'[1]Access-Jul'!L14</f>
        <v>3</v>
      </c>
      <c r="K14" s="57"/>
      <c r="L14" s="57"/>
      <c r="M14" s="57"/>
      <c r="N14" s="55">
        <f t="shared" si="0"/>
        <v>0</v>
      </c>
      <c r="O14" s="57">
        <v>0</v>
      </c>
      <c r="P14" s="57">
        <f>'[1]Access-Jul'!M14-'[1]Access-Jul'!N14</f>
        <v>6898540</v>
      </c>
      <c r="Q14" s="57">
        <f>'[1]Access-Jul'!O14-'[1]Access-Jul'!P14</f>
        <v>0</v>
      </c>
      <c r="R14" s="57">
        <f t="shared" si="1"/>
        <v>6898540</v>
      </c>
      <c r="S14" s="57">
        <f>'[1]Access-Jul'!Q14</f>
        <v>6682762.8300000001</v>
      </c>
      <c r="T14" s="58">
        <f t="shared" si="2"/>
        <v>0.96872132799114019</v>
      </c>
      <c r="U14" s="57">
        <f>'[1]Access-Jul'!R14</f>
        <v>6358672.3099999996</v>
      </c>
      <c r="V14" s="58">
        <f t="shared" si="3"/>
        <v>0.92174174680439624</v>
      </c>
      <c r="W14" s="57">
        <f>'[1]Access-Jul'!S14</f>
        <v>6348125.2599999998</v>
      </c>
      <c r="X14" s="58">
        <f t="shared" si="4"/>
        <v>0.92021286533092506</v>
      </c>
    </row>
    <row r="15" spans="1:24" s="11" customFormat="1" ht="28.5" customHeight="1" x14ac:dyDescent="0.2">
      <c r="A15" s="52" t="str">
        <f>+'[1]Access-Jul'!A15</f>
        <v>12101</v>
      </c>
      <c r="B15" s="53" t="str">
        <f>+'[1]Access-Jul'!B15</f>
        <v>JUSTICA FEDERAL DE PRIMEIRO GRAU</v>
      </c>
      <c r="C15" s="52" t="str">
        <f>CONCATENATE('[1]Access-Jul'!C15,".",'[1]Access-Jul'!D15)</f>
        <v>02.122</v>
      </c>
      <c r="D15" s="52" t="str">
        <f>CONCATENATE('[1]Access-Jul'!E15,".",'[1]Access-Jul'!G15)</f>
        <v>0033.20TP</v>
      </c>
      <c r="E15" s="53" t="str">
        <f>+'[1]Access-Jul'!F15</f>
        <v>PROGRAMA DE GESTAO E MANUTENCAO DO PODER JUDICIARIO</v>
      </c>
      <c r="F15" s="53" t="str">
        <f>+'[1]Access-Jul'!H15</f>
        <v>ATIVOS CIVIS DA UNIAO</v>
      </c>
      <c r="G15" s="52" t="str">
        <f>IF('[1]Access-Jul'!I15="1","F","S")</f>
        <v>F</v>
      </c>
      <c r="H15" s="52" t="str">
        <f>+'[1]Access-Jul'!J15</f>
        <v>1000</v>
      </c>
      <c r="I15" s="53" t="str">
        <f>+'[1]Access-Jul'!K15</f>
        <v>RECURSOS LIVRES DA UNIAO</v>
      </c>
      <c r="J15" s="52" t="str">
        <f>+'[1]Access-Jul'!L15</f>
        <v>1</v>
      </c>
      <c r="K15" s="55"/>
      <c r="L15" s="55"/>
      <c r="M15" s="55"/>
      <c r="N15" s="55">
        <f t="shared" si="0"/>
        <v>0</v>
      </c>
      <c r="O15" s="55">
        <v>0</v>
      </c>
      <c r="P15" s="57">
        <f>'[1]Access-Jul'!M15-'[1]Access-Jul'!N15</f>
        <v>847283742.87</v>
      </c>
      <c r="Q15" s="57">
        <f>'[1]Access-Jul'!O15-'[1]Access-Jul'!P15</f>
        <v>0</v>
      </c>
      <c r="R15" s="57">
        <f t="shared" si="1"/>
        <v>847283742.87</v>
      </c>
      <c r="S15" s="57">
        <f>'[1]Access-Jul'!Q15</f>
        <v>847283742.87</v>
      </c>
      <c r="T15" s="58">
        <f t="shared" si="2"/>
        <v>1</v>
      </c>
      <c r="U15" s="57">
        <f>'[1]Access-Jul'!R15</f>
        <v>847141361.96000004</v>
      </c>
      <c r="V15" s="58">
        <f t="shared" si="3"/>
        <v>0.99983195604636799</v>
      </c>
      <c r="W15" s="57">
        <f>'[1]Access-Jul'!S15</f>
        <v>822964294.63999999</v>
      </c>
      <c r="X15" s="58">
        <f t="shared" si="4"/>
        <v>0.97129716174227199</v>
      </c>
    </row>
    <row r="16" spans="1:24" s="11" customFormat="1" ht="28.5" customHeight="1" x14ac:dyDescent="0.2">
      <c r="A16" s="52" t="str">
        <f>+'[1]Access-Jul'!A16</f>
        <v>12101</v>
      </c>
      <c r="B16" s="53" t="str">
        <f>+'[1]Access-Jul'!B16</f>
        <v>JUSTICA FEDERAL DE PRIMEIRO GRAU</v>
      </c>
      <c r="C16" s="52" t="str">
        <f>CONCATENATE('[1]Access-Jul'!C16,".",'[1]Access-Jul'!D16)</f>
        <v>02.122</v>
      </c>
      <c r="D16" s="52" t="str">
        <f>CONCATENATE('[1]Access-Jul'!E16,".",'[1]Access-Jul'!G16)</f>
        <v>0033.216H</v>
      </c>
      <c r="E16" s="53" t="str">
        <f>+'[1]Access-Jul'!F16</f>
        <v>PROGRAMA DE GESTAO E MANUTENCAO DO PODER JUDICIARIO</v>
      </c>
      <c r="F16" s="53" t="str">
        <f>+'[1]Access-Jul'!H16</f>
        <v>AJUDA DE CUSTO PARA MORADIA OU AUXILIO-MORADIA A AGENTES PUB</v>
      </c>
      <c r="G16" s="52" t="str">
        <f>IF('[1]Access-Jul'!I16="1","F","S")</f>
        <v>F</v>
      </c>
      <c r="H16" s="52" t="str">
        <f>+'[1]Access-Jul'!J16</f>
        <v>1000</v>
      </c>
      <c r="I16" s="53" t="str">
        <f>+'[1]Access-Jul'!K16</f>
        <v>RECURSOS LIVRES DA UNIAO</v>
      </c>
      <c r="J16" s="52" t="str">
        <f>+'[1]Access-Jul'!L16</f>
        <v>3</v>
      </c>
      <c r="K16" s="57"/>
      <c r="L16" s="57"/>
      <c r="M16" s="57"/>
      <c r="N16" s="55">
        <f t="shared" si="0"/>
        <v>0</v>
      </c>
      <c r="O16" s="57">
        <v>0</v>
      </c>
      <c r="P16" s="57">
        <f>'[1]Access-Jul'!M16-'[1]Access-Jul'!N16</f>
        <v>214000</v>
      </c>
      <c r="Q16" s="57">
        <f>'[1]Access-Jul'!O16-'[1]Access-Jul'!P16</f>
        <v>0</v>
      </c>
      <c r="R16" s="57">
        <f t="shared" si="1"/>
        <v>214000</v>
      </c>
      <c r="S16" s="57">
        <f>'[1]Access-Jul'!Q16</f>
        <v>154000</v>
      </c>
      <c r="T16" s="58">
        <f t="shared" si="2"/>
        <v>0.71962616822429903</v>
      </c>
      <c r="U16" s="57">
        <f>'[1]Access-Jul'!R16</f>
        <v>61452.87</v>
      </c>
      <c r="V16" s="58">
        <f t="shared" si="3"/>
        <v>0.28716294392523367</v>
      </c>
      <c r="W16" s="57">
        <f>'[1]Access-Jul'!S16</f>
        <v>61452.87</v>
      </c>
      <c r="X16" s="58">
        <f t="shared" si="4"/>
        <v>0.28716294392523367</v>
      </c>
    </row>
    <row r="17" spans="1:24" s="11" customFormat="1" ht="28.5" customHeight="1" x14ac:dyDescent="0.2">
      <c r="A17" s="52" t="str">
        <f>+'[1]Access-Jul'!A17</f>
        <v>12101</v>
      </c>
      <c r="B17" s="53" t="str">
        <f>+'[1]Access-Jul'!B17</f>
        <v>JUSTICA FEDERAL DE PRIMEIRO GRAU</v>
      </c>
      <c r="C17" s="52" t="str">
        <f>CONCATENATE('[1]Access-Jul'!C17,".",'[1]Access-Jul'!D17)</f>
        <v>02.122</v>
      </c>
      <c r="D17" s="52" t="str">
        <f>CONCATENATE('[1]Access-Jul'!E17,".",'[1]Access-Jul'!G17)</f>
        <v>0033.219Z</v>
      </c>
      <c r="E17" s="53" t="str">
        <f>+'[1]Access-Jul'!F17</f>
        <v>PROGRAMA DE GESTAO E MANUTENCAO DO PODER JUDICIARIO</v>
      </c>
      <c r="F17" s="53" t="str">
        <f>+'[1]Access-Jul'!H17</f>
        <v>CONSERVACAO E RECUPERACAO DE ATIVOS DE INFRAESTRUTURA DA UNI</v>
      </c>
      <c r="G17" s="52" t="str">
        <f>IF('[1]Access-Jul'!I17="1","F","S")</f>
        <v>F</v>
      </c>
      <c r="H17" s="52" t="str">
        <f>+'[1]Access-Jul'!J17</f>
        <v>1000</v>
      </c>
      <c r="I17" s="53" t="str">
        <f>+'[1]Access-Jul'!K17</f>
        <v>RECURSOS LIVRES DA UNIAO</v>
      </c>
      <c r="J17" s="52" t="str">
        <f>+'[1]Access-Jul'!L17</f>
        <v>4</v>
      </c>
      <c r="K17" s="57"/>
      <c r="L17" s="57"/>
      <c r="M17" s="57"/>
      <c r="N17" s="55">
        <f t="shared" si="0"/>
        <v>0</v>
      </c>
      <c r="O17" s="57">
        <v>0</v>
      </c>
      <c r="P17" s="57">
        <f>'[1]Access-Jul'!M17-'[1]Access-Jul'!N17</f>
        <v>14537500</v>
      </c>
      <c r="Q17" s="57">
        <f>'[1]Access-Jul'!O17-'[1]Access-Jul'!P17</f>
        <v>0</v>
      </c>
      <c r="R17" s="57">
        <f t="shared" si="1"/>
        <v>14537500</v>
      </c>
      <c r="S17" s="57">
        <f>'[1]Access-Jul'!Q17</f>
        <v>5346469.57</v>
      </c>
      <c r="T17" s="58">
        <f t="shared" si="2"/>
        <v>0.36777090765262255</v>
      </c>
      <c r="U17" s="57">
        <f>'[1]Access-Jul'!R17</f>
        <v>1213107.3999999999</v>
      </c>
      <c r="V17" s="58">
        <f t="shared" si="3"/>
        <v>8.34467687016337E-2</v>
      </c>
      <c r="W17" s="57">
        <f>'[1]Access-Jul'!S17</f>
        <v>979584.48</v>
      </c>
      <c r="X17" s="58">
        <f t="shared" si="4"/>
        <v>6.7383283233018051E-2</v>
      </c>
    </row>
    <row r="18" spans="1:24" s="11" customFormat="1" ht="28.5" customHeight="1" x14ac:dyDescent="0.2">
      <c r="A18" s="52" t="str">
        <f>+'[1]Access-Jul'!A18</f>
        <v>12101</v>
      </c>
      <c r="B18" s="53" t="str">
        <f>+'[1]Access-Jul'!B18</f>
        <v>JUSTICA FEDERAL DE PRIMEIRO GRAU</v>
      </c>
      <c r="C18" s="52" t="str">
        <f>CONCATENATE('[1]Access-Jul'!C18,".",'[1]Access-Jul'!D18)</f>
        <v>02.331</v>
      </c>
      <c r="D18" s="52" t="str">
        <f>CONCATENATE('[1]Access-Jul'!E18,".",'[1]Access-Jul'!G18)</f>
        <v>0033.2004</v>
      </c>
      <c r="E18" s="53" t="str">
        <f>+'[1]Access-Jul'!F18</f>
        <v>PROGRAMA DE GESTAO E MANUTENCAO DO PODER JUDICIARIO</v>
      </c>
      <c r="F18" s="53" t="str">
        <f>+'[1]Access-Jul'!H18</f>
        <v>ASSISTENCIA MEDICA E ODONTOLOGICA AOS SERVIDORES CIVIS, EMPR</v>
      </c>
      <c r="G18" s="52" t="str">
        <f>IF('[1]Access-Jul'!I18="1","F","S")</f>
        <v>F</v>
      </c>
      <c r="H18" s="52" t="str">
        <f>+'[1]Access-Jul'!J18</f>
        <v>1000</v>
      </c>
      <c r="I18" s="53" t="str">
        <f>+'[1]Access-Jul'!K18</f>
        <v>RECURSOS LIVRES DA UNIAO</v>
      </c>
      <c r="J18" s="52" t="str">
        <f>+'[1]Access-Jul'!L18</f>
        <v>3</v>
      </c>
      <c r="K18" s="57"/>
      <c r="L18" s="57"/>
      <c r="M18" s="57"/>
      <c r="N18" s="55">
        <f t="shared" si="0"/>
        <v>0</v>
      </c>
      <c r="O18" s="57">
        <v>0</v>
      </c>
      <c r="P18" s="57">
        <f>'[1]Access-Jul'!M18-'[1]Access-Jul'!N18</f>
        <v>94815101</v>
      </c>
      <c r="Q18" s="57">
        <f>'[1]Access-Jul'!O18-'[1]Access-Jul'!P18</f>
        <v>0</v>
      </c>
      <c r="R18" s="57">
        <f t="shared" si="1"/>
        <v>94815101</v>
      </c>
      <c r="S18" s="57">
        <f>'[1]Access-Jul'!Q18</f>
        <v>92930737.790000007</v>
      </c>
      <c r="T18" s="58">
        <f t="shared" si="2"/>
        <v>0.98012591675665683</v>
      </c>
      <c r="U18" s="57">
        <f>'[1]Access-Jul'!R18</f>
        <v>50856354.890000001</v>
      </c>
      <c r="V18" s="58">
        <f t="shared" si="3"/>
        <v>0.53637399901098037</v>
      </c>
      <c r="W18" s="57">
        <f>'[1]Access-Jul'!S18</f>
        <v>47804650.939999998</v>
      </c>
      <c r="X18" s="58">
        <f t="shared" si="4"/>
        <v>0.50418815606176481</v>
      </c>
    </row>
    <row r="19" spans="1:24" s="11" customFormat="1" ht="28.5" customHeight="1" x14ac:dyDescent="0.2">
      <c r="A19" s="52" t="str">
        <f>+'[1]Access-Jul'!A19</f>
        <v>12101</v>
      </c>
      <c r="B19" s="53" t="str">
        <f>+'[1]Access-Jul'!B19</f>
        <v>JUSTICA FEDERAL DE PRIMEIRO GRAU</v>
      </c>
      <c r="C19" s="52" t="str">
        <f>CONCATENATE('[1]Access-Jul'!C19,".",'[1]Access-Jul'!D19)</f>
        <v>02.331</v>
      </c>
      <c r="D19" s="52" t="str">
        <f>CONCATENATE('[1]Access-Jul'!E19,".",'[1]Access-Jul'!G19)</f>
        <v>0033.212B</v>
      </c>
      <c r="E19" s="53" t="str">
        <f>+'[1]Access-Jul'!F19</f>
        <v>PROGRAMA DE GESTAO E MANUTENCAO DO PODER JUDICIARIO</v>
      </c>
      <c r="F19" s="53" t="str">
        <f>+'[1]Access-Jul'!H19</f>
        <v>BENEFICIOS OBRIGATORIOS AOS SERVIDORES CIVIS, EMPREGADOS, MI</v>
      </c>
      <c r="G19" s="52" t="str">
        <f>IF('[1]Access-Jul'!I19="1","F","S")</f>
        <v>F</v>
      </c>
      <c r="H19" s="52" t="str">
        <f>+'[1]Access-Jul'!J19</f>
        <v>1000</v>
      </c>
      <c r="I19" s="53" t="str">
        <f>+'[1]Access-Jul'!K19</f>
        <v>RECURSOS LIVRES DA UNIAO</v>
      </c>
      <c r="J19" s="52" t="str">
        <f>+'[1]Access-Jul'!L19</f>
        <v>3</v>
      </c>
      <c r="K19" s="57"/>
      <c r="L19" s="57"/>
      <c r="M19" s="57"/>
      <c r="N19" s="55">
        <f t="shared" si="0"/>
        <v>0</v>
      </c>
      <c r="O19" s="57">
        <v>0</v>
      </c>
      <c r="P19" s="57">
        <f>'[1]Access-Jul'!M19-'[1]Access-Jul'!N19</f>
        <v>83147641.760000005</v>
      </c>
      <c r="Q19" s="57">
        <f>'[1]Access-Jul'!O19-'[1]Access-Jul'!P19</f>
        <v>0</v>
      </c>
      <c r="R19" s="57">
        <f t="shared" si="1"/>
        <v>83147641.760000005</v>
      </c>
      <c r="S19" s="57">
        <f>'[1]Access-Jul'!Q19</f>
        <v>82967704.790000007</v>
      </c>
      <c r="T19" s="58">
        <f t="shared" si="2"/>
        <v>0.99783593417454486</v>
      </c>
      <c r="U19" s="57">
        <f>'[1]Access-Jul'!R19</f>
        <v>59913697.170000002</v>
      </c>
      <c r="V19" s="58">
        <f t="shared" si="3"/>
        <v>0.7205700113893404</v>
      </c>
      <c r="W19" s="57">
        <f>'[1]Access-Jul'!S19</f>
        <v>59913697.170000002</v>
      </c>
      <c r="X19" s="58">
        <f t="shared" si="4"/>
        <v>0.7205700113893404</v>
      </c>
    </row>
    <row r="20" spans="1:24" s="11" customFormat="1" ht="28.5" customHeight="1" x14ac:dyDescent="0.2">
      <c r="A20" s="52" t="str">
        <f>+'[1]Access-Jul'!A20</f>
        <v>12101</v>
      </c>
      <c r="B20" s="53" t="str">
        <f>+'[1]Access-Jul'!B20</f>
        <v>JUSTICA FEDERAL DE PRIMEIRO GRAU</v>
      </c>
      <c r="C20" s="52" t="str">
        <f>CONCATENATE('[1]Access-Jul'!C20,".",'[1]Access-Jul'!D20)</f>
        <v>02.846</v>
      </c>
      <c r="D20" s="52" t="str">
        <f>CONCATENATE('[1]Access-Jul'!E20,".",'[1]Access-Jul'!G20)</f>
        <v>0033.09HB</v>
      </c>
      <c r="E20" s="53" t="str">
        <f>+'[1]Access-Jul'!F20</f>
        <v>PROGRAMA DE GESTAO E MANUTENCAO DO PODER JUDICIARIO</v>
      </c>
      <c r="F20" s="53" t="str">
        <f>+'[1]Access-Jul'!H20</f>
        <v>CONTRIBUICAO DA UNIAO, DE SUAS AUTARQUIAS E FUNDACOES PARA O</v>
      </c>
      <c r="G20" s="52" t="str">
        <f>IF('[1]Access-Jul'!I20="1","F","S")</f>
        <v>F</v>
      </c>
      <c r="H20" s="52" t="str">
        <f>+'[1]Access-Jul'!J20</f>
        <v>1000</v>
      </c>
      <c r="I20" s="53" t="str">
        <f>+'[1]Access-Jul'!K20</f>
        <v>RECURSOS LIVRES DA UNIAO</v>
      </c>
      <c r="J20" s="52" t="str">
        <f>+'[1]Access-Jul'!L20</f>
        <v>1</v>
      </c>
      <c r="K20" s="57"/>
      <c r="L20" s="57"/>
      <c r="M20" s="57"/>
      <c r="N20" s="55">
        <f t="shared" si="0"/>
        <v>0</v>
      </c>
      <c r="O20" s="57">
        <v>0</v>
      </c>
      <c r="P20" s="57">
        <f>'[1]Access-Jul'!M20-'[1]Access-Jul'!N20</f>
        <v>139117001.28</v>
      </c>
      <c r="Q20" s="57">
        <f>'[1]Access-Jul'!O20-'[1]Access-Jul'!P20</f>
        <v>0</v>
      </c>
      <c r="R20" s="57">
        <f t="shared" si="1"/>
        <v>139117001.28</v>
      </c>
      <c r="S20" s="57">
        <f>'[1]Access-Jul'!Q20</f>
        <v>139117001.28</v>
      </c>
      <c r="T20" s="58">
        <f t="shared" si="2"/>
        <v>1</v>
      </c>
      <c r="U20" s="57">
        <f>'[1]Access-Jul'!R20</f>
        <v>139117001.28</v>
      </c>
      <c r="V20" s="58">
        <f t="shared" si="3"/>
        <v>1</v>
      </c>
      <c r="W20" s="57">
        <f>'[1]Access-Jul'!S20</f>
        <v>139117001.28</v>
      </c>
      <c r="X20" s="58">
        <f t="shared" si="4"/>
        <v>1</v>
      </c>
    </row>
    <row r="21" spans="1:24" s="11" customFormat="1" ht="28.5" customHeight="1" x14ac:dyDescent="0.2">
      <c r="A21" s="52" t="str">
        <f>+'[1]Access-Jul'!A21</f>
        <v>12101</v>
      </c>
      <c r="B21" s="53" t="str">
        <f>+'[1]Access-Jul'!B21</f>
        <v>JUSTICA FEDERAL DE PRIMEIRO GRAU</v>
      </c>
      <c r="C21" s="52" t="str">
        <f>CONCATENATE('[1]Access-Jul'!C21,".",'[1]Access-Jul'!D21)</f>
        <v>09.272</v>
      </c>
      <c r="D21" s="52" t="str">
        <f>CONCATENATE('[1]Access-Jul'!E21,".",'[1]Access-Jul'!G21)</f>
        <v>0033.0181</v>
      </c>
      <c r="E21" s="53" t="str">
        <f>+'[1]Access-Jul'!F21</f>
        <v>PROGRAMA DE GESTAO E MANUTENCAO DO PODER JUDICIARIO</v>
      </c>
      <c r="F21" s="53" t="str">
        <f>+'[1]Access-Jul'!H21</f>
        <v>APOSENTADORIAS E PENSOES CIVIS DA UNIAO</v>
      </c>
      <c r="G21" s="52" t="str">
        <f>IF('[1]Access-Jul'!I21="1","F","S")</f>
        <v>S</v>
      </c>
      <c r="H21" s="52" t="str">
        <f>+'[1]Access-Jul'!J21</f>
        <v>1056</v>
      </c>
      <c r="I21" s="53" t="str">
        <f>+'[1]Access-Jul'!K21</f>
        <v>BENEFICIOS DO RPPS DA UNIAO</v>
      </c>
      <c r="J21" s="52" t="str">
        <f>+'[1]Access-Jul'!L21</f>
        <v>1</v>
      </c>
      <c r="K21" s="57"/>
      <c r="L21" s="57"/>
      <c r="M21" s="57"/>
      <c r="N21" s="55">
        <f t="shared" si="0"/>
        <v>0</v>
      </c>
      <c r="O21" s="57">
        <v>0</v>
      </c>
      <c r="P21" s="57">
        <f>'[1]Access-Jul'!M21-'[1]Access-Jul'!N21</f>
        <v>204442969.65000001</v>
      </c>
      <c r="Q21" s="57">
        <f>'[1]Access-Jul'!O21-'[1]Access-Jul'!P21</f>
        <v>0</v>
      </c>
      <c r="R21" s="57">
        <f t="shared" si="1"/>
        <v>204442969.65000001</v>
      </c>
      <c r="S21" s="57">
        <f>'[1]Access-Jul'!Q21</f>
        <v>204442969.65000001</v>
      </c>
      <c r="T21" s="58">
        <f t="shared" si="2"/>
        <v>1</v>
      </c>
      <c r="U21" s="57">
        <f>'[1]Access-Jul'!R21</f>
        <v>204405633.18000001</v>
      </c>
      <c r="V21" s="58">
        <f t="shared" si="3"/>
        <v>0.99981737464455778</v>
      </c>
      <c r="W21" s="57">
        <f>'[1]Access-Jul'!S21</f>
        <v>198660414.94</v>
      </c>
      <c r="X21" s="58">
        <f t="shared" si="4"/>
        <v>0.97171556097086853</v>
      </c>
    </row>
    <row r="22" spans="1:24" s="11" customFormat="1" ht="28.5" customHeight="1" x14ac:dyDescent="0.2">
      <c r="A22" s="52" t="str">
        <f>+'[1]Access-Jul'!A22</f>
        <v>12101</v>
      </c>
      <c r="B22" s="53" t="str">
        <f>+'[1]Access-Jul'!B22</f>
        <v>JUSTICA FEDERAL DE PRIMEIRO GRAU</v>
      </c>
      <c r="C22" s="52" t="str">
        <f>CONCATENATE('[1]Access-Jul'!C22,".",'[1]Access-Jul'!D22)</f>
        <v>28.846</v>
      </c>
      <c r="D22" s="52" t="str">
        <f>CONCATENATE('[1]Access-Jul'!E22,".",'[1]Access-Jul'!G22)</f>
        <v>0909.00S6</v>
      </c>
      <c r="E22" s="53" t="str">
        <f>+'[1]Access-Jul'!F22</f>
        <v>OPERACOES ESPECIAIS: OUTROS ENCARGOS ESPECIAIS</v>
      </c>
      <c r="F22" s="53" t="str">
        <f>+'[1]Access-Jul'!H22</f>
        <v>BENEFICIO ESPECIAL - LEI N. 12.618, DE 2012</v>
      </c>
      <c r="G22" s="52" t="str">
        <f>IF('[1]Access-Jul'!I22="1","F","S")</f>
        <v>F</v>
      </c>
      <c r="H22" s="52" t="str">
        <f>+'[1]Access-Jul'!J22</f>
        <v>1000</v>
      </c>
      <c r="I22" s="53" t="str">
        <f>+'[1]Access-Jul'!K22</f>
        <v>RECURSOS LIVRES DA UNIAO</v>
      </c>
      <c r="J22" s="52" t="str">
        <f>+'[1]Access-Jul'!L22</f>
        <v>1</v>
      </c>
      <c r="K22" s="57"/>
      <c r="L22" s="57"/>
      <c r="M22" s="57"/>
      <c r="N22" s="55">
        <f t="shared" si="0"/>
        <v>0</v>
      </c>
      <c r="O22" s="57">
        <v>0</v>
      </c>
      <c r="P22" s="57">
        <f>'[1]Access-Jul'!M22-'[1]Access-Jul'!N22</f>
        <v>1461025.07</v>
      </c>
      <c r="Q22" s="57">
        <f>'[1]Access-Jul'!O22-'[1]Access-Jul'!P22</f>
        <v>0</v>
      </c>
      <c r="R22" s="57">
        <f t="shared" si="1"/>
        <v>1461025.07</v>
      </c>
      <c r="S22" s="57">
        <f>'[1]Access-Jul'!Q22</f>
        <v>1461025.07</v>
      </c>
      <c r="T22" s="58">
        <f t="shared" si="2"/>
        <v>1</v>
      </c>
      <c r="U22" s="57">
        <f>'[1]Access-Jul'!R22</f>
        <v>1461025.07</v>
      </c>
      <c r="V22" s="58">
        <f t="shared" si="3"/>
        <v>1</v>
      </c>
      <c r="W22" s="57">
        <f>'[1]Access-Jul'!S22</f>
        <v>1461025.07</v>
      </c>
      <c r="X22" s="58">
        <f t="shared" si="4"/>
        <v>1</v>
      </c>
    </row>
    <row r="23" spans="1:24" s="11" customFormat="1" ht="28.5" customHeight="1" x14ac:dyDescent="0.2">
      <c r="A23" s="52" t="str">
        <f>+'[1]Access-Jul'!A23</f>
        <v>12104</v>
      </c>
      <c r="B23" s="53" t="str">
        <f>+'[1]Access-Jul'!B23</f>
        <v>TRIBUNAL REGIONAL FEDERAL DA 3A. REGIAO</v>
      </c>
      <c r="C23" s="52" t="str">
        <f>CONCATENATE('[1]Access-Jul'!C23,".",'[1]Access-Jul'!D23)</f>
        <v>02.061</v>
      </c>
      <c r="D23" s="52" t="str">
        <f>CONCATENATE('[1]Access-Jul'!E23,".",'[1]Access-Jul'!G23)</f>
        <v>0033.4257</v>
      </c>
      <c r="E23" s="53" t="str">
        <f>+'[1]Access-Jul'!F23</f>
        <v>PROGRAMA DE GESTAO E MANUTENCAO DO PODER JUDICIARIO</v>
      </c>
      <c r="F23" s="53" t="str">
        <f>+'[1]Access-Jul'!H23</f>
        <v>JULGAMENTO DE CAUSAS NA JUSTICA FEDERAL</v>
      </c>
      <c r="G23" s="52" t="str">
        <f>IF('[1]Access-Jul'!I23="1","F","S")</f>
        <v>F</v>
      </c>
      <c r="H23" s="52" t="str">
        <f>+'[1]Access-Jul'!J23</f>
        <v>1000</v>
      </c>
      <c r="I23" s="53" t="str">
        <f>+'[1]Access-Jul'!K23</f>
        <v>RECURSOS LIVRES DA UNIAO</v>
      </c>
      <c r="J23" s="52" t="str">
        <f>+'[1]Access-Jul'!L23</f>
        <v>3</v>
      </c>
      <c r="K23" s="57"/>
      <c r="L23" s="57"/>
      <c r="M23" s="57"/>
      <c r="N23" s="55">
        <f t="shared" si="0"/>
        <v>0</v>
      </c>
      <c r="O23" s="57">
        <v>0</v>
      </c>
      <c r="P23" s="57">
        <f>'[1]Access-Jul'!M23-'[1]Access-Jul'!N23</f>
        <v>6750</v>
      </c>
      <c r="Q23" s="57">
        <f>'[1]Access-Jul'!O23-'[1]Access-Jul'!P23</f>
        <v>0</v>
      </c>
      <c r="R23" s="57">
        <f t="shared" si="1"/>
        <v>6750</v>
      </c>
      <c r="S23" s="57">
        <f>'[1]Access-Jul'!Q23</f>
        <v>6750</v>
      </c>
      <c r="T23" s="58">
        <f t="shared" si="2"/>
        <v>1</v>
      </c>
      <c r="U23" s="57">
        <f>'[1]Access-Jul'!R23</f>
        <v>6750</v>
      </c>
      <c r="V23" s="58">
        <f t="shared" si="3"/>
        <v>1</v>
      </c>
      <c r="W23" s="57">
        <f>'[1]Access-Jul'!S23</f>
        <v>6750</v>
      </c>
      <c r="X23" s="58">
        <f t="shared" si="4"/>
        <v>1</v>
      </c>
    </row>
    <row r="24" spans="1:24" s="11" customFormat="1" ht="28.5" customHeight="1" x14ac:dyDescent="0.2">
      <c r="A24" s="52" t="str">
        <f>+'[1]Access-Jul'!A24</f>
        <v>12107</v>
      </c>
      <c r="B24" s="53" t="str">
        <f>+'[1]Access-Jul'!B24</f>
        <v>TRIBUNAL REGIONAL FEDERAL DA 6A. REGIAO</v>
      </c>
      <c r="C24" s="52" t="str">
        <f>CONCATENATE('[1]Access-Jul'!C24,".",'[1]Access-Jul'!D24)</f>
        <v>02.061</v>
      </c>
      <c r="D24" s="52" t="str">
        <f>CONCATENATE('[1]Access-Jul'!E24,".",'[1]Access-Jul'!G24)</f>
        <v>0033.4257</v>
      </c>
      <c r="E24" s="53" t="str">
        <f>+'[1]Access-Jul'!F24</f>
        <v>PROGRAMA DE GESTAO E MANUTENCAO DO PODER JUDICIARIO</v>
      </c>
      <c r="F24" s="53" t="str">
        <f>+'[1]Access-Jul'!H24</f>
        <v>JULGAMENTO DE CAUSAS NA JUSTICA FEDERAL</v>
      </c>
      <c r="G24" s="52" t="str">
        <f>IF('[1]Access-Jul'!I24="1","F","S")</f>
        <v>F</v>
      </c>
      <c r="H24" s="52" t="str">
        <f>+'[1]Access-Jul'!J24</f>
        <v>1000</v>
      </c>
      <c r="I24" s="53" t="str">
        <f>+'[1]Access-Jul'!K24</f>
        <v>RECURSOS LIVRES DA UNIAO</v>
      </c>
      <c r="J24" s="52" t="str">
        <f>+'[1]Access-Jul'!L24</f>
        <v>3</v>
      </c>
      <c r="K24" s="57"/>
      <c r="L24" s="57"/>
      <c r="M24" s="57"/>
      <c r="N24" s="55">
        <f t="shared" si="0"/>
        <v>0</v>
      </c>
      <c r="O24" s="57">
        <v>0</v>
      </c>
      <c r="P24" s="57">
        <f>'[1]Access-Jul'!M24-'[1]Access-Jul'!N24</f>
        <v>1593.7</v>
      </c>
      <c r="Q24" s="57">
        <f>'[1]Access-Jul'!O24-'[1]Access-Jul'!P24</f>
        <v>0</v>
      </c>
      <c r="R24" s="57">
        <f t="shared" si="1"/>
        <v>1593.7</v>
      </c>
      <c r="S24" s="57">
        <f>'[1]Access-Jul'!Q24</f>
        <v>1593.7</v>
      </c>
      <c r="T24" s="58">
        <f t="shared" si="2"/>
        <v>1</v>
      </c>
      <c r="U24" s="57">
        <f>'[1]Access-Jul'!R24</f>
        <v>1593.7</v>
      </c>
      <c r="V24" s="58">
        <f t="shared" si="3"/>
        <v>1</v>
      </c>
      <c r="W24" s="57">
        <f>'[1]Access-Jul'!S24</f>
        <v>1593.7</v>
      </c>
      <c r="X24" s="58">
        <f t="shared" si="4"/>
        <v>1</v>
      </c>
    </row>
    <row r="25" spans="1:24" s="11" customFormat="1" ht="28.5" customHeight="1" x14ac:dyDescent="0.2">
      <c r="A25" s="52" t="str">
        <f>+'[1]Access-Jul'!A25</f>
        <v>17101</v>
      </c>
      <c r="B25" s="53" t="str">
        <f>+'[1]Access-Jul'!B25</f>
        <v>CONSELHO NACIONAL DE JUSTICA</v>
      </c>
      <c r="C25" s="52" t="str">
        <f>CONCATENATE('[1]Access-Jul'!C25,".",'[1]Access-Jul'!D25)</f>
        <v>02.032</v>
      </c>
      <c r="D25" s="52" t="str">
        <f>CONCATENATE('[1]Access-Jul'!E25,".",'[1]Access-Jul'!G25)</f>
        <v>0033.21BH</v>
      </c>
      <c r="E25" s="53" t="str">
        <f>+'[1]Access-Jul'!F25</f>
        <v>PROGRAMA DE GESTAO E MANUTENCAO DO PODER JUDICIARIO</v>
      </c>
      <c r="F25" s="53" t="str">
        <f>+'[1]Access-Jul'!H25</f>
        <v>CONTROLE DA ATUACAO ADMINISTRATIVA E FINANCEIRA DO PODER JUD</v>
      </c>
      <c r="G25" s="52" t="str">
        <f>IF('[1]Access-Jul'!I25="1","F","S")</f>
        <v>F</v>
      </c>
      <c r="H25" s="52" t="str">
        <f>+'[1]Access-Jul'!J25</f>
        <v>1000</v>
      </c>
      <c r="I25" s="53" t="str">
        <f>+'[1]Access-Jul'!K25</f>
        <v>RECURSOS LIVRES DA UNIAO</v>
      </c>
      <c r="J25" s="52" t="str">
        <f>+'[1]Access-Jul'!L25</f>
        <v>3</v>
      </c>
      <c r="K25" s="57"/>
      <c r="L25" s="57"/>
      <c r="M25" s="57"/>
      <c r="N25" s="55">
        <f t="shared" si="0"/>
        <v>0</v>
      </c>
      <c r="O25" s="57">
        <v>0</v>
      </c>
      <c r="P25" s="57">
        <f>'[1]Access-Jul'!M25-'[1]Access-Jul'!N25</f>
        <v>0</v>
      </c>
      <c r="Q25" s="57">
        <f>'[1]Access-Jul'!O25-'[1]Access-Jul'!P25</f>
        <v>1094.8</v>
      </c>
      <c r="R25" s="57">
        <f t="shared" si="1"/>
        <v>1094.8</v>
      </c>
      <c r="S25" s="57">
        <f>'[1]Access-Jul'!Q25</f>
        <v>1094.8</v>
      </c>
      <c r="T25" s="58">
        <f t="shared" si="2"/>
        <v>1</v>
      </c>
      <c r="U25" s="57">
        <f>'[1]Access-Jul'!R25</f>
        <v>1094.8</v>
      </c>
      <c r="V25" s="58">
        <f t="shared" si="3"/>
        <v>1</v>
      </c>
      <c r="W25" s="57">
        <f>'[1]Access-Jul'!S25</f>
        <v>1094.8</v>
      </c>
      <c r="X25" s="58">
        <f t="shared" si="4"/>
        <v>1</v>
      </c>
    </row>
    <row r="26" spans="1:24" s="11" customFormat="1" ht="28.5" customHeight="1" x14ac:dyDescent="0.2">
      <c r="A26" s="52" t="str">
        <f>+'[1]Access-Jul'!A26</f>
        <v>33201</v>
      </c>
      <c r="B26" s="53" t="str">
        <f>+'[1]Access-Jul'!B26</f>
        <v>INSTITUTO NACIONAL DO SEGURO SOCIAL</v>
      </c>
      <c r="C26" s="52" t="str">
        <f>CONCATENATE('[1]Access-Jul'!C26,".",'[1]Access-Jul'!D26)</f>
        <v>28.846</v>
      </c>
      <c r="D26" s="52" t="str">
        <f>CONCATENATE('[1]Access-Jul'!E26,".",'[1]Access-Jul'!G26)</f>
        <v>0901.00SA</v>
      </c>
      <c r="E26" s="53" t="str">
        <f>+'[1]Access-Jul'!F26</f>
        <v>OPERACOES ESPECIAIS: CUMPRIMENTO DE SENTENCAS JUDICIAIS</v>
      </c>
      <c r="F26" s="53" t="str">
        <f>+'[1]Access-Jul'!H26</f>
        <v>PAGAMENTO DE HONORARIOS PERICIAIS NAS ACOES EM QUE O INSS FI</v>
      </c>
      <c r="G26" s="52" t="str">
        <f>IF('[1]Access-Jul'!I26="1","F","S")</f>
        <v>S</v>
      </c>
      <c r="H26" s="52" t="str">
        <f>+'[1]Access-Jul'!J26</f>
        <v>1049</v>
      </c>
      <c r="I26" s="53" t="str">
        <f>+'[1]Access-Jul'!K26</f>
        <v>REC.PROP.UO PARA APLIC. EM SEGURIDADE SOCIAL</v>
      </c>
      <c r="J26" s="52" t="str">
        <f>+'[1]Access-Jul'!L26</f>
        <v>3</v>
      </c>
      <c r="K26" s="57"/>
      <c r="L26" s="57"/>
      <c r="M26" s="57"/>
      <c r="N26" s="55">
        <f t="shared" si="0"/>
        <v>0</v>
      </c>
      <c r="O26" s="57">
        <v>0</v>
      </c>
      <c r="P26" s="57">
        <f>'[1]Access-Jul'!M26-'[1]Access-Jul'!N26</f>
        <v>35997672</v>
      </c>
      <c r="Q26" s="57">
        <f>'[1]Access-Jul'!O26-'[1]Access-Jul'!P26</f>
        <v>0</v>
      </c>
      <c r="R26" s="57">
        <f t="shared" si="1"/>
        <v>35997672</v>
      </c>
      <c r="S26" s="57">
        <f>'[1]Access-Jul'!Q26</f>
        <v>35963502.140000001</v>
      </c>
      <c r="T26" s="58">
        <f t="shared" si="2"/>
        <v>0.99905077583905988</v>
      </c>
      <c r="U26" s="57">
        <f>'[1]Access-Jul'!R26</f>
        <v>35947492.340000004</v>
      </c>
      <c r="V26" s="58">
        <f t="shared" si="3"/>
        <v>0.99860603041218898</v>
      </c>
      <c r="W26" s="57">
        <f>'[1]Access-Jul'!S26</f>
        <v>33635885.420000002</v>
      </c>
      <c r="X26" s="58">
        <f t="shared" si="4"/>
        <v>0.9343905744793719</v>
      </c>
    </row>
    <row r="27" spans="1:24" s="11" customFormat="1" ht="28.5" customHeight="1" x14ac:dyDescent="0.2">
      <c r="A27" s="52" t="str">
        <f>+'[1]Access-Jul'!A27</f>
        <v>34101</v>
      </c>
      <c r="B27" s="53" t="str">
        <f>+'[1]Access-Jul'!B27</f>
        <v>MINISTERIO PUBLICO FEDERAL</v>
      </c>
      <c r="C27" s="52" t="str">
        <f>CONCATENATE('[1]Access-Jul'!C27,".",'[1]Access-Jul'!D27)</f>
        <v>03.062</v>
      </c>
      <c r="D27" s="52" t="str">
        <f>CONCATENATE('[1]Access-Jul'!E27,".",'[1]Access-Jul'!G27)</f>
        <v>0031.4264</v>
      </c>
      <c r="E27" s="53" t="str">
        <f>+'[1]Access-Jul'!F27</f>
        <v>PROGRAMA DE GESTAO E MANUTENCAO DO MINISTERIO PUBLICO</v>
      </c>
      <c r="F27" s="53" t="str">
        <f>+'[1]Access-Jul'!H27</f>
        <v>DEFESA DO INTERESSE PUBLICO NO PROCESSO JUDICIARIO - MINISTE</v>
      </c>
      <c r="G27" s="52" t="str">
        <f>IF('[1]Access-Jul'!I27="1","F","S")</f>
        <v>F</v>
      </c>
      <c r="H27" s="52" t="str">
        <f>+'[1]Access-Jul'!J27</f>
        <v>1000</v>
      </c>
      <c r="I27" s="53" t="str">
        <f>+'[1]Access-Jul'!K27</f>
        <v>RECURSOS LIVRES DA UNIAO</v>
      </c>
      <c r="J27" s="52" t="str">
        <f>+'[1]Access-Jul'!L27</f>
        <v>3</v>
      </c>
      <c r="K27" s="57"/>
      <c r="L27" s="57"/>
      <c r="M27" s="57"/>
      <c r="N27" s="55">
        <f t="shared" si="0"/>
        <v>0</v>
      </c>
      <c r="O27" s="57">
        <v>0</v>
      </c>
      <c r="P27" s="57">
        <f>'[1]Access-Jul'!M27-'[1]Access-Jul'!N27</f>
        <v>0</v>
      </c>
      <c r="Q27" s="57">
        <f>'[1]Access-Jul'!O27-'[1]Access-Jul'!P27</f>
        <v>88963.03</v>
      </c>
      <c r="R27" s="57">
        <f t="shared" si="1"/>
        <v>88963.03</v>
      </c>
      <c r="S27" s="57">
        <f>'[1]Access-Jul'!Q27</f>
        <v>88698.99</v>
      </c>
      <c r="T27" s="58">
        <f t="shared" si="2"/>
        <v>0.99703202555038883</v>
      </c>
      <c r="U27" s="57">
        <f>'[1]Access-Jul'!R27</f>
        <v>66743.570000000007</v>
      </c>
      <c r="V27" s="58">
        <f t="shared" si="3"/>
        <v>0.75023939719679067</v>
      </c>
      <c r="W27" s="57">
        <f>'[1]Access-Jul'!S27</f>
        <v>44180.93</v>
      </c>
      <c r="X27" s="58">
        <f t="shared" si="4"/>
        <v>0.49662123693403881</v>
      </c>
    </row>
    <row r="28" spans="1:24" s="11" customFormat="1" ht="28.5" customHeight="1" thickBot="1" x14ac:dyDescent="0.25">
      <c r="A28" s="52" t="str">
        <f>+'[1]Access-Jul'!A28</f>
        <v>63101</v>
      </c>
      <c r="B28" s="53" t="str">
        <f>+'[1]Access-Jul'!B28</f>
        <v>ADVOCACIA-GERAL DA UNIAO - AGU</v>
      </c>
      <c r="C28" s="52" t="str">
        <f>CONCATENATE('[1]Access-Jul'!C28,".",'[1]Access-Jul'!D28)</f>
        <v>03.092</v>
      </c>
      <c r="D28" s="52" t="str">
        <f>CONCATENATE('[1]Access-Jul'!E28,".",'[1]Access-Jul'!G28)</f>
        <v>4105.2674</v>
      </c>
      <c r="E28" s="53" t="str">
        <f>+'[1]Access-Jul'!F28</f>
        <v>DEFESA DA DEMOCRACIA E SEGURANCA JURIDICA PARA INOVACAOEM PO</v>
      </c>
      <c r="F28" s="53" t="str">
        <f>+'[1]Access-Jul'!H28</f>
        <v>REPRESENTACAO JUDICIAL E EXTRAJUDICIAL DA UNIAO E SUAS AUTAR</v>
      </c>
      <c r="G28" s="52" t="str">
        <f>IF('[1]Access-Jul'!I28="1","F","S")</f>
        <v>F</v>
      </c>
      <c r="H28" s="52" t="str">
        <f>+'[1]Access-Jul'!J28</f>
        <v>1000</v>
      </c>
      <c r="I28" s="53" t="str">
        <f>+'[1]Access-Jul'!K28</f>
        <v>RECURSOS LIVRES DA UNIAO</v>
      </c>
      <c r="J28" s="52" t="str">
        <f>+'[1]Access-Jul'!L28</f>
        <v>3</v>
      </c>
      <c r="K28" s="57"/>
      <c r="L28" s="57"/>
      <c r="M28" s="57"/>
      <c r="N28" s="55">
        <f t="shared" si="0"/>
        <v>0</v>
      </c>
      <c r="O28" s="57">
        <v>0</v>
      </c>
      <c r="P28" s="57">
        <f>'[1]Access-Jul'!M28-'[1]Access-Jul'!N28</f>
        <v>0</v>
      </c>
      <c r="Q28" s="57">
        <f>'[1]Access-Jul'!O28-'[1]Access-Jul'!P28</f>
        <v>100143.95</v>
      </c>
      <c r="R28" s="57">
        <f t="shared" si="1"/>
        <v>100143.95</v>
      </c>
      <c r="S28" s="57">
        <f>'[1]Access-Jul'!Q28</f>
        <v>91570.31</v>
      </c>
      <c r="T28" s="58">
        <f t="shared" si="2"/>
        <v>0.91438684014361327</v>
      </c>
      <c r="U28" s="57">
        <f>'[1]Access-Jul'!R28</f>
        <v>91570.31</v>
      </c>
      <c r="V28" s="58">
        <f t="shared" si="3"/>
        <v>0.91438684014361327</v>
      </c>
      <c r="W28" s="57">
        <f>'[1]Access-Jul'!S28</f>
        <v>90318.38</v>
      </c>
      <c r="X28" s="58">
        <f t="shared" si="4"/>
        <v>0.9018855357712573</v>
      </c>
    </row>
    <row r="29" spans="1:24" s="11" customFormat="1" ht="28.5" customHeight="1" thickBot="1" x14ac:dyDescent="0.25">
      <c r="A29" s="19" t="s">
        <v>48</v>
      </c>
      <c r="B29" s="59"/>
      <c r="C29" s="59"/>
      <c r="D29" s="59"/>
      <c r="E29" s="59"/>
      <c r="F29" s="59"/>
      <c r="G29" s="59"/>
      <c r="H29" s="59"/>
      <c r="I29" s="59"/>
      <c r="J29" s="20"/>
      <c r="K29" s="60">
        <v>0</v>
      </c>
      <c r="L29" s="60">
        <v>0</v>
      </c>
      <c r="M29" s="60">
        <v>0</v>
      </c>
      <c r="N29" s="60">
        <v>0</v>
      </c>
      <c r="O29" s="60">
        <v>0</v>
      </c>
      <c r="P29" s="61">
        <f>SUM(P10:P28)</f>
        <v>1643057214.03</v>
      </c>
      <c r="Q29" s="61">
        <f>SUM(Q10:Q28)</f>
        <v>24719.349999999991</v>
      </c>
      <c r="R29" s="61">
        <f>SUM(R10:R28)</f>
        <v>1643081933.3799999</v>
      </c>
      <c r="S29" s="61">
        <f>SUM(S10:S28)</f>
        <v>1588635494.47</v>
      </c>
      <c r="T29" s="62">
        <f t="shared" si="2"/>
        <v>0.96686322343159259</v>
      </c>
      <c r="U29" s="61">
        <f>SUM(U10:U28)</f>
        <v>1419842916.7999997</v>
      </c>
      <c r="V29" s="62">
        <f t="shared" si="3"/>
        <v>0.86413397162686034</v>
      </c>
      <c r="W29" s="61">
        <f>SUM(W10:W28)</f>
        <v>1378161819.7700002</v>
      </c>
      <c r="X29" s="62">
        <f t="shared" si="4"/>
        <v>0.83876634011486584</v>
      </c>
    </row>
    <row r="30" spans="1:24" ht="12.75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63"/>
      <c r="S30" s="2"/>
      <c r="T30" s="2"/>
      <c r="U30" s="4"/>
      <c r="V30" s="2"/>
      <c r="W30" s="4"/>
      <c r="X30" s="2"/>
    </row>
    <row r="31" spans="1:24" ht="12.75" x14ac:dyDescent="0.2">
      <c r="A31" s="2" t="s">
        <v>50</v>
      </c>
      <c r="B31" s="64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63"/>
      <c r="S31" s="2"/>
      <c r="T31" s="2"/>
      <c r="U31" s="4"/>
      <c r="V31" s="2"/>
      <c r="W31" s="4"/>
      <c r="X31" s="2"/>
    </row>
    <row r="32" spans="1:24" s="7" customFormat="1" ht="15.95" customHeight="1" x14ac:dyDescent="0.2">
      <c r="R32" s="65"/>
    </row>
    <row r="33" spans="14:24" ht="12.75" x14ac:dyDescent="0.2">
      <c r="N33" s="66"/>
      <c r="O33" s="66"/>
      <c r="P33" s="68"/>
      <c r="Q33" s="69"/>
      <c r="R33" s="70"/>
      <c r="S33" s="71"/>
      <c r="T33" s="71"/>
      <c r="U33" s="71"/>
      <c r="V33" s="71"/>
      <c r="W33" s="71"/>
      <c r="X33" s="7"/>
    </row>
    <row r="34" spans="14:24" ht="12.75" x14ac:dyDescent="0.2">
      <c r="N34" s="66"/>
      <c r="O34" s="71"/>
      <c r="P34" s="67"/>
      <c r="Q34" s="67"/>
      <c r="R34" s="72"/>
      <c r="S34" s="71"/>
      <c r="T34" s="71"/>
      <c r="U34" s="71"/>
      <c r="V34" s="71"/>
      <c r="W34" s="71"/>
      <c r="X34" s="7"/>
    </row>
    <row r="35" spans="14:24" ht="12.75" x14ac:dyDescent="0.2">
      <c r="N35" s="73"/>
      <c r="O35" s="11"/>
      <c r="P35" s="11"/>
      <c r="Q35" s="11"/>
      <c r="R35" s="74"/>
      <c r="S35" s="11"/>
      <c r="T35" s="11"/>
      <c r="U35" s="11"/>
      <c r="V35" s="11"/>
      <c r="W35" s="11"/>
      <c r="X35" s="7"/>
    </row>
    <row r="36" spans="14:24" ht="25.5" customHeight="1" x14ac:dyDescent="0.2">
      <c r="N36" s="75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4:24" ht="25.5" customHeight="1" x14ac:dyDescent="0.2">
      <c r="N37" s="76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2025-08-20T18:16:29Z</dcterms:created>
  <dcterms:modified xsi:type="dcterms:W3CDTF">2025-08-20T18:16:55Z</dcterms:modified>
</cp:coreProperties>
</file>