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I\090017\"/>
    </mc:Choice>
  </mc:AlternateContent>
  <bookViews>
    <workbookView xWindow="0" yWindow="0" windowWidth="19200" windowHeight="5660"/>
  </bookViews>
  <sheets>
    <sheet name="Fev" sheetId="1" r:id="rId1"/>
  </sheets>
  <externalReferences>
    <externalReference r:id="rId2"/>
  </externalReferences>
  <definedNames>
    <definedName name="_xlnm.Print_Area" localSheetId="0">Fev!$A$1:$X$26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1" l="1"/>
  <c r="U30" i="1"/>
  <c r="S30" i="1"/>
  <c r="R30" i="1"/>
  <c r="Q30" i="1"/>
  <c r="P30" i="1"/>
  <c r="W29" i="1"/>
  <c r="W35" i="1" s="1"/>
  <c r="W23" i="1"/>
  <c r="U23" i="1"/>
  <c r="S23" i="1"/>
  <c r="Q23" i="1"/>
  <c r="P23" i="1"/>
  <c r="R23" i="1" s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R19" i="1" s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R15" i="1" s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W24" i="1" s="1"/>
  <c r="U12" i="1"/>
  <c r="U24" i="1" s="1"/>
  <c r="S12" i="1"/>
  <c r="S24" i="1" s="1"/>
  <c r="Q12" i="1"/>
  <c r="P12" i="1"/>
  <c r="O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R11" i="1" s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U29" i="1" s="1"/>
  <c r="S10" i="1"/>
  <c r="S29" i="1" s="1"/>
  <c r="Q10" i="1"/>
  <c r="Q24" i="1" s="1"/>
  <c r="P10" i="1"/>
  <c r="P24" i="1" s="1"/>
  <c r="O10" i="1"/>
  <c r="O24" i="1" s="1"/>
  <c r="R34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T11" i="1" l="1"/>
  <c r="X11" i="1"/>
  <c r="V11" i="1"/>
  <c r="T21" i="1"/>
  <c r="X21" i="1"/>
  <c r="V21" i="1"/>
  <c r="X23" i="1"/>
  <c r="V23" i="1"/>
  <c r="T23" i="1"/>
  <c r="X14" i="1"/>
  <c r="V14" i="1"/>
  <c r="T14" i="1"/>
  <c r="V12" i="1"/>
  <c r="X12" i="1"/>
  <c r="T12" i="1"/>
  <c r="X19" i="1"/>
  <c r="V19" i="1"/>
  <c r="T19" i="1"/>
  <c r="X10" i="1"/>
  <c r="V10" i="1"/>
  <c r="T10" i="1"/>
  <c r="R24" i="1"/>
  <c r="X18" i="1"/>
  <c r="V18" i="1"/>
  <c r="T18" i="1"/>
  <c r="T17" i="1"/>
  <c r="X17" i="1"/>
  <c r="V17" i="1"/>
  <c r="X22" i="1"/>
  <c r="V22" i="1"/>
  <c r="T22" i="1"/>
  <c r="X20" i="1"/>
  <c r="V20" i="1"/>
  <c r="T20" i="1"/>
  <c r="T13" i="1"/>
  <c r="X13" i="1"/>
  <c r="V13" i="1"/>
  <c r="X15" i="1"/>
  <c r="T15" i="1"/>
  <c r="V15" i="1"/>
  <c r="S31" i="1"/>
  <c r="S35" i="1"/>
  <c r="U31" i="1"/>
  <c r="U35" i="1"/>
  <c r="X16" i="1"/>
  <c r="T16" i="1"/>
  <c r="V16" i="1"/>
  <c r="W31" i="1"/>
  <c r="Q29" i="1"/>
  <c r="Q31" i="1" s="1"/>
  <c r="P29" i="1"/>
  <c r="R29" i="1" l="1"/>
  <c r="V24" i="1"/>
  <c r="X24" i="1"/>
  <c r="T24" i="1"/>
  <c r="P35" i="1"/>
  <c r="P31" i="1"/>
  <c r="R31" i="1" l="1"/>
  <c r="R35" i="1"/>
</calcChain>
</file>

<file path=xl/sharedStrings.xml><?xml version="1.0" encoding="utf-8"?>
<sst xmlns="http://schemas.openxmlformats.org/spreadsheetml/2006/main" count="73" uniqueCount="67">
  <si>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</si>
  <si>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</si>
  <si>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</si>
  <si>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</si>
  <si>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</si>
  <si>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</si>
  <si>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</si>
  <si>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</si>
  <si>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</si>
  <si>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</si>
  <si>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</si>
  <si>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</si>
  <si>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</si>
  <si>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</si>
  <si>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</si>
  <si>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</si>
  <si>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</si>
  <si>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</si>
  <si>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</si>
  <si>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</si>
  <si>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</si>
  <si>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</si>
  <si>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</si>
  <si>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</si>
  <si>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</si>
  <si>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</si>
  <si>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</si>
  <si>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</si>
  <si>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</si>
  <si>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</si>
  <si>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</si>
  <si>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</si>
  <si>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</si>
  <si>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</si>
  <si>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</si>
  <si>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</si>
  <si>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</si>
  <si>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</si>
  <si>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</si>
  <si>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</si>
  <si>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</si>
  <si>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</si>
  <si>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</si>
  <si>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</si>
  <si>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</si>
  <si>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</si>
  <si>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</si>
  <si>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</si>
  <si>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</si>
  <si>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</si>
  <si>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</si>
  <si>
    <t>PROV.REC.-PROV.CONC.</t>
  </si>
  <si>
    <t>DEST.REC.-DEST.CONC.</t>
  </si>
  <si>
    <t>PROV.REC.-PROV.CONC.+DESP.REC.-DEST.CONC.</t>
  </si>
  <si>
    <t>DESP.EMP.</t>
  </si>
  <si>
    <t>DESP.LIQUIDADAS</t>
  </si>
  <si>
    <t>DESP.PAGAS</t>
  </si>
  <si>
    <t>RELATÓRIOS TG:</t>
  </si>
  <si>
    <t>SOMA TOTAL</t>
  </si>
  <si>
    <t>RELATÓRIO TESOURO</t>
  </si>
  <si>
    <t>DIFERENÇAS</t>
  </si>
  <si>
    <t>DESCENTR.LÍQUIDA</t>
  </si>
  <si>
    <t>EMP.EMIT.</t>
  </si>
  <si>
    <t>EMP.LIQUIDADOS</t>
  </si>
  <si>
    <t>EMP.PAGOS</t>
  </si>
  <si>
    <t>CONSULTA SIAFI TELA PRETA:</t>
  </si>
  <si>
    <t>ROTINA CONOR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</si>
</sst>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 tint="0.14999847407452621"/>
      <name val="Arial"/>
      <family val="2"/>
    </font>
    <font>
      <sz val="10"/>
      <color rgb="FFC00000"/>
      <name val="Arial"/>
      <family val="2"/>
    </font>
    <font>
      <sz val="9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2" applyFont="1" applyAlignment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0" fontId="2" fillId="0" borderId="0" xfId="2"/>
    <xf numFmtId="0" fontId="4" fillId="0" borderId="0" xfId="2" applyFont="1" applyAlignment="1"/>
    <xf numFmtId="0" fontId="3" fillId="0" borderId="0" xfId="2" applyFont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0" fontId="5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164" fontId="5" fillId="0" borderId="14" xfId="5" applyNumberFormat="1" applyFont="1" applyFill="1" applyBorder="1" applyAlignment="1">
      <alignment horizontal="center" vertical="center" wrapText="1"/>
    </xf>
    <xf numFmtId="164" fontId="5" fillId="0" borderId="11" xfId="5" applyNumberFormat="1" applyFont="1" applyFill="1" applyBorder="1" applyAlignment="1">
      <alignment horizontal="center" vertical="center" wrapText="1"/>
    </xf>
    <xf numFmtId="166" fontId="5" fillId="0" borderId="11" xfId="6" applyNumberFormat="1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164" fontId="5" fillId="0" borderId="20" xfId="5" applyNumberFormat="1" applyFont="1" applyFill="1" applyBorder="1" applyAlignment="1">
      <alignment horizontal="center" vertical="center" wrapText="1"/>
    </xf>
    <xf numFmtId="166" fontId="5" fillId="0" borderId="19" xfId="6" applyNumberFormat="1" applyFont="1" applyFill="1" applyBorder="1" applyAlignment="1">
      <alignment horizontal="center" vertical="center" wrapText="1"/>
    </xf>
    <xf numFmtId="0" fontId="2" fillId="0" borderId="21" xfId="4" applyNumberFormat="1" applyFont="1" applyFill="1" applyBorder="1" applyAlignment="1">
      <alignment horizontal="center" vertical="center" wrapText="1"/>
    </xf>
    <xf numFmtId="0" fontId="2" fillId="0" borderId="4" xfId="4" applyNumberFormat="1" applyFont="1" applyFill="1" applyBorder="1" applyAlignment="1">
      <alignment horizontal="left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vertical="center" wrapText="1"/>
    </xf>
    <xf numFmtId="0" fontId="2" fillId="0" borderId="21" xfId="4" applyNumberFormat="1" applyFont="1" applyFill="1" applyBorder="1" applyAlignment="1">
      <alignment vertical="center" wrapText="1"/>
    </xf>
    <xf numFmtId="166" fontId="5" fillId="0" borderId="21" xfId="6" applyNumberFormat="1" applyFont="1" applyBorder="1" applyAlignment="1">
      <alignment horizontal="right" vertical="center"/>
    </xf>
    <xf numFmtId="166" fontId="5" fillId="0" borderId="4" xfId="6" applyNumberFormat="1" applyFont="1" applyBorder="1" applyAlignment="1">
      <alignment horizontal="right" vertical="center"/>
    </xf>
    <xf numFmtId="166" fontId="5" fillId="0" borderId="23" xfId="6" applyNumberFormat="1" applyFont="1" applyBorder="1" applyAlignment="1">
      <alignment horizontal="right" vertical="center"/>
    </xf>
    <xf numFmtId="166" fontId="2" fillId="0" borderId="4" xfId="6" applyNumberFormat="1" applyFont="1" applyBorder="1" applyAlignment="1">
      <alignment horizontal="right" vertical="center"/>
    </xf>
    <xf numFmtId="164" fontId="2" fillId="0" borderId="4" xfId="5" applyNumberFormat="1" applyFont="1" applyBorder="1" applyAlignment="1">
      <alignment horizontal="right" vertical="center"/>
    </xf>
    <xf numFmtId="0" fontId="2" fillId="0" borderId="24" xfId="4" applyNumberFormat="1" applyFont="1" applyFill="1" applyBorder="1" applyAlignment="1">
      <alignment horizontal="center" vertical="center" wrapText="1"/>
    </xf>
    <xf numFmtId="0" fontId="2" fillId="0" borderId="24" xfId="4" applyNumberFormat="1" applyFont="1" applyFill="1" applyBorder="1" applyAlignment="1">
      <alignment horizontal="left" vertical="center" wrapText="1"/>
    </xf>
    <xf numFmtId="0" fontId="2" fillId="0" borderId="25" xfId="4" applyNumberFormat="1" applyFont="1" applyFill="1" applyBorder="1" applyAlignment="1">
      <alignment horizontal="left" vertical="center" wrapText="1"/>
    </xf>
    <xf numFmtId="166" fontId="5" fillId="0" borderId="24" xfId="6" applyNumberFormat="1" applyFont="1" applyBorder="1" applyAlignment="1">
      <alignment horizontal="right" vertical="center"/>
    </xf>
    <xf numFmtId="166" fontId="5" fillId="0" borderId="25" xfId="6" applyNumberFormat="1" applyFont="1" applyBorder="1" applyAlignment="1">
      <alignment horizontal="right" vertical="center"/>
    </xf>
    <xf numFmtId="166" fontId="2" fillId="0" borderId="24" xfId="6" applyNumberFormat="1" applyFont="1" applyBorder="1" applyAlignment="1">
      <alignment horizontal="right" vertical="center"/>
    </xf>
    <xf numFmtId="164" fontId="2" fillId="0" borderId="24" xfId="5" applyNumberFormat="1" applyFont="1" applyBorder="1" applyAlignment="1">
      <alignment horizontal="right" vertical="center"/>
    </xf>
    <xf numFmtId="0" fontId="5" fillId="0" borderId="26" xfId="4" applyFont="1" applyFill="1" applyBorder="1" applyAlignment="1">
      <alignment horizontal="center" vertical="center" wrapText="1"/>
    </xf>
    <xf numFmtId="166" fontId="5" fillId="0" borderId="27" xfId="6" applyNumberFormat="1" applyFont="1" applyFill="1" applyBorder="1" applyAlignment="1">
      <alignment horizontal="center" vertical="center" wrapText="1"/>
    </xf>
    <xf numFmtId="166" fontId="2" fillId="0" borderId="27" xfId="6" applyNumberFormat="1" applyFont="1" applyFill="1" applyBorder="1" applyAlignment="1">
      <alignment horizontal="right" vertical="center" wrapText="1"/>
    </xf>
    <xf numFmtId="164" fontId="2" fillId="0" borderId="27" xfId="5" applyNumberFormat="1" applyFont="1" applyBorder="1" applyAlignment="1">
      <alignment horizontal="right" vertical="center"/>
    </xf>
    <xf numFmtId="166" fontId="3" fillId="0" borderId="0" xfId="2" applyNumberFormat="1" applyFont="1" applyBorder="1"/>
    <xf numFmtId="0" fontId="4" fillId="0" borderId="0" xfId="2" applyFont="1" applyBorder="1"/>
    <xf numFmtId="166" fontId="3" fillId="0" borderId="0" xfId="2" applyNumberFormat="1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0" xfId="2" quotePrefix="1" applyFont="1" applyBorder="1" applyAlignment="1">
      <alignment horizontal="center" vertical="center" wrapText="1"/>
    </xf>
    <xf numFmtId="0" fontId="2" fillId="0" borderId="0" xfId="2" quotePrefix="1" applyFont="1" applyAlignment="1">
      <alignment horizontal="center" vertical="center" wrapText="1"/>
    </xf>
    <xf numFmtId="0" fontId="6" fillId="0" borderId="0" xfId="2" quotePrefix="1" applyFont="1" applyAlignment="1">
      <alignment horizontal="center" vertical="center" wrapText="1"/>
    </xf>
    <xf numFmtId="0" fontId="2" fillId="0" borderId="0" xfId="2" quotePrefix="1" applyFont="1" applyAlignment="1">
      <alignment horizontal="center" vertical="center"/>
    </xf>
    <xf numFmtId="4" fontId="2" fillId="0" borderId="0" xfId="2" applyNumberFormat="1" applyFont="1" applyAlignment="1">
      <alignment vertical="center"/>
    </xf>
    <xf numFmtId="40" fontId="3" fillId="0" borderId="0" xfId="2" applyNumberFormat="1" applyFont="1"/>
    <xf numFmtId="0" fontId="2" fillId="0" borderId="28" xfId="2" applyFont="1" applyBorder="1" applyAlignment="1">
      <alignment horizontal="right" vertical="center"/>
    </xf>
    <xf numFmtId="4" fontId="2" fillId="0" borderId="29" xfId="2" applyNumberFormat="1" applyFont="1" applyBorder="1" applyAlignment="1">
      <alignment vertical="center"/>
    </xf>
    <xf numFmtId="4" fontId="2" fillId="0" borderId="30" xfId="2" applyNumberFormat="1" applyFont="1" applyBorder="1" applyAlignment="1">
      <alignment vertical="center"/>
    </xf>
    <xf numFmtId="167" fontId="2" fillId="0" borderId="0" xfId="2" applyNumberFormat="1" applyFont="1" applyAlignment="1">
      <alignment vertical="center"/>
    </xf>
    <xf numFmtId="167" fontId="2" fillId="0" borderId="0" xfId="2" applyNumberFormat="1" applyFont="1" applyAlignment="1">
      <alignment horizontal="right" vertical="center"/>
    </xf>
    <xf numFmtId="167" fontId="2" fillId="0" borderId="0" xfId="2" applyNumberFormat="1" applyFont="1" applyAlignment="1">
      <alignment horizontal="center" vertical="center"/>
    </xf>
    <xf numFmtId="0" fontId="2" fillId="0" borderId="0" xfId="2" quotePrefix="1" applyFont="1" applyAlignment="1">
      <alignment horizontal="right" vertical="center"/>
    </xf>
    <xf numFmtId="4" fontId="2" fillId="0" borderId="29" xfId="1" applyNumberFormat="1" applyFont="1" applyBorder="1" applyAlignment="1">
      <alignment vertical="center"/>
    </xf>
    <xf numFmtId="4" fontId="7" fillId="0" borderId="0" xfId="2" quotePrefix="1" applyNumberFormat="1" applyFont="1" applyAlignment="1">
      <alignment vertical="center"/>
    </xf>
    <xf numFmtId="167" fontId="8" fillId="0" borderId="0" xfId="2" applyNumberFormat="1" applyFont="1" applyAlignment="1">
      <alignment vertical="center"/>
    </xf>
    <xf numFmtId="43" fontId="9" fillId="0" borderId="0" xfId="1" quotePrefix="1" applyFont="1" applyAlignment="1">
      <alignment vertical="center"/>
    </xf>
    <xf numFmtId="0" fontId="2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2" fillId="0" borderId="0" xfId="2" applyFont="1" applyAlignment="1">
      <alignment horizontal="right"/>
    </xf>
    <xf numFmtId="167" fontId="2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Alignment="1">
      <alignment horizontal="right"/>
    </xf>
  </cellXfs>
  <cellStyles count="7">
    <cellStyle name="Normal" xfId="0" builtinId="0"/>
    <cellStyle name="Normal 12" xfId="2"/>
    <cellStyle name="Normal 2 8 3" xfId="4"/>
    <cellStyle name="Porcentagem 11 2" xfId="3"/>
    <cellStyle name="Porcentagem 2 3" xfId="5"/>
    <cellStyle name="Vírgula" xfId="1" builtinId="3"/>
    <cellStyle name="Vírgula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Anexo%20II%20-%20Transparencia%20Mensal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1653105</v>
          </cell>
          <cell r="P10">
            <v>1603604.88</v>
          </cell>
          <cell r="Q10">
            <v>680002.03</v>
          </cell>
          <cell r="R10">
            <v>446116.04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4017543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128516041</v>
          </cell>
          <cell r="N12">
            <v>7873.97</v>
          </cell>
          <cell r="O12">
            <v>2488874.31</v>
          </cell>
          <cell r="P12">
            <v>109934735.06</v>
          </cell>
          <cell r="Q12">
            <v>3536192.19</v>
          </cell>
          <cell r="R12">
            <v>3310409.07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1027</v>
          </cell>
          <cell r="K13" t="str">
            <v>SERV.AFETOS AS ATIVID.ESPECIFICAS DA JUSTICA</v>
          </cell>
          <cell r="L13" t="str">
            <v>3</v>
          </cell>
          <cell r="M13">
            <v>28430203</v>
          </cell>
          <cell r="P13">
            <v>22714613.149999999</v>
          </cell>
          <cell r="Q13">
            <v>555843.64</v>
          </cell>
          <cell r="R13">
            <v>550480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1138</v>
          </cell>
          <cell r="K14" t="str">
            <v>MELHORIA DA PRESTACAO JURISDICIONAL</v>
          </cell>
          <cell r="L14" t="str">
            <v>3</v>
          </cell>
          <cell r="M14">
            <v>3479641</v>
          </cell>
          <cell r="P14">
            <v>3479639.65</v>
          </cell>
          <cell r="Q14">
            <v>203422.5</v>
          </cell>
          <cell r="R14">
            <v>193963.34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298857209.14999998</v>
          </cell>
          <cell r="P15">
            <v>298857209.14999998</v>
          </cell>
          <cell r="Q15">
            <v>298733409.75999999</v>
          </cell>
          <cell r="R15">
            <v>270183079.81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212600</v>
          </cell>
          <cell r="P16">
            <v>153600</v>
          </cell>
          <cell r="Q16">
            <v>14392.7</v>
          </cell>
          <cell r="R16">
            <v>14392.7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3008397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77443997.280000001</v>
          </cell>
          <cell r="P18">
            <v>77443997.280000001</v>
          </cell>
          <cell r="Q18">
            <v>9149354.5399999991</v>
          </cell>
          <cell r="R18">
            <v>1995215.52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19502401.420000002</v>
          </cell>
          <cell r="P19">
            <v>19502401.420000002</v>
          </cell>
          <cell r="Q19">
            <v>19483011.559999999</v>
          </cell>
          <cell r="R19">
            <v>19466042.77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41199775.490000002</v>
          </cell>
          <cell r="P20">
            <v>41199775.490000002</v>
          </cell>
          <cell r="Q20">
            <v>41199775.490000002</v>
          </cell>
          <cell r="R20">
            <v>41199775.490000002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70926067.290000007</v>
          </cell>
          <cell r="P21">
            <v>70926067.290000007</v>
          </cell>
          <cell r="Q21">
            <v>70900519.430000007</v>
          </cell>
          <cell r="R21">
            <v>63299688.170000002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508090.08</v>
          </cell>
          <cell r="P22">
            <v>508090.08</v>
          </cell>
          <cell r="Q22">
            <v>508090.08</v>
          </cell>
          <cell r="R22">
            <v>508090.08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5391369</v>
          </cell>
          <cell r="P23">
            <v>5233711.54</v>
          </cell>
          <cell r="Q23">
            <v>120804.74</v>
          </cell>
          <cell r="R23">
            <v>77553.81</v>
          </cell>
        </row>
        <row r="30">
          <cell r="M30">
            <v>683146439.70999992</v>
          </cell>
          <cell r="N30">
            <v>7873.97</v>
          </cell>
          <cell r="O30">
            <v>2488874.31</v>
          </cell>
          <cell r="P30">
            <v>651557444.98999989</v>
          </cell>
          <cell r="Q30">
            <v>445084818.66000003</v>
          </cell>
          <cell r="R30">
            <v>401244806.79999995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tabSelected="1" view="pageBreakPreview" zoomScale="80" zoomScaleNormal="85" zoomScaleSheetLayoutView="80" workbookViewId="0">
      <selection activeCell="A5" sqref="A5:X5"/>
    </sheetView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46054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" thickBot="1" x14ac:dyDescent="0.3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3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5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3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5">
      <c r="A10" s="42" t="str">
        <f>+'[1]Access-Fev'!A10</f>
        <v>12101</v>
      </c>
      <c r="B10" s="43" t="str">
        <f>+'[1]Access-Fev'!B10</f>
        <v>JUSTICA FEDERAL DE PRIMEIRO GRAU</v>
      </c>
      <c r="C10" s="44" t="str">
        <f>CONCATENATE('[1]Access-Fev'!C10,".",'[1]Access-Fev'!D10)</f>
        <v>02.061</v>
      </c>
      <c r="D10" s="44" t="str">
        <f>CONCATENATE('[1]Access-Fev'!E10,".",'[1]Access-Fev'!G10)</f>
        <v>0033.4224</v>
      </c>
      <c r="E10" s="43" t="str">
        <f>+'[1]Access-Fev'!F10</f>
        <v>PROGRAMA DE GESTAO E MANUTENCAO DO PODER JUDICIARIO</v>
      </c>
      <c r="F10" s="45" t="str">
        <f>+'[1]Access-Fev'!H10</f>
        <v>ASSISTENCIA JURIDICA A PESSOAS CARENTES</v>
      </c>
      <c r="G10" s="42" t="str">
        <f>IF('[1]Access-Fev'!I10="1","F","S")</f>
        <v>F</v>
      </c>
      <c r="H10" s="42" t="str">
        <f>+'[1]Access-Fev'!J10</f>
        <v>1000</v>
      </c>
      <c r="I10" s="46" t="str">
        <f>+'[1]Access-Fev'!K10</f>
        <v>RECURSOS LIVRES DA UNIAO</v>
      </c>
      <c r="J10" s="42" t="str">
        <f>+'[1]Access-Fev'!L10</f>
        <v>3</v>
      </c>
      <c r="K10" s="47"/>
      <c r="L10" s="48"/>
      <c r="M10" s="48"/>
      <c r="N10" s="49">
        <f>K10+L10-M10</f>
        <v>0</v>
      </c>
      <c r="O10" s="47">
        <f>'[1]Access-Fev'!O10</f>
        <v>0</v>
      </c>
      <c r="P10" s="50">
        <f>'[1]Access-Fev'!M10</f>
        <v>1653105</v>
      </c>
      <c r="Q10" s="50">
        <f>'[1]Access-Fev'!N10</f>
        <v>0</v>
      </c>
      <c r="R10" s="50">
        <f>N10-O10+P10+Q10</f>
        <v>1653105</v>
      </c>
      <c r="S10" s="50">
        <f>'[1]Access-Fev'!P10</f>
        <v>1603604.88</v>
      </c>
      <c r="T10" s="51">
        <f>IF(R10&gt;0,S10/R10,0)</f>
        <v>0.97005627591713772</v>
      </c>
      <c r="U10" s="50">
        <f>'[1]Access-Fev'!Q10</f>
        <v>680002.03</v>
      </c>
      <c r="V10" s="51">
        <f>IF(R10&gt;0,U10/R10,0)</f>
        <v>0.41134835960208216</v>
      </c>
      <c r="W10" s="50">
        <f>'[1]Access-Fev'!R10</f>
        <v>446116.04</v>
      </c>
      <c r="X10" s="51">
        <f>IF(R10&gt;0,W10/R10,0)</f>
        <v>0.26986551973407619</v>
      </c>
    </row>
    <row r="11" spans="1:24" s="11" customFormat="1" ht="28.5" customHeight="1" x14ac:dyDescent="0.25">
      <c r="A11" s="52" t="str">
        <f>+'[1]Access-Fev'!A11</f>
        <v>12101</v>
      </c>
      <c r="B11" s="53" t="str">
        <f>+'[1]Access-Fev'!B11</f>
        <v>JUSTICA FEDERAL DE PRIMEIRO GRAU</v>
      </c>
      <c r="C11" s="52" t="str">
        <f>CONCATENATE('[1]Access-Fev'!C11,".",'[1]Access-Fev'!D11)</f>
        <v>02.061</v>
      </c>
      <c r="D11" s="52" t="str">
        <f>CONCATENATE('[1]Access-Fev'!E11,".",'[1]Access-Fev'!G11)</f>
        <v>0033.4257</v>
      </c>
      <c r="E11" s="53" t="str">
        <f>+'[1]Access-Fev'!F11</f>
        <v>PROGRAMA DE GESTAO E MANUTENCAO DO PODER JUDICIARIO</v>
      </c>
      <c r="F11" s="54" t="str">
        <f>+'[1]Access-Fev'!H11</f>
        <v>JULGAMENTO DE CAUSAS NA JUSTICA FEDERAL</v>
      </c>
      <c r="G11" s="52" t="str">
        <f>IF('[1]Access-Fev'!I11="1","F","S")</f>
        <v>F</v>
      </c>
      <c r="H11" s="52" t="str">
        <f>+'[1]Access-Fev'!J11</f>
        <v>1000</v>
      </c>
      <c r="I11" s="53" t="str">
        <f>+'[1]Access-Fev'!K11</f>
        <v>RECURSOS LIVRES DA UNIAO</v>
      </c>
      <c r="J11" s="52" t="str">
        <f>+'[1]Access-Fev'!L11</f>
        <v>4</v>
      </c>
      <c r="K11" s="55"/>
      <c r="L11" s="55"/>
      <c r="M11" s="55"/>
      <c r="N11" s="56">
        <f t="shared" ref="N11:N23" si="0">K11+L11-M11</f>
        <v>0</v>
      </c>
      <c r="O11" s="55">
        <f>'[1]Access-Fev'!O11</f>
        <v>0</v>
      </c>
      <c r="P11" s="57">
        <f>'[1]Access-Fev'!M11</f>
        <v>4017543</v>
      </c>
      <c r="Q11" s="57">
        <f>'[1]Access-Fev'!N11</f>
        <v>0</v>
      </c>
      <c r="R11" s="57">
        <f t="shared" ref="R11:R23" si="1">N11-O11+P11+Q11</f>
        <v>4017543</v>
      </c>
      <c r="S11" s="57">
        <f>'[1]Access-Fev'!P11</f>
        <v>0</v>
      </c>
      <c r="T11" s="58">
        <f t="shared" ref="T11:T24" si="2">IF(R11&gt;0,S11/R11,0)</f>
        <v>0</v>
      </c>
      <c r="U11" s="57">
        <f>'[1]Access-Fev'!Q11</f>
        <v>0</v>
      </c>
      <c r="V11" s="58">
        <f t="shared" ref="V11:V24" si="3">IF(R11&gt;0,U11/R11,0)</f>
        <v>0</v>
      </c>
      <c r="W11" s="57">
        <f>'[1]Access-Fev'!R11</f>
        <v>0</v>
      </c>
      <c r="X11" s="58">
        <f t="shared" ref="X11:X24" si="4">IF(R11&gt;0,W11/R11,0)</f>
        <v>0</v>
      </c>
    </row>
    <row r="12" spans="1:24" s="11" customFormat="1" ht="28.5" customHeight="1" x14ac:dyDescent="0.25">
      <c r="A12" s="52" t="str">
        <f>+'[1]Access-Fev'!A12</f>
        <v>12101</v>
      </c>
      <c r="B12" s="53" t="str">
        <f>+'[1]Access-Fev'!B12</f>
        <v>JUSTICA FEDERAL DE PRIMEIRO GRAU</v>
      </c>
      <c r="C12" s="52" t="str">
        <f>CONCATENATE('[1]Access-Fev'!C12,".",'[1]Access-Fev'!D12)</f>
        <v>02.061</v>
      </c>
      <c r="D12" s="52" t="str">
        <f>CONCATENATE('[1]Access-Fev'!E12,".",'[1]Access-Fev'!G12)</f>
        <v>0033.4257</v>
      </c>
      <c r="E12" s="53" t="str">
        <f>+'[1]Access-Fev'!F12</f>
        <v>PROGRAMA DE GESTAO E MANUTENCAO DO PODER JUDICIARIO</v>
      </c>
      <c r="F12" s="53" t="str">
        <f>+'[1]Access-Fev'!H12</f>
        <v>JULGAMENTO DE CAUSAS NA JUSTICA FEDERAL</v>
      </c>
      <c r="G12" s="52" t="str">
        <f>IF('[1]Access-Fev'!I12="1","F","S")</f>
        <v>F</v>
      </c>
      <c r="H12" s="52" t="str">
        <f>+'[1]Access-Fev'!J12</f>
        <v>1000</v>
      </c>
      <c r="I12" s="53" t="str">
        <f>+'[1]Access-Fev'!K12</f>
        <v>RECURSOS LIVRES DA UNIAO</v>
      </c>
      <c r="J12" s="52" t="str">
        <f>+'[1]Access-Fev'!L12</f>
        <v>3</v>
      </c>
      <c r="K12" s="57"/>
      <c r="L12" s="57"/>
      <c r="M12" s="57"/>
      <c r="N12" s="55">
        <f t="shared" si="0"/>
        <v>0</v>
      </c>
      <c r="O12" s="57">
        <f>'[1]Access-Fev'!O12</f>
        <v>2488874.31</v>
      </c>
      <c r="P12" s="57">
        <f>'[1]Access-Fev'!M12</f>
        <v>128516041</v>
      </c>
      <c r="Q12" s="57">
        <f>'[1]Access-Fev'!N12</f>
        <v>7873.97</v>
      </c>
      <c r="R12" s="57">
        <f t="shared" si="1"/>
        <v>126035040.66</v>
      </c>
      <c r="S12" s="57">
        <f>'[1]Access-Fev'!P12</f>
        <v>109934735.06</v>
      </c>
      <c r="T12" s="58">
        <f t="shared" si="2"/>
        <v>0.87225532268099004</v>
      </c>
      <c r="U12" s="57">
        <f>'[1]Access-Fev'!Q12</f>
        <v>3536192.19</v>
      </c>
      <c r="V12" s="58">
        <f t="shared" si="3"/>
        <v>2.8057214656195914E-2</v>
      </c>
      <c r="W12" s="57">
        <f>'[1]Access-Fev'!R12</f>
        <v>3310409.07</v>
      </c>
      <c r="X12" s="58">
        <f t="shared" si="4"/>
        <v>2.6265783330291188E-2</v>
      </c>
    </row>
    <row r="13" spans="1:24" s="11" customFormat="1" ht="28.5" customHeight="1" x14ac:dyDescent="0.25">
      <c r="A13" s="52" t="str">
        <f>+'[1]Access-Fev'!A13</f>
        <v>12101</v>
      </c>
      <c r="B13" s="53" t="str">
        <f>+'[1]Access-Fev'!B13</f>
        <v>JUSTICA FEDERAL DE PRIMEIRO GRAU</v>
      </c>
      <c r="C13" s="52" t="str">
        <f>CONCATENATE('[1]Access-Fev'!C13,".",'[1]Access-Fev'!D13)</f>
        <v>02.061</v>
      </c>
      <c r="D13" s="52" t="str">
        <f>CONCATENATE('[1]Access-Fev'!E13,".",'[1]Access-Fev'!G13)</f>
        <v>0033.4257</v>
      </c>
      <c r="E13" s="53" t="str">
        <f>+'[1]Access-Fev'!F13</f>
        <v>PROGRAMA DE GESTAO E MANUTENCAO DO PODER JUDICIARIO</v>
      </c>
      <c r="F13" s="53" t="str">
        <f>+'[1]Access-Fev'!H13</f>
        <v>JULGAMENTO DE CAUSAS NA JUSTICA FEDERAL</v>
      </c>
      <c r="G13" s="52" t="str">
        <f>IF('[1]Access-Fev'!I13="1","F","S")</f>
        <v>F</v>
      </c>
      <c r="H13" s="52" t="str">
        <f>+'[1]Access-Fev'!J13</f>
        <v>1027</v>
      </c>
      <c r="I13" s="53" t="str">
        <f>+'[1]Access-Fev'!K13</f>
        <v>SERV.AFETOS AS ATIVID.ESPECIFICAS DA JUSTICA</v>
      </c>
      <c r="J13" s="52" t="str">
        <f>+'[1]Access-Fev'!L13</f>
        <v>3</v>
      </c>
      <c r="K13" s="57"/>
      <c r="L13" s="57"/>
      <c r="M13" s="57"/>
      <c r="N13" s="55">
        <f t="shared" si="0"/>
        <v>0</v>
      </c>
      <c r="O13" s="57">
        <f>'[1]Access-Fev'!O13</f>
        <v>0</v>
      </c>
      <c r="P13" s="57">
        <f>'[1]Access-Fev'!M13</f>
        <v>28430203</v>
      </c>
      <c r="Q13" s="57">
        <f>'[1]Access-Fev'!N13</f>
        <v>0</v>
      </c>
      <c r="R13" s="57">
        <f>N13-O13+P13+Q13</f>
        <v>28430203</v>
      </c>
      <c r="S13" s="57">
        <f>'[1]Access-Fev'!P13</f>
        <v>22714613.149999999</v>
      </c>
      <c r="T13" s="58">
        <f t="shared" si="2"/>
        <v>0.79896063879670498</v>
      </c>
      <c r="U13" s="57">
        <f>'[1]Access-Fev'!Q13</f>
        <v>555843.64</v>
      </c>
      <c r="V13" s="58">
        <f t="shared" si="3"/>
        <v>1.9551166764444138E-2</v>
      </c>
      <c r="W13" s="57">
        <f>'[1]Access-Fev'!R13</f>
        <v>550480</v>
      </c>
      <c r="X13" s="58">
        <f t="shared" si="4"/>
        <v>1.9362506838238192E-2</v>
      </c>
    </row>
    <row r="14" spans="1:24" s="11" customFormat="1" ht="28.5" customHeight="1" x14ac:dyDescent="0.25">
      <c r="A14" s="52" t="str">
        <f>+'[1]Access-Fev'!A14</f>
        <v>12101</v>
      </c>
      <c r="B14" s="53" t="str">
        <f>+'[1]Access-Fev'!B14</f>
        <v>JUSTICA FEDERAL DE PRIMEIRO GRAU</v>
      </c>
      <c r="C14" s="52" t="str">
        <f>CONCATENATE('[1]Access-Fev'!C14,".",'[1]Access-Fev'!D14)</f>
        <v>02.061</v>
      </c>
      <c r="D14" s="52" t="str">
        <f>CONCATENATE('[1]Access-Fev'!E14,".",'[1]Access-Fev'!G14)</f>
        <v>0033.4257</v>
      </c>
      <c r="E14" s="53" t="str">
        <f>+'[1]Access-Fev'!F14</f>
        <v>PROGRAMA DE GESTAO E MANUTENCAO DO PODER JUDICIARIO</v>
      </c>
      <c r="F14" s="53" t="str">
        <f>+'[1]Access-Fev'!H14</f>
        <v>JULGAMENTO DE CAUSAS NA JUSTICA FEDERAL</v>
      </c>
      <c r="G14" s="52" t="str">
        <f>IF('[1]Access-Fev'!I14="1","F","S")</f>
        <v>F</v>
      </c>
      <c r="H14" s="52" t="str">
        <f>+'[1]Access-Fev'!J14</f>
        <v>1138</v>
      </c>
      <c r="I14" s="53" t="str">
        <f>+'[1]Access-Fev'!K14</f>
        <v>MELHORIA DA PRESTACAO JURISDICIONAL</v>
      </c>
      <c r="J14" s="52" t="str">
        <f>+'[1]Access-Fev'!L14</f>
        <v>3</v>
      </c>
      <c r="K14" s="57"/>
      <c r="L14" s="57"/>
      <c r="M14" s="57"/>
      <c r="N14" s="55">
        <f t="shared" si="0"/>
        <v>0</v>
      </c>
      <c r="O14" s="57">
        <f>'[1]Access-Fev'!O14</f>
        <v>0</v>
      </c>
      <c r="P14" s="57">
        <f>'[1]Access-Fev'!M14</f>
        <v>3479641</v>
      </c>
      <c r="Q14" s="57">
        <f>'[1]Access-Fev'!N14</f>
        <v>0</v>
      </c>
      <c r="R14" s="57">
        <f t="shared" si="1"/>
        <v>3479641</v>
      </c>
      <c r="S14" s="57">
        <f>'[1]Access-Fev'!P14</f>
        <v>3479639.65</v>
      </c>
      <c r="T14" s="58">
        <f t="shared" si="2"/>
        <v>0.99999961202894205</v>
      </c>
      <c r="U14" s="57">
        <f>'[1]Access-Fev'!Q14</f>
        <v>203422.5</v>
      </c>
      <c r="V14" s="58">
        <f t="shared" si="3"/>
        <v>5.846077224633231E-2</v>
      </c>
      <c r="W14" s="57">
        <f>'[1]Access-Fev'!R14</f>
        <v>193963.34</v>
      </c>
      <c r="X14" s="58">
        <f t="shared" si="4"/>
        <v>5.5742342385320783E-2</v>
      </c>
    </row>
    <row r="15" spans="1:24" s="11" customFormat="1" ht="28.5" customHeight="1" x14ac:dyDescent="0.25">
      <c r="A15" s="52" t="str">
        <f>+'[1]Access-Fev'!A15</f>
        <v>12101</v>
      </c>
      <c r="B15" s="53" t="str">
        <f>+'[1]Access-Fev'!B15</f>
        <v>JUSTICA FEDERAL DE PRIMEIRO GRAU</v>
      </c>
      <c r="C15" s="52" t="str">
        <f>CONCATENATE('[1]Access-Fev'!C15,".",'[1]Access-Fev'!D15)</f>
        <v>02.122</v>
      </c>
      <c r="D15" s="52" t="str">
        <f>CONCATENATE('[1]Access-Fev'!E15,".",'[1]Access-Fev'!G15)</f>
        <v>0033.20TP</v>
      </c>
      <c r="E15" s="53" t="str">
        <f>+'[1]Access-Fev'!F15</f>
        <v>PROGRAMA DE GESTAO E MANUTENCAO DO PODER JUDICIARIO</v>
      </c>
      <c r="F15" s="53" t="str">
        <f>+'[1]Access-Fev'!H15</f>
        <v>ATIVOS CIVIS DA UNIAO</v>
      </c>
      <c r="G15" s="52" t="str">
        <f>IF('[1]Access-Fev'!I15="1","F","S")</f>
        <v>F</v>
      </c>
      <c r="H15" s="52" t="str">
        <f>+'[1]Access-Fev'!J15</f>
        <v>1000</v>
      </c>
      <c r="I15" s="53" t="str">
        <f>+'[1]Access-Fev'!K15</f>
        <v>RECURSOS LIVRES DA UNIAO</v>
      </c>
      <c r="J15" s="52" t="str">
        <f>+'[1]Access-Fev'!L15</f>
        <v>1</v>
      </c>
      <c r="K15" s="55"/>
      <c r="L15" s="55"/>
      <c r="M15" s="55"/>
      <c r="N15" s="55">
        <f t="shared" si="0"/>
        <v>0</v>
      </c>
      <c r="O15" s="55">
        <f>'[1]Access-Fev'!O15</f>
        <v>0</v>
      </c>
      <c r="P15" s="57">
        <f>'[1]Access-Fev'!M15</f>
        <v>298857209.14999998</v>
      </c>
      <c r="Q15" s="57">
        <f>'[1]Access-Fev'!N15</f>
        <v>0</v>
      </c>
      <c r="R15" s="57">
        <f t="shared" si="1"/>
        <v>298857209.14999998</v>
      </c>
      <c r="S15" s="57">
        <f>'[1]Access-Fev'!P15</f>
        <v>298857209.14999998</v>
      </c>
      <c r="T15" s="58">
        <f t="shared" si="2"/>
        <v>1</v>
      </c>
      <c r="U15" s="57">
        <f>'[1]Access-Fev'!Q15</f>
        <v>298733409.75999999</v>
      </c>
      <c r="V15" s="58">
        <f t="shared" si="3"/>
        <v>0.99958575739112299</v>
      </c>
      <c r="W15" s="57">
        <f>'[1]Access-Fev'!R15</f>
        <v>270183079.81</v>
      </c>
      <c r="X15" s="58">
        <f t="shared" si="4"/>
        <v>0.90405408180865365</v>
      </c>
    </row>
    <row r="16" spans="1:24" s="11" customFormat="1" ht="28.5" customHeight="1" x14ac:dyDescent="0.25">
      <c r="A16" s="52" t="str">
        <f>+'[1]Access-Fev'!A16</f>
        <v>12101</v>
      </c>
      <c r="B16" s="53" t="str">
        <f>+'[1]Access-Fev'!B16</f>
        <v>JUSTICA FEDERAL DE PRIMEIRO GRAU</v>
      </c>
      <c r="C16" s="52" t="str">
        <f>CONCATENATE('[1]Access-Fev'!C16,".",'[1]Access-Fev'!D16)</f>
        <v>02.122</v>
      </c>
      <c r="D16" s="52" t="str">
        <f>CONCATENATE('[1]Access-Fev'!E16,".",'[1]Access-Fev'!G16)</f>
        <v>0033.216H</v>
      </c>
      <c r="E16" s="53" t="str">
        <f>+'[1]Access-Fev'!F16</f>
        <v>PROGRAMA DE GESTAO E MANUTENCAO DO PODER JUDICIARIO</v>
      </c>
      <c r="F16" s="53" t="str">
        <f>+'[1]Access-Fev'!H16</f>
        <v>AJUDA DE CUSTO PARA MORADIA OU AUXILIO-MORADIA A AGENTES PUB</v>
      </c>
      <c r="G16" s="52" t="str">
        <f>IF('[1]Access-Fev'!I16="1","F","S")</f>
        <v>F</v>
      </c>
      <c r="H16" s="52" t="str">
        <f>+'[1]Access-Fev'!J16</f>
        <v>1000</v>
      </c>
      <c r="I16" s="53" t="str">
        <f>+'[1]Access-Fev'!K16</f>
        <v>RECURSOS LIVRES DA UNIAO</v>
      </c>
      <c r="J16" s="52" t="str">
        <f>+'[1]Access-Fev'!L16</f>
        <v>3</v>
      </c>
      <c r="K16" s="57"/>
      <c r="L16" s="57"/>
      <c r="M16" s="57"/>
      <c r="N16" s="55">
        <f t="shared" si="0"/>
        <v>0</v>
      </c>
      <c r="O16" s="57">
        <f>'[1]Access-Fev'!O16</f>
        <v>0</v>
      </c>
      <c r="P16" s="57">
        <f>'[1]Access-Fev'!M16</f>
        <v>212600</v>
      </c>
      <c r="Q16" s="57">
        <f>'[1]Access-Fev'!N16</f>
        <v>0</v>
      </c>
      <c r="R16" s="57">
        <f t="shared" si="1"/>
        <v>212600</v>
      </c>
      <c r="S16" s="57">
        <f>'[1]Access-Fev'!P16</f>
        <v>153600</v>
      </c>
      <c r="T16" s="58">
        <f t="shared" si="2"/>
        <v>0.72248353715898406</v>
      </c>
      <c r="U16" s="57">
        <f>'[1]Access-Fev'!Q16</f>
        <v>14392.7</v>
      </c>
      <c r="V16" s="58">
        <f t="shared" si="3"/>
        <v>6.7698494825964253E-2</v>
      </c>
      <c r="W16" s="57">
        <f>'[1]Access-Fev'!R16</f>
        <v>14392.7</v>
      </c>
      <c r="X16" s="58">
        <f t="shared" si="4"/>
        <v>6.7698494825964253E-2</v>
      </c>
    </row>
    <row r="17" spans="1:24" s="11" customFormat="1" ht="28.5" customHeight="1" x14ac:dyDescent="0.25">
      <c r="A17" s="52" t="str">
        <f>+'[1]Access-Fev'!A17</f>
        <v>12101</v>
      </c>
      <c r="B17" s="53" t="str">
        <f>+'[1]Access-Fev'!B17</f>
        <v>JUSTICA FEDERAL DE PRIMEIRO GRAU</v>
      </c>
      <c r="C17" s="52" t="str">
        <f>CONCATENATE('[1]Access-Fev'!C17,".",'[1]Access-Fev'!D17)</f>
        <v>02.122</v>
      </c>
      <c r="D17" s="52" t="str">
        <f>CONCATENATE('[1]Access-Fev'!E17,".",'[1]Access-Fev'!G17)</f>
        <v>0033.219Z</v>
      </c>
      <c r="E17" s="53" t="str">
        <f>+'[1]Access-Fev'!F17</f>
        <v>PROGRAMA DE GESTAO E MANUTENCAO DO PODER JUDICIARIO</v>
      </c>
      <c r="F17" s="53" t="str">
        <f>+'[1]Access-Fev'!H17</f>
        <v>CONSERVACAO E RECUPERACAO DO PATRIMONIO DA UNIAO</v>
      </c>
      <c r="G17" s="52" t="str">
        <f>IF('[1]Access-Fev'!I17="1","F","S")</f>
        <v>F</v>
      </c>
      <c r="H17" s="52" t="str">
        <f>+'[1]Access-Fev'!J17</f>
        <v>1000</v>
      </c>
      <c r="I17" s="53" t="str">
        <f>+'[1]Access-Fev'!K17</f>
        <v>RECURSOS LIVRES DA UNIAO</v>
      </c>
      <c r="J17" s="52" t="str">
        <f>+'[1]Access-Fev'!L17</f>
        <v>4</v>
      </c>
      <c r="K17" s="57"/>
      <c r="L17" s="57"/>
      <c r="M17" s="57"/>
      <c r="N17" s="55">
        <f t="shared" si="0"/>
        <v>0</v>
      </c>
      <c r="O17" s="57">
        <f>'[1]Access-Fev'!O17</f>
        <v>0</v>
      </c>
      <c r="P17" s="57">
        <f>'[1]Access-Fev'!M17</f>
        <v>3008397</v>
      </c>
      <c r="Q17" s="57">
        <f>'[1]Access-Fev'!N17</f>
        <v>0</v>
      </c>
      <c r="R17" s="57">
        <f t="shared" si="1"/>
        <v>3008397</v>
      </c>
      <c r="S17" s="57">
        <f>'[1]Access-Fev'!P17</f>
        <v>0</v>
      </c>
      <c r="T17" s="58">
        <f t="shared" si="2"/>
        <v>0</v>
      </c>
      <c r="U17" s="57">
        <f>'[1]Access-Fev'!Q17</f>
        <v>0</v>
      </c>
      <c r="V17" s="58">
        <f t="shared" si="3"/>
        <v>0</v>
      </c>
      <c r="W17" s="57">
        <f>'[1]Access-Fev'!R17</f>
        <v>0</v>
      </c>
      <c r="X17" s="58">
        <f t="shared" si="4"/>
        <v>0</v>
      </c>
    </row>
    <row r="18" spans="1:24" s="11" customFormat="1" ht="28.5" customHeight="1" x14ac:dyDescent="0.25">
      <c r="A18" s="52" t="str">
        <f>+'[1]Access-Fev'!A18</f>
        <v>12101</v>
      </c>
      <c r="B18" s="53" t="str">
        <f>+'[1]Access-Fev'!B18</f>
        <v>JUSTICA FEDERAL DE PRIMEIRO GRAU</v>
      </c>
      <c r="C18" s="52" t="str">
        <f>CONCATENATE('[1]Access-Fev'!C18,".",'[1]Access-Fev'!D18)</f>
        <v>02.331</v>
      </c>
      <c r="D18" s="52" t="str">
        <f>CONCATENATE('[1]Access-Fev'!E18,".",'[1]Access-Fev'!G18)</f>
        <v>0033.2004</v>
      </c>
      <c r="E18" s="53" t="str">
        <f>+'[1]Access-Fev'!F18</f>
        <v>PROGRAMA DE GESTAO E MANUTENCAO DO PODER JUDICIARIO</v>
      </c>
      <c r="F18" s="53" t="str">
        <f>+'[1]Access-Fev'!H18</f>
        <v>ASSISTENCIA MEDICA E ODONTOLOGICA AOS SERVIDORES CIVIS, EMPR</v>
      </c>
      <c r="G18" s="52" t="str">
        <f>IF('[1]Access-Fev'!I18="1","F","S")</f>
        <v>F</v>
      </c>
      <c r="H18" s="52" t="str">
        <f>+'[1]Access-Fev'!J18</f>
        <v>1000</v>
      </c>
      <c r="I18" s="53" t="str">
        <f>+'[1]Access-Fev'!K18</f>
        <v>RECURSOS LIVRES DA UNIAO</v>
      </c>
      <c r="J18" s="52" t="str">
        <f>+'[1]Access-Fev'!L18</f>
        <v>3</v>
      </c>
      <c r="K18" s="57"/>
      <c r="L18" s="57"/>
      <c r="M18" s="57"/>
      <c r="N18" s="55">
        <f t="shared" si="0"/>
        <v>0</v>
      </c>
      <c r="O18" s="57">
        <f>'[1]Access-Fev'!O18</f>
        <v>0</v>
      </c>
      <c r="P18" s="57">
        <f>'[1]Access-Fev'!M18</f>
        <v>77443997.280000001</v>
      </c>
      <c r="Q18" s="57">
        <f>'[1]Access-Fev'!N18</f>
        <v>0</v>
      </c>
      <c r="R18" s="57">
        <f t="shared" si="1"/>
        <v>77443997.280000001</v>
      </c>
      <c r="S18" s="57">
        <f>'[1]Access-Fev'!P18</f>
        <v>77443997.280000001</v>
      </c>
      <c r="T18" s="58">
        <f t="shared" si="2"/>
        <v>1</v>
      </c>
      <c r="U18" s="57">
        <f>'[1]Access-Fev'!Q18</f>
        <v>9149354.5399999991</v>
      </c>
      <c r="V18" s="58">
        <f t="shared" si="3"/>
        <v>0.11814155856289756</v>
      </c>
      <c r="W18" s="57">
        <f>'[1]Access-Fev'!R18</f>
        <v>1995215.52</v>
      </c>
      <c r="X18" s="58">
        <f t="shared" si="4"/>
        <v>2.5763333377359986E-2</v>
      </c>
    </row>
    <row r="19" spans="1:24" s="11" customFormat="1" ht="28.5" customHeight="1" x14ac:dyDescent="0.25">
      <c r="A19" s="52" t="str">
        <f>+'[1]Access-Fev'!A19</f>
        <v>12101</v>
      </c>
      <c r="B19" s="53" t="str">
        <f>+'[1]Access-Fev'!B19</f>
        <v>JUSTICA FEDERAL DE PRIMEIRO GRAU</v>
      </c>
      <c r="C19" s="52" t="str">
        <f>CONCATENATE('[1]Access-Fev'!C19,".",'[1]Access-Fev'!D19)</f>
        <v>02.331</v>
      </c>
      <c r="D19" s="52" t="str">
        <f>CONCATENATE('[1]Access-Fev'!E19,".",'[1]Access-Fev'!G19)</f>
        <v>0033.212B</v>
      </c>
      <c r="E19" s="53" t="str">
        <f>+'[1]Access-Fev'!F19</f>
        <v>PROGRAMA DE GESTAO E MANUTENCAO DO PODER JUDICIARIO</v>
      </c>
      <c r="F19" s="53" t="str">
        <f>+'[1]Access-Fev'!H19</f>
        <v>BENEFICIOS OBRIGATORIOS AOS SERVIDORES CIVIS, EMPREGADOS, MI</v>
      </c>
      <c r="G19" s="52" t="str">
        <f>IF('[1]Access-Fev'!I19="1","F","S")</f>
        <v>F</v>
      </c>
      <c r="H19" s="52" t="str">
        <f>+'[1]Access-Fev'!J19</f>
        <v>1000</v>
      </c>
      <c r="I19" s="53" t="str">
        <f>+'[1]Access-Fev'!K19</f>
        <v>RECURSOS LIVRES DA UNIAO</v>
      </c>
      <c r="J19" s="52" t="str">
        <f>+'[1]Access-Fev'!L19</f>
        <v>3</v>
      </c>
      <c r="K19" s="57"/>
      <c r="L19" s="57"/>
      <c r="M19" s="57"/>
      <c r="N19" s="55">
        <f t="shared" si="0"/>
        <v>0</v>
      </c>
      <c r="O19" s="57">
        <f>'[1]Access-Fev'!O19</f>
        <v>0</v>
      </c>
      <c r="P19" s="57">
        <f>'[1]Access-Fev'!M19</f>
        <v>19502401.420000002</v>
      </c>
      <c r="Q19" s="57">
        <f>'[1]Access-Fev'!N19</f>
        <v>0</v>
      </c>
      <c r="R19" s="57">
        <f t="shared" si="1"/>
        <v>19502401.420000002</v>
      </c>
      <c r="S19" s="57">
        <f>'[1]Access-Fev'!P19</f>
        <v>19502401.420000002</v>
      </c>
      <c r="T19" s="58">
        <f t="shared" si="2"/>
        <v>1</v>
      </c>
      <c r="U19" s="57">
        <f>'[1]Access-Fev'!Q19</f>
        <v>19483011.559999999</v>
      </c>
      <c r="V19" s="58">
        <f t="shared" si="3"/>
        <v>0.99900577064421825</v>
      </c>
      <c r="W19" s="57">
        <f>'[1]Access-Fev'!R19</f>
        <v>19466042.77</v>
      </c>
      <c r="X19" s="58">
        <f t="shared" si="4"/>
        <v>0.99813568343626058</v>
      </c>
    </row>
    <row r="20" spans="1:24" s="11" customFormat="1" ht="28.5" customHeight="1" x14ac:dyDescent="0.25">
      <c r="A20" s="52" t="str">
        <f>+'[1]Access-Fev'!A20</f>
        <v>12101</v>
      </c>
      <c r="B20" s="53" t="str">
        <f>+'[1]Access-Fev'!B20</f>
        <v>JUSTICA FEDERAL DE PRIMEIRO GRAU</v>
      </c>
      <c r="C20" s="52" t="str">
        <f>CONCATENATE('[1]Access-Fev'!C20,".",'[1]Access-Fev'!D20)</f>
        <v>02.846</v>
      </c>
      <c r="D20" s="52" t="str">
        <f>CONCATENATE('[1]Access-Fev'!E20,".",'[1]Access-Fev'!G20)</f>
        <v>0033.09HB</v>
      </c>
      <c r="E20" s="53" t="str">
        <f>+'[1]Access-Fev'!F20</f>
        <v>PROGRAMA DE GESTAO E MANUTENCAO DO PODER JUDICIARIO</v>
      </c>
      <c r="F20" s="53" t="str">
        <f>+'[1]Access-Fev'!H20</f>
        <v>CONTRIBUICAO DA UNIAO, DE SUAS AUTARQUIAS E FUNDACOES PARA O</v>
      </c>
      <c r="G20" s="52" t="str">
        <f>IF('[1]Access-Fev'!I20="1","F","S")</f>
        <v>F</v>
      </c>
      <c r="H20" s="52" t="str">
        <f>+'[1]Access-Fev'!J20</f>
        <v>1000</v>
      </c>
      <c r="I20" s="53" t="str">
        <f>+'[1]Access-Fev'!K20</f>
        <v>RECURSOS LIVRES DA UNIAO</v>
      </c>
      <c r="J20" s="52" t="str">
        <f>+'[1]Access-Fev'!L20</f>
        <v>1</v>
      </c>
      <c r="K20" s="57"/>
      <c r="L20" s="57"/>
      <c r="M20" s="57"/>
      <c r="N20" s="55">
        <f t="shared" si="0"/>
        <v>0</v>
      </c>
      <c r="O20" s="57">
        <f>'[1]Access-Fev'!O20</f>
        <v>0</v>
      </c>
      <c r="P20" s="57">
        <f>'[1]Access-Fev'!M20</f>
        <v>41199775.490000002</v>
      </c>
      <c r="Q20" s="57">
        <f>'[1]Access-Fev'!N20</f>
        <v>0</v>
      </c>
      <c r="R20" s="57">
        <f t="shared" si="1"/>
        <v>41199775.490000002</v>
      </c>
      <c r="S20" s="57">
        <f>'[1]Access-Fev'!P20</f>
        <v>41199775.490000002</v>
      </c>
      <c r="T20" s="58">
        <f t="shared" si="2"/>
        <v>1</v>
      </c>
      <c r="U20" s="57">
        <f>'[1]Access-Fev'!Q20</f>
        <v>41199775.490000002</v>
      </c>
      <c r="V20" s="58">
        <f t="shared" si="3"/>
        <v>1</v>
      </c>
      <c r="W20" s="57">
        <f>'[1]Access-Fev'!R20</f>
        <v>41199775.490000002</v>
      </c>
      <c r="X20" s="58">
        <f t="shared" si="4"/>
        <v>1</v>
      </c>
    </row>
    <row r="21" spans="1:24" s="11" customFormat="1" ht="28.5" customHeight="1" x14ac:dyDescent="0.25">
      <c r="A21" s="52" t="str">
        <f>+'[1]Access-Fev'!A21</f>
        <v>12101</v>
      </c>
      <c r="B21" s="53" t="str">
        <f>+'[1]Access-Fev'!B21</f>
        <v>JUSTICA FEDERAL DE PRIMEIRO GRAU</v>
      </c>
      <c r="C21" s="52" t="str">
        <f>CONCATENATE('[1]Access-Fev'!C21,".",'[1]Access-Fev'!D21)</f>
        <v>09.272</v>
      </c>
      <c r="D21" s="52" t="str">
        <f>CONCATENATE('[1]Access-Fev'!E21,".",'[1]Access-Fev'!G21)</f>
        <v>0033.0181</v>
      </c>
      <c r="E21" s="53" t="str">
        <f>+'[1]Access-Fev'!F21</f>
        <v>PROGRAMA DE GESTAO E MANUTENCAO DO PODER JUDICIARIO</v>
      </c>
      <c r="F21" s="53" t="str">
        <f>+'[1]Access-Fev'!H21</f>
        <v>APOSENTADORIAS E PENSOES CIVIS DA UNIAO</v>
      </c>
      <c r="G21" s="52" t="str">
        <f>IF('[1]Access-Fev'!I21="1","F","S")</f>
        <v>S</v>
      </c>
      <c r="H21" s="52" t="str">
        <f>+'[1]Access-Fev'!J21</f>
        <v>1056</v>
      </c>
      <c r="I21" s="53" t="str">
        <f>+'[1]Access-Fev'!K21</f>
        <v>BENEFICIOS DO RPPS DA UNIAO</v>
      </c>
      <c r="J21" s="52" t="str">
        <f>+'[1]Access-Fev'!L21</f>
        <v>1</v>
      </c>
      <c r="K21" s="57"/>
      <c r="L21" s="57"/>
      <c r="M21" s="57"/>
      <c r="N21" s="55">
        <f t="shared" si="0"/>
        <v>0</v>
      </c>
      <c r="O21" s="57">
        <f>'[1]Access-Fev'!O21</f>
        <v>0</v>
      </c>
      <c r="P21" s="57">
        <f>'[1]Access-Fev'!M21</f>
        <v>70926067.290000007</v>
      </c>
      <c r="Q21" s="57">
        <f>'[1]Access-Fev'!N21</f>
        <v>0</v>
      </c>
      <c r="R21" s="57">
        <f t="shared" si="1"/>
        <v>70926067.290000007</v>
      </c>
      <c r="S21" s="57">
        <f>'[1]Access-Fev'!P21</f>
        <v>70926067.290000007</v>
      </c>
      <c r="T21" s="58">
        <f t="shared" si="2"/>
        <v>1</v>
      </c>
      <c r="U21" s="57">
        <f>'[1]Access-Fev'!Q21</f>
        <v>70900519.430000007</v>
      </c>
      <c r="V21" s="58">
        <f t="shared" si="3"/>
        <v>0.99963979590330954</v>
      </c>
      <c r="W21" s="57">
        <f>'[1]Access-Fev'!R21</f>
        <v>63299688.170000002</v>
      </c>
      <c r="X21" s="58">
        <f t="shared" si="4"/>
        <v>0.89247424238513695</v>
      </c>
    </row>
    <row r="22" spans="1:24" s="11" customFormat="1" ht="28.5" customHeight="1" x14ac:dyDescent="0.25">
      <c r="A22" s="52" t="str">
        <f>+'[1]Access-Fev'!A22</f>
        <v>12101</v>
      </c>
      <c r="B22" s="53" t="str">
        <f>+'[1]Access-Fev'!B22</f>
        <v>JUSTICA FEDERAL DE PRIMEIRO GRAU</v>
      </c>
      <c r="C22" s="52" t="str">
        <f>CONCATENATE('[1]Access-Fev'!C22,".",'[1]Access-Fev'!D22)</f>
        <v>28.846</v>
      </c>
      <c r="D22" s="52" t="str">
        <f>CONCATENATE('[1]Access-Fev'!E22,".",'[1]Access-Fev'!G22)</f>
        <v>0909.00S6</v>
      </c>
      <c r="E22" s="53" t="str">
        <f>+'[1]Access-Fev'!F22</f>
        <v>OPERACOES ESPECIAIS: OUTROS ENCARGOS ESPECIAIS</v>
      </c>
      <c r="F22" s="53" t="str">
        <f>+'[1]Access-Fev'!H22</f>
        <v>BENEFICIO ESPECIAL - LEI N. 12.618, DE 2012</v>
      </c>
      <c r="G22" s="52" t="str">
        <f>IF('[1]Access-Fev'!I22="1","F","S")</f>
        <v>F</v>
      </c>
      <c r="H22" s="52" t="str">
        <f>+'[1]Access-Fev'!J22</f>
        <v>1000</v>
      </c>
      <c r="I22" s="53" t="str">
        <f>+'[1]Access-Fev'!K22</f>
        <v>RECURSOS LIVRES DA UNIAO</v>
      </c>
      <c r="J22" s="52" t="str">
        <f>+'[1]Access-Fev'!L22</f>
        <v>1</v>
      </c>
      <c r="K22" s="57"/>
      <c r="L22" s="57"/>
      <c r="M22" s="57"/>
      <c r="N22" s="55">
        <f t="shared" si="0"/>
        <v>0</v>
      </c>
      <c r="O22" s="57">
        <f>'[1]Access-Fev'!O22</f>
        <v>0</v>
      </c>
      <c r="P22" s="57">
        <f>'[1]Access-Fev'!M22</f>
        <v>508090.08</v>
      </c>
      <c r="Q22" s="57">
        <f>'[1]Access-Fev'!N22</f>
        <v>0</v>
      </c>
      <c r="R22" s="57">
        <f t="shared" si="1"/>
        <v>508090.08</v>
      </c>
      <c r="S22" s="57">
        <f>'[1]Access-Fev'!P22</f>
        <v>508090.08</v>
      </c>
      <c r="T22" s="58">
        <f t="shared" si="2"/>
        <v>1</v>
      </c>
      <c r="U22" s="57">
        <f>'[1]Access-Fev'!Q22</f>
        <v>508090.08</v>
      </c>
      <c r="V22" s="58">
        <f t="shared" si="3"/>
        <v>1</v>
      </c>
      <c r="W22" s="57">
        <f>'[1]Access-Fev'!R22</f>
        <v>508090.08</v>
      </c>
      <c r="X22" s="58">
        <f t="shared" si="4"/>
        <v>1</v>
      </c>
    </row>
    <row r="23" spans="1:24" s="11" customFormat="1" ht="28.5" customHeight="1" thickBot="1" x14ac:dyDescent="0.3">
      <c r="A23" s="52" t="str">
        <f>+'[1]Access-Fev'!A23</f>
        <v>33201</v>
      </c>
      <c r="B23" s="53" t="str">
        <f>+'[1]Access-Fev'!B23</f>
        <v>INSTITUTO NACIONAL DO SEGURO SOCIAL</v>
      </c>
      <c r="C23" s="52" t="str">
        <f>CONCATENATE('[1]Access-Fev'!C23,".",'[1]Access-Fev'!D23)</f>
        <v>28.846</v>
      </c>
      <c r="D23" s="52" t="str">
        <f>CONCATENATE('[1]Access-Fev'!E23,".",'[1]Access-Fev'!G23)</f>
        <v>0901.00SA</v>
      </c>
      <c r="E23" s="53" t="str">
        <f>+'[1]Access-Fev'!F23</f>
        <v>OPERACOES ESPECIAIS: CUMPRIMENTO DE SENTENCAS JUDICIAIS</v>
      </c>
      <c r="F23" s="53" t="str">
        <f>+'[1]Access-Fev'!H23</f>
        <v>PAGAMENTO DE HONORARIOS PERICIAIS NAS ACOES EM QUE O INSS FI</v>
      </c>
      <c r="G23" s="52" t="str">
        <f>IF('[1]Access-Fev'!I23="1","F","S")</f>
        <v>S</v>
      </c>
      <c r="H23" s="52" t="str">
        <f>+'[1]Access-Fev'!J23</f>
        <v>1049</v>
      </c>
      <c r="I23" s="53" t="str">
        <f>+'[1]Access-Fev'!K23</f>
        <v>REC.PROP.UO PARA APLIC. EM SEGURIDADE SOCIAL</v>
      </c>
      <c r="J23" s="52" t="str">
        <f>+'[1]Access-Fev'!L23</f>
        <v>3</v>
      </c>
      <c r="K23" s="57"/>
      <c r="L23" s="57"/>
      <c r="M23" s="57"/>
      <c r="N23" s="55">
        <f t="shared" si="0"/>
        <v>0</v>
      </c>
      <c r="O23" s="57">
        <f>'[1]Access-Fev'!O23</f>
        <v>0</v>
      </c>
      <c r="P23" s="57">
        <f>'[1]Access-Fev'!M23</f>
        <v>5391369</v>
      </c>
      <c r="Q23" s="57">
        <f>'[1]Access-Fev'!N23</f>
        <v>0</v>
      </c>
      <c r="R23" s="57">
        <f t="shared" si="1"/>
        <v>5391369</v>
      </c>
      <c r="S23" s="57">
        <f>'[1]Access-Fev'!P23</f>
        <v>5233711.54</v>
      </c>
      <c r="T23" s="58">
        <f t="shared" si="2"/>
        <v>0.97075743470721443</v>
      </c>
      <c r="U23" s="57">
        <f>'[1]Access-Fev'!Q23</f>
        <v>120804.74</v>
      </c>
      <c r="V23" s="58">
        <f t="shared" si="3"/>
        <v>2.24070621024085E-2</v>
      </c>
      <c r="W23" s="57">
        <f>'[1]Access-Fev'!R23</f>
        <v>77553.81</v>
      </c>
      <c r="X23" s="58">
        <f t="shared" si="4"/>
        <v>1.4384808385402669E-2</v>
      </c>
    </row>
    <row r="24" spans="1:24" s="11" customFormat="1" ht="28.5" customHeight="1" thickBot="1" x14ac:dyDescent="0.3">
      <c r="A24" s="19" t="s">
        <v>48</v>
      </c>
      <c r="B24" s="59"/>
      <c r="C24" s="59"/>
      <c r="D24" s="59"/>
      <c r="E24" s="59"/>
      <c r="F24" s="59"/>
      <c r="G24" s="59"/>
      <c r="H24" s="59"/>
      <c r="I24" s="59"/>
      <c r="J24" s="20"/>
      <c r="K24" s="60">
        <v>0</v>
      </c>
      <c r="L24" s="60">
        <v>0</v>
      </c>
      <c r="M24" s="60">
        <v>0</v>
      </c>
      <c r="N24" s="60">
        <v>0</v>
      </c>
      <c r="O24" s="61">
        <f>SUM(O10:O23)</f>
        <v>2488874.31</v>
      </c>
      <c r="P24" s="61">
        <f>SUM(P10:P23)</f>
        <v>683146439.70999992</v>
      </c>
      <c r="Q24" s="61">
        <f>SUM(Q10:Q23)</f>
        <v>7873.97</v>
      </c>
      <c r="R24" s="61">
        <f>SUM(R10:R23)</f>
        <v>680665439.36999989</v>
      </c>
      <c r="S24" s="61">
        <f>SUM(S10:S23)</f>
        <v>651557444.98999989</v>
      </c>
      <c r="T24" s="62">
        <f t="shared" si="2"/>
        <v>0.95723597424464313</v>
      </c>
      <c r="U24" s="61">
        <f>SUM(U10:U23)</f>
        <v>445084818.66000003</v>
      </c>
      <c r="V24" s="62">
        <f t="shared" si="3"/>
        <v>0.65389660311232334</v>
      </c>
      <c r="W24" s="61">
        <f>SUM(W10:W23)</f>
        <v>401244806.79999995</v>
      </c>
      <c r="X24" s="62">
        <f t="shared" si="4"/>
        <v>0.58948902587353058</v>
      </c>
    </row>
    <row r="25" spans="1:24" ht="12.5" x14ac:dyDescent="0.25">
      <c r="A25" s="2" t="s">
        <v>49</v>
      </c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63"/>
      <c r="S25" s="2"/>
      <c r="T25" s="2"/>
      <c r="U25" s="4"/>
      <c r="V25" s="2"/>
      <c r="W25" s="4"/>
      <c r="X25" s="2"/>
    </row>
    <row r="26" spans="1:24" ht="12.5" x14ac:dyDescent="0.25">
      <c r="A26" s="2" t="s">
        <v>50</v>
      </c>
      <c r="B26" s="64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63"/>
      <c r="S26" s="2"/>
      <c r="T26" s="2"/>
      <c r="U26" s="4"/>
      <c r="V26" s="2"/>
      <c r="W26" s="4"/>
      <c r="X26" s="2"/>
    </row>
    <row r="27" spans="1:24" s="7" customFormat="1" ht="16" customHeight="1" x14ac:dyDescent="0.25">
      <c r="R27" s="65"/>
    </row>
    <row r="28" spans="1:24" s="7" customFormat="1" ht="39.75" customHeight="1" x14ac:dyDescent="0.25">
      <c r="N28" s="66"/>
      <c r="O28" s="67"/>
      <c r="P28" s="68" t="s">
        <v>51</v>
      </c>
      <c r="Q28" s="69" t="s">
        <v>52</v>
      </c>
      <c r="R28" s="70" t="s">
        <v>53</v>
      </c>
      <c r="S28" s="71" t="s">
        <v>54</v>
      </c>
      <c r="T28" s="67"/>
      <c r="U28" s="67" t="s">
        <v>55</v>
      </c>
      <c r="V28" s="67"/>
      <c r="W28" s="67" t="s">
        <v>56</v>
      </c>
    </row>
    <row r="29" spans="1:24" s="7" customFormat="1" ht="16" customHeight="1" x14ac:dyDescent="0.25">
      <c r="N29" s="66" t="s">
        <v>57</v>
      </c>
      <c r="O29" s="66" t="s">
        <v>58</v>
      </c>
      <c r="P29" s="72">
        <f>SUM(P10:P23)</f>
        <v>683146439.70999992</v>
      </c>
      <c r="Q29" s="72">
        <f>SUM(Q10:Q23)</f>
        <v>7873.97</v>
      </c>
      <c r="R29" s="72">
        <f>R24</f>
        <v>680665439.36999989</v>
      </c>
      <c r="S29" s="72">
        <f>SUM(S10:S23)</f>
        <v>651557444.98999989</v>
      </c>
      <c r="T29" s="72"/>
      <c r="U29" s="72">
        <f>SUM(U10:U23)</f>
        <v>445084818.66000003</v>
      </c>
      <c r="V29" s="72"/>
      <c r="W29" s="72">
        <f>SUM(W10:W23)</f>
        <v>401244806.79999995</v>
      </c>
      <c r="X29" s="73"/>
    </row>
    <row r="30" spans="1:24" s="7" customFormat="1" ht="16" customHeight="1" x14ac:dyDescent="0.25">
      <c r="N30" s="66"/>
      <c r="O30" s="66" t="s">
        <v>59</v>
      </c>
      <c r="P30" s="72">
        <f>'[1]Access-Fev'!M30</f>
        <v>683146439.70999992</v>
      </c>
      <c r="Q30" s="72">
        <f>'[1]Access-Fev'!N30</f>
        <v>7873.97</v>
      </c>
      <c r="R30" s="72">
        <f>'[1]Access-Fev'!M30+'[1]Access-Fev'!N30-'[1]Access-Fev'!O30</f>
        <v>680665439.37</v>
      </c>
      <c r="S30" s="72">
        <f>'[1]Access-Fev'!P30</f>
        <v>651557444.98999989</v>
      </c>
      <c r="T30" s="72"/>
      <c r="U30" s="72">
        <f>'[1]Access-Fev'!Q30</f>
        <v>445084818.66000003</v>
      </c>
      <c r="V30" s="72"/>
      <c r="W30" s="72">
        <f>'[1]Access-Fev'!R30</f>
        <v>401244806.79999995</v>
      </c>
      <c r="X30" s="73"/>
    </row>
    <row r="31" spans="1:24" s="7" customFormat="1" ht="16" customHeight="1" x14ac:dyDescent="0.25">
      <c r="N31" s="66"/>
      <c r="O31" s="74" t="s">
        <v>60</v>
      </c>
      <c r="P31" s="75">
        <f>+P29-P30</f>
        <v>0</v>
      </c>
      <c r="Q31" s="75">
        <f>+Q29-Q30</f>
        <v>0</v>
      </c>
      <c r="R31" s="75">
        <f>+R29-R30</f>
        <v>0</v>
      </c>
      <c r="S31" s="75">
        <f>+S29-S30</f>
        <v>0</v>
      </c>
      <c r="T31" s="75"/>
      <c r="U31" s="75">
        <f>+U29-U30</f>
        <v>0</v>
      </c>
      <c r="V31" s="75"/>
      <c r="W31" s="76">
        <f>+W29-W30</f>
        <v>0</v>
      </c>
      <c r="X31" s="73"/>
    </row>
    <row r="32" spans="1:24" s="7" customFormat="1" ht="16" customHeight="1" x14ac:dyDescent="0.25">
      <c r="N32" s="66"/>
      <c r="O32" s="66"/>
      <c r="P32" s="77"/>
      <c r="Q32" s="77"/>
      <c r="R32" s="78"/>
      <c r="S32" s="78"/>
      <c r="T32" s="78"/>
      <c r="U32" s="78"/>
      <c r="V32" s="78"/>
      <c r="W32" s="78"/>
    </row>
    <row r="33" spans="14:24" s="7" customFormat="1" ht="16" customHeight="1" x14ac:dyDescent="0.25">
      <c r="N33" s="66"/>
      <c r="O33" s="66"/>
      <c r="P33" s="79" t="s">
        <v>61</v>
      </c>
      <c r="Q33" s="79"/>
      <c r="R33" s="79" t="s">
        <v>61</v>
      </c>
      <c r="S33" s="79" t="s">
        <v>62</v>
      </c>
      <c r="T33" s="79"/>
      <c r="U33" s="79" t="s">
        <v>63</v>
      </c>
      <c r="V33" s="79"/>
      <c r="W33" s="79" t="s">
        <v>64</v>
      </c>
    </row>
    <row r="34" spans="14:24" s="7" customFormat="1" ht="16" customHeight="1" x14ac:dyDescent="0.25">
      <c r="N34" s="66" t="s">
        <v>65</v>
      </c>
      <c r="O34" s="80" t="s">
        <v>66</v>
      </c>
      <c r="P34" s="72">
        <v>683146439.71000004</v>
      </c>
      <c r="Q34" s="72"/>
      <c r="R34" s="72">
        <f>683146439.71-O24+Q24</f>
        <v>680665439.37000012</v>
      </c>
      <c r="S34" s="72">
        <v>651557444.99000001</v>
      </c>
      <c r="T34" s="72"/>
      <c r="U34" s="72">
        <v>445084818.66000003</v>
      </c>
      <c r="V34" s="72"/>
      <c r="W34" s="72">
        <v>401244806.80000001</v>
      </c>
    </row>
    <row r="35" spans="14:24" s="7" customFormat="1" ht="16" customHeight="1" x14ac:dyDescent="0.25">
      <c r="N35" s="66"/>
      <c r="O35" s="74" t="s">
        <v>60</v>
      </c>
      <c r="P35" s="81">
        <f>P34-P29</f>
        <v>0</v>
      </c>
      <c r="Q35" s="81"/>
      <c r="R35" s="81">
        <f>R34-R29</f>
        <v>0</v>
      </c>
      <c r="S35" s="81">
        <f>S34-S29</f>
        <v>0</v>
      </c>
      <c r="T35" s="81"/>
      <c r="U35" s="81">
        <f>U34-U29</f>
        <v>0</v>
      </c>
      <c r="V35" s="81"/>
      <c r="W35" s="76">
        <f>W34-W29</f>
        <v>0</v>
      </c>
    </row>
    <row r="36" spans="14:24" ht="12.5" x14ac:dyDescent="0.25">
      <c r="N36" s="66"/>
      <c r="O36" s="66"/>
      <c r="P36" s="82"/>
      <c r="Q36" s="83"/>
      <c r="R36" s="84"/>
      <c r="S36" s="85"/>
      <c r="T36" s="85"/>
      <c r="U36" s="85"/>
      <c r="V36" s="85"/>
      <c r="W36" s="85"/>
      <c r="X36" s="7"/>
    </row>
    <row r="37" spans="14:24" ht="12.5" x14ac:dyDescent="0.25">
      <c r="N37" s="66"/>
      <c r="O37" s="85"/>
      <c r="P37" s="72"/>
      <c r="Q37" s="72"/>
      <c r="R37" s="86"/>
      <c r="S37" s="85"/>
      <c r="T37" s="85"/>
      <c r="U37" s="85"/>
      <c r="V37" s="85"/>
      <c r="W37" s="85"/>
      <c r="X37" s="7"/>
    </row>
    <row r="38" spans="14:24" ht="12.5" x14ac:dyDescent="0.25">
      <c r="N38" s="87"/>
      <c r="O38" s="11"/>
      <c r="P38" s="11"/>
      <c r="Q38" s="11"/>
      <c r="R38" s="88"/>
      <c r="S38" s="11"/>
      <c r="T38" s="11"/>
      <c r="U38" s="11"/>
      <c r="V38" s="11"/>
      <c r="W38" s="11"/>
      <c r="X38" s="7"/>
    </row>
    <row r="39" spans="14:24" ht="25.5" customHeight="1" x14ac:dyDescent="0.25">
      <c r="N39" s="89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4:24" ht="25.5" customHeight="1" x14ac:dyDescent="0.25">
      <c r="N40" s="90"/>
    </row>
  </sheetData>
  <mergeCells count="17">
    <mergeCell ref="A24:J24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</vt:lpstr>
      <vt:lpstr>Fev!Area_de_impressao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2026-03-20T15:24:03Z</dcterms:created>
  <dcterms:modified xsi:type="dcterms:W3CDTF">2026-03-20T15:24:21Z</dcterms:modified>
</cp:coreProperties>
</file>