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0" yWindow="8910" windowWidth="15330" windowHeight="3960" tabRatio="826" activeTab="8"/>
  </bookViews>
  <sheets>
    <sheet name="Jan" sheetId="1" r:id="rId1"/>
    <sheet name="Fev" sheetId="3" r:id="rId2"/>
    <sheet name="Mar" sheetId="27" r:id="rId3"/>
    <sheet name="Abr" sheetId="16" r:id="rId4"/>
    <sheet name="Mai" sheetId="17" r:id="rId5"/>
    <sheet name="Jun" sheetId="18" r:id="rId6"/>
    <sheet name="Jul" sheetId="19" r:id="rId7"/>
    <sheet name="Ago" sheetId="20" r:id="rId8"/>
    <sheet name="Set" sheetId="21" r:id="rId9"/>
    <sheet name="Out" sheetId="29" state="hidden" r:id="rId10"/>
    <sheet name="Nov" sheetId="22" state="hidden" r:id="rId11"/>
    <sheet name="Dez" sheetId="24" state="hidden" r:id="rId12"/>
    <sheet name="Access-Jan" sheetId="2" state="hidden" r:id="rId13"/>
    <sheet name="Access-Fev" sheetId="4" state="hidden" r:id="rId14"/>
    <sheet name="Access-Mar" sheetId="25" state="hidden" r:id="rId15"/>
    <sheet name="Access-Abr" sheetId="8" state="hidden" r:id="rId16"/>
    <sheet name="Access-Mai" sheetId="15" state="hidden" r:id="rId17"/>
    <sheet name="Access-Jun" sheetId="14" state="hidden" r:id="rId18"/>
    <sheet name="Access-Jul" sheetId="13" state="hidden" r:id="rId19"/>
    <sheet name="Access-Ago" sheetId="12" state="hidden" r:id="rId20"/>
    <sheet name="Access-Set" sheetId="11" state="hidden" r:id="rId21"/>
    <sheet name="Access-Out" sheetId="10" state="hidden" r:id="rId22"/>
    <sheet name="Access-Nov" sheetId="9" state="hidden" r:id="rId23"/>
    <sheet name="Access-Dez" sheetId="7" state="hidden" r:id="rId24"/>
  </sheets>
  <definedNames>
    <definedName name="_xlnm.Print_Area" localSheetId="3">Abr!$A$1:$X$39</definedName>
    <definedName name="_xlnm.Print_Area" localSheetId="7">Ago!$A$1:$X$39</definedName>
    <definedName name="_xlnm.Print_Area" localSheetId="11">Dez!$A$1:$X$54</definedName>
    <definedName name="_xlnm.Print_Area" localSheetId="1">Fev!$A$1:$X$38</definedName>
    <definedName name="_xlnm.Print_Area" localSheetId="0">Jan!$A$1:$X$38</definedName>
    <definedName name="_xlnm.Print_Area" localSheetId="6">Jul!$A$1:$X$39</definedName>
    <definedName name="_xlnm.Print_Area" localSheetId="5">Jun!$A$1:$X$39</definedName>
    <definedName name="_xlnm.Print_Area" localSheetId="4">Mai!$A$1:$X$39</definedName>
    <definedName name="_xlnm.Print_Area" localSheetId="2">Mar!$A$1:$X$39</definedName>
    <definedName name="_xlnm.Print_Area" localSheetId="10">Nov!$A$1:$X$51</definedName>
    <definedName name="_xlnm.Print_Area" localSheetId="9">Out!$A$1:$X$51</definedName>
    <definedName name="_xlnm.Print_Area" localSheetId="8">Set!$A$1:$X$37</definedName>
  </definedNames>
  <calcPr calcId="145621"/>
</workbook>
</file>

<file path=xl/calcChain.xml><?xml version="1.0" encoding="utf-8"?>
<calcChain xmlns="http://schemas.openxmlformats.org/spreadsheetml/2006/main">
  <c r="Q38" i="11" l="1"/>
  <c r="P38" i="11"/>
  <c r="O38" i="11"/>
  <c r="N38" i="11"/>
  <c r="M38" i="11"/>
  <c r="W36" i="21"/>
  <c r="U36" i="21"/>
  <c r="S36" i="21"/>
  <c r="Q36" i="21"/>
  <c r="P36" i="21"/>
  <c r="J36" i="21"/>
  <c r="I36" i="21"/>
  <c r="H36" i="21"/>
  <c r="G36" i="21"/>
  <c r="F36" i="21"/>
  <c r="E36" i="21"/>
  <c r="D36" i="21"/>
  <c r="C36" i="21"/>
  <c r="B36" i="21"/>
  <c r="A36" i="21"/>
  <c r="W35" i="21"/>
  <c r="U35" i="21"/>
  <c r="S35" i="21"/>
  <c r="Q35" i="21"/>
  <c r="P35" i="21"/>
  <c r="J35" i="21"/>
  <c r="I35" i="21"/>
  <c r="H35" i="21"/>
  <c r="G35" i="21"/>
  <c r="F35" i="21"/>
  <c r="E35" i="21"/>
  <c r="D35" i="21"/>
  <c r="C35" i="21"/>
  <c r="B35" i="21"/>
  <c r="A35" i="21"/>
  <c r="W34" i="21"/>
  <c r="U34" i="21"/>
  <c r="S34" i="21"/>
  <c r="Q34" i="21"/>
  <c r="P34" i="21"/>
  <c r="J34" i="21"/>
  <c r="I34" i="21"/>
  <c r="H34" i="21"/>
  <c r="G34" i="21"/>
  <c r="F34" i="21"/>
  <c r="E34" i="21"/>
  <c r="D34" i="21"/>
  <c r="C34" i="21"/>
  <c r="B34" i="21"/>
  <c r="A34" i="21"/>
  <c r="W33" i="21"/>
  <c r="U33" i="21"/>
  <c r="S33" i="21"/>
  <c r="Q33" i="21"/>
  <c r="P33" i="21"/>
  <c r="J33" i="21"/>
  <c r="I33" i="21"/>
  <c r="H33" i="21"/>
  <c r="G33" i="21"/>
  <c r="F33" i="21"/>
  <c r="E33" i="21"/>
  <c r="D33" i="21"/>
  <c r="C33" i="21"/>
  <c r="B33" i="21"/>
  <c r="A33" i="21"/>
  <c r="W32" i="21"/>
  <c r="U32" i="21"/>
  <c r="S32" i="21"/>
  <c r="Q32" i="21"/>
  <c r="P32" i="21"/>
  <c r="J32" i="21"/>
  <c r="I32" i="21"/>
  <c r="H32" i="21"/>
  <c r="G32" i="21"/>
  <c r="F32" i="21"/>
  <c r="E32" i="21"/>
  <c r="D32" i="21"/>
  <c r="C32" i="21"/>
  <c r="B32" i="21"/>
  <c r="A32" i="21"/>
  <c r="W31" i="21"/>
  <c r="U31" i="21"/>
  <c r="S31" i="21"/>
  <c r="Q31" i="21"/>
  <c r="P31" i="21"/>
  <c r="J31" i="21"/>
  <c r="I31" i="21"/>
  <c r="H31" i="21"/>
  <c r="G31" i="21"/>
  <c r="F31" i="21"/>
  <c r="E31" i="21"/>
  <c r="D31" i="21"/>
  <c r="C31" i="21"/>
  <c r="B31" i="21"/>
  <c r="A31" i="21"/>
  <c r="W30" i="21"/>
  <c r="U30" i="21"/>
  <c r="S30" i="21"/>
  <c r="Q30" i="21"/>
  <c r="P30" i="21"/>
  <c r="J30" i="21"/>
  <c r="I30" i="21"/>
  <c r="H30" i="21"/>
  <c r="G30" i="21"/>
  <c r="F30" i="21"/>
  <c r="E30" i="21"/>
  <c r="D30" i="21"/>
  <c r="C30" i="21"/>
  <c r="B30" i="21"/>
  <c r="A30" i="21"/>
  <c r="W29" i="21"/>
  <c r="U29" i="21"/>
  <c r="S29" i="21"/>
  <c r="Q29" i="21"/>
  <c r="P29" i="21"/>
  <c r="J29" i="21"/>
  <c r="I29" i="21"/>
  <c r="H29" i="21"/>
  <c r="G29" i="21"/>
  <c r="F29" i="21"/>
  <c r="E29" i="21"/>
  <c r="D29" i="21"/>
  <c r="C29" i="21"/>
  <c r="B29" i="21"/>
  <c r="A29" i="21"/>
  <c r="W28" i="21"/>
  <c r="U28" i="21"/>
  <c r="S28" i="21"/>
  <c r="Q28" i="21"/>
  <c r="P28" i="21"/>
  <c r="J28" i="21"/>
  <c r="I28" i="21"/>
  <c r="H28" i="21"/>
  <c r="G28" i="21"/>
  <c r="F28" i="21"/>
  <c r="E28" i="21"/>
  <c r="D28" i="21"/>
  <c r="C28" i="21"/>
  <c r="B28" i="21"/>
  <c r="A28" i="21"/>
  <c r="W27" i="21"/>
  <c r="U27" i="21"/>
  <c r="S27" i="21"/>
  <c r="Q27" i="21"/>
  <c r="P27" i="21"/>
  <c r="J27" i="21"/>
  <c r="I27" i="21"/>
  <c r="H27" i="21"/>
  <c r="G27" i="21"/>
  <c r="F27" i="21"/>
  <c r="E27" i="21"/>
  <c r="D27" i="21"/>
  <c r="C27" i="21"/>
  <c r="B27" i="21"/>
  <c r="A27" i="21"/>
  <c r="W26" i="21"/>
  <c r="U26" i="21"/>
  <c r="S26" i="21"/>
  <c r="Q26" i="21"/>
  <c r="P26" i="21"/>
  <c r="J26" i="21"/>
  <c r="I26" i="21"/>
  <c r="H26" i="21"/>
  <c r="G26" i="21"/>
  <c r="F26" i="21"/>
  <c r="E26" i="21"/>
  <c r="D26" i="21"/>
  <c r="C26" i="21"/>
  <c r="B26" i="21"/>
  <c r="A26" i="21"/>
  <c r="W25" i="21"/>
  <c r="U25" i="21"/>
  <c r="S25" i="21"/>
  <c r="Q25" i="21"/>
  <c r="P25" i="21"/>
  <c r="J25" i="21"/>
  <c r="I25" i="21"/>
  <c r="H25" i="21"/>
  <c r="G25" i="21"/>
  <c r="F25" i="21"/>
  <c r="E25" i="21"/>
  <c r="D25" i="21"/>
  <c r="C25" i="21"/>
  <c r="B25" i="21"/>
  <c r="A25" i="21"/>
  <c r="W24" i="21"/>
  <c r="U24" i="21"/>
  <c r="S24" i="21"/>
  <c r="Q24" i="21"/>
  <c r="P24" i="21"/>
  <c r="J24" i="21"/>
  <c r="I24" i="21"/>
  <c r="H24" i="21"/>
  <c r="G24" i="21"/>
  <c r="F24" i="21"/>
  <c r="E24" i="21"/>
  <c r="D24" i="21"/>
  <c r="C24" i="21"/>
  <c r="B24" i="21"/>
  <c r="A24" i="21"/>
  <c r="W23" i="21"/>
  <c r="U23" i="21"/>
  <c r="S23" i="21"/>
  <c r="Q23" i="21"/>
  <c r="P23" i="21"/>
  <c r="J23" i="21"/>
  <c r="I23" i="21"/>
  <c r="H23" i="21"/>
  <c r="G23" i="21"/>
  <c r="F23" i="21"/>
  <c r="E23" i="21"/>
  <c r="D23" i="21"/>
  <c r="C23" i="21"/>
  <c r="B23" i="21"/>
  <c r="A23" i="21"/>
  <c r="W22" i="21"/>
  <c r="U22" i="21"/>
  <c r="S22" i="21"/>
  <c r="Q22" i="21"/>
  <c r="P22" i="21"/>
  <c r="J22" i="21"/>
  <c r="I22" i="21"/>
  <c r="H22" i="21"/>
  <c r="G22" i="21"/>
  <c r="F22" i="21"/>
  <c r="E22" i="21"/>
  <c r="D22" i="21"/>
  <c r="C22" i="21"/>
  <c r="B22" i="21"/>
  <c r="A22" i="21"/>
  <c r="W21" i="21"/>
  <c r="U21" i="21"/>
  <c r="S21" i="21"/>
  <c r="Q21" i="21"/>
  <c r="P21" i="21"/>
  <c r="J21" i="21"/>
  <c r="I21" i="21"/>
  <c r="H21" i="21"/>
  <c r="G21" i="21"/>
  <c r="F21" i="21"/>
  <c r="E21" i="21"/>
  <c r="D21" i="21"/>
  <c r="C21" i="21"/>
  <c r="B21" i="21"/>
  <c r="A21" i="21"/>
  <c r="W20" i="21"/>
  <c r="U20" i="21"/>
  <c r="S20" i="21"/>
  <c r="Q20" i="21"/>
  <c r="P20" i="21"/>
  <c r="J20" i="21"/>
  <c r="I20" i="21"/>
  <c r="H20" i="21"/>
  <c r="G20" i="21"/>
  <c r="F20" i="21"/>
  <c r="E20" i="21"/>
  <c r="D20" i="21"/>
  <c r="C20" i="21"/>
  <c r="B20" i="21"/>
  <c r="A20" i="21"/>
  <c r="W19" i="21"/>
  <c r="U19" i="21"/>
  <c r="S19" i="21"/>
  <c r="Q19" i="21"/>
  <c r="P19" i="21"/>
  <c r="J19" i="21"/>
  <c r="I19" i="21"/>
  <c r="H19" i="21"/>
  <c r="G19" i="21"/>
  <c r="F19" i="21"/>
  <c r="E19" i="21"/>
  <c r="D19" i="21"/>
  <c r="C19" i="21"/>
  <c r="B19" i="21"/>
  <c r="A19" i="21"/>
  <c r="W18" i="21"/>
  <c r="U18" i="21"/>
  <c r="S18" i="21"/>
  <c r="Q18" i="21"/>
  <c r="P18" i="21"/>
  <c r="J18" i="21"/>
  <c r="I18" i="21"/>
  <c r="H18" i="21"/>
  <c r="G18" i="21"/>
  <c r="F18" i="21"/>
  <c r="E18" i="21"/>
  <c r="D18" i="21"/>
  <c r="C18" i="21"/>
  <c r="B18" i="21"/>
  <c r="A18" i="21"/>
  <c r="W17" i="21"/>
  <c r="U17" i="21"/>
  <c r="S17" i="21"/>
  <c r="Q17" i="21"/>
  <c r="P17" i="21"/>
  <c r="J17" i="21"/>
  <c r="I17" i="21"/>
  <c r="H17" i="21"/>
  <c r="G17" i="21"/>
  <c r="F17" i="21"/>
  <c r="E17" i="21"/>
  <c r="D17" i="21"/>
  <c r="C17" i="21"/>
  <c r="B17" i="21"/>
  <c r="A17" i="21"/>
  <c r="W16" i="21"/>
  <c r="U16" i="21"/>
  <c r="S16" i="21"/>
  <c r="Q16" i="21"/>
  <c r="P16" i="21"/>
  <c r="J16" i="21"/>
  <c r="I16" i="21"/>
  <c r="H16" i="21"/>
  <c r="G16" i="21"/>
  <c r="F16" i="21"/>
  <c r="E16" i="21"/>
  <c r="D16" i="21"/>
  <c r="C16" i="21"/>
  <c r="B16" i="21"/>
  <c r="A16" i="21"/>
  <c r="W15" i="21"/>
  <c r="U15" i="21"/>
  <c r="S15" i="21"/>
  <c r="Q15" i="21"/>
  <c r="P15" i="21"/>
  <c r="J15" i="21"/>
  <c r="I15" i="21"/>
  <c r="H15" i="21"/>
  <c r="G15" i="21"/>
  <c r="F15" i="21"/>
  <c r="E15" i="21"/>
  <c r="D15" i="21"/>
  <c r="C15" i="21"/>
  <c r="B15" i="21"/>
  <c r="A15" i="21"/>
  <c r="W14" i="21"/>
  <c r="U14" i="21"/>
  <c r="S14" i="21"/>
  <c r="Q14" i="21"/>
  <c r="P14" i="21"/>
  <c r="J14" i="21"/>
  <c r="I14" i="21"/>
  <c r="H14" i="21"/>
  <c r="G14" i="21"/>
  <c r="F14" i="21"/>
  <c r="E14" i="21"/>
  <c r="D14" i="21"/>
  <c r="C14" i="21"/>
  <c r="B14" i="21"/>
  <c r="A14" i="21"/>
  <c r="W13" i="21"/>
  <c r="U13" i="21"/>
  <c r="S13" i="21"/>
  <c r="Q13" i="21"/>
  <c r="P13" i="21"/>
  <c r="J13" i="21"/>
  <c r="I13" i="21"/>
  <c r="H13" i="21"/>
  <c r="G13" i="21"/>
  <c r="F13" i="21"/>
  <c r="E13" i="21"/>
  <c r="D13" i="21"/>
  <c r="C13" i="21"/>
  <c r="B13" i="21"/>
  <c r="A13" i="21"/>
  <c r="W12" i="21"/>
  <c r="U12" i="21"/>
  <c r="S12" i="21"/>
  <c r="Q12" i="21"/>
  <c r="P12" i="21"/>
  <c r="J12" i="21"/>
  <c r="I12" i="21"/>
  <c r="H12" i="21"/>
  <c r="G12" i="21"/>
  <c r="F12" i="21"/>
  <c r="E12" i="21"/>
  <c r="D12" i="21"/>
  <c r="C12" i="21"/>
  <c r="B12" i="21"/>
  <c r="A12" i="21"/>
  <c r="W11" i="21"/>
  <c r="U11" i="21"/>
  <c r="S11" i="21"/>
  <c r="Q11" i="21"/>
  <c r="P11" i="21"/>
  <c r="J11" i="21"/>
  <c r="I11" i="21"/>
  <c r="H11" i="21"/>
  <c r="G11" i="21"/>
  <c r="F11" i="21"/>
  <c r="E11" i="21"/>
  <c r="D11" i="21"/>
  <c r="C11" i="21"/>
  <c r="B11" i="21"/>
  <c r="A11" i="21"/>
  <c r="W10" i="21"/>
  <c r="U10" i="21"/>
  <c r="S10" i="21"/>
  <c r="Q10" i="21"/>
  <c r="Q37" i="21" s="1"/>
  <c r="P10" i="21"/>
  <c r="J10" i="21"/>
  <c r="I10" i="21"/>
  <c r="H10" i="21"/>
  <c r="G10" i="21"/>
  <c r="F10" i="21"/>
  <c r="E10" i="21"/>
  <c r="D10" i="21"/>
  <c r="C10" i="21"/>
  <c r="B10" i="21"/>
  <c r="A10" i="21"/>
  <c r="O37" i="21"/>
  <c r="M37" i="21"/>
  <c r="L37" i="21"/>
  <c r="K37" i="21"/>
  <c r="N36" i="21"/>
  <c r="R36" i="21" s="1"/>
  <c r="N35" i="21"/>
  <c r="R35" i="21" s="1"/>
  <c r="N34" i="21"/>
  <c r="R34" i="21" s="1"/>
  <c r="N33" i="21"/>
  <c r="R33" i="21" s="1"/>
  <c r="N32" i="21"/>
  <c r="R32" i="21" s="1"/>
  <c r="N31" i="21"/>
  <c r="R31" i="21" s="1"/>
  <c r="N30" i="21"/>
  <c r="R30" i="21" s="1"/>
  <c r="N29" i="21"/>
  <c r="R29" i="21" s="1"/>
  <c r="N28" i="21"/>
  <c r="R28" i="21" s="1"/>
  <c r="N27" i="21"/>
  <c r="R27" i="21" s="1"/>
  <c r="N26" i="21"/>
  <c r="R26" i="21" s="1"/>
  <c r="N25" i="21"/>
  <c r="R25" i="21" s="1"/>
  <c r="N24" i="21"/>
  <c r="R24" i="21" s="1"/>
  <c r="N23" i="21"/>
  <c r="R23" i="21" s="1"/>
  <c r="N22" i="21"/>
  <c r="R22" i="21" s="1"/>
  <c r="N21" i="21"/>
  <c r="R21" i="21" s="1"/>
  <c r="N20" i="21"/>
  <c r="R20" i="21" s="1"/>
  <c r="N19" i="21"/>
  <c r="R19" i="21" s="1"/>
  <c r="N18" i="21"/>
  <c r="R18" i="21" s="1"/>
  <c r="N17" i="21"/>
  <c r="R17" i="21" s="1"/>
  <c r="N16" i="21"/>
  <c r="R16" i="21" s="1"/>
  <c r="N15" i="21"/>
  <c r="R15" i="21" s="1"/>
  <c r="N14" i="21"/>
  <c r="N13" i="21"/>
  <c r="R13" i="21" s="1"/>
  <c r="N12" i="21"/>
  <c r="R12" i="21" s="1"/>
  <c r="N11" i="21"/>
  <c r="R11" i="21" s="1"/>
  <c r="W37" i="21"/>
  <c r="U37" i="21"/>
  <c r="S37" i="21"/>
  <c r="P37" i="21"/>
  <c r="N10" i="21"/>
  <c r="R10" i="21" l="1"/>
  <c r="X10" i="21" s="1"/>
  <c r="R14" i="21"/>
  <c r="V10" i="21"/>
  <c r="R37" i="21"/>
  <c r="V11" i="21"/>
  <c r="X11" i="21"/>
  <c r="T11" i="21"/>
  <c r="V12" i="21"/>
  <c r="X12" i="21"/>
  <c r="T12" i="21"/>
  <c r="V13" i="21"/>
  <c r="X13" i="21"/>
  <c r="T13" i="21"/>
  <c r="V14" i="21"/>
  <c r="X14" i="21"/>
  <c r="T14" i="21"/>
  <c r="V15" i="21"/>
  <c r="X15" i="21"/>
  <c r="T15" i="21"/>
  <c r="V16" i="21"/>
  <c r="X16" i="21"/>
  <c r="T16" i="21"/>
  <c r="V17" i="21"/>
  <c r="X17" i="21"/>
  <c r="T17" i="21"/>
  <c r="V18" i="21"/>
  <c r="X18" i="21"/>
  <c r="T18" i="21"/>
  <c r="V19" i="21"/>
  <c r="X19" i="21"/>
  <c r="T19" i="21"/>
  <c r="V20" i="21"/>
  <c r="X20" i="21"/>
  <c r="T20" i="21"/>
  <c r="V21" i="21"/>
  <c r="X21" i="21"/>
  <c r="T21" i="21"/>
  <c r="V22" i="21"/>
  <c r="X22" i="21"/>
  <c r="T22" i="21"/>
  <c r="V23" i="21"/>
  <c r="X23" i="21"/>
  <c r="T23" i="21"/>
  <c r="V24" i="21"/>
  <c r="X24" i="21"/>
  <c r="T24" i="21"/>
  <c r="V25" i="21"/>
  <c r="X25" i="21"/>
  <c r="T25" i="21"/>
  <c r="V26" i="21"/>
  <c r="X26" i="21"/>
  <c r="T26" i="21"/>
  <c r="V27" i="21"/>
  <c r="X27" i="21"/>
  <c r="T27" i="21"/>
  <c r="V28" i="21"/>
  <c r="X28" i="21"/>
  <c r="T28" i="21"/>
  <c r="V29" i="21"/>
  <c r="X29" i="21"/>
  <c r="T29" i="21"/>
  <c r="V30" i="21"/>
  <c r="X30" i="21"/>
  <c r="T30" i="21"/>
  <c r="V31" i="21"/>
  <c r="X31" i="21"/>
  <c r="T31" i="21"/>
  <c r="V32" i="21"/>
  <c r="X32" i="21"/>
  <c r="T32" i="21"/>
  <c r="V33" i="21"/>
  <c r="X33" i="21"/>
  <c r="T33" i="21"/>
  <c r="V34" i="21"/>
  <c r="X34" i="21"/>
  <c r="T34" i="21"/>
  <c r="V35" i="21"/>
  <c r="X35" i="21"/>
  <c r="T35" i="21"/>
  <c r="V36" i="21"/>
  <c r="X36" i="21"/>
  <c r="T36" i="21"/>
  <c r="N37" i="21"/>
  <c r="S46" i="20"/>
  <c r="R46" i="20"/>
  <c r="W42" i="20"/>
  <c r="U42" i="20"/>
  <c r="S42" i="20"/>
  <c r="R42" i="20"/>
  <c r="W36" i="20"/>
  <c r="U36" i="20"/>
  <c r="S36" i="20"/>
  <c r="Q36" i="20"/>
  <c r="P36" i="20"/>
  <c r="J36" i="20"/>
  <c r="I36" i="20"/>
  <c r="H36" i="20"/>
  <c r="G36" i="20"/>
  <c r="F36" i="20"/>
  <c r="E36" i="20"/>
  <c r="D36" i="20"/>
  <c r="C36" i="20"/>
  <c r="B36" i="20"/>
  <c r="A36" i="20"/>
  <c r="W35" i="20"/>
  <c r="U35" i="20"/>
  <c r="S35" i="20"/>
  <c r="Q35" i="20"/>
  <c r="P35" i="20"/>
  <c r="J35" i="20"/>
  <c r="I35" i="20"/>
  <c r="H35" i="20"/>
  <c r="G35" i="20"/>
  <c r="F35" i="20"/>
  <c r="E35" i="20"/>
  <c r="D35" i="20"/>
  <c r="C35" i="20"/>
  <c r="B35" i="20"/>
  <c r="A35" i="20"/>
  <c r="W34" i="20"/>
  <c r="U34" i="20"/>
  <c r="S34" i="20"/>
  <c r="Q34" i="20"/>
  <c r="P34" i="20"/>
  <c r="J34" i="20"/>
  <c r="I34" i="20"/>
  <c r="H34" i="20"/>
  <c r="G34" i="20"/>
  <c r="F34" i="20"/>
  <c r="E34" i="20"/>
  <c r="D34" i="20"/>
  <c r="C34" i="20"/>
  <c r="B34" i="20"/>
  <c r="A34" i="20"/>
  <c r="W33" i="20"/>
  <c r="U33" i="20"/>
  <c r="S33" i="20"/>
  <c r="Q33" i="20"/>
  <c r="P33" i="20"/>
  <c r="J33" i="20"/>
  <c r="I33" i="20"/>
  <c r="H33" i="20"/>
  <c r="G33" i="20"/>
  <c r="F33" i="20"/>
  <c r="E33" i="20"/>
  <c r="D33" i="20"/>
  <c r="C33" i="20"/>
  <c r="B33" i="20"/>
  <c r="A33" i="20"/>
  <c r="W32" i="20"/>
  <c r="U32" i="20"/>
  <c r="S32" i="20"/>
  <c r="Q32" i="20"/>
  <c r="P32" i="20"/>
  <c r="J32" i="20"/>
  <c r="I32" i="20"/>
  <c r="H32" i="20"/>
  <c r="G32" i="20"/>
  <c r="F32" i="20"/>
  <c r="E32" i="20"/>
  <c r="D32" i="20"/>
  <c r="C32" i="20"/>
  <c r="B32" i="20"/>
  <c r="A32" i="20"/>
  <c r="W31" i="20"/>
  <c r="U31" i="20"/>
  <c r="S31" i="20"/>
  <c r="Q31" i="20"/>
  <c r="P31" i="20"/>
  <c r="J31" i="20"/>
  <c r="I31" i="20"/>
  <c r="H31" i="20"/>
  <c r="G31" i="20"/>
  <c r="F31" i="20"/>
  <c r="E31" i="20"/>
  <c r="D31" i="20"/>
  <c r="C31" i="20"/>
  <c r="B31" i="20"/>
  <c r="A31" i="20"/>
  <c r="W30" i="20"/>
  <c r="U30" i="20"/>
  <c r="S30" i="20"/>
  <c r="Q30" i="20"/>
  <c r="P30" i="20"/>
  <c r="J30" i="20"/>
  <c r="I30" i="20"/>
  <c r="H30" i="20"/>
  <c r="G30" i="20"/>
  <c r="F30" i="20"/>
  <c r="E30" i="20"/>
  <c r="D30" i="20"/>
  <c r="C30" i="20"/>
  <c r="B30" i="20"/>
  <c r="A30" i="20"/>
  <c r="W29" i="20"/>
  <c r="U29" i="20"/>
  <c r="S29" i="20"/>
  <c r="Q29" i="20"/>
  <c r="P29" i="20"/>
  <c r="J29" i="20"/>
  <c r="I29" i="20"/>
  <c r="H29" i="20"/>
  <c r="G29" i="20"/>
  <c r="F29" i="20"/>
  <c r="E29" i="20"/>
  <c r="D29" i="20"/>
  <c r="C29" i="20"/>
  <c r="B29" i="20"/>
  <c r="A29" i="20"/>
  <c r="W28" i="20"/>
  <c r="U28" i="20"/>
  <c r="S28" i="20"/>
  <c r="Q28" i="20"/>
  <c r="P28" i="20"/>
  <c r="J28" i="20"/>
  <c r="I28" i="20"/>
  <c r="H28" i="20"/>
  <c r="G28" i="20"/>
  <c r="F28" i="20"/>
  <c r="E28" i="20"/>
  <c r="D28" i="20"/>
  <c r="C28" i="20"/>
  <c r="B28" i="20"/>
  <c r="A28" i="20"/>
  <c r="W27" i="20"/>
  <c r="U27" i="20"/>
  <c r="S27" i="20"/>
  <c r="Q27" i="20"/>
  <c r="P27" i="20"/>
  <c r="J27" i="20"/>
  <c r="I27" i="20"/>
  <c r="H27" i="20"/>
  <c r="G27" i="20"/>
  <c r="F27" i="20"/>
  <c r="E27" i="20"/>
  <c r="D27" i="20"/>
  <c r="C27" i="20"/>
  <c r="B27" i="20"/>
  <c r="A27" i="20"/>
  <c r="W26" i="20"/>
  <c r="U26" i="20"/>
  <c r="S26" i="20"/>
  <c r="Q26" i="20"/>
  <c r="P26" i="20"/>
  <c r="J26" i="20"/>
  <c r="I26" i="20"/>
  <c r="H26" i="20"/>
  <c r="G26" i="20"/>
  <c r="F26" i="20"/>
  <c r="E26" i="20"/>
  <c r="D26" i="20"/>
  <c r="C26" i="20"/>
  <c r="B26" i="20"/>
  <c r="A26" i="20"/>
  <c r="W25" i="20"/>
  <c r="U25" i="20"/>
  <c r="S25" i="20"/>
  <c r="Q25" i="20"/>
  <c r="P25" i="20"/>
  <c r="J25" i="20"/>
  <c r="I25" i="20"/>
  <c r="H25" i="20"/>
  <c r="G25" i="20"/>
  <c r="F25" i="20"/>
  <c r="E25" i="20"/>
  <c r="D25" i="20"/>
  <c r="C25" i="20"/>
  <c r="B25" i="20"/>
  <c r="A25" i="20"/>
  <c r="W24" i="20"/>
  <c r="U24" i="20"/>
  <c r="S24" i="20"/>
  <c r="Q24" i="20"/>
  <c r="P24" i="20"/>
  <c r="J24" i="20"/>
  <c r="I24" i="20"/>
  <c r="H24" i="20"/>
  <c r="G24" i="20"/>
  <c r="F24" i="20"/>
  <c r="E24" i="20"/>
  <c r="D24" i="20"/>
  <c r="C24" i="20"/>
  <c r="B24" i="20"/>
  <c r="A24" i="20"/>
  <c r="W23" i="20"/>
  <c r="U23" i="20"/>
  <c r="S23" i="20"/>
  <c r="Q23" i="20"/>
  <c r="P23" i="20"/>
  <c r="J23" i="20"/>
  <c r="I23" i="20"/>
  <c r="H23" i="20"/>
  <c r="G23" i="20"/>
  <c r="F23" i="20"/>
  <c r="E23" i="20"/>
  <c r="D23" i="20"/>
  <c r="C23" i="20"/>
  <c r="B23" i="20"/>
  <c r="A23" i="20"/>
  <c r="W22" i="20"/>
  <c r="U22" i="20"/>
  <c r="S22" i="20"/>
  <c r="Q22" i="20"/>
  <c r="P22" i="20"/>
  <c r="J22" i="20"/>
  <c r="I22" i="20"/>
  <c r="H22" i="20"/>
  <c r="G22" i="20"/>
  <c r="F22" i="20"/>
  <c r="E22" i="20"/>
  <c r="D22" i="20"/>
  <c r="C22" i="20"/>
  <c r="B22" i="20"/>
  <c r="A22" i="20"/>
  <c r="W21" i="20"/>
  <c r="U21" i="20"/>
  <c r="S21" i="20"/>
  <c r="Q21" i="20"/>
  <c r="P21" i="20"/>
  <c r="J21" i="20"/>
  <c r="I21" i="20"/>
  <c r="H21" i="20"/>
  <c r="G21" i="20"/>
  <c r="F21" i="20"/>
  <c r="E21" i="20"/>
  <c r="D21" i="20"/>
  <c r="C21" i="20"/>
  <c r="B21" i="20"/>
  <c r="A21" i="20"/>
  <c r="W20" i="20"/>
  <c r="U20" i="20"/>
  <c r="S20" i="20"/>
  <c r="Q20" i="20"/>
  <c r="P20" i="20"/>
  <c r="J20" i="20"/>
  <c r="I20" i="20"/>
  <c r="H20" i="20"/>
  <c r="G20" i="20"/>
  <c r="F20" i="20"/>
  <c r="E20" i="20"/>
  <c r="D20" i="20"/>
  <c r="C20" i="20"/>
  <c r="B20" i="20"/>
  <c r="A20" i="20"/>
  <c r="W19" i="20"/>
  <c r="U19" i="20"/>
  <c r="S19" i="20"/>
  <c r="Q19" i="20"/>
  <c r="P19" i="20"/>
  <c r="J19" i="20"/>
  <c r="I19" i="20"/>
  <c r="H19" i="20"/>
  <c r="G19" i="20"/>
  <c r="F19" i="20"/>
  <c r="E19" i="20"/>
  <c r="D19" i="20"/>
  <c r="C19" i="20"/>
  <c r="B19" i="20"/>
  <c r="A19" i="20"/>
  <c r="W18" i="20"/>
  <c r="U18" i="20"/>
  <c r="S18" i="20"/>
  <c r="Q18" i="20"/>
  <c r="P18" i="20"/>
  <c r="J18" i="20"/>
  <c r="I18" i="20"/>
  <c r="H18" i="20"/>
  <c r="G18" i="20"/>
  <c r="F18" i="20"/>
  <c r="E18" i="20"/>
  <c r="D18" i="20"/>
  <c r="C18" i="20"/>
  <c r="B18" i="20"/>
  <c r="A18" i="20"/>
  <c r="W17" i="20"/>
  <c r="U17" i="20"/>
  <c r="S17" i="20"/>
  <c r="Q17" i="20"/>
  <c r="P17" i="20"/>
  <c r="J17" i="20"/>
  <c r="I17" i="20"/>
  <c r="H17" i="20"/>
  <c r="G17" i="20"/>
  <c r="F17" i="20"/>
  <c r="E17" i="20"/>
  <c r="D17" i="20"/>
  <c r="C17" i="20"/>
  <c r="B17" i="20"/>
  <c r="A17" i="20"/>
  <c r="W16" i="20"/>
  <c r="U16" i="20"/>
  <c r="S16" i="20"/>
  <c r="Q16" i="20"/>
  <c r="P16" i="20"/>
  <c r="J16" i="20"/>
  <c r="I16" i="20"/>
  <c r="H16" i="20"/>
  <c r="G16" i="20"/>
  <c r="F16" i="20"/>
  <c r="E16" i="20"/>
  <c r="D16" i="20"/>
  <c r="C16" i="20"/>
  <c r="B16" i="20"/>
  <c r="A16" i="20"/>
  <c r="W15" i="20"/>
  <c r="U15" i="20"/>
  <c r="S15" i="20"/>
  <c r="Q15" i="20"/>
  <c r="P15" i="20"/>
  <c r="J15" i="20"/>
  <c r="I15" i="20"/>
  <c r="H15" i="20"/>
  <c r="G15" i="20"/>
  <c r="F15" i="20"/>
  <c r="E15" i="20"/>
  <c r="D15" i="20"/>
  <c r="C15" i="20"/>
  <c r="B15" i="20"/>
  <c r="A15" i="20"/>
  <c r="W14" i="20"/>
  <c r="U14" i="20"/>
  <c r="S14" i="20"/>
  <c r="Q14" i="20"/>
  <c r="P14" i="20"/>
  <c r="J14" i="20"/>
  <c r="I14" i="20"/>
  <c r="H14" i="20"/>
  <c r="G14" i="20"/>
  <c r="F14" i="20"/>
  <c r="E14" i="20"/>
  <c r="D14" i="20"/>
  <c r="C14" i="20"/>
  <c r="B14" i="20"/>
  <c r="A14" i="20"/>
  <c r="W13" i="20"/>
  <c r="U13" i="20"/>
  <c r="S13" i="20"/>
  <c r="Q13" i="20"/>
  <c r="P13" i="20"/>
  <c r="J13" i="20"/>
  <c r="I13" i="20"/>
  <c r="H13" i="20"/>
  <c r="G13" i="20"/>
  <c r="F13" i="20"/>
  <c r="E13" i="20"/>
  <c r="D13" i="20"/>
  <c r="C13" i="20"/>
  <c r="B13" i="20"/>
  <c r="A13" i="20"/>
  <c r="W12" i="20"/>
  <c r="U12" i="20"/>
  <c r="S12" i="20"/>
  <c r="Q12" i="20"/>
  <c r="P12" i="20"/>
  <c r="J12" i="20"/>
  <c r="I12" i="20"/>
  <c r="H12" i="20"/>
  <c r="G12" i="20"/>
  <c r="F12" i="20"/>
  <c r="E12" i="20"/>
  <c r="D12" i="20"/>
  <c r="C12" i="20"/>
  <c r="B12" i="20"/>
  <c r="A12" i="20"/>
  <c r="W11" i="20"/>
  <c r="U11" i="20"/>
  <c r="S11" i="20"/>
  <c r="Q11" i="20"/>
  <c r="P11" i="20"/>
  <c r="J11" i="20"/>
  <c r="I11" i="20"/>
  <c r="H11" i="20"/>
  <c r="G11" i="20"/>
  <c r="F11" i="20"/>
  <c r="E11" i="20"/>
  <c r="D11" i="20"/>
  <c r="C11" i="20"/>
  <c r="B11" i="20"/>
  <c r="A11" i="20"/>
  <c r="W10" i="20"/>
  <c r="U10" i="20"/>
  <c r="S10" i="20"/>
  <c r="Q10" i="20"/>
  <c r="Q37" i="20" s="1"/>
  <c r="P10" i="20"/>
  <c r="J10" i="20"/>
  <c r="I10" i="20"/>
  <c r="H10" i="20"/>
  <c r="G10" i="20"/>
  <c r="F10" i="20"/>
  <c r="E10" i="20"/>
  <c r="D10" i="20"/>
  <c r="C10" i="20"/>
  <c r="B10" i="20"/>
  <c r="A10" i="20"/>
  <c r="O37" i="20"/>
  <c r="M37" i="20"/>
  <c r="L37" i="20"/>
  <c r="K37" i="20"/>
  <c r="N36" i="20"/>
  <c r="R36" i="20" s="1"/>
  <c r="N35" i="20"/>
  <c r="R35" i="20" s="1"/>
  <c r="N34" i="20"/>
  <c r="R34" i="20" s="1"/>
  <c r="N33" i="20"/>
  <c r="R33" i="20" s="1"/>
  <c r="N32" i="20"/>
  <c r="R32" i="20" s="1"/>
  <c r="N31" i="20"/>
  <c r="R31" i="20" s="1"/>
  <c r="N30" i="20"/>
  <c r="R30" i="20" s="1"/>
  <c r="N29" i="20"/>
  <c r="R29" i="20" s="1"/>
  <c r="N28" i="20"/>
  <c r="R28" i="20" s="1"/>
  <c r="N27" i="20"/>
  <c r="R27" i="20" s="1"/>
  <c r="N26" i="20"/>
  <c r="R26" i="20" s="1"/>
  <c r="N25" i="20"/>
  <c r="R25" i="20" s="1"/>
  <c r="N24" i="20"/>
  <c r="R24" i="20" s="1"/>
  <c r="N23" i="20"/>
  <c r="R23" i="20" s="1"/>
  <c r="N22" i="20"/>
  <c r="R22" i="20" s="1"/>
  <c r="N21" i="20"/>
  <c r="R21" i="20" s="1"/>
  <c r="N20" i="20"/>
  <c r="R20" i="20" s="1"/>
  <c r="N19" i="20"/>
  <c r="R19" i="20" s="1"/>
  <c r="N18" i="20"/>
  <c r="R18" i="20" s="1"/>
  <c r="N17" i="20"/>
  <c r="R17" i="20" s="1"/>
  <c r="N16" i="20"/>
  <c r="R16" i="20" s="1"/>
  <c r="N15" i="20"/>
  <c r="R15" i="20" s="1"/>
  <c r="N14" i="20"/>
  <c r="R14" i="20" s="1"/>
  <c r="N13" i="20"/>
  <c r="R13" i="20" s="1"/>
  <c r="N12" i="20"/>
  <c r="R12" i="20" s="1"/>
  <c r="N11" i="20"/>
  <c r="R11" i="20" s="1"/>
  <c r="W37" i="20"/>
  <c r="U37" i="20"/>
  <c r="S37" i="20"/>
  <c r="P37" i="20"/>
  <c r="N10" i="20"/>
  <c r="R10" i="20" s="1"/>
  <c r="Q38" i="12"/>
  <c r="P38" i="12"/>
  <c r="O38" i="12"/>
  <c r="N38" i="12"/>
  <c r="M38" i="12"/>
  <c r="T10" i="21" l="1"/>
  <c r="X37" i="21"/>
  <c r="T37" i="21"/>
  <c r="V37" i="21"/>
  <c r="V10" i="20"/>
  <c r="X10" i="20"/>
  <c r="R37" i="20"/>
  <c r="T10" i="20"/>
  <c r="U46" i="20"/>
  <c r="U41" i="20"/>
  <c r="U44" i="20" s="1"/>
  <c r="V11" i="20"/>
  <c r="X11" i="20"/>
  <c r="T11" i="20"/>
  <c r="V12" i="20"/>
  <c r="X12" i="20"/>
  <c r="T12" i="20"/>
  <c r="V13" i="20"/>
  <c r="X13" i="20"/>
  <c r="T13" i="20"/>
  <c r="V14" i="20"/>
  <c r="X14" i="20"/>
  <c r="T14" i="20"/>
  <c r="V15" i="20"/>
  <c r="X15" i="20"/>
  <c r="T15" i="20"/>
  <c r="V16" i="20"/>
  <c r="X16" i="20"/>
  <c r="T16" i="20"/>
  <c r="V17" i="20"/>
  <c r="X17" i="20"/>
  <c r="T17" i="20"/>
  <c r="V18" i="20"/>
  <c r="T18" i="20"/>
  <c r="X18" i="20"/>
  <c r="V19" i="20"/>
  <c r="X19" i="20"/>
  <c r="T19" i="20"/>
  <c r="V20" i="20"/>
  <c r="X20" i="20"/>
  <c r="T20" i="20"/>
  <c r="V21" i="20"/>
  <c r="X21" i="20"/>
  <c r="T21" i="20"/>
  <c r="V22" i="20"/>
  <c r="X22" i="20"/>
  <c r="T22" i="20"/>
  <c r="V23" i="20"/>
  <c r="X23" i="20"/>
  <c r="T23" i="20"/>
  <c r="V24" i="20"/>
  <c r="X24" i="20"/>
  <c r="T24" i="20"/>
  <c r="V25" i="20"/>
  <c r="X25" i="20"/>
  <c r="T25" i="20"/>
  <c r="V26" i="20"/>
  <c r="X26" i="20"/>
  <c r="T26" i="20"/>
  <c r="V27" i="20"/>
  <c r="X27" i="20"/>
  <c r="T27" i="20"/>
  <c r="V28" i="20"/>
  <c r="X28" i="20"/>
  <c r="T28" i="20"/>
  <c r="V29" i="20"/>
  <c r="X29" i="20"/>
  <c r="T29" i="20"/>
  <c r="V30" i="20"/>
  <c r="X30" i="20"/>
  <c r="T30" i="20"/>
  <c r="V31" i="20"/>
  <c r="X31" i="20"/>
  <c r="T31" i="20"/>
  <c r="V32" i="20"/>
  <c r="X32" i="20"/>
  <c r="T32" i="20"/>
  <c r="V33" i="20"/>
  <c r="X33" i="20"/>
  <c r="T33" i="20"/>
  <c r="V34" i="20"/>
  <c r="X34" i="20"/>
  <c r="T34" i="20"/>
  <c r="V35" i="20"/>
  <c r="X35" i="20"/>
  <c r="T35" i="20"/>
  <c r="V36" i="20"/>
  <c r="X36" i="20"/>
  <c r="T36" i="20"/>
  <c r="W46" i="20"/>
  <c r="W41" i="20"/>
  <c r="W44" i="20" s="1"/>
  <c r="S41" i="20"/>
  <c r="S44" i="20" s="1"/>
  <c r="N37" i="20"/>
  <c r="W42" i="19"/>
  <c r="U42" i="19"/>
  <c r="S42" i="19"/>
  <c r="R42" i="19"/>
  <c r="R41" i="19"/>
  <c r="W36" i="19"/>
  <c r="U36" i="19"/>
  <c r="S36" i="19"/>
  <c r="Q36" i="19"/>
  <c r="P36" i="19"/>
  <c r="J36" i="19"/>
  <c r="I36" i="19"/>
  <c r="H36" i="19"/>
  <c r="G36" i="19"/>
  <c r="F36" i="19"/>
  <c r="E36" i="19"/>
  <c r="D36" i="19"/>
  <c r="C36" i="19"/>
  <c r="B36" i="19"/>
  <c r="A36" i="19"/>
  <c r="W35" i="19"/>
  <c r="U35" i="19"/>
  <c r="S35" i="19"/>
  <c r="Q35" i="19"/>
  <c r="P35" i="19"/>
  <c r="J35" i="19"/>
  <c r="I35" i="19"/>
  <c r="H35" i="19"/>
  <c r="G35" i="19"/>
  <c r="F35" i="19"/>
  <c r="E35" i="19"/>
  <c r="D35" i="19"/>
  <c r="C35" i="19"/>
  <c r="B35" i="19"/>
  <c r="A35" i="19"/>
  <c r="W34" i="19"/>
  <c r="U34" i="19"/>
  <c r="S34" i="19"/>
  <c r="Q34" i="19"/>
  <c r="P34" i="19"/>
  <c r="J34" i="19"/>
  <c r="I34" i="19"/>
  <c r="H34" i="19"/>
  <c r="G34" i="19"/>
  <c r="F34" i="19"/>
  <c r="E34" i="19"/>
  <c r="D34" i="19"/>
  <c r="C34" i="19"/>
  <c r="B34" i="19"/>
  <c r="A34" i="19"/>
  <c r="W33" i="19"/>
  <c r="U33" i="19"/>
  <c r="S33" i="19"/>
  <c r="Q33" i="19"/>
  <c r="P33" i="19"/>
  <c r="J33" i="19"/>
  <c r="I33" i="19"/>
  <c r="H33" i="19"/>
  <c r="G33" i="19"/>
  <c r="F33" i="19"/>
  <c r="E33" i="19"/>
  <c r="D33" i="19"/>
  <c r="C33" i="19"/>
  <c r="B33" i="19"/>
  <c r="A33" i="19"/>
  <c r="W32" i="19"/>
  <c r="U32" i="19"/>
  <c r="S32" i="19"/>
  <c r="Q32" i="19"/>
  <c r="P32" i="19"/>
  <c r="J32" i="19"/>
  <c r="I32" i="19"/>
  <c r="H32" i="19"/>
  <c r="G32" i="19"/>
  <c r="F32" i="19"/>
  <c r="E32" i="19"/>
  <c r="D32" i="19"/>
  <c r="C32" i="19"/>
  <c r="B32" i="19"/>
  <c r="A32" i="19"/>
  <c r="W31" i="19"/>
  <c r="U31" i="19"/>
  <c r="S31" i="19"/>
  <c r="Q31" i="19"/>
  <c r="P31" i="19"/>
  <c r="J31" i="19"/>
  <c r="I31" i="19"/>
  <c r="H31" i="19"/>
  <c r="G31" i="19"/>
  <c r="F31" i="19"/>
  <c r="E31" i="19"/>
  <c r="D31" i="19"/>
  <c r="C31" i="19"/>
  <c r="B31" i="19"/>
  <c r="A31" i="19"/>
  <c r="W30" i="19"/>
  <c r="U30" i="19"/>
  <c r="S30" i="19"/>
  <c r="Q30" i="19"/>
  <c r="P30" i="19"/>
  <c r="J30" i="19"/>
  <c r="I30" i="19"/>
  <c r="H30" i="19"/>
  <c r="G30" i="19"/>
  <c r="F30" i="19"/>
  <c r="E30" i="19"/>
  <c r="D30" i="19"/>
  <c r="C30" i="19"/>
  <c r="B30" i="19"/>
  <c r="A30" i="19"/>
  <c r="W29" i="19"/>
  <c r="U29" i="19"/>
  <c r="S29" i="19"/>
  <c r="Q29" i="19"/>
  <c r="P29" i="19"/>
  <c r="J29" i="19"/>
  <c r="I29" i="19"/>
  <c r="H29" i="19"/>
  <c r="G29" i="19"/>
  <c r="F29" i="19"/>
  <c r="E29" i="19"/>
  <c r="D29" i="19"/>
  <c r="C29" i="19"/>
  <c r="B29" i="19"/>
  <c r="A29" i="19"/>
  <c r="W28" i="19"/>
  <c r="U28" i="19"/>
  <c r="S28" i="19"/>
  <c r="Q28" i="19"/>
  <c r="P28" i="19"/>
  <c r="J28" i="19"/>
  <c r="I28" i="19"/>
  <c r="H28" i="19"/>
  <c r="G28" i="19"/>
  <c r="F28" i="19"/>
  <c r="E28" i="19"/>
  <c r="D28" i="19"/>
  <c r="C28" i="19"/>
  <c r="B28" i="19"/>
  <c r="A28" i="19"/>
  <c r="W27" i="19"/>
  <c r="U27" i="19"/>
  <c r="S27" i="19"/>
  <c r="Q27" i="19"/>
  <c r="P27" i="19"/>
  <c r="J27" i="19"/>
  <c r="I27" i="19"/>
  <c r="H27" i="19"/>
  <c r="G27" i="19"/>
  <c r="F27" i="19"/>
  <c r="E27" i="19"/>
  <c r="D27" i="19"/>
  <c r="C27" i="19"/>
  <c r="B27" i="19"/>
  <c r="A27" i="19"/>
  <c r="W26" i="19"/>
  <c r="U26" i="19"/>
  <c r="S26" i="19"/>
  <c r="Q26" i="19"/>
  <c r="P26" i="19"/>
  <c r="J26" i="19"/>
  <c r="I26" i="19"/>
  <c r="H26" i="19"/>
  <c r="G26" i="19"/>
  <c r="F26" i="19"/>
  <c r="E26" i="19"/>
  <c r="D26" i="19"/>
  <c r="C26" i="19"/>
  <c r="B26" i="19"/>
  <c r="A26" i="19"/>
  <c r="W25" i="19"/>
  <c r="U25" i="19"/>
  <c r="S25" i="19"/>
  <c r="Q25" i="19"/>
  <c r="P25" i="19"/>
  <c r="J25" i="19"/>
  <c r="I25" i="19"/>
  <c r="H25" i="19"/>
  <c r="G25" i="19"/>
  <c r="F25" i="19"/>
  <c r="E25" i="19"/>
  <c r="D25" i="19"/>
  <c r="C25" i="19"/>
  <c r="B25" i="19"/>
  <c r="A25" i="19"/>
  <c r="W24" i="19"/>
  <c r="U24" i="19"/>
  <c r="S24" i="19"/>
  <c r="Q24" i="19"/>
  <c r="P24" i="19"/>
  <c r="J24" i="19"/>
  <c r="I24" i="19"/>
  <c r="H24" i="19"/>
  <c r="G24" i="19"/>
  <c r="F24" i="19"/>
  <c r="E24" i="19"/>
  <c r="D24" i="19"/>
  <c r="C24" i="19"/>
  <c r="B24" i="19"/>
  <c r="A24" i="19"/>
  <c r="W23" i="19"/>
  <c r="U23" i="19"/>
  <c r="S23" i="19"/>
  <c r="Q23" i="19"/>
  <c r="P23" i="19"/>
  <c r="J23" i="19"/>
  <c r="I23" i="19"/>
  <c r="H23" i="19"/>
  <c r="G23" i="19"/>
  <c r="F23" i="19"/>
  <c r="E23" i="19"/>
  <c r="D23" i="19"/>
  <c r="C23" i="19"/>
  <c r="B23" i="19"/>
  <c r="A23" i="19"/>
  <c r="W22" i="19"/>
  <c r="U22" i="19"/>
  <c r="S22" i="19"/>
  <c r="Q22" i="19"/>
  <c r="P22" i="19"/>
  <c r="J22" i="19"/>
  <c r="I22" i="19"/>
  <c r="H22" i="19"/>
  <c r="G22" i="19"/>
  <c r="F22" i="19"/>
  <c r="E22" i="19"/>
  <c r="D22" i="19"/>
  <c r="C22" i="19"/>
  <c r="B22" i="19"/>
  <c r="A22" i="19"/>
  <c r="W21" i="19"/>
  <c r="U21" i="19"/>
  <c r="S21" i="19"/>
  <c r="Q21" i="19"/>
  <c r="P21" i="19"/>
  <c r="J21" i="19"/>
  <c r="I21" i="19"/>
  <c r="H21" i="19"/>
  <c r="G21" i="19"/>
  <c r="F21" i="19"/>
  <c r="E21" i="19"/>
  <c r="D21" i="19"/>
  <c r="C21" i="19"/>
  <c r="B21" i="19"/>
  <c r="A21" i="19"/>
  <c r="W20" i="19"/>
  <c r="U20" i="19"/>
  <c r="S20" i="19"/>
  <c r="Q20" i="19"/>
  <c r="P20" i="19"/>
  <c r="J20" i="19"/>
  <c r="I20" i="19"/>
  <c r="H20" i="19"/>
  <c r="G20" i="19"/>
  <c r="F20" i="19"/>
  <c r="E20" i="19"/>
  <c r="D20" i="19"/>
  <c r="C20" i="19"/>
  <c r="B20" i="19"/>
  <c r="A20" i="19"/>
  <c r="W19" i="19"/>
  <c r="U19" i="19"/>
  <c r="S19" i="19"/>
  <c r="Q19" i="19"/>
  <c r="P19" i="19"/>
  <c r="J19" i="19"/>
  <c r="I19" i="19"/>
  <c r="H19" i="19"/>
  <c r="G19" i="19"/>
  <c r="F19" i="19"/>
  <c r="E19" i="19"/>
  <c r="D19" i="19"/>
  <c r="C19" i="19"/>
  <c r="B19" i="19"/>
  <c r="A19" i="19"/>
  <c r="W18" i="19"/>
  <c r="U18" i="19"/>
  <c r="S18" i="19"/>
  <c r="Q18" i="19"/>
  <c r="P18" i="19"/>
  <c r="J18" i="19"/>
  <c r="I18" i="19"/>
  <c r="H18" i="19"/>
  <c r="G18" i="19"/>
  <c r="F18" i="19"/>
  <c r="E18" i="19"/>
  <c r="D18" i="19"/>
  <c r="C18" i="19"/>
  <c r="B18" i="19"/>
  <c r="A18" i="19"/>
  <c r="W17" i="19"/>
  <c r="U17" i="19"/>
  <c r="S17" i="19"/>
  <c r="Q17" i="19"/>
  <c r="P17" i="19"/>
  <c r="J17" i="19"/>
  <c r="I17" i="19"/>
  <c r="H17" i="19"/>
  <c r="G17" i="19"/>
  <c r="F17" i="19"/>
  <c r="E17" i="19"/>
  <c r="D17" i="19"/>
  <c r="C17" i="19"/>
  <c r="B17" i="19"/>
  <c r="A17" i="19"/>
  <c r="W16" i="19"/>
  <c r="U16" i="19"/>
  <c r="S16" i="19"/>
  <c r="Q16" i="19"/>
  <c r="P16" i="19"/>
  <c r="J16" i="19"/>
  <c r="I16" i="19"/>
  <c r="H16" i="19"/>
  <c r="G16" i="19"/>
  <c r="F16" i="19"/>
  <c r="E16" i="19"/>
  <c r="D16" i="19"/>
  <c r="C16" i="19"/>
  <c r="B16" i="19"/>
  <c r="A16" i="19"/>
  <c r="W15" i="19"/>
  <c r="U15" i="19"/>
  <c r="S15" i="19"/>
  <c r="Q15" i="19"/>
  <c r="P15" i="19"/>
  <c r="J15" i="19"/>
  <c r="I15" i="19"/>
  <c r="H15" i="19"/>
  <c r="G15" i="19"/>
  <c r="F15" i="19"/>
  <c r="E15" i="19"/>
  <c r="D15" i="19"/>
  <c r="C15" i="19"/>
  <c r="B15" i="19"/>
  <c r="A15" i="19"/>
  <c r="W14" i="19"/>
  <c r="U14" i="19"/>
  <c r="S14" i="19"/>
  <c r="Q14" i="19"/>
  <c r="P14" i="19"/>
  <c r="J14" i="19"/>
  <c r="I14" i="19"/>
  <c r="H14" i="19"/>
  <c r="G14" i="19"/>
  <c r="F14" i="19"/>
  <c r="E14" i="19"/>
  <c r="D14" i="19"/>
  <c r="C14" i="19"/>
  <c r="B14" i="19"/>
  <c r="A14" i="19"/>
  <c r="W13" i="19"/>
  <c r="U13" i="19"/>
  <c r="S13" i="19"/>
  <c r="Q13" i="19"/>
  <c r="P13" i="19"/>
  <c r="J13" i="19"/>
  <c r="I13" i="19"/>
  <c r="H13" i="19"/>
  <c r="G13" i="19"/>
  <c r="F13" i="19"/>
  <c r="E13" i="19"/>
  <c r="D13" i="19"/>
  <c r="C13" i="19"/>
  <c r="B13" i="19"/>
  <c r="A13" i="19"/>
  <c r="W12" i="19"/>
  <c r="U12" i="19"/>
  <c r="S12" i="19"/>
  <c r="Q12" i="19"/>
  <c r="P12" i="19"/>
  <c r="J12" i="19"/>
  <c r="I12" i="19"/>
  <c r="H12" i="19"/>
  <c r="G12" i="19"/>
  <c r="F12" i="19"/>
  <c r="E12" i="19"/>
  <c r="D12" i="19"/>
  <c r="C12" i="19"/>
  <c r="B12" i="19"/>
  <c r="A12" i="19"/>
  <c r="W11" i="19"/>
  <c r="U11" i="19"/>
  <c r="S11" i="19"/>
  <c r="Q11" i="19"/>
  <c r="P11" i="19"/>
  <c r="J11" i="19"/>
  <c r="I11" i="19"/>
  <c r="H11" i="19"/>
  <c r="G11" i="19"/>
  <c r="F11" i="19"/>
  <c r="E11" i="19"/>
  <c r="D11" i="19"/>
  <c r="C11" i="19"/>
  <c r="B11" i="19"/>
  <c r="A11" i="19"/>
  <c r="W10" i="19"/>
  <c r="U10" i="19"/>
  <c r="U37" i="19"/>
  <c r="S10" i="19"/>
  <c r="Q10" i="19"/>
  <c r="Q37" i="19"/>
  <c r="P10" i="19"/>
  <c r="J10" i="19"/>
  <c r="I10" i="19"/>
  <c r="H10" i="19"/>
  <c r="G10" i="19"/>
  <c r="F10" i="19"/>
  <c r="E10" i="19"/>
  <c r="D10" i="19"/>
  <c r="C10" i="19"/>
  <c r="B10" i="19"/>
  <c r="A10" i="19"/>
  <c r="O37" i="19"/>
  <c r="M37" i="19"/>
  <c r="L37" i="19"/>
  <c r="K37" i="19"/>
  <c r="R36" i="19"/>
  <c r="N36" i="19"/>
  <c r="R35" i="19"/>
  <c r="N35" i="19"/>
  <c r="R34" i="19"/>
  <c r="N34" i="19"/>
  <c r="R33" i="19"/>
  <c r="N33" i="19"/>
  <c r="R32" i="19"/>
  <c r="N32" i="19"/>
  <c r="R31" i="19"/>
  <c r="N31" i="19"/>
  <c r="R30" i="19"/>
  <c r="N30" i="19"/>
  <c r="R29" i="19"/>
  <c r="N29" i="19"/>
  <c r="R28" i="19"/>
  <c r="N28" i="19"/>
  <c r="R27" i="19"/>
  <c r="N27" i="19"/>
  <c r="R26" i="19"/>
  <c r="N26" i="19"/>
  <c r="R25" i="19"/>
  <c r="N25" i="19"/>
  <c r="R24" i="19"/>
  <c r="N24" i="19"/>
  <c r="R23" i="19"/>
  <c r="N23" i="19"/>
  <c r="R22" i="19"/>
  <c r="N22" i="19"/>
  <c r="R21" i="19"/>
  <c r="N21" i="19"/>
  <c r="R20" i="19"/>
  <c r="N20" i="19"/>
  <c r="R19" i="19"/>
  <c r="N19" i="19"/>
  <c r="R18" i="19"/>
  <c r="N18" i="19"/>
  <c r="R17" i="19"/>
  <c r="N17" i="19"/>
  <c r="R16" i="19"/>
  <c r="N16" i="19"/>
  <c r="R15" i="19"/>
  <c r="N15" i="19"/>
  <c r="R14" i="19"/>
  <c r="N14" i="19"/>
  <c r="R13" i="19"/>
  <c r="N13" i="19"/>
  <c r="R12" i="19"/>
  <c r="N12" i="19"/>
  <c r="R11" i="19"/>
  <c r="N11" i="19"/>
  <c r="W37" i="19"/>
  <c r="S37" i="19"/>
  <c r="P37" i="19"/>
  <c r="N10" i="19"/>
  <c r="N37" i="19"/>
  <c r="Q38" i="13"/>
  <c r="P38" i="13"/>
  <c r="O38" i="13"/>
  <c r="N38" i="13"/>
  <c r="M38" i="13"/>
  <c r="W42" i="18"/>
  <c r="U42" i="18"/>
  <c r="S42" i="18"/>
  <c r="R42" i="18"/>
  <c r="W36" i="18"/>
  <c r="U36" i="18"/>
  <c r="S36" i="18"/>
  <c r="Q36" i="18"/>
  <c r="P36" i="18"/>
  <c r="J36" i="18"/>
  <c r="I36" i="18"/>
  <c r="H36" i="18"/>
  <c r="G36" i="18"/>
  <c r="F36" i="18"/>
  <c r="E36" i="18"/>
  <c r="D36" i="18"/>
  <c r="C36" i="18"/>
  <c r="B36" i="18"/>
  <c r="A36" i="18"/>
  <c r="W35" i="18"/>
  <c r="U35" i="18"/>
  <c r="S35" i="18"/>
  <c r="Q35" i="18"/>
  <c r="P35" i="18"/>
  <c r="J35" i="18"/>
  <c r="I35" i="18"/>
  <c r="H35" i="18"/>
  <c r="G35" i="18"/>
  <c r="F35" i="18"/>
  <c r="E35" i="18"/>
  <c r="D35" i="18"/>
  <c r="C35" i="18"/>
  <c r="B35" i="18"/>
  <c r="A35" i="18"/>
  <c r="W34" i="18"/>
  <c r="U34" i="18"/>
  <c r="S34" i="18"/>
  <c r="Q34" i="18"/>
  <c r="P34" i="18"/>
  <c r="J34" i="18"/>
  <c r="I34" i="18"/>
  <c r="H34" i="18"/>
  <c r="G34" i="18"/>
  <c r="F34" i="18"/>
  <c r="E34" i="18"/>
  <c r="D34" i="18"/>
  <c r="C34" i="18"/>
  <c r="B34" i="18"/>
  <c r="A34" i="18"/>
  <c r="W33" i="18"/>
  <c r="U33" i="18"/>
  <c r="S33" i="18"/>
  <c r="Q33" i="18"/>
  <c r="P33" i="18"/>
  <c r="J33" i="18"/>
  <c r="I33" i="18"/>
  <c r="H33" i="18"/>
  <c r="G33" i="18"/>
  <c r="F33" i="18"/>
  <c r="E33" i="18"/>
  <c r="D33" i="18"/>
  <c r="C33" i="18"/>
  <c r="B33" i="18"/>
  <c r="A33" i="18"/>
  <c r="W32" i="18"/>
  <c r="U32" i="18"/>
  <c r="S32" i="18"/>
  <c r="Q32" i="18"/>
  <c r="P32" i="18"/>
  <c r="J32" i="18"/>
  <c r="I32" i="18"/>
  <c r="H32" i="18"/>
  <c r="G32" i="18"/>
  <c r="F32" i="18"/>
  <c r="E32" i="18"/>
  <c r="D32" i="18"/>
  <c r="C32" i="18"/>
  <c r="B32" i="18"/>
  <c r="A32" i="18"/>
  <c r="W31" i="18"/>
  <c r="U31" i="18"/>
  <c r="S31" i="18"/>
  <c r="Q31" i="18"/>
  <c r="P31" i="18"/>
  <c r="J31" i="18"/>
  <c r="I31" i="18"/>
  <c r="H31" i="18"/>
  <c r="G31" i="18"/>
  <c r="F31" i="18"/>
  <c r="E31" i="18"/>
  <c r="D31" i="18"/>
  <c r="C31" i="18"/>
  <c r="B31" i="18"/>
  <c r="A31" i="18"/>
  <c r="W30" i="18"/>
  <c r="U30" i="18"/>
  <c r="S30" i="18"/>
  <c r="Q30" i="18"/>
  <c r="P30" i="18"/>
  <c r="J30" i="18"/>
  <c r="I30" i="18"/>
  <c r="H30" i="18"/>
  <c r="G30" i="18"/>
  <c r="F30" i="18"/>
  <c r="E30" i="18"/>
  <c r="D30" i="18"/>
  <c r="C30" i="18"/>
  <c r="B30" i="18"/>
  <c r="A30" i="18"/>
  <c r="W29" i="18"/>
  <c r="U29" i="18"/>
  <c r="S29" i="18"/>
  <c r="Q29" i="18"/>
  <c r="P29" i="18"/>
  <c r="J29" i="18"/>
  <c r="I29" i="18"/>
  <c r="H29" i="18"/>
  <c r="G29" i="18"/>
  <c r="F29" i="18"/>
  <c r="E29" i="18"/>
  <c r="D29" i="18"/>
  <c r="C29" i="18"/>
  <c r="B29" i="18"/>
  <c r="A29" i="18"/>
  <c r="W28" i="18"/>
  <c r="U28" i="18"/>
  <c r="S28" i="18"/>
  <c r="Q28" i="18"/>
  <c r="P28" i="18"/>
  <c r="J28" i="18"/>
  <c r="I28" i="18"/>
  <c r="H28" i="18"/>
  <c r="G28" i="18"/>
  <c r="F28" i="18"/>
  <c r="E28" i="18"/>
  <c r="D28" i="18"/>
  <c r="C28" i="18"/>
  <c r="B28" i="18"/>
  <c r="A28" i="18"/>
  <c r="W27" i="18"/>
  <c r="U27" i="18"/>
  <c r="S27" i="18"/>
  <c r="Q27" i="18"/>
  <c r="P27" i="18"/>
  <c r="J27" i="18"/>
  <c r="I27" i="18"/>
  <c r="H27" i="18"/>
  <c r="G27" i="18"/>
  <c r="F27" i="18"/>
  <c r="E27" i="18"/>
  <c r="D27" i="18"/>
  <c r="C27" i="18"/>
  <c r="B27" i="18"/>
  <c r="A27" i="18"/>
  <c r="W26" i="18"/>
  <c r="U26" i="18"/>
  <c r="S26" i="18"/>
  <c r="Q26" i="18"/>
  <c r="P26" i="18"/>
  <c r="J26" i="18"/>
  <c r="I26" i="18"/>
  <c r="H26" i="18"/>
  <c r="G26" i="18"/>
  <c r="F26" i="18"/>
  <c r="E26" i="18"/>
  <c r="D26" i="18"/>
  <c r="C26" i="18"/>
  <c r="B26" i="18"/>
  <c r="A26" i="18"/>
  <c r="W25" i="18"/>
  <c r="U25" i="18"/>
  <c r="S25" i="18"/>
  <c r="Q25" i="18"/>
  <c r="P25" i="18"/>
  <c r="J25" i="18"/>
  <c r="I25" i="18"/>
  <c r="H25" i="18"/>
  <c r="G25" i="18"/>
  <c r="F25" i="18"/>
  <c r="E25" i="18"/>
  <c r="D25" i="18"/>
  <c r="C25" i="18"/>
  <c r="B25" i="18"/>
  <c r="A25" i="18"/>
  <c r="W24" i="18"/>
  <c r="U24" i="18"/>
  <c r="S24" i="18"/>
  <c r="Q24" i="18"/>
  <c r="P24" i="18"/>
  <c r="J24" i="18"/>
  <c r="I24" i="18"/>
  <c r="H24" i="18"/>
  <c r="G24" i="18"/>
  <c r="F24" i="18"/>
  <c r="E24" i="18"/>
  <c r="D24" i="18"/>
  <c r="C24" i="18"/>
  <c r="B24" i="18"/>
  <c r="A24" i="18"/>
  <c r="W23" i="18"/>
  <c r="U23" i="18"/>
  <c r="S23" i="18"/>
  <c r="Q23" i="18"/>
  <c r="P23" i="18"/>
  <c r="J23" i="18"/>
  <c r="I23" i="18"/>
  <c r="H23" i="18"/>
  <c r="G23" i="18"/>
  <c r="F23" i="18"/>
  <c r="E23" i="18"/>
  <c r="D23" i="18"/>
  <c r="C23" i="18"/>
  <c r="B23" i="18"/>
  <c r="A23" i="18"/>
  <c r="W22" i="18"/>
  <c r="U22" i="18"/>
  <c r="S22" i="18"/>
  <c r="Q22" i="18"/>
  <c r="P22" i="18"/>
  <c r="J22" i="18"/>
  <c r="I22" i="18"/>
  <c r="H22" i="18"/>
  <c r="G22" i="18"/>
  <c r="F22" i="18"/>
  <c r="E22" i="18"/>
  <c r="D22" i="18"/>
  <c r="C22" i="18"/>
  <c r="B22" i="18"/>
  <c r="A22" i="18"/>
  <c r="W21" i="18"/>
  <c r="U21" i="18"/>
  <c r="S21" i="18"/>
  <c r="Q21" i="18"/>
  <c r="P21" i="18"/>
  <c r="J21" i="18"/>
  <c r="I21" i="18"/>
  <c r="H21" i="18"/>
  <c r="G21" i="18"/>
  <c r="F21" i="18"/>
  <c r="E21" i="18"/>
  <c r="D21" i="18"/>
  <c r="C21" i="18"/>
  <c r="B21" i="18"/>
  <c r="A21" i="18"/>
  <c r="W20" i="18"/>
  <c r="U20" i="18"/>
  <c r="S20" i="18"/>
  <c r="Q20" i="18"/>
  <c r="P20" i="18"/>
  <c r="J20" i="18"/>
  <c r="I20" i="18"/>
  <c r="H20" i="18"/>
  <c r="G20" i="18"/>
  <c r="F20" i="18"/>
  <c r="E20" i="18"/>
  <c r="D20" i="18"/>
  <c r="C20" i="18"/>
  <c r="B20" i="18"/>
  <c r="A20" i="18"/>
  <c r="W19" i="18"/>
  <c r="U19" i="18"/>
  <c r="S19" i="18"/>
  <c r="Q19" i="18"/>
  <c r="P19" i="18"/>
  <c r="J19" i="18"/>
  <c r="I19" i="18"/>
  <c r="H19" i="18"/>
  <c r="G19" i="18"/>
  <c r="F19" i="18"/>
  <c r="E19" i="18"/>
  <c r="D19" i="18"/>
  <c r="C19" i="18"/>
  <c r="B19" i="18"/>
  <c r="A19" i="18"/>
  <c r="W18" i="18"/>
  <c r="U18" i="18"/>
  <c r="S18" i="18"/>
  <c r="Q18" i="18"/>
  <c r="P18" i="18"/>
  <c r="J18" i="18"/>
  <c r="I18" i="18"/>
  <c r="H18" i="18"/>
  <c r="G18" i="18"/>
  <c r="F18" i="18"/>
  <c r="E18" i="18"/>
  <c r="D18" i="18"/>
  <c r="C18" i="18"/>
  <c r="B18" i="18"/>
  <c r="A18" i="18"/>
  <c r="W17" i="18"/>
  <c r="U17" i="18"/>
  <c r="S17" i="18"/>
  <c r="Q17" i="18"/>
  <c r="P17" i="18"/>
  <c r="J17" i="18"/>
  <c r="I17" i="18"/>
  <c r="H17" i="18"/>
  <c r="G17" i="18"/>
  <c r="F17" i="18"/>
  <c r="E17" i="18"/>
  <c r="D17" i="18"/>
  <c r="C17" i="18"/>
  <c r="B17" i="18"/>
  <c r="A17" i="18"/>
  <c r="W16" i="18"/>
  <c r="U16" i="18"/>
  <c r="S16" i="18"/>
  <c r="Q16" i="18"/>
  <c r="P16" i="18"/>
  <c r="J16" i="18"/>
  <c r="I16" i="18"/>
  <c r="H16" i="18"/>
  <c r="G16" i="18"/>
  <c r="F16" i="18"/>
  <c r="E16" i="18"/>
  <c r="D16" i="18"/>
  <c r="C16" i="18"/>
  <c r="B16" i="18"/>
  <c r="A16" i="18"/>
  <c r="W15" i="18"/>
  <c r="U15" i="18"/>
  <c r="S15" i="18"/>
  <c r="Q15" i="18"/>
  <c r="P15" i="18"/>
  <c r="J15" i="18"/>
  <c r="I15" i="18"/>
  <c r="H15" i="18"/>
  <c r="G15" i="18"/>
  <c r="F15" i="18"/>
  <c r="E15" i="18"/>
  <c r="D15" i="18"/>
  <c r="C15" i="18"/>
  <c r="B15" i="18"/>
  <c r="A15" i="18"/>
  <c r="W14" i="18"/>
  <c r="U14" i="18"/>
  <c r="S14" i="18"/>
  <c r="Q14" i="18"/>
  <c r="P14" i="18"/>
  <c r="J14" i="18"/>
  <c r="I14" i="18"/>
  <c r="H14" i="18"/>
  <c r="G14" i="18"/>
  <c r="F14" i="18"/>
  <c r="E14" i="18"/>
  <c r="D14" i="18"/>
  <c r="C14" i="18"/>
  <c r="B14" i="18"/>
  <c r="A14" i="18"/>
  <c r="W13" i="18"/>
  <c r="U13" i="18"/>
  <c r="S13" i="18"/>
  <c r="Q13" i="18"/>
  <c r="P13" i="18"/>
  <c r="J13" i="18"/>
  <c r="I13" i="18"/>
  <c r="H13" i="18"/>
  <c r="G13" i="18"/>
  <c r="F13" i="18"/>
  <c r="E13" i="18"/>
  <c r="D13" i="18"/>
  <c r="C13" i="18"/>
  <c r="B13" i="18"/>
  <c r="A13" i="18"/>
  <c r="W12" i="18"/>
  <c r="U12" i="18"/>
  <c r="S12" i="18"/>
  <c r="Q12" i="18"/>
  <c r="P12" i="18"/>
  <c r="J12" i="18"/>
  <c r="I12" i="18"/>
  <c r="H12" i="18"/>
  <c r="G12" i="18"/>
  <c r="F12" i="18"/>
  <c r="E12" i="18"/>
  <c r="D12" i="18"/>
  <c r="C12" i="18"/>
  <c r="B12" i="18"/>
  <c r="A12" i="18"/>
  <c r="W11" i="18"/>
  <c r="U11" i="18"/>
  <c r="S11" i="18"/>
  <c r="Q11" i="18"/>
  <c r="Q37" i="18"/>
  <c r="P11" i="18"/>
  <c r="J11" i="18"/>
  <c r="I11" i="18"/>
  <c r="H11" i="18"/>
  <c r="G11" i="18"/>
  <c r="F11" i="18"/>
  <c r="E11" i="18"/>
  <c r="D11" i="18"/>
  <c r="C11" i="18"/>
  <c r="B11" i="18"/>
  <c r="A11" i="18"/>
  <c r="W10" i="18"/>
  <c r="U10" i="18"/>
  <c r="S10" i="18"/>
  <c r="Q10" i="18"/>
  <c r="P10" i="18"/>
  <c r="P37" i="18"/>
  <c r="J10" i="18"/>
  <c r="I10" i="18"/>
  <c r="H10" i="18"/>
  <c r="G10" i="18"/>
  <c r="F10" i="18"/>
  <c r="E10" i="18"/>
  <c r="D10" i="18"/>
  <c r="C10" i="18"/>
  <c r="B10" i="18"/>
  <c r="A10" i="18"/>
  <c r="U46" i="18"/>
  <c r="U41" i="18"/>
  <c r="U44" i="18"/>
  <c r="W37" i="18"/>
  <c r="W46" i="18"/>
  <c r="U37" i="18"/>
  <c r="S37" i="18"/>
  <c r="S46" i="18"/>
  <c r="O37" i="18"/>
  <c r="M37" i="18"/>
  <c r="L37" i="18"/>
  <c r="K37" i="18"/>
  <c r="R36" i="18"/>
  <c r="V36" i="18"/>
  <c r="N36" i="18"/>
  <c r="T35" i="18"/>
  <c r="R35" i="18"/>
  <c r="X35" i="18"/>
  <c r="N35" i="18"/>
  <c r="N34" i="18"/>
  <c r="R34" i="18"/>
  <c r="N33" i="18"/>
  <c r="R33" i="18"/>
  <c r="R32" i="18"/>
  <c r="V32" i="18"/>
  <c r="N32" i="18"/>
  <c r="T31" i="18"/>
  <c r="R31" i="18"/>
  <c r="X31" i="18"/>
  <c r="N31" i="18"/>
  <c r="N30" i="18"/>
  <c r="R30" i="18"/>
  <c r="N29" i="18"/>
  <c r="R29" i="18"/>
  <c r="R28" i="18"/>
  <c r="V28" i="18"/>
  <c r="N28" i="18"/>
  <c r="T27" i="18"/>
  <c r="R27" i="18"/>
  <c r="X27" i="18"/>
  <c r="N27" i="18"/>
  <c r="N26" i="18"/>
  <c r="R26" i="18"/>
  <c r="N25" i="18"/>
  <c r="R25" i="18"/>
  <c r="R24" i="18"/>
  <c r="V24" i="18"/>
  <c r="N24" i="18"/>
  <c r="T23" i="18"/>
  <c r="R23" i="18"/>
  <c r="X23" i="18"/>
  <c r="N23" i="18"/>
  <c r="N22" i="18"/>
  <c r="R22" i="18"/>
  <c r="N21" i="18"/>
  <c r="R21" i="18"/>
  <c r="R20" i="18"/>
  <c r="V20" i="18"/>
  <c r="N20" i="18"/>
  <c r="T19" i="18"/>
  <c r="R19" i="18"/>
  <c r="X19" i="18"/>
  <c r="N19" i="18"/>
  <c r="N18" i="18"/>
  <c r="R18" i="18"/>
  <c r="N17" i="18"/>
  <c r="R17" i="18"/>
  <c r="R16" i="18"/>
  <c r="V16" i="18"/>
  <c r="N16" i="18"/>
  <c r="T15" i="18"/>
  <c r="R15" i="18"/>
  <c r="X15" i="18"/>
  <c r="N15" i="18"/>
  <c r="N14" i="18"/>
  <c r="R14" i="18"/>
  <c r="N13" i="18"/>
  <c r="R13" i="18"/>
  <c r="R12" i="18"/>
  <c r="V12" i="18"/>
  <c r="N12" i="18"/>
  <c r="T11" i="18"/>
  <c r="R11" i="18"/>
  <c r="X11" i="18"/>
  <c r="N11" i="18"/>
  <c r="N10" i="18"/>
  <c r="R10" i="18"/>
  <c r="Q38" i="14"/>
  <c r="P38" i="14"/>
  <c r="O38" i="14"/>
  <c r="N38" i="14"/>
  <c r="M38" i="14"/>
  <c r="S46" i="19"/>
  <c r="S41" i="19"/>
  <c r="S44" i="19"/>
  <c r="U46" i="19"/>
  <c r="U41" i="19"/>
  <c r="U44" i="19"/>
  <c r="W46" i="19"/>
  <c r="W41" i="19"/>
  <c r="W44" i="19"/>
  <c r="V11" i="19"/>
  <c r="X11" i="19"/>
  <c r="T11" i="19"/>
  <c r="V12" i="19"/>
  <c r="X12" i="19"/>
  <c r="T12" i="19"/>
  <c r="V13" i="19"/>
  <c r="X13" i="19"/>
  <c r="T13" i="19"/>
  <c r="V14" i="19"/>
  <c r="X14" i="19"/>
  <c r="T14" i="19"/>
  <c r="V15" i="19"/>
  <c r="X15" i="19"/>
  <c r="T15" i="19"/>
  <c r="V16" i="19"/>
  <c r="X16" i="19"/>
  <c r="T16" i="19"/>
  <c r="V17" i="19"/>
  <c r="X17" i="19"/>
  <c r="T17" i="19"/>
  <c r="V18" i="19"/>
  <c r="X18" i="19"/>
  <c r="T18" i="19"/>
  <c r="V19" i="19"/>
  <c r="X19" i="19"/>
  <c r="T19" i="19"/>
  <c r="V20" i="19"/>
  <c r="X20" i="19"/>
  <c r="T20" i="19"/>
  <c r="V21" i="19"/>
  <c r="X21" i="19"/>
  <c r="T21" i="19"/>
  <c r="V22" i="19"/>
  <c r="X22" i="19"/>
  <c r="T22" i="19"/>
  <c r="V23" i="19"/>
  <c r="X23" i="19"/>
  <c r="T23" i="19"/>
  <c r="V24" i="19"/>
  <c r="X24" i="19"/>
  <c r="T24" i="19"/>
  <c r="V25" i="19"/>
  <c r="X25" i="19"/>
  <c r="T25" i="19"/>
  <c r="V26" i="19"/>
  <c r="X26" i="19"/>
  <c r="T26" i="19"/>
  <c r="V27" i="19"/>
  <c r="X27" i="19"/>
  <c r="T27" i="19"/>
  <c r="V28" i="19"/>
  <c r="X28" i="19"/>
  <c r="T28" i="19"/>
  <c r="V29" i="19"/>
  <c r="X29" i="19"/>
  <c r="T29" i="19"/>
  <c r="V30" i="19"/>
  <c r="X30" i="19"/>
  <c r="T30" i="19"/>
  <c r="V31" i="19"/>
  <c r="X31" i="19"/>
  <c r="T31" i="19"/>
  <c r="V32" i="19"/>
  <c r="X32" i="19"/>
  <c r="T32" i="19"/>
  <c r="V33" i="19"/>
  <c r="X33" i="19"/>
  <c r="T33" i="19"/>
  <c r="V34" i="19"/>
  <c r="X34" i="19"/>
  <c r="T34" i="19"/>
  <c r="V35" i="19"/>
  <c r="X35" i="19"/>
  <c r="T35" i="19"/>
  <c r="V36" i="19"/>
  <c r="X36" i="19"/>
  <c r="T36" i="19"/>
  <c r="R10" i="19"/>
  <c r="X14" i="18"/>
  <c r="V14" i="18"/>
  <c r="T14" i="18"/>
  <c r="T25" i="18"/>
  <c r="X25" i="18"/>
  <c r="V25" i="18"/>
  <c r="X10" i="18"/>
  <c r="V10" i="18"/>
  <c r="R37" i="18"/>
  <c r="T10" i="18"/>
  <c r="T21" i="18"/>
  <c r="X21" i="18"/>
  <c r="V21" i="18"/>
  <c r="X26" i="18"/>
  <c r="V26" i="18"/>
  <c r="T26" i="18"/>
  <c r="T17" i="18"/>
  <c r="X17" i="18"/>
  <c r="V17" i="18"/>
  <c r="X22" i="18"/>
  <c r="V22" i="18"/>
  <c r="T22" i="18"/>
  <c r="T33" i="18"/>
  <c r="X33" i="18"/>
  <c r="V33" i="18"/>
  <c r="T13" i="18"/>
  <c r="X13" i="18"/>
  <c r="V13" i="18"/>
  <c r="V18" i="18"/>
  <c r="X18" i="18"/>
  <c r="T18" i="18"/>
  <c r="T29" i="18"/>
  <c r="X29" i="18"/>
  <c r="V29" i="18"/>
  <c r="X34" i="18"/>
  <c r="V34" i="18"/>
  <c r="T34" i="18"/>
  <c r="X30" i="18"/>
  <c r="V30" i="18"/>
  <c r="T30" i="18"/>
  <c r="X12" i="18"/>
  <c r="X16" i="18"/>
  <c r="X20" i="18"/>
  <c r="X24" i="18"/>
  <c r="X28" i="18"/>
  <c r="X32" i="18"/>
  <c r="X36" i="18"/>
  <c r="N37" i="18"/>
  <c r="S41" i="18"/>
  <c r="S44" i="18"/>
  <c r="T12" i="18"/>
  <c r="V15" i="18"/>
  <c r="T16" i="18"/>
  <c r="V19" i="18"/>
  <c r="T20" i="18"/>
  <c r="V23" i="18"/>
  <c r="T24" i="18"/>
  <c r="V27" i="18"/>
  <c r="T28" i="18"/>
  <c r="V31" i="18"/>
  <c r="T32" i="18"/>
  <c r="V35" i="18"/>
  <c r="T36" i="18"/>
  <c r="W41" i="18"/>
  <c r="W44" i="18"/>
  <c r="V11" i="18"/>
  <c r="Q30" i="17"/>
  <c r="W42" i="17"/>
  <c r="U42" i="17"/>
  <c r="S42" i="17"/>
  <c r="R42" i="17"/>
  <c r="W36" i="17"/>
  <c r="U36" i="17"/>
  <c r="S36" i="17"/>
  <c r="Q36" i="17"/>
  <c r="P36" i="17"/>
  <c r="J36" i="17"/>
  <c r="I36" i="17"/>
  <c r="H36" i="17"/>
  <c r="G36" i="17"/>
  <c r="F36" i="17"/>
  <c r="E36" i="17"/>
  <c r="D36" i="17"/>
  <c r="C36" i="17"/>
  <c r="B36" i="17"/>
  <c r="A36" i="17"/>
  <c r="W35" i="17"/>
  <c r="U35" i="17"/>
  <c r="S35" i="17"/>
  <c r="Q35" i="17"/>
  <c r="P35" i="17"/>
  <c r="J35" i="17"/>
  <c r="I35" i="17"/>
  <c r="H35" i="17"/>
  <c r="G35" i="17"/>
  <c r="F35" i="17"/>
  <c r="E35" i="17"/>
  <c r="D35" i="17"/>
  <c r="C35" i="17"/>
  <c r="B35" i="17"/>
  <c r="A35" i="17"/>
  <c r="W34" i="17"/>
  <c r="U34" i="17"/>
  <c r="S34" i="17"/>
  <c r="Q34" i="17"/>
  <c r="P34" i="17"/>
  <c r="J34" i="17"/>
  <c r="I34" i="17"/>
  <c r="H34" i="17"/>
  <c r="G34" i="17"/>
  <c r="F34" i="17"/>
  <c r="E34" i="17"/>
  <c r="D34" i="17"/>
  <c r="C34" i="17"/>
  <c r="B34" i="17"/>
  <c r="A34" i="17"/>
  <c r="W33" i="17"/>
  <c r="U33" i="17"/>
  <c r="S33" i="17"/>
  <c r="Q33" i="17"/>
  <c r="P33" i="17"/>
  <c r="J33" i="17"/>
  <c r="I33" i="17"/>
  <c r="H33" i="17"/>
  <c r="G33" i="17"/>
  <c r="F33" i="17"/>
  <c r="E33" i="17"/>
  <c r="D33" i="17"/>
  <c r="C33" i="17"/>
  <c r="B33" i="17"/>
  <c r="A33" i="17"/>
  <c r="W32" i="17"/>
  <c r="U32" i="17"/>
  <c r="S32" i="17"/>
  <c r="Q32" i="17"/>
  <c r="P32" i="17"/>
  <c r="J32" i="17"/>
  <c r="I32" i="17"/>
  <c r="H32" i="17"/>
  <c r="G32" i="17"/>
  <c r="F32" i="17"/>
  <c r="E32" i="17"/>
  <c r="D32" i="17"/>
  <c r="C32" i="17"/>
  <c r="B32" i="17"/>
  <c r="A32" i="17"/>
  <c r="W31" i="17"/>
  <c r="U31" i="17"/>
  <c r="S31" i="17"/>
  <c r="Q31" i="17"/>
  <c r="P31" i="17"/>
  <c r="J31" i="17"/>
  <c r="I31" i="17"/>
  <c r="H31" i="17"/>
  <c r="G31" i="17"/>
  <c r="F31" i="17"/>
  <c r="E31" i="17"/>
  <c r="D31" i="17"/>
  <c r="C31" i="17"/>
  <c r="B31" i="17"/>
  <c r="A31" i="17"/>
  <c r="W30" i="17"/>
  <c r="U30" i="17"/>
  <c r="S30" i="17"/>
  <c r="P30" i="17"/>
  <c r="J30" i="17"/>
  <c r="I30" i="17"/>
  <c r="H30" i="17"/>
  <c r="G30" i="17"/>
  <c r="F30" i="17"/>
  <c r="E30" i="17"/>
  <c r="D30" i="17"/>
  <c r="C30" i="17"/>
  <c r="B30" i="17"/>
  <c r="A30" i="17"/>
  <c r="W29" i="17"/>
  <c r="U29" i="17"/>
  <c r="S29" i="17"/>
  <c r="Q29" i="17"/>
  <c r="P29" i="17"/>
  <c r="J29" i="17"/>
  <c r="I29" i="17"/>
  <c r="H29" i="17"/>
  <c r="G29" i="17"/>
  <c r="F29" i="17"/>
  <c r="E29" i="17"/>
  <c r="D29" i="17"/>
  <c r="C29" i="17"/>
  <c r="B29" i="17"/>
  <c r="A29" i="17"/>
  <c r="W28" i="17"/>
  <c r="U28" i="17"/>
  <c r="S28" i="17"/>
  <c r="Q28" i="17"/>
  <c r="P28" i="17"/>
  <c r="J28" i="17"/>
  <c r="I28" i="17"/>
  <c r="H28" i="17"/>
  <c r="G28" i="17"/>
  <c r="F28" i="17"/>
  <c r="E28" i="17"/>
  <c r="D28" i="17"/>
  <c r="C28" i="17"/>
  <c r="B28" i="17"/>
  <c r="A28" i="17"/>
  <c r="W27" i="17"/>
  <c r="U27" i="17"/>
  <c r="S27" i="17"/>
  <c r="Q27" i="17"/>
  <c r="P27" i="17"/>
  <c r="J27" i="17"/>
  <c r="I27" i="17"/>
  <c r="H27" i="17"/>
  <c r="G27" i="17"/>
  <c r="F27" i="17"/>
  <c r="E27" i="17"/>
  <c r="D27" i="17"/>
  <c r="C27" i="17"/>
  <c r="B27" i="17"/>
  <c r="A27" i="17"/>
  <c r="W26" i="17"/>
  <c r="U26" i="17"/>
  <c r="S26" i="17"/>
  <c r="Q26" i="17"/>
  <c r="P26" i="17"/>
  <c r="J26" i="17"/>
  <c r="I26" i="17"/>
  <c r="H26" i="17"/>
  <c r="G26" i="17"/>
  <c r="F26" i="17"/>
  <c r="E26" i="17"/>
  <c r="D26" i="17"/>
  <c r="C26" i="17"/>
  <c r="B26" i="17"/>
  <c r="A26" i="17"/>
  <c r="W25" i="17"/>
  <c r="U25" i="17"/>
  <c r="S25" i="17"/>
  <c r="Q25" i="17"/>
  <c r="P25" i="17"/>
  <c r="J25" i="17"/>
  <c r="I25" i="17"/>
  <c r="H25" i="17"/>
  <c r="G25" i="17"/>
  <c r="F25" i="17"/>
  <c r="E25" i="17"/>
  <c r="D25" i="17"/>
  <c r="C25" i="17"/>
  <c r="B25" i="17"/>
  <c r="A25" i="17"/>
  <c r="W24" i="17"/>
  <c r="U24" i="17"/>
  <c r="S24" i="17"/>
  <c r="Q24" i="17"/>
  <c r="P24" i="17"/>
  <c r="J24" i="17"/>
  <c r="I24" i="17"/>
  <c r="H24" i="17"/>
  <c r="G24" i="17"/>
  <c r="F24" i="17"/>
  <c r="E24" i="17"/>
  <c r="D24" i="17"/>
  <c r="C24" i="17"/>
  <c r="B24" i="17"/>
  <c r="A24" i="17"/>
  <c r="W23" i="17"/>
  <c r="U23" i="17"/>
  <c r="S23" i="17"/>
  <c r="Q23" i="17"/>
  <c r="P23" i="17"/>
  <c r="J23" i="17"/>
  <c r="I23" i="17"/>
  <c r="H23" i="17"/>
  <c r="G23" i="17"/>
  <c r="F23" i="17"/>
  <c r="E23" i="17"/>
  <c r="D23" i="17"/>
  <c r="C23" i="17"/>
  <c r="B23" i="17"/>
  <c r="A23" i="17"/>
  <c r="W22" i="17"/>
  <c r="U22" i="17"/>
  <c r="S22" i="17"/>
  <c r="Q22" i="17"/>
  <c r="P22" i="17"/>
  <c r="J22" i="17"/>
  <c r="I22" i="17"/>
  <c r="H22" i="17"/>
  <c r="G22" i="17"/>
  <c r="F22" i="17"/>
  <c r="E22" i="17"/>
  <c r="D22" i="17"/>
  <c r="C22" i="17"/>
  <c r="B22" i="17"/>
  <c r="A22" i="17"/>
  <c r="W21" i="17"/>
  <c r="U21" i="17"/>
  <c r="S21" i="17"/>
  <c r="Q21" i="17"/>
  <c r="P21" i="17"/>
  <c r="J21" i="17"/>
  <c r="I21" i="17"/>
  <c r="H21" i="17"/>
  <c r="G21" i="17"/>
  <c r="F21" i="17"/>
  <c r="E21" i="17"/>
  <c r="D21" i="17"/>
  <c r="C21" i="17"/>
  <c r="B21" i="17"/>
  <c r="A21" i="17"/>
  <c r="W20" i="17"/>
  <c r="U20" i="17"/>
  <c r="S20" i="17"/>
  <c r="Q20" i="17"/>
  <c r="P20" i="17"/>
  <c r="J20" i="17"/>
  <c r="I20" i="17"/>
  <c r="H20" i="17"/>
  <c r="G20" i="17"/>
  <c r="F20" i="17"/>
  <c r="E20" i="17"/>
  <c r="D20" i="17"/>
  <c r="C20" i="17"/>
  <c r="B20" i="17"/>
  <c r="A20" i="17"/>
  <c r="W19" i="17"/>
  <c r="U19" i="17"/>
  <c r="S19" i="17"/>
  <c r="Q19" i="17"/>
  <c r="P19" i="17"/>
  <c r="J19" i="17"/>
  <c r="I19" i="17"/>
  <c r="H19" i="17"/>
  <c r="G19" i="17"/>
  <c r="F19" i="17"/>
  <c r="E19" i="17"/>
  <c r="D19" i="17"/>
  <c r="C19" i="17"/>
  <c r="B19" i="17"/>
  <c r="A19" i="17"/>
  <c r="W18" i="17"/>
  <c r="U18" i="17"/>
  <c r="S18" i="17"/>
  <c r="Q18" i="17"/>
  <c r="P18" i="17"/>
  <c r="J18" i="17"/>
  <c r="I18" i="17"/>
  <c r="H18" i="17"/>
  <c r="G18" i="17"/>
  <c r="F18" i="17"/>
  <c r="E18" i="17"/>
  <c r="D18" i="17"/>
  <c r="C18" i="17"/>
  <c r="B18" i="17"/>
  <c r="A18" i="17"/>
  <c r="W17" i="17"/>
  <c r="U17" i="17"/>
  <c r="S17" i="17"/>
  <c r="Q17" i="17"/>
  <c r="P17" i="17"/>
  <c r="J17" i="17"/>
  <c r="I17" i="17"/>
  <c r="H17" i="17"/>
  <c r="G17" i="17"/>
  <c r="F17" i="17"/>
  <c r="E17" i="17"/>
  <c r="D17" i="17"/>
  <c r="C17" i="17"/>
  <c r="B17" i="17"/>
  <c r="A17" i="17"/>
  <c r="W16" i="17"/>
  <c r="U16" i="17"/>
  <c r="S16" i="17"/>
  <c r="Q16" i="17"/>
  <c r="P16" i="17"/>
  <c r="J16" i="17"/>
  <c r="I16" i="17"/>
  <c r="H16" i="17"/>
  <c r="G16" i="17"/>
  <c r="F16" i="17"/>
  <c r="E16" i="17"/>
  <c r="D16" i="17"/>
  <c r="C16" i="17"/>
  <c r="B16" i="17"/>
  <c r="A16" i="17"/>
  <c r="W15" i="17"/>
  <c r="U15" i="17"/>
  <c r="S15" i="17"/>
  <c r="Q15" i="17"/>
  <c r="P15" i="17"/>
  <c r="J15" i="17"/>
  <c r="I15" i="17"/>
  <c r="H15" i="17"/>
  <c r="G15" i="17"/>
  <c r="F15" i="17"/>
  <c r="E15" i="17"/>
  <c r="D15" i="17"/>
  <c r="C15" i="17"/>
  <c r="B15" i="17"/>
  <c r="A15" i="17"/>
  <c r="W14" i="17"/>
  <c r="U14" i="17"/>
  <c r="S14" i="17"/>
  <c r="Q14" i="17"/>
  <c r="P14" i="17"/>
  <c r="J14" i="17"/>
  <c r="I14" i="17"/>
  <c r="H14" i="17"/>
  <c r="G14" i="17"/>
  <c r="F14" i="17"/>
  <c r="E14" i="17"/>
  <c r="D14" i="17"/>
  <c r="C14" i="17"/>
  <c r="B14" i="17"/>
  <c r="A14" i="17"/>
  <c r="W13" i="17"/>
  <c r="U13" i="17"/>
  <c r="S13" i="17"/>
  <c r="Q13" i="17"/>
  <c r="P13" i="17"/>
  <c r="J13" i="17"/>
  <c r="I13" i="17"/>
  <c r="H13" i="17"/>
  <c r="G13" i="17"/>
  <c r="F13" i="17"/>
  <c r="E13" i="17"/>
  <c r="D13" i="17"/>
  <c r="C13" i="17"/>
  <c r="B13" i="17"/>
  <c r="A13" i="17"/>
  <c r="W12" i="17"/>
  <c r="U12" i="17"/>
  <c r="S12" i="17"/>
  <c r="Q12" i="17"/>
  <c r="P12" i="17"/>
  <c r="J12" i="17"/>
  <c r="I12" i="17"/>
  <c r="H12" i="17"/>
  <c r="G12" i="17"/>
  <c r="F12" i="17"/>
  <c r="E12" i="17"/>
  <c r="D12" i="17"/>
  <c r="C12" i="17"/>
  <c r="B12" i="17"/>
  <c r="A12" i="17"/>
  <c r="W11" i="17"/>
  <c r="U11" i="17"/>
  <c r="S11" i="17"/>
  <c r="Q11" i="17"/>
  <c r="P11" i="17"/>
  <c r="J11" i="17"/>
  <c r="I11" i="17"/>
  <c r="H11" i="17"/>
  <c r="G11" i="17"/>
  <c r="F11" i="17"/>
  <c r="E11" i="17"/>
  <c r="D11" i="17"/>
  <c r="C11" i="17"/>
  <c r="B11" i="17"/>
  <c r="A11" i="17"/>
  <c r="W10" i="17"/>
  <c r="U10" i="17"/>
  <c r="S10" i="17"/>
  <c r="Q10" i="17"/>
  <c r="P10" i="17"/>
  <c r="P37" i="17"/>
  <c r="J10" i="17"/>
  <c r="I10" i="17"/>
  <c r="H10" i="17"/>
  <c r="G10" i="17"/>
  <c r="F10" i="17"/>
  <c r="E10" i="17"/>
  <c r="D10" i="17"/>
  <c r="C10" i="17"/>
  <c r="B10" i="17"/>
  <c r="A10" i="17"/>
  <c r="O37" i="17"/>
  <c r="M37" i="17"/>
  <c r="L37" i="17"/>
  <c r="K37" i="17"/>
  <c r="N36" i="17"/>
  <c r="R36" i="17"/>
  <c r="N35" i="17"/>
  <c r="N34" i="17"/>
  <c r="N33" i="17"/>
  <c r="R33" i="17"/>
  <c r="N32" i="17"/>
  <c r="R32" i="17"/>
  <c r="N31" i="17"/>
  <c r="N30" i="17"/>
  <c r="N29" i="17"/>
  <c r="R29" i="17"/>
  <c r="N28" i="17"/>
  <c r="R28" i="17"/>
  <c r="N27" i="17"/>
  <c r="N26" i="17"/>
  <c r="N25" i="17"/>
  <c r="R25" i="17"/>
  <c r="N24" i="17"/>
  <c r="R24" i="17"/>
  <c r="N23" i="17"/>
  <c r="N22" i="17"/>
  <c r="N21" i="17"/>
  <c r="R21" i="17"/>
  <c r="N20" i="17"/>
  <c r="R20" i="17"/>
  <c r="N19" i="17"/>
  <c r="N18" i="17"/>
  <c r="N17" i="17"/>
  <c r="R17" i="17"/>
  <c r="N16" i="17"/>
  <c r="R16" i="17"/>
  <c r="N15" i="17"/>
  <c r="N14" i="17"/>
  <c r="N13" i="17"/>
  <c r="N12" i="17"/>
  <c r="R12" i="17"/>
  <c r="N11" i="17"/>
  <c r="N10" i="17"/>
  <c r="Q38" i="15"/>
  <c r="P38" i="15"/>
  <c r="O38" i="15"/>
  <c r="N38" i="15"/>
  <c r="M38" i="15"/>
  <c r="W42" i="16"/>
  <c r="U42" i="16"/>
  <c r="S42" i="16"/>
  <c r="R42" i="16"/>
  <c r="W36" i="16"/>
  <c r="U36" i="16"/>
  <c r="S36" i="16"/>
  <c r="Q36" i="16"/>
  <c r="P36" i="16"/>
  <c r="J36" i="16"/>
  <c r="I36" i="16"/>
  <c r="H36" i="16"/>
  <c r="G36" i="16"/>
  <c r="F36" i="16"/>
  <c r="E36" i="16"/>
  <c r="D36" i="16"/>
  <c r="C36" i="16"/>
  <c r="B36" i="16"/>
  <c r="A36" i="16"/>
  <c r="W35" i="16"/>
  <c r="U35" i="16"/>
  <c r="S35" i="16"/>
  <c r="Q35" i="16"/>
  <c r="P35" i="16"/>
  <c r="J35" i="16"/>
  <c r="I35" i="16"/>
  <c r="H35" i="16"/>
  <c r="G35" i="16"/>
  <c r="F35" i="16"/>
  <c r="E35" i="16"/>
  <c r="D35" i="16"/>
  <c r="C35" i="16"/>
  <c r="B35" i="16"/>
  <c r="A35" i="16"/>
  <c r="W34" i="16"/>
  <c r="U34" i="16"/>
  <c r="S34" i="16"/>
  <c r="Q34" i="16"/>
  <c r="P34" i="16"/>
  <c r="J34" i="16"/>
  <c r="I34" i="16"/>
  <c r="H34" i="16"/>
  <c r="G34" i="16"/>
  <c r="F34" i="16"/>
  <c r="E34" i="16"/>
  <c r="D34" i="16"/>
  <c r="C34" i="16"/>
  <c r="B34" i="16"/>
  <c r="A34" i="16"/>
  <c r="W33" i="16"/>
  <c r="U33" i="16"/>
  <c r="S33" i="16"/>
  <c r="Q33" i="16"/>
  <c r="P33" i="16"/>
  <c r="J33" i="16"/>
  <c r="I33" i="16"/>
  <c r="H33" i="16"/>
  <c r="G33" i="16"/>
  <c r="F33" i="16"/>
  <c r="E33" i="16"/>
  <c r="D33" i="16"/>
  <c r="C33" i="16"/>
  <c r="B33" i="16"/>
  <c r="A33" i="16"/>
  <c r="W32" i="16"/>
  <c r="U32" i="16"/>
  <c r="S32" i="16"/>
  <c r="Q32" i="16"/>
  <c r="P32" i="16"/>
  <c r="J32" i="16"/>
  <c r="I32" i="16"/>
  <c r="H32" i="16"/>
  <c r="G32" i="16"/>
  <c r="F32" i="16"/>
  <c r="E32" i="16"/>
  <c r="D32" i="16"/>
  <c r="C32" i="16"/>
  <c r="B32" i="16"/>
  <c r="A32" i="16"/>
  <c r="W31" i="16"/>
  <c r="U31" i="16"/>
  <c r="S31" i="16"/>
  <c r="Q31" i="16"/>
  <c r="P31" i="16"/>
  <c r="J31" i="16"/>
  <c r="I31" i="16"/>
  <c r="H31" i="16"/>
  <c r="G31" i="16"/>
  <c r="F31" i="16"/>
  <c r="E31" i="16"/>
  <c r="D31" i="16"/>
  <c r="C31" i="16"/>
  <c r="B31" i="16"/>
  <c r="A31" i="16"/>
  <c r="W30" i="16"/>
  <c r="U30" i="16"/>
  <c r="S30" i="16"/>
  <c r="Q30" i="16"/>
  <c r="P30" i="16"/>
  <c r="J30" i="16"/>
  <c r="I30" i="16"/>
  <c r="H30" i="16"/>
  <c r="G30" i="16"/>
  <c r="F30" i="16"/>
  <c r="E30" i="16"/>
  <c r="D30" i="16"/>
  <c r="C30" i="16"/>
  <c r="B30" i="16"/>
  <c r="A30" i="16"/>
  <c r="W29" i="16"/>
  <c r="U29" i="16"/>
  <c r="S29" i="16"/>
  <c r="Q29" i="16"/>
  <c r="P29" i="16"/>
  <c r="J29" i="16"/>
  <c r="I29" i="16"/>
  <c r="H29" i="16"/>
  <c r="G29" i="16"/>
  <c r="F29" i="16"/>
  <c r="E29" i="16"/>
  <c r="D29" i="16"/>
  <c r="C29" i="16"/>
  <c r="B29" i="16"/>
  <c r="A29" i="16"/>
  <c r="W28" i="16"/>
  <c r="U28" i="16"/>
  <c r="S28" i="16"/>
  <c r="Q28" i="16"/>
  <c r="P28" i="16"/>
  <c r="J28" i="16"/>
  <c r="I28" i="16"/>
  <c r="H28" i="16"/>
  <c r="G28" i="16"/>
  <c r="F28" i="16"/>
  <c r="E28" i="16"/>
  <c r="D28" i="16"/>
  <c r="C28" i="16"/>
  <c r="B28" i="16"/>
  <c r="A28" i="16"/>
  <c r="W27" i="16"/>
  <c r="U27" i="16"/>
  <c r="S27" i="16"/>
  <c r="Q27" i="16"/>
  <c r="P27" i="16"/>
  <c r="J27" i="16"/>
  <c r="I27" i="16"/>
  <c r="H27" i="16"/>
  <c r="G27" i="16"/>
  <c r="F27" i="16"/>
  <c r="E27" i="16"/>
  <c r="D27" i="16"/>
  <c r="C27" i="16"/>
  <c r="B27" i="16"/>
  <c r="A27" i="16"/>
  <c r="W26" i="16"/>
  <c r="U26" i="16"/>
  <c r="S26" i="16"/>
  <c r="Q26" i="16"/>
  <c r="P26" i="16"/>
  <c r="J26" i="16"/>
  <c r="I26" i="16"/>
  <c r="H26" i="16"/>
  <c r="G26" i="16"/>
  <c r="F26" i="16"/>
  <c r="E26" i="16"/>
  <c r="D26" i="16"/>
  <c r="C26" i="16"/>
  <c r="B26" i="16"/>
  <c r="A26" i="16"/>
  <c r="W25" i="16"/>
  <c r="U25" i="16"/>
  <c r="S25" i="16"/>
  <c r="Q25" i="16"/>
  <c r="P25" i="16"/>
  <c r="J25" i="16"/>
  <c r="I25" i="16"/>
  <c r="H25" i="16"/>
  <c r="G25" i="16"/>
  <c r="F25" i="16"/>
  <c r="E25" i="16"/>
  <c r="D25" i="16"/>
  <c r="C25" i="16"/>
  <c r="B25" i="16"/>
  <c r="A25" i="16"/>
  <c r="W24" i="16"/>
  <c r="U24" i="16"/>
  <c r="S24" i="16"/>
  <c r="Q24" i="16"/>
  <c r="P24" i="16"/>
  <c r="J24" i="16"/>
  <c r="I24" i="16"/>
  <c r="H24" i="16"/>
  <c r="G24" i="16"/>
  <c r="F24" i="16"/>
  <c r="E24" i="16"/>
  <c r="D24" i="16"/>
  <c r="C24" i="16"/>
  <c r="B24" i="16"/>
  <c r="A24" i="16"/>
  <c r="W23" i="16"/>
  <c r="U23" i="16"/>
  <c r="S23" i="16"/>
  <c r="Q23" i="16"/>
  <c r="P23" i="16"/>
  <c r="J23" i="16"/>
  <c r="I23" i="16"/>
  <c r="H23" i="16"/>
  <c r="G23" i="16"/>
  <c r="F23" i="16"/>
  <c r="E23" i="16"/>
  <c r="D23" i="16"/>
  <c r="C23" i="16"/>
  <c r="B23" i="16"/>
  <c r="A23" i="16"/>
  <c r="W22" i="16"/>
  <c r="U22" i="16"/>
  <c r="S22" i="16"/>
  <c r="Q22" i="16"/>
  <c r="P22" i="16"/>
  <c r="J22" i="16"/>
  <c r="I22" i="16"/>
  <c r="H22" i="16"/>
  <c r="G22" i="16"/>
  <c r="F22" i="16"/>
  <c r="E22" i="16"/>
  <c r="D22" i="16"/>
  <c r="C22" i="16"/>
  <c r="B22" i="16"/>
  <c r="A22" i="16"/>
  <c r="W21" i="16"/>
  <c r="U21" i="16"/>
  <c r="S21" i="16"/>
  <c r="Q21" i="16"/>
  <c r="P21" i="16"/>
  <c r="J21" i="16"/>
  <c r="I21" i="16"/>
  <c r="H21" i="16"/>
  <c r="G21" i="16"/>
  <c r="F21" i="16"/>
  <c r="E21" i="16"/>
  <c r="D21" i="16"/>
  <c r="C21" i="16"/>
  <c r="B21" i="16"/>
  <c r="A21" i="16"/>
  <c r="W20" i="16"/>
  <c r="U20" i="16"/>
  <c r="S20" i="16"/>
  <c r="Q20" i="16"/>
  <c r="P20" i="16"/>
  <c r="J20" i="16"/>
  <c r="I20" i="16"/>
  <c r="H20" i="16"/>
  <c r="G20" i="16"/>
  <c r="F20" i="16"/>
  <c r="E20" i="16"/>
  <c r="D20" i="16"/>
  <c r="C20" i="16"/>
  <c r="B20" i="16"/>
  <c r="A20" i="16"/>
  <c r="W19" i="16"/>
  <c r="U19" i="16"/>
  <c r="S19" i="16"/>
  <c r="Q19" i="16"/>
  <c r="P19" i="16"/>
  <c r="J19" i="16"/>
  <c r="I19" i="16"/>
  <c r="H19" i="16"/>
  <c r="G19" i="16"/>
  <c r="F19" i="16"/>
  <c r="E19" i="16"/>
  <c r="D19" i="16"/>
  <c r="C19" i="16"/>
  <c r="B19" i="16"/>
  <c r="A19" i="16"/>
  <c r="W18" i="16"/>
  <c r="U18" i="16"/>
  <c r="S18" i="16"/>
  <c r="Q18" i="16"/>
  <c r="P18" i="16"/>
  <c r="J18" i="16"/>
  <c r="I18" i="16"/>
  <c r="H18" i="16"/>
  <c r="G18" i="16"/>
  <c r="F18" i="16"/>
  <c r="E18" i="16"/>
  <c r="D18" i="16"/>
  <c r="C18" i="16"/>
  <c r="B18" i="16"/>
  <c r="A18" i="16"/>
  <c r="W17" i="16"/>
  <c r="U17" i="16"/>
  <c r="S17" i="16"/>
  <c r="Q17" i="16"/>
  <c r="P17" i="16"/>
  <c r="J17" i="16"/>
  <c r="I17" i="16"/>
  <c r="H17" i="16"/>
  <c r="G17" i="16"/>
  <c r="F17" i="16"/>
  <c r="E17" i="16"/>
  <c r="D17" i="16"/>
  <c r="C17" i="16"/>
  <c r="B17" i="16"/>
  <c r="A17" i="16"/>
  <c r="W16" i="16"/>
  <c r="U16" i="16"/>
  <c r="S16" i="16"/>
  <c r="Q16" i="16"/>
  <c r="P16" i="16"/>
  <c r="J16" i="16"/>
  <c r="I16" i="16"/>
  <c r="H16" i="16"/>
  <c r="G16" i="16"/>
  <c r="F16" i="16"/>
  <c r="E16" i="16"/>
  <c r="D16" i="16"/>
  <c r="C16" i="16"/>
  <c r="B16" i="16"/>
  <c r="A16" i="16"/>
  <c r="W15" i="16"/>
  <c r="U15" i="16"/>
  <c r="S15" i="16"/>
  <c r="Q15" i="16"/>
  <c r="P15" i="16"/>
  <c r="J15" i="16"/>
  <c r="I15" i="16"/>
  <c r="H15" i="16"/>
  <c r="G15" i="16"/>
  <c r="F15" i="16"/>
  <c r="E15" i="16"/>
  <c r="D15" i="16"/>
  <c r="C15" i="16"/>
  <c r="B15" i="16"/>
  <c r="A15" i="16"/>
  <c r="W14" i="16"/>
  <c r="U14" i="16"/>
  <c r="S14" i="16"/>
  <c r="Q14" i="16"/>
  <c r="P14" i="16"/>
  <c r="J14" i="16"/>
  <c r="I14" i="16"/>
  <c r="H14" i="16"/>
  <c r="G14" i="16"/>
  <c r="F14" i="16"/>
  <c r="E14" i="16"/>
  <c r="D14" i="16"/>
  <c r="C14" i="16"/>
  <c r="B14" i="16"/>
  <c r="A14" i="16"/>
  <c r="W13" i="16"/>
  <c r="U13" i="16"/>
  <c r="S13" i="16"/>
  <c r="Q13" i="16"/>
  <c r="P13" i="16"/>
  <c r="J13" i="16"/>
  <c r="I13" i="16"/>
  <c r="H13" i="16"/>
  <c r="G13" i="16"/>
  <c r="F13" i="16"/>
  <c r="E13" i="16"/>
  <c r="D13" i="16"/>
  <c r="C13" i="16"/>
  <c r="B13" i="16"/>
  <c r="A13" i="16"/>
  <c r="W12" i="16"/>
  <c r="U12" i="16"/>
  <c r="S12" i="16"/>
  <c r="Q12" i="16"/>
  <c r="P12" i="16"/>
  <c r="J12" i="16"/>
  <c r="I12" i="16"/>
  <c r="H12" i="16"/>
  <c r="G12" i="16"/>
  <c r="F12" i="16"/>
  <c r="E12" i="16"/>
  <c r="D12" i="16"/>
  <c r="C12" i="16"/>
  <c r="B12" i="16"/>
  <c r="A12" i="16"/>
  <c r="W11" i="16"/>
  <c r="U11" i="16"/>
  <c r="S11" i="16"/>
  <c r="Q11" i="16"/>
  <c r="P11" i="16"/>
  <c r="J11" i="16"/>
  <c r="I11" i="16"/>
  <c r="H11" i="16"/>
  <c r="G11" i="16"/>
  <c r="F11" i="16"/>
  <c r="E11" i="16"/>
  <c r="D11" i="16"/>
  <c r="C11" i="16"/>
  <c r="B11" i="16"/>
  <c r="A11" i="16"/>
  <c r="W10" i="16"/>
  <c r="W37" i="16"/>
  <c r="U10" i="16"/>
  <c r="S10" i="16"/>
  <c r="Q10" i="16"/>
  <c r="P10" i="16"/>
  <c r="P37" i="16"/>
  <c r="J10" i="16"/>
  <c r="I10" i="16"/>
  <c r="H10" i="16"/>
  <c r="G10" i="16"/>
  <c r="F10" i="16"/>
  <c r="E10" i="16"/>
  <c r="D10" i="16"/>
  <c r="C10" i="16"/>
  <c r="B10" i="16"/>
  <c r="A10" i="16"/>
  <c r="N36" i="16"/>
  <c r="R36" i="16"/>
  <c r="O37" i="16"/>
  <c r="M37" i="16"/>
  <c r="L37" i="16"/>
  <c r="K37" i="16"/>
  <c r="N35" i="16"/>
  <c r="N34" i="16"/>
  <c r="N33" i="16"/>
  <c r="N32" i="16"/>
  <c r="N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U37" i="16"/>
  <c r="Q37" i="16"/>
  <c r="N10" i="16"/>
  <c r="Q38" i="8"/>
  <c r="P38" i="8"/>
  <c r="O38" i="8"/>
  <c r="N38" i="8"/>
  <c r="M38" i="8"/>
  <c r="R45" i="27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W35" i="3"/>
  <c r="W34" i="3"/>
  <c r="W33" i="3"/>
  <c r="W32" i="3"/>
  <c r="X32" i="3"/>
  <c r="W31" i="3"/>
  <c r="W30" i="3"/>
  <c r="W29" i="3"/>
  <c r="W28" i="3"/>
  <c r="X28" i="3"/>
  <c r="W27" i="3"/>
  <c r="W26" i="3"/>
  <c r="W25" i="3"/>
  <c r="W24" i="3"/>
  <c r="W23" i="3"/>
  <c r="W22" i="3"/>
  <c r="W21" i="3"/>
  <c r="W20" i="3"/>
  <c r="X20" i="3"/>
  <c r="W19" i="3"/>
  <c r="W18" i="3"/>
  <c r="W17" i="3"/>
  <c r="W16" i="3"/>
  <c r="W15" i="3"/>
  <c r="W14" i="3"/>
  <c r="W13" i="3"/>
  <c r="W12" i="3"/>
  <c r="W36" i="3"/>
  <c r="W11" i="3"/>
  <c r="W10" i="3"/>
  <c r="U35" i="3"/>
  <c r="U34" i="3"/>
  <c r="U33" i="3"/>
  <c r="U32" i="3"/>
  <c r="U31" i="3"/>
  <c r="U30" i="3"/>
  <c r="U29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W36" i="27"/>
  <c r="W35" i="27"/>
  <c r="W34" i="27"/>
  <c r="W33" i="27"/>
  <c r="W32" i="27"/>
  <c r="W31" i="27"/>
  <c r="W30" i="27"/>
  <c r="W29" i="27"/>
  <c r="W28" i="27"/>
  <c r="W27" i="27"/>
  <c r="W26" i="27"/>
  <c r="W25" i="27"/>
  <c r="W24" i="27"/>
  <c r="W23" i="27"/>
  <c r="W22" i="27"/>
  <c r="W21" i="27"/>
  <c r="W20" i="27"/>
  <c r="W19" i="27"/>
  <c r="W18" i="27"/>
  <c r="W17" i="27"/>
  <c r="W16" i="27"/>
  <c r="W15" i="27"/>
  <c r="W14" i="27"/>
  <c r="W13" i="27"/>
  <c r="W12" i="27"/>
  <c r="W11" i="27"/>
  <c r="W10" i="27"/>
  <c r="U36" i="27"/>
  <c r="U35" i="27"/>
  <c r="U34" i="27"/>
  <c r="U33" i="27"/>
  <c r="U32" i="27"/>
  <c r="U31" i="27"/>
  <c r="U30" i="27"/>
  <c r="U29" i="27"/>
  <c r="U28" i="27"/>
  <c r="U27" i="27"/>
  <c r="U26" i="27"/>
  <c r="U25" i="27"/>
  <c r="U24" i="27"/>
  <c r="U23" i="27"/>
  <c r="U22" i="27"/>
  <c r="U21" i="27"/>
  <c r="U20" i="27"/>
  <c r="U19" i="27"/>
  <c r="U18" i="27"/>
  <c r="U17" i="27"/>
  <c r="U16" i="27"/>
  <c r="U15" i="27"/>
  <c r="U14" i="27"/>
  <c r="U13" i="27"/>
  <c r="U12" i="27"/>
  <c r="U11" i="27"/>
  <c r="U10" i="27"/>
  <c r="U37" i="27"/>
  <c r="W42" i="27"/>
  <c r="U42" i="27"/>
  <c r="S42" i="27"/>
  <c r="R42" i="27"/>
  <c r="S36" i="27"/>
  <c r="Q36" i="27"/>
  <c r="P36" i="27"/>
  <c r="N36" i="27"/>
  <c r="J36" i="27"/>
  <c r="I36" i="27"/>
  <c r="H36" i="27"/>
  <c r="G36" i="27"/>
  <c r="F36" i="27"/>
  <c r="E36" i="27"/>
  <c r="D36" i="27"/>
  <c r="C36" i="27"/>
  <c r="B36" i="27"/>
  <c r="A36" i="27"/>
  <c r="S35" i="27"/>
  <c r="Q35" i="27"/>
  <c r="P35" i="27"/>
  <c r="N35" i="27"/>
  <c r="J35" i="27"/>
  <c r="I35" i="27"/>
  <c r="H35" i="27"/>
  <c r="G35" i="27"/>
  <c r="F35" i="27"/>
  <c r="E35" i="27"/>
  <c r="D35" i="27"/>
  <c r="C35" i="27"/>
  <c r="B35" i="27"/>
  <c r="A35" i="27"/>
  <c r="S34" i="27"/>
  <c r="Q34" i="27"/>
  <c r="P34" i="27"/>
  <c r="N34" i="27"/>
  <c r="J34" i="27"/>
  <c r="I34" i="27"/>
  <c r="H34" i="27"/>
  <c r="G34" i="27"/>
  <c r="F34" i="27"/>
  <c r="E34" i="27"/>
  <c r="D34" i="27"/>
  <c r="C34" i="27"/>
  <c r="B34" i="27"/>
  <c r="A34" i="27"/>
  <c r="Q38" i="25"/>
  <c r="P38" i="25"/>
  <c r="O38" i="25"/>
  <c r="N38" i="25"/>
  <c r="M38" i="25"/>
  <c r="S33" i="27"/>
  <c r="Q33" i="27"/>
  <c r="P33" i="27"/>
  <c r="J33" i="27"/>
  <c r="I33" i="27"/>
  <c r="H33" i="27"/>
  <c r="G33" i="27"/>
  <c r="F33" i="27"/>
  <c r="E33" i="27"/>
  <c r="D33" i="27"/>
  <c r="C33" i="27"/>
  <c r="B33" i="27"/>
  <c r="A33" i="27"/>
  <c r="S32" i="27"/>
  <c r="Q32" i="27"/>
  <c r="P32" i="27"/>
  <c r="J32" i="27"/>
  <c r="I32" i="27"/>
  <c r="H32" i="27"/>
  <c r="G32" i="27"/>
  <c r="F32" i="27"/>
  <c r="E32" i="27"/>
  <c r="D32" i="27"/>
  <c r="C32" i="27"/>
  <c r="B32" i="27"/>
  <c r="A32" i="27"/>
  <c r="S31" i="27"/>
  <c r="Q31" i="27"/>
  <c r="P31" i="27"/>
  <c r="J31" i="27"/>
  <c r="I31" i="27"/>
  <c r="H31" i="27"/>
  <c r="G31" i="27"/>
  <c r="F31" i="27"/>
  <c r="E31" i="27"/>
  <c r="D31" i="27"/>
  <c r="C31" i="27"/>
  <c r="B31" i="27"/>
  <c r="A31" i="27"/>
  <c r="S30" i="27"/>
  <c r="Q30" i="27"/>
  <c r="P30" i="27"/>
  <c r="J30" i="27"/>
  <c r="I30" i="27"/>
  <c r="H30" i="27"/>
  <c r="G30" i="27"/>
  <c r="F30" i="27"/>
  <c r="E30" i="27"/>
  <c r="D30" i="27"/>
  <c r="C30" i="27"/>
  <c r="B30" i="27"/>
  <c r="A30" i="27"/>
  <c r="S29" i="27"/>
  <c r="Q29" i="27"/>
  <c r="P29" i="27"/>
  <c r="J29" i="27"/>
  <c r="I29" i="27"/>
  <c r="H29" i="27"/>
  <c r="G29" i="27"/>
  <c r="F29" i="27"/>
  <c r="E29" i="27"/>
  <c r="D29" i="27"/>
  <c r="C29" i="27"/>
  <c r="B29" i="27"/>
  <c r="A29" i="27"/>
  <c r="S28" i="27"/>
  <c r="Q28" i="27"/>
  <c r="P28" i="27"/>
  <c r="J28" i="27"/>
  <c r="I28" i="27"/>
  <c r="H28" i="27"/>
  <c r="G28" i="27"/>
  <c r="F28" i="27"/>
  <c r="E28" i="27"/>
  <c r="D28" i="27"/>
  <c r="C28" i="27"/>
  <c r="B28" i="27"/>
  <c r="A28" i="27"/>
  <c r="S27" i="27"/>
  <c r="Q27" i="27"/>
  <c r="P27" i="27"/>
  <c r="J27" i="27"/>
  <c r="I27" i="27"/>
  <c r="H27" i="27"/>
  <c r="G27" i="27"/>
  <c r="F27" i="27"/>
  <c r="E27" i="27"/>
  <c r="D27" i="27"/>
  <c r="C27" i="27"/>
  <c r="B27" i="27"/>
  <c r="A27" i="27"/>
  <c r="S26" i="27"/>
  <c r="Q26" i="27"/>
  <c r="P26" i="27"/>
  <c r="J26" i="27"/>
  <c r="I26" i="27"/>
  <c r="H26" i="27"/>
  <c r="G26" i="27"/>
  <c r="F26" i="27"/>
  <c r="E26" i="27"/>
  <c r="D26" i="27"/>
  <c r="C26" i="27"/>
  <c r="B26" i="27"/>
  <c r="A26" i="27"/>
  <c r="S25" i="27"/>
  <c r="Q25" i="27"/>
  <c r="P25" i="27"/>
  <c r="J25" i="27"/>
  <c r="I25" i="27"/>
  <c r="H25" i="27"/>
  <c r="G25" i="27"/>
  <c r="F25" i="27"/>
  <c r="E25" i="27"/>
  <c r="D25" i="27"/>
  <c r="C25" i="27"/>
  <c r="B25" i="27"/>
  <c r="A25" i="27"/>
  <c r="S24" i="27"/>
  <c r="Q24" i="27"/>
  <c r="P24" i="27"/>
  <c r="J24" i="27"/>
  <c r="I24" i="27"/>
  <c r="H24" i="27"/>
  <c r="G24" i="27"/>
  <c r="F24" i="27"/>
  <c r="E24" i="27"/>
  <c r="D24" i="27"/>
  <c r="C24" i="27"/>
  <c r="B24" i="27"/>
  <c r="A24" i="27"/>
  <c r="S23" i="27"/>
  <c r="Q23" i="27"/>
  <c r="P23" i="27"/>
  <c r="J23" i="27"/>
  <c r="I23" i="27"/>
  <c r="H23" i="27"/>
  <c r="G23" i="27"/>
  <c r="F23" i="27"/>
  <c r="E23" i="27"/>
  <c r="D23" i="27"/>
  <c r="C23" i="27"/>
  <c r="B23" i="27"/>
  <c r="A23" i="27"/>
  <c r="S22" i="27"/>
  <c r="Q22" i="27"/>
  <c r="P22" i="27"/>
  <c r="J22" i="27"/>
  <c r="I22" i="27"/>
  <c r="H22" i="27"/>
  <c r="G22" i="27"/>
  <c r="F22" i="27"/>
  <c r="E22" i="27"/>
  <c r="D22" i="27"/>
  <c r="C22" i="27"/>
  <c r="B22" i="27"/>
  <c r="A22" i="27"/>
  <c r="S21" i="27"/>
  <c r="Q21" i="27"/>
  <c r="P21" i="27"/>
  <c r="J21" i="27"/>
  <c r="I21" i="27"/>
  <c r="H21" i="27"/>
  <c r="G21" i="27"/>
  <c r="F21" i="27"/>
  <c r="E21" i="27"/>
  <c r="D21" i="27"/>
  <c r="C21" i="27"/>
  <c r="B21" i="27"/>
  <c r="A21" i="27"/>
  <c r="S20" i="27"/>
  <c r="Q20" i="27"/>
  <c r="P20" i="27"/>
  <c r="J20" i="27"/>
  <c r="I20" i="27"/>
  <c r="H20" i="27"/>
  <c r="G20" i="27"/>
  <c r="F20" i="27"/>
  <c r="E20" i="27"/>
  <c r="D20" i="27"/>
  <c r="C20" i="27"/>
  <c r="B20" i="27"/>
  <c r="A20" i="27"/>
  <c r="S19" i="27"/>
  <c r="Q19" i="27"/>
  <c r="P19" i="27"/>
  <c r="J19" i="27"/>
  <c r="I19" i="27"/>
  <c r="H19" i="27"/>
  <c r="G19" i="27"/>
  <c r="F19" i="27"/>
  <c r="E19" i="27"/>
  <c r="D19" i="27"/>
  <c r="C19" i="27"/>
  <c r="B19" i="27"/>
  <c r="A19" i="27"/>
  <c r="S18" i="27"/>
  <c r="Q18" i="27"/>
  <c r="P18" i="27"/>
  <c r="J18" i="27"/>
  <c r="I18" i="27"/>
  <c r="H18" i="27"/>
  <c r="G18" i="27"/>
  <c r="F18" i="27"/>
  <c r="E18" i="27"/>
  <c r="D18" i="27"/>
  <c r="C18" i="27"/>
  <c r="B18" i="27"/>
  <c r="A18" i="27"/>
  <c r="S17" i="27"/>
  <c r="Q17" i="27"/>
  <c r="P17" i="27"/>
  <c r="J17" i="27"/>
  <c r="I17" i="27"/>
  <c r="H17" i="27"/>
  <c r="G17" i="27"/>
  <c r="F17" i="27"/>
  <c r="E17" i="27"/>
  <c r="D17" i="27"/>
  <c r="C17" i="27"/>
  <c r="B17" i="27"/>
  <c r="A17" i="27"/>
  <c r="S16" i="27"/>
  <c r="Q16" i="27"/>
  <c r="P16" i="27"/>
  <c r="J16" i="27"/>
  <c r="I16" i="27"/>
  <c r="H16" i="27"/>
  <c r="G16" i="27"/>
  <c r="F16" i="27"/>
  <c r="E16" i="27"/>
  <c r="D16" i="27"/>
  <c r="C16" i="27"/>
  <c r="B16" i="27"/>
  <c r="A16" i="27"/>
  <c r="S15" i="27"/>
  <c r="Q15" i="27"/>
  <c r="P15" i="27"/>
  <c r="J15" i="27"/>
  <c r="I15" i="27"/>
  <c r="H15" i="27"/>
  <c r="G15" i="27"/>
  <c r="F15" i="27"/>
  <c r="E15" i="27"/>
  <c r="D15" i="27"/>
  <c r="C15" i="27"/>
  <c r="B15" i="27"/>
  <c r="A15" i="27"/>
  <c r="S14" i="27"/>
  <c r="Q14" i="27"/>
  <c r="P14" i="27"/>
  <c r="J14" i="27"/>
  <c r="I14" i="27"/>
  <c r="H14" i="27"/>
  <c r="G14" i="27"/>
  <c r="F14" i="27"/>
  <c r="E14" i="27"/>
  <c r="D14" i="27"/>
  <c r="C14" i="27"/>
  <c r="B14" i="27"/>
  <c r="A14" i="27"/>
  <c r="S13" i="27"/>
  <c r="Q13" i="27"/>
  <c r="P13" i="27"/>
  <c r="J13" i="27"/>
  <c r="I13" i="27"/>
  <c r="H13" i="27"/>
  <c r="G13" i="27"/>
  <c r="F13" i="27"/>
  <c r="E13" i="27"/>
  <c r="D13" i="27"/>
  <c r="C13" i="27"/>
  <c r="B13" i="27"/>
  <c r="A13" i="27"/>
  <c r="S12" i="27"/>
  <c r="Q12" i="27"/>
  <c r="P12" i="27"/>
  <c r="J12" i="27"/>
  <c r="I12" i="27"/>
  <c r="H12" i="27"/>
  <c r="G12" i="27"/>
  <c r="F12" i="27"/>
  <c r="E12" i="27"/>
  <c r="D12" i="27"/>
  <c r="C12" i="27"/>
  <c r="B12" i="27"/>
  <c r="A12" i="27"/>
  <c r="S11" i="27"/>
  <c r="Q11" i="27"/>
  <c r="P11" i="27"/>
  <c r="J11" i="27"/>
  <c r="I11" i="27"/>
  <c r="H11" i="27"/>
  <c r="G11" i="27"/>
  <c r="F11" i="27"/>
  <c r="E11" i="27"/>
  <c r="D11" i="27"/>
  <c r="C11" i="27"/>
  <c r="B11" i="27"/>
  <c r="A11" i="27"/>
  <c r="S10" i="27"/>
  <c r="Q10" i="27"/>
  <c r="P10" i="27"/>
  <c r="J10" i="27"/>
  <c r="I10" i="27"/>
  <c r="H10" i="27"/>
  <c r="G10" i="27"/>
  <c r="F10" i="27"/>
  <c r="E10" i="27"/>
  <c r="D10" i="27"/>
  <c r="C10" i="27"/>
  <c r="B10" i="27"/>
  <c r="A10" i="27"/>
  <c r="O37" i="27"/>
  <c r="M37" i="27"/>
  <c r="L37" i="27"/>
  <c r="K37" i="27"/>
  <c r="N33" i="27"/>
  <c r="N32" i="27"/>
  <c r="N31" i="27"/>
  <c r="N30" i="27"/>
  <c r="N29" i="27"/>
  <c r="N28" i="27"/>
  <c r="N27" i="27"/>
  <c r="N26" i="27"/>
  <c r="N25" i="27"/>
  <c r="N24" i="27"/>
  <c r="N23" i="27"/>
  <c r="N22" i="27"/>
  <c r="N21" i="27"/>
  <c r="N20" i="27"/>
  <c r="N19" i="27"/>
  <c r="N18" i="27"/>
  <c r="N17" i="27"/>
  <c r="N16" i="27"/>
  <c r="N15" i="27"/>
  <c r="N14" i="27"/>
  <c r="N13" i="27"/>
  <c r="N12" i="27"/>
  <c r="N11" i="27"/>
  <c r="N10" i="27"/>
  <c r="S37" i="27"/>
  <c r="S45" i="3"/>
  <c r="R45" i="3"/>
  <c r="W41" i="3"/>
  <c r="U41" i="3"/>
  <c r="S41" i="3"/>
  <c r="R41" i="3"/>
  <c r="Q35" i="4"/>
  <c r="P35" i="4"/>
  <c r="O35" i="4"/>
  <c r="N35" i="4"/>
  <c r="M35" i="4"/>
  <c r="S35" i="3"/>
  <c r="Q35" i="3"/>
  <c r="P35" i="3"/>
  <c r="J35" i="3"/>
  <c r="I35" i="3"/>
  <c r="H35" i="3"/>
  <c r="G35" i="3"/>
  <c r="F35" i="3"/>
  <c r="E35" i="3"/>
  <c r="D35" i="3"/>
  <c r="C35" i="3"/>
  <c r="B35" i="3"/>
  <c r="A35" i="3"/>
  <c r="S34" i="3"/>
  <c r="Q34" i="3"/>
  <c r="P34" i="3"/>
  <c r="J34" i="3"/>
  <c r="I34" i="3"/>
  <c r="H34" i="3"/>
  <c r="G34" i="3"/>
  <c r="F34" i="3"/>
  <c r="E34" i="3"/>
  <c r="D34" i="3"/>
  <c r="C34" i="3"/>
  <c r="B34" i="3"/>
  <c r="A34" i="3"/>
  <c r="S33" i="3"/>
  <c r="Q33" i="3"/>
  <c r="P33" i="3"/>
  <c r="R33" i="3"/>
  <c r="J33" i="3"/>
  <c r="I33" i="3"/>
  <c r="H33" i="3"/>
  <c r="G33" i="3"/>
  <c r="F33" i="3"/>
  <c r="E33" i="3"/>
  <c r="D33" i="3"/>
  <c r="C33" i="3"/>
  <c r="B33" i="3"/>
  <c r="A33" i="3"/>
  <c r="S32" i="3"/>
  <c r="Q32" i="3"/>
  <c r="P32" i="3"/>
  <c r="J32" i="3"/>
  <c r="I32" i="3"/>
  <c r="H32" i="3"/>
  <c r="G32" i="3"/>
  <c r="F32" i="3"/>
  <c r="E32" i="3"/>
  <c r="D32" i="3"/>
  <c r="C32" i="3"/>
  <c r="B32" i="3"/>
  <c r="A32" i="3"/>
  <c r="S31" i="3"/>
  <c r="T31" i="3"/>
  <c r="Q31" i="3"/>
  <c r="P31" i="3"/>
  <c r="J31" i="3"/>
  <c r="I31" i="3"/>
  <c r="H31" i="3"/>
  <c r="G31" i="3"/>
  <c r="F31" i="3"/>
  <c r="E31" i="3"/>
  <c r="D31" i="3"/>
  <c r="C31" i="3"/>
  <c r="B31" i="3"/>
  <c r="A31" i="3"/>
  <c r="S30" i="3"/>
  <c r="Q30" i="3"/>
  <c r="P30" i="3"/>
  <c r="J30" i="3"/>
  <c r="I30" i="3"/>
  <c r="H30" i="3"/>
  <c r="G30" i="3"/>
  <c r="F30" i="3"/>
  <c r="E30" i="3"/>
  <c r="D30" i="3"/>
  <c r="C30" i="3"/>
  <c r="B30" i="3"/>
  <c r="A30" i="3"/>
  <c r="S29" i="3"/>
  <c r="Q29" i="3"/>
  <c r="P29" i="3"/>
  <c r="R29" i="3"/>
  <c r="J29" i="3"/>
  <c r="I29" i="3"/>
  <c r="H29" i="3"/>
  <c r="G29" i="3"/>
  <c r="F29" i="3"/>
  <c r="E29" i="3"/>
  <c r="D29" i="3"/>
  <c r="C29" i="3"/>
  <c r="B29" i="3"/>
  <c r="A29" i="3"/>
  <c r="S28" i="3"/>
  <c r="Q28" i="3"/>
  <c r="P28" i="3"/>
  <c r="J28" i="3"/>
  <c r="I28" i="3"/>
  <c r="H28" i="3"/>
  <c r="G28" i="3"/>
  <c r="F28" i="3"/>
  <c r="E28" i="3"/>
  <c r="D28" i="3"/>
  <c r="C28" i="3"/>
  <c r="B28" i="3"/>
  <c r="A28" i="3"/>
  <c r="S27" i="3"/>
  <c r="T27" i="3"/>
  <c r="Q27" i="3"/>
  <c r="P27" i="3"/>
  <c r="J27" i="3"/>
  <c r="I27" i="3"/>
  <c r="H27" i="3"/>
  <c r="G27" i="3"/>
  <c r="F27" i="3"/>
  <c r="E27" i="3"/>
  <c r="D27" i="3"/>
  <c r="C27" i="3"/>
  <c r="B27" i="3"/>
  <c r="A27" i="3"/>
  <c r="S26" i="3"/>
  <c r="Q26" i="3"/>
  <c r="P26" i="3"/>
  <c r="J26" i="3"/>
  <c r="I26" i="3"/>
  <c r="H26" i="3"/>
  <c r="G26" i="3"/>
  <c r="F26" i="3"/>
  <c r="E26" i="3"/>
  <c r="D26" i="3"/>
  <c r="C26" i="3"/>
  <c r="B26" i="3"/>
  <c r="A26" i="3"/>
  <c r="S25" i="3"/>
  <c r="Q25" i="3"/>
  <c r="P25" i="3"/>
  <c r="R25" i="3"/>
  <c r="J25" i="3"/>
  <c r="I25" i="3"/>
  <c r="H25" i="3"/>
  <c r="G25" i="3"/>
  <c r="F25" i="3"/>
  <c r="E25" i="3"/>
  <c r="D25" i="3"/>
  <c r="C25" i="3"/>
  <c r="B25" i="3"/>
  <c r="A25" i="3"/>
  <c r="S24" i="3"/>
  <c r="Q24" i="3"/>
  <c r="P24" i="3"/>
  <c r="J24" i="3"/>
  <c r="I24" i="3"/>
  <c r="H24" i="3"/>
  <c r="G24" i="3"/>
  <c r="F24" i="3"/>
  <c r="E24" i="3"/>
  <c r="D24" i="3"/>
  <c r="C24" i="3"/>
  <c r="B24" i="3"/>
  <c r="A24" i="3"/>
  <c r="S23" i="3"/>
  <c r="Q23" i="3"/>
  <c r="P23" i="3"/>
  <c r="J23" i="3"/>
  <c r="I23" i="3"/>
  <c r="H23" i="3"/>
  <c r="G23" i="3"/>
  <c r="F23" i="3"/>
  <c r="E23" i="3"/>
  <c r="D23" i="3"/>
  <c r="C23" i="3"/>
  <c r="B23" i="3"/>
  <c r="A23" i="3"/>
  <c r="S22" i="3"/>
  <c r="Q22" i="3"/>
  <c r="P22" i="3"/>
  <c r="J22" i="3"/>
  <c r="I22" i="3"/>
  <c r="H22" i="3"/>
  <c r="G22" i="3"/>
  <c r="F22" i="3"/>
  <c r="E22" i="3"/>
  <c r="D22" i="3"/>
  <c r="C22" i="3"/>
  <c r="B22" i="3"/>
  <c r="A22" i="3"/>
  <c r="S21" i="3"/>
  <c r="Q21" i="3"/>
  <c r="P21" i="3"/>
  <c r="R21" i="3"/>
  <c r="J21" i="3"/>
  <c r="I21" i="3"/>
  <c r="H21" i="3"/>
  <c r="G21" i="3"/>
  <c r="F21" i="3"/>
  <c r="E21" i="3"/>
  <c r="D21" i="3"/>
  <c r="C21" i="3"/>
  <c r="B21" i="3"/>
  <c r="A21" i="3"/>
  <c r="S20" i="3"/>
  <c r="Q20" i="3"/>
  <c r="P20" i="3"/>
  <c r="J20" i="3"/>
  <c r="I20" i="3"/>
  <c r="H20" i="3"/>
  <c r="G20" i="3"/>
  <c r="F20" i="3"/>
  <c r="E20" i="3"/>
  <c r="D20" i="3"/>
  <c r="C20" i="3"/>
  <c r="B20" i="3"/>
  <c r="A20" i="3"/>
  <c r="S19" i="3"/>
  <c r="T19" i="3"/>
  <c r="Q19" i="3"/>
  <c r="P19" i="3"/>
  <c r="J19" i="3"/>
  <c r="I19" i="3"/>
  <c r="H19" i="3"/>
  <c r="G19" i="3"/>
  <c r="F19" i="3"/>
  <c r="E19" i="3"/>
  <c r="D19" i="3"/>
  <c r="C19" i="3"/>
  <c r="B19" i="3"/>
  <c r="A19" i="3"/>
  <c r="S18" i="3"/>
  <c r="Q18" i="3"/>
  <c r="P18" i="3"/>
  <c r="J18" i="3"/>
  <c r="I18" i="3"/>
  <c r="H18" i="3"/>
  <c r="G18" i="3"/>
  <c r="F18" i="3"/>
  <c r="E18" i="3"/>
  <c r="D18" i="3"/>
  <c r="C18" i="3"/>
  <c r="B18" i="3"/>
  <c r="A18" i="3"/>
  <c r="S17" i="3"/>
  <c r="Q17" i="3"/>
  <c r="P17" i="3"/>
  <c r="R17" i="3"/>
  <c r="J17" i="3"/>
  <c r="I17" i="3"/>
  <c r="H17" i="3"/>
  <c r="G17" i="3"/>
  <c r="F17" i="3"/>
  <c r="E17" i="3"/>
  <c r="D17" i="3"/>
  <c r="C17" i="3"/>
  <c r="B17" i="3"/>
  <c r="A17" i="3"/>
  <c r="S16" i="3"/>
  <c r="Q16" i="3"/>
  <c r="P16" i="3"/>
  <c r="J16" i="3"/>
  <c r="I16" i="3"/>
  <c r="H16" i="3"/>
  <c r="G16" i="3"/>
  <c r="F16" i="3"/>
  <c r="E16" i="3"/>
  <c r="D16" i="3"/>
  <c r="C16" i="3"/>
  <c r="B16" i="3"/>
  <c r="A16" i="3"/>
  <c r="S15" i="3"/>
  <c r="Q15" i="3"/>
  <c r="P15" i="3"/>
  <c r="J15" i="3"/>
  <c r="I15" i="3"/>
  <c r="H15" i="3"/>
  <c r="G15" i="3"/>
  <c r="F15" i="3"/>
  <c r="E15" i="3"/>
  <c r="D15" i="3"/>
  <c r="C15" i="3"/>
  <c r="B15" i="3"/>
  <c r="A15" i="3"/>
  <c r="S14" i="3"/>
  <c r="Q14" i="3"/>
  <c r="P14" i="3"/>
  <c r="J14" i="3"/>
  <c r="I14" i="3"/>
  <c r="H14" i="3"/>
  <c r="G14" i="3"/>
  <c r="F14" i="3"/>
  <c r="E14" i="3"/>
  <c r="D14" i="3"/>
  <c r="C14" i="3"/>
  <c r="B14" i="3"/>
  <c r="A14" i="3"/>
  <c r="S13" i="3"/>
  <c r="Q13" i="3"/>
  <c r="P13" i="3"/>
  <c r="R13" i="3"/>
  <c r="J13" i="3"/>
  <c r="I13" i="3"/>
  <c r="H13" i="3"/>
  <c r="G13" i="3"/>
  <c r="F13" i="3"/>
  <c r="E13" i="3"/>
  <c r="D13" i="3"/>
  <c r="C13" i="3"/>
  <c r="B13" i="3"/>
  <c r="A13" i="3"/>
  <c r="U36" i="3"/>
  <c r="U45" i="3"/>
  <c r="S12" i="3"/>
  <c r="Q12" i="3"/>
  <c r="P12" i="3"/>
  <c r="J12" i="3"/>
  <c r="I12" i="3"/>
  <c r="H12" i="3"/>
  <c r="G12" i="3"/>
  <c r="F12" i="3"/>
  <c r="E12" i="3"/>
  <c r="D12" i="3"/>
  <c r="C12" i="3"/>
  <c r="B12" i="3"/>
  <c r="A12" i="3"/>
  <c r="S11" i="3"/>
  <c r="S36" i="3"/>
  <c r="S40" i="3"/>
  <c r="Q11" i="3"/>
  <c r="P11" i="3"/>
  <c r="P36" i="3"/>
  <c r="J11" i="3"/>
  <c r="I11" i="3"/>
  <c r="H11" i="3"/>
  <c r="G11" i="3"/>
  <c r="F11" i="3"/>
  <c r="E11" i="3"/>
  <c r="D11" i="3"/>
  <c r="C11" i="3"/>
  <c r="B11" i="3"/>
  <c r="A11" i="3"/>
  <c r="S10" i="3"/>
  <c r="Q10" i="3"/>
  <c r="P10" i="3"/>
  <c r="J10" i="3"/>
  <c r="I10" i="3"/>
  <c r="H10" i="3"/>
  <c r="G10" i="3"/>
  <c r="F10" i="3"/>
  <c r="E10" i="3"/>
  <c r="D10" i="3"/>
  <c r="C10" i="3"/>
  <c r="B10" i="3"/>
  <c r="A10" i="3"/>
  <c r="Q36" i="2"/>
  <c r="P36" i="2"/>
  <c r="O36" i="2"/>
  <c r="N36" i="2"/>
  <c r="M36" i="2"/>
  <c r="O36" i="3"/>
  <c r="M36" i="3"/>
  <c r="L36" i="3"/>
  <c r="K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Q36" i="3"/>
  <c r="N10" i="3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41" i="1"/>
  <c r="W41" i="1"/>
  <c r="U41" i="1"/>
  <c r="R41" i="1"/>
  <c r="P35" i="1"/>
  <c r="P34" i="1"/>
  <c r="R34" i="1"/>
  <c r="P33" i="1"/>
  <c r="P32" i="1"/>
  <c r="P31" i="1"/>
  <c r="P30" i="1"/>
  <c r="P29" i="1"/>
  <c r="P28" i="1"/>
  <c r="P27" i="1"/>
  <c r="R27" i="1"/>
  <c r="P26" i="1"/>
  <c r="P25" i="1"/>
  <c r="P24" i="1"/>
  <c r="P23" i="1"/>
  <c r="R23" i="1"/>
  <c r="X23" i="1"/>
  <c r="P22" i="1"/>
  <c r="P21" i="1"/>
  <c r="P20" i="1"/>
  <c r="P19" i="1"/>
  <c r="R19" i="1"/>
  <c r="P18" i="1"/>
  <c r="R18" i="1"/>
  <c r="P17" i="1"/>
  <c r="P16" i="1"/>
  <c r="P15" i="1"/>
  <c r="P14" i="1"/>
  <c r="R14" i="1"/>
  <c r="P13" i="1"/>
  <c r="P12" i="1"/>
  <c r="P11" i="1"/>
  <c r="R11" i="1"/>
  <c r="P10" i="1"/>
  <c r="Q35" i="1"/>
  <c r="Q34" i="1"/>
  <c r="Q33" i="1"/>
  <c r="Q32" i="1"/>
  <c r="Q31" i="1"/>
  <c r="Q30" i="1"/>
  <c r="Q29" i="1"/>
  <c r="Q28" i="1"/>
  <c r="Q27" i="1"/>
  <c r="Q26" i="1"/>
  <c r="Q25" i="1"/>
  <c r="R25" i="1"/>
  <c r="Q24" i="1"/>
  <c r="Q23" i="1"/>
  <c r="Q22" i="1"/>
  <c r="Q21" i="1"/>
  <c r="R21" i="1"/>
  <c r="Q20" i="1"/>
  <c r="Q19" i="1"/>
  <c r="Q18" i="1"/>
  <c r="Q17" i="1"/>
  <c r="R17" i="1"/>
  <c r="V17" i="1"/>
  <c r="Q16" i="1"/>
  <c r="Q15" i="1"/>
  <c r="Q14" i="1"/>
  <c r="Q13" i="1"/>
  <c r="Q12" i="1"/>
  <c r="Q11" i="1"/>
  <c r="Q10" i="1"/>
  <c r="Q36" i="1"/>
  <c r="N35" i="1"/>
  <c r="J35" i="1"/>
  <c r="I35" i="1"/>
  <c r="H35" i="1"/>
  <c r="G35" i="1"/>
  <c r="F35" i="1"/>
  <c r="E35" i="1"/>
  <c r="D35" i="1"/>
  <c r="C35" i="1"/>
  <c r="B35" i="1"/>
  <c r="A35" i="1"/>
  <c r="N34" i="1"/>
  <c r="J34" i="1"/>
  <c r="I34" i="1"/>
  <c r="H34" i="1"/>
  <c r="G34" i="1"/>
  <c r="F34" i="1"/>
  <c r="E34" i="1"/>
  <c r="D34" i="1"/>
  <c r="C34" i="1"/>
  <c r="B34" i="1"/>
  <c r="A34" i="1"/>
  <c r="N33" i="1"/>
  <c r="J33" i="1"/>
  <c r="I33" i="1"/>
  <c r="H33" i="1"/>
  <c r="G33" i="1"/>
  <c r="F33" i="1"/>
  <c r="E33" i="1"/>
  <c r="D33" i="1"/>
  <c r="C33" i="1"/>
  <c r="B33" i="1"/>
  <c r="A33" i="1"/>
  <c r="R32" i="1"/>
  <c r="N32" i="1"/>
  <c r="J32" i="1"/>
  <c r="I32" i="1"/>
  <c r="H32" i="1"/>
  <c r="G32" i="1"/>
  <c r="F32" i="1"/>
  <c r="E32" i="1"/>
  <c r="D32" i="1"/>
  <c r="C32" i="1"/>
  <c r="B32" i="1"/>
  <c r="A32" i="1"/>
  <c r="N31" i="1"/>
  <c r="J31" i="1"/>
  <c r="I31" i="1"/>
  <c r="H31" i="1"/>
  <c r="G31" i="1"/>
  <c r="F31" i="1"/>
  <c r="E31" i="1"/>
  <c r="D31" i="1"/>
  <c r="C31" i="1"/>
  <c r="B31" i="1"/>
  <c r="A31" i="1"/>
  <c r="N30" i="1"/>
  <c r="R30" i="1"/>
  <c r="T30" i="1"/>
  <c r="J30" i="1"/>
  <c r="I30" i="1"/>
  <c r="H30" i="1"/>
  <c r="G30" i="1"/>
  <c r="F30" i="1"/>
  <c r="E30" i="1"/>
  <c r="D30" i="1"/>
  <c r="C30" i="1"/>
  <c r="B30" i="1"/>
  <c r="A30" i="1"/>
  <c r="N29" i="1"/>
  <c r="R29" i="1"/>
  <c r="X29" i="1"/>
  <c r="J29" i="1"/>
  <c r="I29" i="1"/>
  <c r="H29" i="1"/>
  <c r="G29" i="1"/>
  <c r="F29" i="1"/>
  <c r="E29" i="1"/>
  <c r="D29" i="1"/>
  <c r="C29" i="1"/>
  <c r="B29" i="1"/>
  <c r="A29" i="1"/>
  <c r="N28" i="1"/>
  <c r="J28" i="1"/>
  <c r="I28" i="1"/>
  <c r="H28" i="1"/>
  <c r="G28" i="1"/>
  <c r="F28" i="1"/>
  <c r="E28" i="1"/>
  <c r="D28" i="1"/>
  <c r="C28" i="1"/>
  <c r="B28" i="1"/>
  <c r="A28" i="1"/>
  <c r="N27" i="1"/>
  <c r="J27" i="1"/>
  <c r="I27" i="1"/>
  <c r="H27" i="1"/>
  <c r="G27" i="1"/>
  <c r="F27" i="1"/>
  <c r="E27" i="1"/>
  <c r="D27" i="1"/>
  <c r="C27" i="1"/>
  <c r="B27" i="1"/>
  <c r="A27" i="1"/>
  <c r="N26" i="1"/>
  <c r="R26" i="1"/>
  <c r="V26" i="1"/>
  <c r="J26" i="1"/>
  <c r="I26" i="1"/>
  <c r="H26" i="1"/>
  <c r="G26" i="1"/>
  <c r="F26" i="1"/>
  <c r="E26" i="1"/>
  <c r="D26" i="1"/>
  <c r="C26" i="1"/>
  <c r="B26" i="1"/>
  <c r="A26" i="1"/>
  <c r="N25" i="1"/>
  <c r="J25" i="1"/>
  <c r="I25" i="1"/>
  <c r="H25" i="1"/>
  <c r="G25" i="1"/>
  <c r="F25" i="1"/>
  <c r="E25" i="1"/>
  <c r="D25" i="1"/>
  <c r="C25" i="1"/>
  <c r="B25" i="1"/>
  <c r="A25" i="1"/>
  <c r="N24" i="1"/>
  <c r="J24" i="1"/>
  <c r="I24" i="1"/>
  <c r="H24" i="1"/>
  <c r="G24" i="1"/>
  <c r="F24" i="1"/>
  <c r="E24" i="1"/>
  <c r="D24" i="1"/>
  <c r="C24" i="1"/>
  <c r="B24" i="1"/>
  <c r="A24" i="1"/>
  <c r="N23" i="1"/>
  <c r="J23" i="1"/>
  <c r="I23" i="1"/>
  <c r="H23" i="1"/>
  <c r="G23" i="1"/>
  <c r="F23" i="1"/>
  <c r="E23" i="1"/>
  <c r="D23" i="1"/>
  <c r="C23" i="1"/>
  <c r="B23" i="1"/>
  <c r="A23" i="1"/>
  <c r="R22" i="1"/>
  <c r="N22" i="1"/>
  <c r="J22" i="1"/>
  <c r="I22" i="1"/>
  <c r="H22" i="1"/>
  <c r="G22" i="1"/>
  <c r="F22" i="1"/>
  <c r="E22" i="1"/>
  <c r="D22" i="1"/>
  <c r="C22" i="1"/>
  <c r="B22" i="1"/>
  <c r="A22" i="1"/>
  <c r="N21" i="1"/>
  <c r="J21" i="1"/>
  <c r="I21" i="1"/>
  <c r="H21" i="1"/>
  <c r="G21" i="1"/>
  <c r="F21" i="1"/>
  <c r="E21" i="1"/>
  <c r="D21" i="1"/>
  <c r="C21" i="1"/>
  <c r="B21" i="1"/>
  <c r="A21" i="1"/>
  <c r="N20" i="1"/>
  <c r="J20" i="1"/>
  <c r="I20" i="1"/>
  <c r="H20" i="1"/>
  <c r="G20" i="1"/>
  <c r="F20" i="1"/>
  <c r="E20" i="1"/>
  <c r="D20" i="1"/>
  <c r="C20" i="1"/>
  <c r="B20" i="1"/>
  <c r="A20" i="1"/>
  <c r="N19" i="1"/>
  <c r="J19" i="1"/>
  <c r="I19" i="1"/>
  <c r="H19" i="1"/>
  <c r="G19" i="1"/>
  <c r="F19" i="1"/>
  <c r="E19" i="1"/>
  <c r="D19" i="1"/>
  <c r="C19" i="1"/>
  <c r="B19" i="1"/>
  <c r="A19" i="1"/>
  <c r="N18" i="1"/>
  <c r="J18" i="1"/>
  <c r="I18" i="1"/>
  <c r="H18" i="1"/>
  <c r="G18" i="1"/>
  <c r="F18" i="1"/>
  <c r="E18" i="1"/>
  <c r="D18" i="1"/>
  <c r="C18" i="1"/>
  <c r="B18" i="1"/>
  <c r="A18" i="1"/>
  <c r="N17" i="1"/>
  <c r="J17" i="1"/>
  <c r="I17" i="1"/>
  <c r="H17" i="1"/>
  <c r="G17" i="1"/>
  <c r="F17" i="1"/>
  <c r="E17" i="1"/>
  <c r="D17" i="1"/>
  <c r="C17" i="1"/>
  <c r="B17" i="1"/>
  <c r="A17" i="1"/>
  <c r="N16" i="1"/>
  <c r="J16" i="1"/>
  <c r="I16" i="1"/>
  <c r="H16" i="1"/>
  <c r="G16" i="1"/>
  <c r="F16" i="1"/>
  <c r="E16" i="1"/>
  <c r="D16" i="1"/>
  <c r="C16" i="1"/>
  <c r="B16" i="1"/>
  <c r="A16" i="1"/>
  <c r="N15" i="1"/>
  <c r="J15" i="1"/>
  <c r="I15" i="1"/>
  <c r="H15" i="1"/>
  <c r="G15" i="1"/>
  <c r="F15" i="1"/>
  <c r="E15" i="1"/>
  <c r="D15" i="1"/>
  <c r="C15" i="1"/>
  <c r="B15" i="1"/>
  <c r="A15" i="1"/>
  <c r="N14" i="1"/>
  <c r="J14" i="1"/>
  <c r="I14" i="1"/>
  <c r="H14" i="1"/>
  <c r="G14" i="1"/>
  <c r="F14" i="1"/>
  <c r="E14" i="1"/>
  <c r="D14" i="1"/>
  <c r="C14" i="1"/>
  <c r="B14" i="1"/>
  <c r="A14" i="1"/>
  <c r="N13" i="1"/>
  <c r="R13" i="1"/>
  <c r="V13" i="1"/>
  <c r="J13" i="1"/>
  <c r="I13" i="1"/>
  <c r="H13" i="1"/>
  <c r="G13" i="1"/>
  <c r="F13" i="1"/>
  <c r="E13" i="1"/>
  <c r="D13" i="1"/>
  <c r="C13" i="1"/>
  <c r="B13" i="1"/>
  <c r="A13" i="1"/>
  <c r="U36" i="1"/>
  <c r="U40" i="1"/>
  <c r="U43" i="1"/>
  <c r="N12" i="1"/>
  <c r="J12" i="1"/>
  <c r="I12" i="1"/>
  <c r="H12" i="1"/>
  <c r="G12" i="1"/>
  <c r="F12" i="1"/>
  <c r="E12" i="1"/>
  <c r="D12" i="1"/>
  <c r="C12" i="1"/>
  <c r="B12" i="1"/>
  <c r="A12" i="1"/>
  <c r="W36" i="1"/>
  <c r="W40" i="1"/>
  <c r="W43" i="1"/>
  <c r="N11" i="1"/>
  <c r="J11" i="1"/>
  <c r="I11" i="1"/>
  <c r="H11" i="1"/>
  <c r="G11" i="1"/>
  <c r="F11" i="1"/>
  <c r="E11" i="1"/>
  <c r="D11" i="1"/>
  <c r="C11" i="1"/>
  <c r="B11" i="1"/>
  <c r="A11" i="1"/>
  <c r="J10" i="1"/>
  <c r="I10" i="1"/>
  <c r="H10" i="1"/>
  <c r="G10" i="1"/>
  <c r="F10" i="1"/>
  <c r="E10" i="1"/>
  <c r="D10" i="1"/>
  <c r="C10" i="1"/>
  <c r="B10" i="1"/>
  <c r="A10" i="1"/>
  <c r="R59" i="24"/>
  <c r="R56" i="24"/>
  <c r="S51" i="24"/>
  <c r="S50" i="24"/>
  <c r="S49" i="24"/>
  <c r="S48" i="24"/>
  <c r="S47" i="24"/>
  <c r="S46" i="24"/>
  <c r="S45" i="24"/>
  <c r="S44" i="24"/>
  <c r="S43" i="24"/>
  <c r="S42" i="24"/>
  <c r="S41" i="24"/>
  <c r="S40" i="24"/>
  <c r="S39" i="24"/>
  <c r="S38" i="24"/>
  <c r="S37" i="24"/>
  <c r="S36" i="24"/>
  <c r="S35" i="24"/>
  <c r="S34" i="24"/>
  <c r="S33" i="24"/>
  <c r="S32" i="24"/>
  <c r="S31" i="24"/>
  <c r="S30" i="24"/>
  <c r="S29" i="24"/>
  <c r="S28" i="24"/>
  <c r="S27" i="24"/>
  <c r="S26" i="24"/>
  <c r="S25" i="24"/>
  <c r="S24" i="24"/>
  <c r="S23" i="24"/>
  <c r="S22" i="24"/>
  <c r="S21" i="24"/>
  <c r="S20" i="24"/>
  <c r="S19" i="24"/>
  <c r="S18" i="24"/>
  <c r="S17" i="24"/>
  <c r="S16" i="24"/>
  <c r="S15" i="24"/>
  <c r="S14" i="24"/>
  <c r="S13" i="24"/>
  <c r="S12" i="24"/>
  <c r="S11" i="24"/>
  <c r="S10" i="24"/>
  <c r="W51" i="24"/>
  <c r="U51" i="24"/>
  <c r="P51" i="24"/>
  <c r="N51" i="24"/>
  <c r="R51" i="24"/>
  <c r="J51" i="24"/>
  <c r="I51" i="24"/>
  <c r="H51" i="24"/>
  <c r="G51" i="24"/>
  <c r="F51" i="24"/>
  <c r="E51" i="24"/>
  <c r="D51" i="24"/>
  <c r="C51" i="24"/>
  <c r="B51" i="24"/>
  <c r="A51" i="24"/>
  <c r="W50" i="24"/>
  <c r="U50" i="24"/>
  <c r="P50" i="24"/>
  <c r="N50" i="24"/>
  <c r="J50" i="24"/>
  <c r="I50" i="24"/>
  <c r="H50" i="24"/>
  <c r="G50" i="24"/>
  <c r="F50" i="24"/>
  <c r="E50" i="24"/>
  <c r="D50" i="24"/>
  <c r="C50" i="24"/>
  <c r="B50" i="24"/>
  <c r="A50" i="24"/>
  <c r="W49" i="24"/>
  <c r="U49" i="24"/>
  <c r="P49" i="24"/>
  <c r="N49" i="24"/>
  <c r="R49" i="24"/>
  <c r="J49" i="24"/>
  <c r="I49" i="24"/>
  <c r="H49" i="24"/>
  <c r="G49" i="24"/>
  <c r="F49" i="24"/>
  <c r="E49" i="24"/>
  <c r="D49" i="24"/>
  <c r="C49" i="24"/>
  <c r="B49" i="24"/>
  <c r="A49" i="24"/>
  <c r="W48" i="24"/>
  <c r="U48" i="24"/>
  <c r="P48" i="24"/>
  <c r="N48" i="24"/>
  <c r="J48" i="24"/>
  <c r="I48" i="24"/>
  <c r="H48" i="24"/>
  <c r="G48" i="24"/>
  <c r="F48" i="24"/>
  <c r="E48" i="24"/>
  <c r="D48" i="24"/>
  <c r="C48" i="24"/>
  <c r="B48" i="24"/>
  <c r="A48" i="24"/>
  <c r="W47" i="24"/>
  <c r="U47" i="24"/>
  <c r="P47" i="24"/>
  <c r="N47" i="24"/>
  <c r="J47" i="24"/>
  <c r="I47" i="24"/>
  <c r="H47" i="24"/>
  <c r="G47" i="24"/>
  <c r="F47" i="24"/>
  <c r="E47" i="24"/>
  <c r="D47" i="24"/>
  <c r="C47" i="24"/>
  <c r="B47" i="24"/>
  <c r="A47" i="24"/>
  <c r="W46" i="24"/>
  <c r="U46" i="24"/>
  <c r="P46" i="24"/>
  <c r="N46" i="24"/>
  <c r="J46" i="24"/>
  <c r="I46" i="24"/>
  <c r="H46" i="24"/>
  <c r="G46" i="24"/>
  <c r="F46" i="24"/>
  <c r="E46" i="24"/>
  <c r="D46" i="24"/>
  <c r="C46" i="24"/>
  <c r="B46" i="24"/>
  <c r="A46" i="24"/>
  <c r="W45" i="24"/>
  <c r="U45" i="24"/>
  <c r="P45" i="24"/>
  <c r="R45" i="24"/>
  <c r="N45" i="24"/>
  <c r="J45" i="24"/>
  <c r="I45" i="24"/>
  <c r="H45" i="24"/>
  <c r="G45" i="24"/>
  <c r="F45" i="24"/>
  <c r="E45" i="24"/>
  <c r="D45" i="24"/>
  <c r="C45" i="24"/>
  <c r="B45" i="24"/>
  <c r="A45" i="24"/>
  <c r="W44" i="24"/>
  <c r="U44" i="24"/>
  <c r="P44" i="24"/>
  <c r="R44" i="24"/>
  <c r="V44" i="24"/>
  <c r="N44" i="24"/>
  <c r="J44" i="24"/>
  <c r="I44" i="24"/>
  <c r="H44" i="24"/>
  <c r="G44" i="24"/>
  <c r="F44" i="24"/>
  <c r="E44" i="24"/>
  <c r="D44" i="24"/>
  <c r="C44" i="24"/>
  <c r="B44" i="24"/>
  <c r="A44" i="24"/>
  <c r="W43" i="24"/>
  <c r="U43" i="24"/>
  <c r="P43" i="24"/>
  <c r="N43" i="24"/>
  <c r="J43" i="24"/>
  <c r="I43" i="24"/>
  <c r="H43" i="24"/>
  <c r="G43" i="24"/>
  <c r="F43" i="24"/>
  <c r="E43" i="24"/>
  <c r="D43" i="24"/>
  <c r="C43" i="24"/>
  <c r="B43" i="24"/>
  <c r="A43" i="24"/>
  <c r="W42" i="24"/>
  <c r="U42" i="24"/>
  <c r="P42" i="24"/>
  <c r="N42" i="24"/>
  <c r="J42" i="24"/>
  <c r="I42" i="24"/>
  <c r="H42" i="24"/>
  <c r="G42" i="24"/>
  <c r="F42" i="24"/>
  <c r="E42" i="24"/>
  <c r="D42" i="24"/>
  <c r="C42" i="24"/>
  <c r="B42" i="24"/>
  <c r="A42" i="24"/>
  <c r="W41" i="24"/>
  <c r="U41" i="24"/>
  <c r="P41" i="24"/>
  <c r="N41" i="24"/>
  <c r="R41" i="24"/>
  <c r="J41" i="24"/>
  <c r="I41" i="24"/>
  <c r="H41" i="24"/>
  <c r="G41" i="24"/>
  <c r="F41" i="24"/>
  <c r="E41" i="24"/>
  <c r="D41" i="24"/>
  <c r="C41" i="24"/>
  <c r="B41" i="24"/>
  <c r="A41" i="24"/>
  <c r="W40" i="24"/>
  <c r="U40" i="24"/>
  <c r="P40" i="24"/>
  <c r="J40" i="24"/>
  <c r="I40" i="24"/>
  <c r="H40" i="24"/>
  <c r="G40" i="24"/>
  <c r="F40" i="24"/>
  <c r="E40" i="24"/>
  <c r="D40" i="24"/>
  <c r="C40" i="24"/>
  <c r="B40" i="24"/>
  <c r="A40" i="24"/>
  <c r="W39" i="24"/>
  <c r="U39" i="24"/>
  <c r="P39" i="24"/>
  <c r="J39" i="24"/>
  <c r="I39" i="24"/>
  <c r="H39" i="24"/>
  <c r="G39" i="24"/>
  <c r="F39" i="24"/>
  <c r="E39" i="24"/>
  <c r="D39" i="24"/>
  <c r="C39" i="24"/>
  <c r="B39" i="24"/>
  <c r="A39" i="24"/>
  <c r="W38" i="24"/>
  <c r="U38" i="24"/>
  <c r="P38" i="24"/>
  <c r="J38" i="24"/>
  <c r="I38" i="24"/>
  <c r="H38" i="24"/>
  <c r="G38" i="24"/>
  <c r="F38" i="24"/>
  <c r="E38" i="24"/>
  <c r="D38" i="24"/>
  <c r="C38" i="24"/>
  <c r="B38" i="24"/>
  <c r="A38" i="24"/>
  <c r="W37" i="24"/>
  <c r="U37" i="24"/>
  <c r="P37" i="24"/>
  <c r="J37" i="24"/>
  <c r="I37" i="24"/>
  <c r="H37" i="24"/>
  <c r="G37" i="24"/>
  <c r="F37" i="24"/>
  <c r="E37" i="24"/>
  <c r="D37" i="24"/>
  <c r="C37" i="24"/>
  <c r="B37" i="24"/>
  <c r="A37" i="24"/>
  <c r="W36" i="24"/>
  <c r="U36" i="24"/>
  <c r="P36" i="24"/>
  <c r="J36" i="24"/>
  <c r="I36" i="24"/>
  <c r="H36" i="24"/>
  <c r="G36" i="24"/>
  <c r="F36" i="24"/>
  <c r="E36" i="24"/>
  <c r="D36" i="24"/>
  <c r="C36" i="24"/>
  <c r="B36" i="24"/>
  <c r="A36" i="24"/>
  <c r="W35" i="24"/>
  <c r="U35" i="24"/>
  <c r="P35" i="24"/>
  <c r="J35" i="24"/>
  <c r="I35" i="24"/>
  <c r="H35" i="24"/>
  <c r="G35" i="24"/>
  <c r="F35" i="24"/>
  <c r="E35" i="24"/>
  <c r="D35" i="24"/>
  <c r="C35" i="24"/>
  <c r="B35" i="24"/>
  <c r="A35" i="24"/>
  <c r="W34" i="24"/>
  <c r="U34" i="24"/>
  <c r="P34" i="24"/>
  <c r="J34" i="24"/>
  <c r="I34" i="24"/>
  <c r="H34" i="24"/>
  <c r="G34" i="24"/>
  <c r="F34" i="24"/>
  <c r="E34" i="24"/>
  <c r="D34" i="24"/>
  <c r="C34" i="24"/>
  <c r="B34" i="24"/>
  <c r="A34" i="24"/>
  <c r="W33" i="24"/>
  <c r="U33" i="24"/>
  <c r="P33" i="24"/>
  <c r="J33" i="24"/>
  <c r="I33" i="24"/>
  <c r="H33" i="24"/>
  <c r="G33" i="24"/>
  <c r="F33" i="24"/>
  <c r="E33" i="24"/>
  <c r="D33" i="24"/>
  <c r="C33" i="24"/>
  <c r="B33" i="24"/>
  <c r="A33" i="24"/>
  <c r="W32" i="24"/>
  <c r="U32" i="24"/>
  <c r="P32" i="24"/>
  <c r="J32" i="24"/>
  <c r="I32" i="24"/>
  <c r="H32" i="24"/>
  <c r="G32" i="24"/>
  <c r="F32" i="24"/>
  <c r="E32" i="24"/>
  <c r="D32" i="24"/>
  <c r="C32" i="24"/>
  <c r="B32" i="24"/>
  <c r="A32" i="24"/>
  <c r="W31" i="24"/>
  <c r="U31" i="24"/>
  <c r="P31" i="24"/>
  <c r="J31" i="24"/>
  <c r="I31" i="24"/>
  <c r="H31" i="24"/>
  <c r="G31" i="24"/>
  <c r="F31" i="24"/>
  <c r="E31" i="24"/>
  <c r="D31" i="24"/>
  <c r="C31" i="24"/>
  <c r="B31" i="24"/>
  <c r="A31" i="24"/>
  <c r="W30" i="24"/>
  <c r="U30" i="24"/>
  <c r="P30" i="24"/>
  <c r="J30" i="24"/>
  <c r="I30" i="24"/>
  <c r="H30" i="24"/>
  <c r="G30" i="24"/>
  <c r="F30" i="24"/>
  <c r="E30" i="24"/>
  <c r="D30" i="24"/>
  <c r="C30" i="24"/>
  <c r="B30" i="24"/>
  <c r="A30" i="24"/>
  <c r="W29" i="24"/>
  <c r="U29" i="24"/>
  <c r="P29" i="24"/>
  <c r="J29" i="24"/>
  <c r="I29" i="24"/>
  <c r="H29" i="24"/>
  <c r="G29" i="24"/>
  <c r="F29" i="24"/>
  <c r="E29" i="24"/>
  <c r="D29" i="24"/>
  <c r="C29" i="24"/>
  <c r="B29" i="24"/>
  <c r="A29" i="24"/>
  <c r="W28" i="24"/>
  <c r="U28" i="24"/>
  <c r="P28" i="24"/>
  <c r="J28" i="24"/>
  <c r="I28" i="24"/>
  <c r="H28" i="24"/>
  <c r="G28" i="24"/>
  <c r="F28" i="24"/>
  <c r="E28" i="24"/>
  <c r="D28" i="24"/>
  <c r="C28" i="24"/>
  <c r="B28" i="24"/>
  <c r="A28" i="24"/>
  <c r="W27" i="24"/>
  <c r="U27" i="24"/>
  <c r="P27" i="24"/>
  <c r="J27" i="24"/>
  <c r="I27" i="24"/>
  <c r="H27" i="24"/>
  <c r="G27" i="24"/>
  <c r="F27" i="24"/>
  <c r="E27" i="24"/>
  <c r="D27" i="24"/>
  <c r="C27" i="24"/>
  <c r="B27" i="24"/>
  <c r="A27" i="24"/>
  <c r="W26" i="24"/>
  <c r="U26" i="24"/>
  <c r="P26" i="24"/>
  <c r="J26" i="24"/>
  <c r="I26" i="24"/>
  <c r="H26" i="24"/>
  <c r="G26" i="24"/>
  <c r="F26" i="24"/>
  <c r="E26" i="24"/>
  <c r="D26" i="24"/>
  <c r="C26" i="24"/>
  <c r="B26" i="24"/>
  <c r="A26" i="24"/>
  <c r="W25" i="24"/>
  <c r="U25" i="24"/>
  <c r="P25" i="24"/>
  <c r="J25" i="24"/>
  <c r="I25" i="24"/>
  <c r="H25" i="24"/>
  <c r="G25" i="24"/>
  <c r="F25" i="24"/>
  <c r="E25" i="24"/>
  <c r="D25" i="24"/>
  <c r="C25" i="24"/>
  <c r="B25" i="24"/>
  <c r="A25" i="24"/>
  <c r="W24" i="24"/>
  <c r="U24" i="24"/>
  <c r="P24" i="24"/>
  <c r="J24" i="24"/>
  <c r="I24" i="24"/>
  <c r="H24" i="24"/>
  <c r="G24" i="24"/>
  <c r="F24" i="24"/>
  <c r="E24" i="24"/>
  <c r="D24" i="24"/>
  <c r="C24" i="24"/>
  <c r="B24" i="24"/>
  <c r="A24" i="24"/>
  <c r="W23" i="24"/>
  <c r="U23" i="24"/>
  <c r="P23" i="24"/>
  <c r="J23" i="24"/>
  <c r="I23" i="24"/>
  <c r="H23" i="24"/>
  <c r="G23" i="24"/>
  <c r="F23" i="24"/>
  <c r="E23" i="24"/>
  <c r="D23" i="24"/>
  <c r="C23" i="24"/>
  <c r="B23" i="24"/>
  <c r="A23" i="24"/>
  <c r="W22" i="24"/>
  <c r="U22" i="24"/>
  <c r="P22" i="24"/>
  <c r="J22" i="24"/>
  <c r="I22" i="24"/>
  <c r="H22" i="24"/>
  <c r="G22" i="24"/>
  <c r="F22" i="24"/>
  <c r="E22" i="24"/>
  <c r="D22" i="24"/>
  <c r="C22" i="24"/>
  <c r="B22" i="24"/>
  <c r="A22" i="24"/>
  <c r="W21" i="24"/>
  <c r="U21" i="24"/>
  <c r="P21" i="24"/>
  <c r="J21" i="24"/>
  <c r="I21" i="24"/>
  <c r="H21" i="24"/>
  <c r="G21" i="24"/>
  <c r="F21" i="24"/>
  <c r="E21" i="24"/>
  <c r="D21" i="24"/>
  <c r="C21" i="24"/>
  <c r="B21" i="24"/>
  <c r="A21" i="24"/>
  <c r="W20" i="24"/>
  <c r="U20" i="24"/>
  <c r="P20" i="24"/>
  <c r="J20" i="24"/>
  <c r="I20" i="24"/>
  <c r="H20" i="24"/>
  <c r="G20" i="24"/>
  <c r="F20" i="24"/>
  <c r="E20" i="24"/>
  <c r="D20" i="24"/>
  <c r="C20" i="24"/>
  <c r="B20" i="24"/>
  <c r="A20" i="24"/>
  <c r="W19" i="24"/>
  <c r="U19" i="24"/>
  <c r="P19" i="24"/>
  <c r="J19" i="24"/>
  <c r="I19" i="24"/>
  <c r="H19" i="24"/>
  <c r="G19" i="24"/>
  <c r="F19" i="24"/>
  <c r="E19" i="24"/>
  <c r="D19" i="24"/>
  <c r="C19" i="24"/>
  <c r="B19" i="24"/>
  <c r="A19" i="24"/>
  <c r="W18" i="24"/>
  <c r="U18" i="24"/>
  <c r="P18" i="24"/>
  <c r="J18" i="24"/>
  <c r="I18" i="24"/>
  <c r="H18" i="24"/>
  <c r="G18" i="24"/>
  <c r="F18" i="24"/>
  <c r="E18" i="24"/>
  <c r="D18" i="24"/>
  <c r="C18" i="24"/>
  <c r="B18" i="24"/>
  <c r="A18" i="24"/>
  <c r="W17" i="24"/>
  <c r="U17" i="24"/>
  <c r="P17" i="24"/>
  <c r="J17" i="24"/>
  <c r="I17" i="24"/>
  <c r="H17" i="24"/>
  <c r="G17" i="24"/>
  <c r="F17" i="24"/>
  <c r="E17" i="24"/>
  <c r="D17" i="24"/>
  <c r="C17" i="24"/>
  <c r="B17" i="24"/>
  <c r="A17" i="24"/>
  <c r="W16" i="24"/>
  <c r="U16" i="24"/>
  <c r="P16" i="24"/>
  <c r="J16" i="24"/>
  <c r="I16" i="24"/>
  <c r="H16" i="24"/>
  <c r="G16" i="24"/>
  <c r="F16" i="24"/>
  <c r="E16" i="24"/>
  <c r="D16" i="24"/>
  <c r="C16" i="24"/>
  <c r="B16" i="24"/>
  <c r="A16" i="24"/>
  <c r="W15" i="24"/>
  <c r="U15" i="24"/>
  <c r="P15" i="24"/>
  <c r="J15" i="24"/>
  <c r="I15" i="24"/>
  <c r="H15" i="24"/>
  <c r="G15" i="24"/>
  <c r="F15" i="24"/>
  <c r="E15" i="24"/>
  <c r="D15" i="24"/>
  <c r="C15" i="24"/>
  <c r="B15" i="24"/>
  <c r="A15" i="24"/>
  <c r="W14" i="24"/>
  <c r="U14" i="24"/>
  <c r="P14" i="24"/>
  <c r="J14" i="24"/>
  <c r="I14" i="24"/>
  <c r="H14" i="24"/>
  <c r="G14" i="24"/>
  <c r="F14" i="24"/>
  <c r="E14" i="24"/>
  <c r="D14" i="24"/>
  <c r="C14" i="24"/>
  <c r="B14" i="24"/>
  <c r="A14" i="24"/>
  <c r="W13" i="24"/>
  <c r="U13" i="24"/>
  <c r="P13" i="24"/>
  <c r="J13" i="24"/>
  <c r="I13" i="24"/>
  <c r="H13" i="24"/>
  <c r="G13" i="24"/>
  <c r="F13" i="24"/>
  <c r="E13" i="24"/>
  <c r="D13" i="24"/>
  <c r="C13" i="24"/>
  <c r="B13" i="24"/>
  <c r="A13" i="24"/>
  <c r="W12" i="24"/>
  <c r="U12" i="24"/>
  <c r="P12" i="24"/>
  <c r="J12" i="24"/>
  <c r="I12" i="24"/>
  <c r="H12" i="24"/>
  <c r="G12" i="24"/>
  <c r="F12" i="24"/>
  <c r="E12" i="24"/>
  <c r="D12" i="24"/>
  <c r="C12" i="24"/>
  <c r="B12" i="24"/>
  <c r="A12" i="24"/>
  <c r="W11" i="24"/>
  <c r="U11" i="24"/>
  <c r="P11" i="24"/>
  <c r="J11" i="24"/>
  <c r="I11" i="24"/>
  <c r="H11" i="24"/>
  <c r="G11" i="24"/>
  <c r="F11" i="24"/>
  <c r="E11" i="24"/>
  <c r="D11" i="24"/>
  <c r="C11" i="24"/>
  <c r="B11" i="24"/>
  <c r="A11" i="24"/>
  <c r="W10" i="24"/>
  <c r="U10" i="24"/>
  <c r="P10" i="24"/>
  <c r="J10" i="24"/>
  <c r="I10" i="24"/>
  <c r="H10" i="24"/>
  <c r="G10" i="24"/>
  <c r="F10" i="24"/>
  <c r="E10" i="24"/>
  <c r="D10" i="24"/>
  <c r="C10" i="24"/>
  <c r="B10" i="24"/>
  <c r="A10" i="24"/>
  <c r="Q52" i="24"/>
  <c r="O52" i="24"/>
  <c r="M52" i="24"/>
  <c r="L52" i="24"/>
  <c r="K52" i="24"/>
  <c r="N40" i="24"/>
  <c r="R40" i="24"/>
  <c r="V40" i="24"/>
  <c r="N39" i="24"/>
  <c r="N38" i="24"/>
  <c r="R38" i="24"/>
  <c r="N37" i="24"/>
  <c r="R37" i="24"/>
  <c r="V37" i="24"/>
  <c r="N36" i="24"/>
  <c r="R36" i="24"/>
  <c r="N35" i="24"/>
  <c r="R35" i="24"/>
  <c r="N34" i="24"/>
  <c r="R34" i="24"/>
  <c r="N33" i="24"/>
  <c r="N32" i="24"/>
  <c r="R32" i="24"/>
  <c r="V32" i="24"/>
  <c r="N31" i="24"/>
  <c r="N30" i="24"/>
  <c r="R30" i="24"/>
  <c r="N29" i="24"/>
  <c r="R29" i="24"/>
  <c r="V29" i="24"/>
  <c r="N28" i="24"/>
  <c r="R28" i="24"/>
  <c r="N27" i="24"/>
  <c r="R27" i="24"/>
  <c r="N26" i="24"/>
  <c r="R26" i="24"/>
  <c r="N25" i="24"/>
  <c r="N24" i="24"/>
  <c r="R24" i="24"/>
  <c r="V24" i="24"/>
  <c r="N23" i="24"/>
  <c r="N22" i="24"/>
  <c r="R22" i="24"/>
  <c r="N21" i="24"/>
  <c r="R21" i="24"/>
  <c r="V21" i="24"/>
  <c r="N20" i="24"/>
  <c r="R20" i="24"/>
  <c r="N19" i="24"/>
  <c r="R19" i="24"/>
  <c r="N18" i="24"/>
  <c r="R18" i="24"/>
  <c r="N17" i="24"/>
  <c r="N16" i="24"/>
  <c r="R16" i="24"/>
  <c r="V16" i="24"/>
  <c r="N15" i="24"/>
  <c r="N14" i="24"/>
  <c r="N13" i="24"/>
  <c r="N12" i="24"/>
  <c r="N11" i="24"/>
  <c r="N10" i="24"/>
  <c r="W48" i="22"/>
  <c r="U48" i="22"/>
  <c r="S48" i="22"/>
  <c r="P48" i="22"/>
  <c r="J48" i="22"/>
  <c r="I48" i="22"/>
  <c r="H48" i="22"/>
  <c r="G48" i="22"/>
  <c r="F48" i="22"/>
  <c r="E48" i="22"/>
  <c r="D48" i="22"/>
  <c r="C48" i="22"/>
  <c r="B48" i="22"/>
  <c r="A48" i="22"/>
  <c r="W47" i="22"/>
  <c r="U47" i="22"/>
  <c r="S47" i="22"/>
  <c r="P47" i="22"/>
  <c r="J47" i="22"/>
  <c r="I47" i="22"/>
  <c r="H47" i="22"/>
  <c r="G47" i="22"/>
  <c r="F47" i="22"/>
  <c r="E47" i="22"/>
  <c r="D47" i="22"/>
  <c r="C47" i="22"/>
  <c r="B47" i="22"/>
  <c r="A47" i="22"/>
  <c r="W46" i="22"/>
  <c r="U46" i="22"/>
  <c r="S46" i="22"/>
  <c r="P46" i="22"/>
  <c r="J46" i="22"/>
  <c r="I46" i="22"/>
  <c r="H46" i="22"/>
  <c r="G46" i="22"/>
  <c r="F46" i="22"/>
  <c r="E46" i="22"/>
  <c r="D46" i="22"/>
  <c r="C46" i="22"/>
  <c r="B46" i="22"/>
  <c r="A46" i="22"/>
  <c r="W45" i="22"/>
  <c r="U45" i="22"/>
  <c r="S45" i="22"/>
  <c r="P45" i="22"/>
  <c r="J45" i="22"/>
  <c r="I45" i="22"/>
  <c r="H45" i="22"/>
  <c r="G45" i="22"/>
  <c r="F45" i="22"/>
  <c r="E45" i="22"/>
  <c r="D45" i="22"/>
  <c r="C45" i="22"/>
  <c r="B45" i="22"/>
  <c r="A45" i="22"/>
  <c r="W44" i="22"/>
  <c r="U44" i="22"/>
  <c r="S44" i="22"/>
  <c r="P44" i="22"/>
  <c r="J44" i="22"/>
  <c r="I44" i="22"/>
  <c r="H44" i="22"/>
  <c r="G44" i="22"/>
  <c r="F44" i="22"/>
  <c r="E44" i="22"/>
  <c r="D44" i="22"/>
  <c r="C44" i="22"/>
  <c r="B44" i="22"/>
  <c r="A44" i="22"/>
  <c r="W43" i="22"/>
  <c r="U43" i="22"/>
  <c r="S43" i="22"/>
  <c r="P43" i="22"/>
  <c r="J43" i="22"/>
  <c r="I43" i="22"/>
  <c r="H43" i="22"/>
  <c r="G43" i="22"/>
  <c r="F43" i="22"/>
  <c r="E43" i="22"/>
  <c r="D43" i="22"/>
  <c r="C43" i="22"/>
  <c r="B43" i="22"/>
  <c r="A43" i="22"/>
  <c r="W42" i="22"/>
  <c r="U42" i="22"/>
  <c r="S42" i="22"/>
  <c r="P42" i="22"/>
  <c r="J42" i="22"/>
  <c r="I42" i="22"/>
  <c r="H42" i="22"/>
  <c r="G42" i="22"/>
  <c r="F42" i="22"/>
  <c r="E42" i="22"/>
  <c r="D42" i="22"/>
  <c r="C42" i="22"/>
  <c r="B42" i="22"/>
  <c r="A42" i="22"/>
  <c r="W41" i="22"/>
  <c r="U41" i="22"/>
  <c r="S41" i="22"/>
  <c r="P41" i="22"/>
  <c r="J41" i="22"/>
  <c r="I41" i="22"/>
  <c r="H41" i="22"/>
  <c r="G41" i="22"/>
  <c r="F41" i="22"/>
  <c r="E41" i="22"/>
  <c r="D41" i="22"/>
  <c r="C41" i="22"/>
  <c r="B41" i="22"/>
  <c r="A41" i="22"/>
  <c r="W40" i="22"/>
  <c r="U40" i="22"/>
  <c r="S40" i="22"/>
  <c r="P40" i="22"/>
  <c r="J40" i="22"/>
  <c r="I40" i="22"/>
  <c r="H40" i="22"/>
  <c r="G40" i="22"/>
  <c r="F40" i="22"/>
  <c r="E40" i="22"/>
  <c r="D40" i="22"/>
  <c r="C40" i="22"/>
  <c r="B40" i="22"/>
  <c r="A40" i="22"/>
  <c r="W39" i="22"/>
  <c r="U39" i="22"/>
  <c r="S39" i="22"/>
  <c r="P39" i="22"/>
  <c r="J39" i="22"/>
  <c r="I39" i="22"/>
  <c r="H39" i="22"/>
  <c r="G39" i="22"/>
  <c r="F39" i="22"/>
  <c r="E39" i="22"/>
  <c r="D39" i="22"/>
  <c r="C39" i="22"/>
  <c r="B39" i="22"/>
  <c r="A39" i="22"/>
  <c r="W38" i="22"/>
  <c r="U38" i="22"/>
  <c r="S38" i="22"/>
  <c r="P38" i="22"/>
  <c r="J38" i="22"/>
  <c r="I38" i="22"/>
  <c r="H38" i="22"/>
  <c r="G38" i="22"/>
  <c r="F38" i="22"/>
  <c r="E38" i="22"/>
  <c r="D38" i="22"/>
  <c r="C38" i="22"/>
  <c r="B38" i="22"/>
  <c r="A38" i="22"/>
  <c r="W37" i="22"/>
  <c r="U37" i="22"/>
  <c r="S37" i="22"/>
  <c r="P37" i="22"/>
  <c r="J37" i="22"/>
  <c r="I37" i="22"/>
  <c r="H37" i="22"/>
  <c r="G37" i="22"/>
  <c r="F37" i="22"/>
  <c r="E37" i="22"/>
  <c r="D37" i="22"/>
  <c r="C37" i="22"/>
  <c r="B37" i="22"/>
  <c r="A37" i="22"/>
  <c r="W36" i="22"/>
  <c r="U36" i="22"/>
  <c r="S36" i="22"/>
  <c r="P36" i="22"/>
  <c r="J36" i="22"/>
  <c r="I36" i="22"/>
  <c r="H36" i="22"/>
  <c r="G36" i="22"/>
  <c r="F36" i="22"/>
  <c r="E36" i="22"/>
  <c r="D36" i="22"/>
  <c r="C36" i="22"/>
  <c r="B36" i="22"/>
  <c r="A36" i="22"/>
  <c r="W35" i="22"/>
  <c r="U35" i="22"/>
  <c r="S35" i="22"/>
  <c r="P35" i="22"/>
  <c r="J35" i="22"/>
  <c r="I35" i="22"/>
  <c r="H35" i="22"/>
  <c r="G35" i="22"/>
  <c r="F35" i="22"/>
  <c r="E35" i="22"/>
  <c r="D35" i="22"/>
  <c r="C35" i="22"/>
  <c r="B35" i="22"/>
  <c r="A35" i="22"/>
  <c r="W34" i="22"/>
  <c r="U34" i="22"/>
  <c r="S34" i="22"/>
  <c r="P34" i="22"/>
  <c r="J34" i="22"/>
  <c r="I34" i="22"/>
  <c r="H34" i="22"/>
  <c r="G34" i="22"/>
  <c r="F34" i="22"/>
  <c r="E34" i="22"/>
  <c r="D34" i="22"/>
  <c r="C34" i="22"/>
  <c r="B34" i="22"/>
  <c r="A34" i="22"/>
  <c r="W33" i="22"/>
  <c r="U33" i="22"/>
  <c r="S33" i="22"/>
  <c r="P33" i="22"/>
  <c r="J33" i="22"/>
  <c r="I33" i="22"/>
  <c r="H33" i="22"/>
  <c r="G33" i="22"/>
  <c r="F33" i="22"/>
  <c r="E33" i="22"/>
  <c r="D33" i="22"/>
  <c r="C33" i="22"/>
  <c r="B33" i="22"/>
  <c r="A33" i="22"/>
  <c r="W32" i="22"/>
  <c r="U32" i="22"/>
  <c r="S32" i="22"/>
  <c r="P32" i="22"/>
  <c r="J32" i="22"/>
  <c r="I32" i="22"/>
  <c r="H32" i="22"/>
  <c r="G32" i="22"/>
  <c r="F32" i="22"/>
  <c r="E32" i="22"/>
  <c r="D32" i="22"/>
  <c r="C32" i="22"/>
  <c r="B32" i="22"/>
  <c r="A32" i="22"/>
  <c r="W31" i="22"/>
  <c r="U31" i="22"/>
  <c r="S31" i="22"/>
  <c r="P31" i="22"/>
  <c r="J31" i="22"/>
  <c r="I31" i="22"/>
  <c r="H31" i="22"/>
  <c r="G31" i="22"/>
  <c r="F31" i="22"/>
  <c r="E31" i="22"/>
  <c r="D31" i="22"/>
  <c r="C31" i="22"/>
  <c r="B31" i="22"/>
  <c r="A31" i="22"/>
  <c r="W30" i="22"/>
  <c r="U30" i="22"/>
  <c r="S30" i="22"/>
  <c r="P30" i="22"/>
  <c r="J30" i="22"/>
  <c r="I30" i="22"/>
  <c r="H30" i="22"/>
  <c r="G30" i="22"/>
  <c r="F30" i="22"/>
  <c r="E30" i="22"/>
  <c r="D30" i="22"/>
  <c r="C30" i="22"/>
  <c r="B30" i="22"/>
  <c r="A30" i="22"/>
  <c r="W29" i="22"/>
  <c r="U29" i="22"/>
  <c r="S29" i="22"/>
  <c r="P29" i="22"/>
  <c r="J29" i="22"/>
  <c r="I29" i="22"/>
  <c r="H29" i="22"/>
  <c r="G29" i="22"/>
  <c r="F29" i="22"/>
  <c r="E29" i="22"/>
  <c r="D29" i="22"/>
  <c r="C29" i="22"/>
  <c r="B29" i="22"/>
  <c r="A29" i="22"/>
  <c r="W28" i="22"/>
  <c r="U28" i="22"/>
  <c r="S28" i="22"/>
  <c r="P28" i="22"/>
  <c r="J28" i="22"/>
  <c r="I28" i="22"/>
  <c r="H28" i="22"/>
  <c r="G28" i="22"/>
  <c r="F28" i="22"/>
  <c r="E28" i="22"/>
  <c r="D28" i="22"/>
  <c r="C28" i="22"/>
  <c r="B28" i="22"/>
  <c r="A28" i="22"/>
  <c r="W27" i="22"/>
  <c r="U27" i="22"/>
  <c r="S27" i="22"/>
  <c r="P27" i="22"/>
  <c r="J27" i="22"/>
  <c r="I27" i="22"/>
  <c r="H27" i="22"/>
  <c r="G27" i="22"/>
  <c r="F27" i="22"/>
  <c r="E27" i="22"/>
  <c r="D27" i="22"/>
  <c r="C27" i="22"/>
  <c r="B27" i="22"/>
  <c r="A27" i="22"/>
  <c r="W26" i="22"/>
  <c r="U26" i="22"/>
  <c r="S26" i="22"/>
  <c r="P26" i="22"/>
  <c r="J26" i="22"/>
  <c r="I26" i="22"/>
  <c r="H26" i="22"/>
  <c r="G26" i="22"/>
  <c r="F26" i="22"/>
  <c r="E26" i="22"/>
  <c r="D26" i="22"/>
  <c r="C26" i="22"/>
  <c r="B26" i="22"/>
  <c r="A26" i="22"/>
  <c r="W25" i="22"/>
  <c r="U25" i="22"/>
  <c r="S25" i="22"/>
  <c r="P25" i="22"/>
  <c r="J25" i="22"/>
  <c r="I25" i="22"/>
  <c r="H25" i="22"/>
  <c r="G25" i="22"/>
  <c r="F25" i="22"/>
  <c r="E25" i="22"/>
  <c r="D25" i="22"/>
  <c r="C25" i="22"/>
  <c r="B25" i="22"/>
  <c r="A25" i="22"/>
  <c r="W24" i="22"/>
  <c r="U24" i="22"/>
  <c r="S24" i="22"/>
  <c r="P24" i="22"/>
  <c r="J24" i="22"/>
  <c r="I24" i="22"/>
  <c r="H24" i="22"/>
  <c r="G24" i="22"/>
  <c r="F24" i="22"/>
  <c r="E24" i="22"/>
  <c r="D24" i="22"/>
  <c r="C24" i="22"/>
  <c r="B24" i="22"/>
  <c r="A24" i="22"/>
  <c r="W23" i="22"/>
  <c r="U23" i="22"/>
  <c r="S23" i="22"/>
  <c r="P23" i="22"/>
  <c r="J23" i="22"/>
  <c r="I23" i="22"/>
  <c r="H23" i="22"/>
  <c r="G23" i="22"/>
  <c r="F23" i="22"/>
  <c r="E23" i="22"/>
  <c r="D23" i="22"/>
  <c r="C23" i="22"/>
  <c r="B23" i="22"/>
  <c r="A23" i="22"/>
  <c r="W22" i="22"/>
  <c r="U22" i="22"/>
  <c r="S22" i="22"/>
  <c r="P22" i="22"/>
  <c r="J22" i="22"/>
  <c r="I22" i="22"/>
  <c r="H22" i="22"/>
  <c r="G22" i="22"/>
  <c r="F22" i="22"/>
  <c r="E22" i="22"/>
  <c r="D22" i="22"/>
  <c r="C22" i="22"/>
  <c r="B22" i="22"/>
  <c r="A22" i="22"/>
  <c r="W21" i="22"/>
  <c r="U21" i="22"/>
  <c r="S21" i="22"/>
  <c r="P21" i="22"/>
  <c r="J21" i="22"/>
  <c r="I21" i="22"/>
  <c r="H21" i="22"/>
  <c r="G21" i="22"/>
  <c r="F21" i="22"/>
  <c r="E21" i="22"/>
  <c r="D21" i="22"/>
  <c r="C21" i="22"/>
  <c r="B21" i="22"/>
  <c r="A21" i="22"/>
  <c r="W20" i="22"/>
  <c r="U20" i="22"/>
  <c r="S20" i="22"/>
  <c r="P20" i="22"/>
  <c r="J20" i="22"/>
  <c r="I20" i="22"/>
  <c r="H20" i="22"/>
  <c r="G20" i="22"/>
  <c r="F20" i="22"/>
  <c r="E20" i="22"/>
  <c r="D20" i="22"/>
  <c r="C20" i="22"/>
  <c r="B20" i="22"/>
  <c r="A20" i="22"/>
  <c r="W19" i="22"/>
  <c r="U19" i="22"/>
  <c r="S19" i="22"/>
  <c r="P19" i="22"/>
  <c r="J19" i="22"/>
  <c r="I19" i="22"/>
  <c r="H19" i="22"/>
  <c r="G19" i="22"/>
  <c r="F19" i="22"/>
  <c r="E19" i="22"/>
  <c r="D19" i="22"/>
  <c r="C19" i="22"/>
  <c r="B19" i="22"/>
  <c r="A19" i="22"/>
  <c r="W18" i="22"/>
  <c r="U18" i="22"/>
  <c r="S18" i="22"/>
  <c r="P18" i="22"/>
  <c r="J18" i="22"/>
  <c r="I18" i="22"/>
  <c r="H18" i="22"/>
  <c r="G18" i="22"/>
  <c r="F18" i="22"/>
  <c r="E18" i="22"/>
  <c r="D18" i="22"/>
  <c r="C18" i="22"/>
  <c r="B18" i="22"/>
  <c r="A18" i="22"/>
  <c r="W17" i="22"/>
  <c r="U17" i="22"/>
  <c r="S17" i="22"/>
  <c r="P17" i="22"/>
  <c r="J17" i="22"/>
  <c r="I17" i="22"/>
  <c r="H17" i="22"/>
  <c r="G17" i="22"/>
  <c r="F17" i="22"/>
  <c r="E17" i="22"/>
  <c r="D17" i="22"/>
  <c r="C17" i="22"/>
  <c r="B17" i="22"/>
  <c r="A17" i="22"/>
  <c r="W16" i="22"/>
  <c r="U16" i="22"/>
  <c r="S16" i="22"/>
  <c r="P16" i="22"/>
  <c r="J16" i="22"/>
  <c r="I16" i="22"/>
  <c r="H16" i="22"/>
  <c r="G16" i="22"/>
  <c r="F16" i="22"/>
  <c r="E16" i="22"/>
  <c r="D16" i="22"/>
  <c r="C16" i="22"/>
  <c r="B16" i="22"/>
  <c r="A16" i="22"/>
  <c r="W15" i="22"/>
  <c r="U15" i="22"/>
  <c r="S15" i="22"/>
  <c r="P15" i="22"/>
  <c r="J15" i="22"/>
  <c r="I15" i="22"/>
  <c r="H15" i="22"/>
  <c r="G15" i="22"/>
  <c r="F15" i="22"/>
  <c r="E15" i="22"/>
  <c r="D15" i="22"/>
  <c r="C15" i="22"/>
  <c r="B15" i="22"/>
  <c r="A15" i="22"/>
  <c r="W14" i="22"/>
  <c r="U14" i="22"/>
  <c r="S14" i="22"/>
  <c r="P14" i="22"/>
  <c r="J14" i="22"/>
  <c r="I14" i="22"/>
  <c r="H14" i="22"/>
  <c r="G14" i="22"/>
  <c r="F14" i="22"/>
  <c r="E14" i="22"/>
  <c r="D14" i="22"/>
  <c r="C14" i="22"/>
  <c r="B14" i="22"/>
  <c r="A14" i="22"/>
  <c r="W13" i="22"/>
  <c r="U13" i="22"/>
  <c r="S13" i="22"/>
  <c r="P13" i="22"/>
  <c r="J13" i="22"/>
  <c r="I13" i="22"/>
  <c r="H13" i="22"/>
  <c r="G13" i="22"/>
  <c r="F13" i="22"/>
  <c r="E13" i="22"/>
  <c r="D13" i="22"/>
  <c r="C13" i="22"/>
  <c r="B13" i="22"/>
  <c r="A13" i="22"/>
  <c r="W12" i="22"/>
  <c r="U12" i="22"/>
  <c r="S12" i="22"/>
  <c r="P12" i="22"/>
  <c r="J12" i="22"/>
  <c r="I12" i="22"/>
  <c r="H12" i="22"/>
  <c r="G12" i="22"/>
  <c r="F12" i="22"/>
  <c r="E12" i="22"/>
  <c r="D12" i="22"/>
  <c r="C12" i="22"/>
  <c r="B12" i="22"/>
  <c r="A12" i="22"/>
  <c r="W11" i="22"/>
  <c r="U11" i="22"/>
  <c r="S11" i="22"/>
  <c r="P11" i="22"/>
  <c r="J11" i="22"/>
  <c r="I11" i="22"/>
  <c r="H11" i="22"/>
  <c r="G11" i="22"/>
  <c r="F11" i="22"/>
  <c r="E11" i="22"/>
  <c r="D11" i="22"/>
  <c r="C11" i="22"/>
  <c r="B11" i="22"/>
  <c r="A11" i="22"/>
  <c r="W10" i="22"/>
  <c r="U10" i="22"/>
  <c r="S10" i="22"/>
  <c r="P10" i="22"/>
  <c r="J10" i="22"/>
  <c r="I10" i="22"/>
  <c r="H10" i="22"/>
  <c r="G10" i="22"/>
  <c r="F10" i="22"/>
  <c r="E10" i="22"/>
  <c r="D10" i="22"/>
  <c r="C10" i="22"/>
  <c r="B10" i="22"/>
  <c r="A10" i="22"/>
  <c r="Q49" i="22"/>
  <c r="O49" i="22"/>
  <c r="M49" i="22"/>
  <c r="L49" i="22"/>
  <c r="K49" i="22"/>
  <c r="N48" i="22"/>
  <c r="R48" i="22"/>
  <c r="N47" i="22"/>
  <c r="R47" i="22"/>
  <c r="R46" i="22"/>
  <c r="X46" i="22"/>
  <c r="N46" i="22"/>
  <c r="R45" i="22"/>
  <c r="N45" i="22"/>
  <c r="N44" i="22"/>
  <c r="R44" i="22"/>
  <c r="N43" i="22"/>
  <c r="R43" i="22"/>
  <c r="R42" i="22"/>
  <c r="X42" i="22"/>
  <c r="N42" i="22"/>
  <c r="R41" i="22"/>
  <c r="N41" i="22"/>
  <c r="N40" i="22"/>
  <c r="R40" i="22"/>
  <c r="N39" i="22"/>
  <c r="R39" i="22"/>
  <c r="R38" i="22"/>
  <c r="X38" i="22"/>
  <c r="N38" i="22"/>
  <c r="R37" i="22"/>
  <c r="N37" i="22"/>
  <c r="N36" i="22"/>
  <c r="R36" i="22"/>
  <c r="N35" i="22"/>
  <c r="R35" i="22"/>
  <c r="R34" i="22"/>
  <c r="X34" i="22"/>
  <c r="N34" i="22"/>
  <c r="R33" i="22"/>
  <c r="N33" i="22"/>
  <c r="N32" i="22"/>
  <c r="R32" i="22"/>
  <c r="N31" i="22"/>
  <c r="R31" i="22"/>
  <c r="R30" i="22"/>
  <c r="X30" i="22"/>
  <c r="N30" i="22"/>
  <c r="R29" i="22"/>
  <c r="N29" i="22"/>
  <c r="N28" i="22"/>
  <c r="R28" i="22"/>
  <c r="N27" i="22"/>
  <c r="R27" i="22"/>
  <c r="R26" i="22"/>
  <c r="X26" i="22"/>
  <c r="N26" i="22"/>
  <c r="R25" i="22"/>
  <c r="N25" i="22"/>
  <c r="N24" i="22"/>
  <c r="R24" i="22"/>
  <c r="N23" i="22"/>
  <c r="R23" i="22"/>
  <c r="R22" i="22"/>
  <c r="X22" i="22"/>
  <c r="N22" i="22"/>
  <c r="R21" i="22"/>
  <c r="N21" i="22"/>
  <c r="N20" i="22"/>
  <c r="R20" i="22"/>
  <c r="N19" i="22"/>
  <c r="R19" i="22"/>
  <c r="R18" i="22"/>
  <c r="X18" i="22"/>
  <c r="N18" i="22"/>
  <c r="R17" i="22"/>
  <c r="N17" i="22"/>
  <c r="N16" i="22"/>
  <c r="R16" i="22"/>
  <c r="N15" i="22"/>
  <c r="R15" i="22"/>
  <c r="R14" i="22"/>
  <c r="X14" i="22"/>
  <c r="N14" i="22"/>
  <c r="R13" i="22"/>
  <c r="N13" i="22"/>
  <c r="N12" i="22"/>
  <c r="R12" i="22"/>
  <c r="N11" i="22"/>
  <c r="R11" i="22"/>
  <c r="W53" i="22"/>
  <c r="W56" i="22"/>
  <c r="U53" i="22"/>
  <c r="U56" i="22"/>
  <c r="S49" i="22"/>
  <c r="R10" i="22"/>
  <c r="X10" i="22"/>
  <c r="P49" i="22"/>
  <c r="N10" i="22"/>
  <c r="N49" i="22"/>
  <c r="W48" i="29"/>
  <c r="U48" i="29"/>
  <c r="S48" i="29"/>
  <c r="P48" i="29"/>
  <c r="R48" i="29"/>
  <c r="N48" i="29"/>
  <c r="J48" i="29"/>
  <c r="I48" i="29"/>
  <c r="H48" i="29"/>
  <c r="G48" i="29"/>
  <c r="F48" i="29"/>
  <c r="E48" i="29"/>
  <c r="D48" i="29"/>
  <c r="C48" i="29"/>
  <c r="B48" i="29"/>
  <c r="A48" i="29"/>
  <c r="W47" i="29"/>
  <c r="U47" i="29"/>
  <c r="S47" i="29"/>
  <c r="P47" i="29"/>
  <c r="N47" i="29"/>
  <c r="R47" i="29"/>
  <c r="X47" i="29"/>
  <c r="J47" i="29"/>
  <c r="I47" i="29"/>
  <c r="H47" i="29"/>
  <c r="G47" i="29"/>
  <c r="F47" i="29"/>
  <c r="E47" i="29"/>
  <c r="D47" i="29"/>
  <c r="C47" i="29"/>
  <c r="B47" i="29"/>
  <c r="A47" i="29"/>
  <c r="W46" i="29"/>
  <c r="W53" i="29"/>
  <c r="W56" i="29"/>
  <c r="U46" i="29"/>
  <c r="S46" i="29"/>
  <c r="P46" i="29"/>
  <c r="N46" i="29"/>
  <c r="R46" i="29"/>
  <c r="J46" i="29"/>
  <c r="I46" i="29"/>
  <c r="H46" i="29"/>
  <c r="G46" i="29"/>
  <c r="F46" i="29"/>
  <c r="E46" i="29"/>
  <c r="D46" i="29"/>
  <c r="C46" i="29"/>
  <c r="B46" i="29"/>
  <c r="A46" i="29"/>
  <c r="W45" i="29"/>
  <c r="U45" i="29"/>
  <c r="S45" i="29"/>
  <c r="P45" i="29"/>
  <c r="J45" i="29"/>
  <c r="I45" i="29"/>
  <c r="H45" i="29"/>
  <c r="G45" i="29"/>
  <c r="F45" i="29"/>
  <c r="E45" i="29"/>
  <c r="D45" i="29"/>
  <c r="C45" i="29"/>
  <c r="B45" i="29"/>
  <c r="A45" i="29"/>
  <c r="W44" i="29"/>
  <c r="U44" i="29"/>
  <c r="S44" i="29"/>
  <c r="P44" i="29"/>
  <c r="J44" i="29"/>
  <c r="I44" i="29"/>
  <c r="H44" i="29"/>
  <c r="G44" i="29"/>
  <c r="F44" i="29"/>
  <c r="E44" i="29"/>
  <c r="D44" i="29"/>
  <c r="C44" i="29"/>
  <c r="B44" i="29"/>
  <c r="A44" i="29"/>
  <c r="W43" i="29"/>
  <c r="U43" i="29"/>
  <c r="S43" i="29"/>
  <c r="P43" i="29"/>
  <c r="J43" i="29"/>
  <c r="I43" i="29"/>
  <c r="H43" i="29"/>
  <c r="G43" i="29"/>
  <c r="F43" i="29"/>
  <c r="E43" i="29"/>
  <c r="D43" i="29"/>
  <c r="C43" i="29"/>
  <c r="B43" i="29"/>
  <c r="A43" i="29"/>
  <c r="W42" i="29"/>
  <c r="U42" i="29"/>
  <c r="S42" i="29"/>
  <c r="P42" i="29"/>
  <c r="J42" i="29"/>
  <c r="I42" i="29"/>
  <c r="H42" i="29"/>
  <c r="G42" i="29"/>
  <c r="F42" i="29"/>
  <c r="E42" i="29"/>
  <c r="D42" i="29"/>
  <c r="C42" i="29"/>
  <c r="B42" i="29"/>
  <c r="A42" i="29"/>
  <c r="W41" i="29"/>
  <c r="U41" i="29"/>
  <c r="S41" i="29"/>
  <c r="P41" i="29"/>
  <c r="J41" i="29"/>
  <c r="I41" i="29"/>
  <c r="H41" i="29"/>
  <c r="G41" i="29"/>
  <c r="F41" i="29"/>
  <c r="E41" i="29"/>
  <c r="D41" i="29"/>
  <c r="C41" i="29"/>
  <c r="B41" i="29"/>
  <c r="A41" i="29"/>
  <c r="W40" i="29"/>
  <c r="U40" i="29"/>
  <c r="S40" i="29"/>
  <c r="P40" i="29"/>
  <c r="J40" i="29"/>
  <c r="I40" i="29"/>
  <c r="H40" i="29"/>
  <c r="G40" i="29"/>
  <c r="F40" i="29"/>
  <c r="E40" i="29"/>
  <c r="D40" i="29"/>
  <c r="C40" i="29"/>
  <c r="B40" i="29"/>
  <c r="A40" i="29"/>
  <c r="W39" i="29"/>
  <c r="U39" i="29"/>
  <c r="S39" i="29"/>
  <c r="P39" i="29"/>
  <c r="J39" i="29"/>
  <c r="I39" i="29"/>
  <c r="H39" i="29"/>
  <c r="G39" i="29"/>
  <c r="F39" i="29"/>
  <c r="E39" i="29"/>
  <c r="D39" i="29"/>
  <c r="C39" i="29"/>
  <c r="B39" i="29"/>
  <c r="A39" i="29"/>
  <c r="W38" i="29"/>
  <c r="U38" i="29"/>
  <c r="S38" i="29"/>
  <c r="P38" i="29"/>
  <c r="R38" i="29"/>
  <c r="J38" i="29"/>
  <c r="I38" i="29"/>
  <c r="H38" i="29"/>
  <c r="G38" i="29"/>
  <c r="F38" i="29"/>
  <c r="E38" i="29"/>
  <c r="D38" i="29"/>
  <c r="C38" i="29"/>
  <c r="B38" i="29"/>
  <c r="A38" i="29"/>
  <c r="W37" i="29"/>
  <c r="U37" i="29"/>
  <c r="S37" i="29"/>
  <c r="P37" i="29"/>
  <c r="J37" i="29"/>
  <c r="I37" i="29"/>
  <c r="H37" i="29"/>
  <c r="G37" i="29"/>
  <c r="F37" i="29"/>
  <c r="E37" i="29"/>
  <c r="D37" i="29"/>
  <c r="C37" i="29"/>
  <c r="B37" i="29"/>
  <c r="A37" i="29"/>
  <c r="W36" i="29"/>
  <c r="U36" i="29"/>
  <c r="S36" i="29"/>
  <c r="P36" i="29"/>
  <c r="J36" i="29"/>
  <c r="I36" i="29"/>
  <c r="H36" i="29"/>
  <c r="G36" i="29"/>
  <c r="F36" i="29"/>
  <c r="E36" i="29"/>
  <c r="D36" i="29"/>
  <c r="C36" i="29"/>
  <c r="B36" i="29"/>
  <c r="A36" i="29"/>
  <c r="W35" i="29"/>
  <c r="U35" i="29"/>
  <c r="S35" i="29"/>
  <c r="P35" i="29"/>
  <c r="J35" i="29"/>
  <c r="I35" i="29"/>
  <c r="H35" i="29"/>
  <c r="G35" i="29"/>
  <c r="F35" i="29"/>
  <c r="E35" i="29"/>
  <c r="D35" i="29"/>
  <c r="C35" i="29"/>
  <c r="B35" i="29"/>
  <c r="A35" i="29"/>
  <c r="W34" i="29"/>
  <c r="U34" i="29"/>
  <c r="S34" i="29"/>
  <c r="P34" i="29"/>
  <c r="R34" i="29"/>
  <c r="J34" i="29"/>
  <c r="I34" i="29"/>
  <c r="H34" i="29"/>
  <c r="G34" i="29"/>
  <c r="F34" i="29"/>
  <c r="E34" i="29"/>
  <c r="D34" i="29"/>
  <c r="C34" i="29"/>
  <c r="B34" i="29"/>
  <c r="A34" i="29"/>
  <c r="W33" i="29"/>
  <c r="U33" i="29"/>
  <c r="S33" i="29"/>
  <c r="P33" i="29"/>
  <c r="J33" i="29"/>
  <c r="I33" i="29"/>
  <c r="H33" i="29"/>
  <c r="G33" i="29"/>
  <c r="F33" i="29"/>
  <c r="E33" i="29"/>
  <c r="D33" i="29"/>
  <c r="C33" i="29"/>
  <c r="B33" i="29"/>
  <c r="A33" i="29"/>
  <c r="W32" i="29"/>
  <c r="U32" i="29"/>
  <c r="S32" i="29"/>
  <c r="P32" i="29"/>
  <c r="J32" i="29"/>
  <c r="I32" i="29"/>
  <c r="H32" i="29"/>
  <c r="G32" i="29"/>
  <c r="F32" i="29"/>
  <c r="E32" i="29"/>
  <c r="D32" i="29"/>
  <c r="C32" i="29"/>
  <c r="B32" i="29"/>
  <c r="A32" i="29"/>
  <c r="W31" i="29"/>
  <c r="U31" i="29"/>
  <c r="S31" i="29"/>
  <c r="P31" i="29"/>
  <c r="J31" i="29"/>
  <c r="I31" i="29"/>
  <c r="H31" i="29"/>
  <c r="G31" i="29"/>
  <c r="F31" i="29"/>
  <c r="E31" i="29"/>
  <c r="D31" i="29"/>
  <c r="C31" i="29"/>
  <c r="B31" i="29"/>
  <c r="A31" i="29"/>
  <c r="W30" i="29"/>
  <c r="U30" i="29"/>
  <c r="S30" i="29"/>
  <c r="P30" i="29"/>
  <c r="J30" i="29"/>
  <c r="I30" i="29"/>
  <c r="H30" i="29"/>
  <c r="G30" i="29"/>
  <c r="F30" i="29"/>
  <c r="E30" i="29"/>
  <c r="D30" i="29"/>
  <c r="C30" i="29"/>
  <c r="B30" i="29"/>
  <c r="A30" i="29"/>
  <c r="W29" i="29"/>
  <c r="U29" i="29"/>
  <c r="S29" i="29"/>
  <c r="P29" i="29"/>
  <c r="J29" i="29"/>
  <c r="I29" i="29"/>
  <c r="H29" i="29"/>
  <c r="G29" i="29"/>
  <c r="F29" i="29"/>
  <c r="E29" i="29"/>
  <c r="D29" i="29"/>
  <c r="C29" i="29"/>
  <c r="B29" i="29"/>
  <c r="A29" i="29"/>
  <c r="W28" i="29"/>
  <c r="U28" i="29"/>
  <c r="S28" i="29"/>
  <c r="P28" i="29"/>
  <c r="J28" i="29"/>
  <c r="I28" i="29"/>
  <c r="H28" i="29"/>
  <c r="G28" i="29"/>
  <c r="F28" i="29"/>
  <c r="E28" i="29"/>
  <c r="D28" i="29"/>
  <c r="C28" i="29"/>
  <c r="B28" i="29"/>
  <c r="A28" i="29"/>
  <c r="W27" i="29"/>
  <c r="U27" i="29"/>
  <c r="S27" i="29"/>
  <c r="P27" i="29"/>
  <c r="J27" i="29"/>
  <c r="I27" i="29"/>
  <c r="H27" i="29"/>
  <c r="G27" i="29"/>
  <c r="F27" i="29"/>
  <c r="E27" i="29"/>
  <c r="D27" i="29"/>
  <c r="C27" i="29"/>
  <c r="B27" i="29"/>
  <c r="A27" i="29"/>
  <c r="W26" i="29"/>
  <c r="U26" i="29"/>
  <c r="S26" i="29"/>
  <c r="P26" i="29"/>
  <c r="J26" i="29"/>
  <c r="I26" i="29"/>
  <c r="H26" i="29"/>
  <c r="G26" i="29"/>
  <c r="F26" i="29"/>
  <c r="E26" i="29"/>
  <c r="D26" i="29"/>
  <c r="C26" i="29"/>
  <c r="B26" i="29"/>
  <c r="A26" i="29"/>
  <c r="W25" i="29"/>
  <c r="U25" i="29"/>
  <c r="S25" i="29"/>
  <c r="P25" i="29"/>
  <c r="J25" i="29"/>
  <c r="I25" i="29"/>
  <c r="H25" i="29"/>
  <c r="G25" i="29"/>
  <c r="F25" i="29"/>
  <c r="E25" i="29"/>
  <c r="D25" i="29"/>
  <c r="C25" i="29"/>
  <c r="B25" i="29"/>
  <c r="A25" i="29"/>
  <c r="W24" i="29"/>
  <c r="U24" i="29"/>
  <c r="S24" i="29"/>
  <c r="P24" i="29"/>
  <c r="J24" i="29"/>
  <c r="I24" i="29"/>
  <c r="H24" i="29"/>
  <c r="G24" i="29"/>
  <c r="F24" i="29"/>
  <c r="E24" i="29"/>
  <c r="D24" i="29"/>
  <c r="C24" i="29"/>
  <c r="B24" i="29"/>
  <c r="A24" i="29"/>
  <c r="W23" i="29"/>
  <c r="U23" i="29"/>
  <c r="S23" i="29"/>
  <c r="P23" i="29"/>
  <c r="J23" i="29"/>
  <c r="I23" i="29"/>
  <c r="H23" i="29"/>
  <c r="G23" i="29"/>
  <c r="F23" i="29"/>
  <c r="E23" i="29"/>
  <c r="D23" i="29"/>
  <c r="C23" i="29"/>
  <c r="B23" i="29"/>
  <c r="A23" i="29"/>
  <c r="W22" i="29"/>
  <c r="U22" i="29"/>
  <c r="S22" i="29"/>
  <c r="P22" i="29"/>
  <c r="R22" i="29"/>
  <c r="J22" i="29"/>
  <c r="I22" i="29"/>
  <c r="H22" i="29"/>
  <c r="G22" i="29"/>
  <c r="F22" i="29"/>
  <c r="E22" i="29"/>
  <c r="D22" i="29"/>
  <c r="C22" i="29"/>
  <c r="B22" i="29"/>
  <c r="A22" i="29"/>
  <c r="W21" i="29"/>
  <c r="U21" i="29"/>
  <c r="S21" i="29"/>
  <c r="P21" i="29"/>
  <c r="J21" i="29"/>
  <c r="I21" i="29"/>
  <c r="H21" i="29"/>
  <c r="G21" i="29"/>
  <c r="F21" i="29"/>
  <c r="E21" i="29"/>
  <c r="D21" i="29"/>
  <c r="C21" i="29"/>
  <c r="B21" i="29"/>
  <c r="A21" i="29"/>
  <c r="W20" i="29"/>
  <c r="U20" i="29"/>
  <c r="S20" i="29"/>
  <c r="P20" i="29"/>
  <c r="J20" i="29"/>
  <c r="I20" i="29"/>
  <c r="H20" i="29"/>
  <c r="G20" i="29"/>
  <c r="F20" i="29"/>
  <c r="E20" i="29"/>
  <c r="D20" i="29"/>
  <c r="C20" i="29"/>
  <c r="B20" i="29"/>
  <c r="A20" i="29"/>
  <c r="W19" i="29"/>
  <c r="U19" i="29"/>
  <c r="S19" i="29"/>
  <c r="P19" i="29"/>
  <c r="J19" i="29"/>
  <c r="I19" i="29"/>
  <c r="H19" i="29"/>
  <c r="G19" i="29"/>
  <c r="F19" i="29"/>
  <c r="E19" i="29"/>
  <c r="D19" i="29"/>
  <c r="C19" i="29"/>
  <c r="B19" i="29"/>
  <c r="A19" i="29"/>
  <c r="W18" i="29"/>
  <c r="U18" i="29"/>
  <c r="S18" i="29"/>
  <c r="P18" i="29"/>
  <c r="J18" i="29"/>
  <c r="I18" i="29"/>
  <c r="H18" i="29"/>
  <c r="G18" i="29"/>
  <c r="F18" i="29"/>
  <c r="E18" i="29"/>
  <c r="D18" i="29"/>
  <c r="C18" i="29"/>
  <c r="B18" i="29"/>
  <c r="A18" i="29"/>
  <c r="W17" i="29"/>
  <c r="U17" i="29"/>
  <c r="S17" i="29"/>
  <c r="P17" i="29"/>
  <c r="J17" i="29"/>
  <c r="I17" i="29"/>
  <c r="H17" i="29"/>
  <c r="G17" i="29"/>
  <c r="F17" i="29"/>
  <c r="E17" i="29"/>
  <c r="D17" i="29"/>
  <c r="C17" i="29"/>
  <c r="B17" i="29"/>
  <c r="A17" i="29"/>
  <c r="W16" i="29"/>
  <c r="U16" i="29"/>
  <c r="S16" i="29"/>
  <c r="P16" i="29"/>
  <c r="J16" i="29"/>
  <c r="I16" i="29"/>
  <c r="H16" i="29"/>
  <c r="G16" i="29"/>
  <c r="F16" i="29"/>
  <c r="E16" i="29"/>
  <c r="D16" i="29"/>
  <c r="C16" i="29"/>
  <c r="B16" i="29"/>
  <c r="A16" i="29"/>
  <c r="W15" i="29"/>
  <c r="U15" i="29"/>
  <c r="S15" i="29"/>
  <c r="P15" i="29"/>
  <c r="J15" i="29"/>
  <c r="I15" i="29"/>
  <c r="H15" i="29"/>
  <c r="G15" i="29"/>
  <c r="F15" i="29"/>
  <c r="E15" i="29"/>
  <c r="D15" i="29"/>
  <c r="C15" i="29"/>
  <c r="B15" i="29"/>
  <c r="A15" i="29"/>
  <c r="W14" i="29"/>
  <c r="U14" i="29"/>
  <c r="S14" i="29"/>
  <c r="P14" i="29"/>
  <c r="J14" i="29"/>
  <c r="I14" i="29"/>
  <c r="H14" i="29"/>
  <c r="G14" i="29"/>
  <c r="F14" i="29"/>
  <c r="E14" i="29"/>
  <c r="D14" i="29"/>
  <c r="C14" i="29"/>
  <c r="B14" i="29"/>
  <c r="A14" i="29"/>
  <c r="W13" i="29"/>
  <c r="U13" i="29"/>
  <c r="S13" i="29"/>
  <c r="P13" i="29"/>
  <c r="J13" i="29"/>
  <c r="I13" i="29"/>
  <c r="H13" i="29"/>
  <c r="G13" i="29"/>
  <c r="F13" i="29"/>
  <c r="E13" i="29"/>
  <c r="D13" i="29"/>
  <c r="C13" i="29"/>
  <c r="B13" i="29"/>
  <c r="A13" i="29"/>
  <c r="W12" i="29"/>
  <c r="U12" i="29"/>
  <c r="S12" i="29"/>
  <c r="P12" i="29"/>
  <c r="J12" i="29"/>
  <c r="I12" i="29"/>
  <c r="H12" i="29"/>
  <c r="G12" i="29"/>
  <c r="F12" i="29"/>
  <c r="E12" i="29"/>
  <c r="D12" i="29"/>
  <c r="C12" i="29"/>
  <c r="B12" i="29"/>
  <c r="A12" i="29"/>
  <c r="W11" i="29"/>
  <c r="U11" i="29"/>
  <c r="U49" i="29"/>
  <c r="S11" i="29"/>
  <c r="S49" i="29"/>
  <c r="P11" i="29"/>
  <c r="J11" i="29"/>
  <c r="I11" i="29"/>
  <c r="H11" i="29"/>
  <c r="G11" i="29"/>
  <c r="F11" i="29"/>
  <c r="E11" i="29"/>
  <c r="D11" i="29"/>
  <c r="C11" i="29"/>
  <c r="B11" i="29"/>
  <c r="A11" i="29"/>
  <c r="W10" i="29"/>
  <c r="U10" i="29"/>
  <c r="S10" i="29"/>
  <c r="P10" i="29"/>
  <c r="J10" i="29"/>
  <c r="I10" i="29"/>
  <c r="H10" i="29"/>
  <c r="G10" i="29"/>
  <c r="F10" i="29"/>
  <c r="E10" i="29"/>
  <c r="D10" i="29"/>
  <c r="C10" i="29"/>
  <c r="B10" i="29"/>
  <c r="A10" i="29"/>
  <c r="Q49" i="29"/>
  <c r="O49" i="29"/>
  <c r="M49" i="29"/>
  <c r="L49" i="29"/>
  <c r="K49" i="29"/>
  <c r="R45" i="29"/>
  <c r="X45" i="29"/>
  <c r="N45" i="29"/>
  <c r="N44" i="29"/>
  <c r="N43" i="29"/>
  <c r="R43" i="29"/>
  <c r="N42" i="29"/>
  <c r="R41" i="29"/>
  <c r="X41" i="29"/>
  <c r="N41" i="29"/>
  <c r="N40" i="29"/>
  <c r="N39" i="29"/>
  <c r="R39" i="29"/>
  <c r="N38" i="29"/>
  <c r="N37" i="29"/>
  <c r="R37" i="29"/>
  <c r="X37" i="29"/>
  <c r="N36" i="29"/>
  <c r="N35" i="29"/>
  <c r="R35" i="29"/>
  <c r="N34" i="29"/>
  <c r="R33" i="29"/>
  <c r="X33" i="29"/>
  <c r="N33" i="29"/>
  <c r="N32" i="29"/>
  <c r="N31" i="29"/>
  <c r="R31" i="29"/>
  <c r="R30" i="29"/>
  <c r="N30" i="29"/>
  <c r="N29" i="29"/>
  <c r="R29" i="29"/>
  <c r="X29" i="29"/>
  <c r="N28" i="29"/>
  <c r="N27" i="29"/>
  <c r="R27" i="29"/>
  <c r="N26" i="29"/>
  <c r="R25" i="29"/>
  <c r="X25" i="29"/>
  <c r="N25" i="29"/>
  <c r="N24" i="29"/>
  <c r="N23" i="29"/>
  <c r="R23" i="29"/>
  <c r="N22" i="29"/>
  <c r="N21" i="29"/>
  <c r="R21" i="29"/>
  <c r="X21" i="29"/>
  <c r="N20" i="29"/>
  <c r="N19" i="29"/>
  <c r="R19" i="29"/>
  <c r="N18" i="29"/>
  <c r="R17" i="29"/>
  <c r="X17" i="29"/>
  <c r="N17" i="29"/>
  <c r="N16" i="29"/>
  <c r="N15" i="29"/>
  <c r="R15" i="29"/>
  <c r="R14" i="29"/>
  <c r="N14" i="29"/>
  <c r="N13" i="29"/>
  <c r="R13" i="29"/>
  <c r="X13" i="29"/>
  <c r="N12" i="29"/>
  <c r="N11" i="29"/>
  <c r="R11" i="29"/>
  <c r="N10" i="29"/>
  <c r="O36" i="1"/>
  <c r="M36" i="1"/>
  <c r="L36" i="1"/>
  <c r="K36" i="1"/>
  <c r="N10" i="1"/>
  <c r="N36" i="1"/>
  <c r="R18" i="29"/>
  <c r="R28" i="29"/>
  <c r="R44" i="29"/>
  <c r="R42" i="29"/>
  <c r="V42" i="29"/>
  <c r="R20" i="29"/>
  <c r="R26" i="29"/>
  <c r="R36" i="29"/>
  <c r="V46" i="29"/>
  <c r="X46" i="29"/>
  <c r="T46" i="29"/>
  <c r="X48" i="29"/>
  <c r="T48" i="29"/>
  <c r="V48" i="29"/>
  <c r="P49" i="29"/>
  <c r="U53" i="29"/>
  <c r="U56" i="29"/>
  <c r="V47" i="29"/>
  <c r="T47" i="29"/>
  <c r="N49" i="29"/>
  <c r="R24" i="29"/>
  <c r="R32" i="29"/>
  <c r="X32" i="29"/>
  <c r="R40" i="29"/>
  <c r="V40" i="29"/>
  <c r="P53" i="29"/>
  <c r="P56" i="29"/>
  <c r="R12" i="29"/>
  <c r="V12" i="29"/>
  <c r="R16" i="29"/>
  <c r="T16" i="29"/>
  <c r="V11" i="29"/>
  <c r="X11" i="29"/>
  <c r="T11" i="29"/>
  <c r="V18" i="29"/>
  <c r="X18" i="29"/>
  <c r="T18" i="29"/>
  <c r="V27" i="29"/>
  <c r="T27" i="29"/>
  <c r="X27" i="29"/>
  <c r="V34" i="29"/>
  <c r="X34" i="29"/>
  <c r="T34" i="29"/>
  <c r="V43" i="29"/>
  <c r="X43" i="29"/>
  <c r="T43" i="29"/>
  <c r="T15" i="29"/>
  <c r="V15" i="29"/>
  <c r="X15" i="29"/>
  <c r="X20" i="29"/>
  <c r="T20" i="29"/>
  <c r="V20" i="29"/>
  <c r="V22" i="29"/>
  <c r="X22" i="29"/>
  <c r="T22" i="29"/>
  <c r="V31" i="29"/>
  <c r="X31" i="29"/>
  <c r="T31" i="29"/>
  <c r="X36" i="29"/>
  <c r="T36" i="29"/>
  <c r="V36" i="29"/>
  <c r="V38" i="29"/>
  <c r="X38" i="29"/>
  <c r="T38" i="29"/>
  <c r="V19" i="29"/>
  <c r="X19" i="29"/>
  <c r="T19" i="29"/>
  <c r="X24" i="29"/>
  <c r="T24" i="29"/>
  <c r="V24" i="29"/>
  <c r="V26" i="29"/>
  <c r="X26" i="29"/>
  <c r="T26" i="29"/>
  <c r="V35" i="29"/>
  <c r="X35" i="29"/>
  <c r="T35" i="29"/>
  <c r="T40" i="29"/>
  <c r="T12" i="29"/>
  <c r="V14" i="29"/>
  <c r="X14" i="29"/>
  <c r="T14" i="29"/>
  <c r="X23" i="29"/>
  <c r="V23" i="29"/>
  <c r="T23" i="29"/>
  <c r="X28" i="29"/>
  <c r="T28" i="29"/>
  <c r="V28" i="29"/>
  <c r="V30" i="29"/>
  <c r="X30" i="29"/>
  <c r="T30" i="29"/>
  <c r="T39" i="29"/>
  <c r="V39" i="29"/>
  <c r="X39" i="29"/>
  <c r="X44" i="29"/>
  <c r="T44" i="29"/>
  <c r="V44" i="29"/>
  <c r="V13" i="29"/>
  <c r="V21" i="29"/>
  <c r="V37" i="29"/>
  <c r="V41" i="29"/>
  <c r="V45" i="29"/>
  <c r="V17" i="29"/>
  <c r="V25" i="29"/>
  <c r="V33" i="29"/>
  <c r="S53" i="29"/>
  <c r="S56" i="29"/>
  <c r="V29" i="29"/>
  <c r="T13" i="29"/>
  <c r="T17" i="29"/>
  <c r="T21" i="29"/>
  <c r="T25" i="29"/>
  <c r="T29" i="29"/>
  <c r="T33" i="29"/>
  <c r="T37" i="29"/>
  <c r="T41" i="29"/>
  <c r="T45" i="29"/>
  <c r="W49" i="29"/>
  <c r="R10" i="29"/>
  <c r="T42" i="29"/>
  <c r="V32" i="29"/>
  <c r="X42" i="29"/>
  <c r="T32" i="29"/>
  <c r="V16" i="29"/>
  <c r="X16" i="29"/>
  <c r="X40" i="29"/>
  <c r="X12" i="29"/>
  <c r="V10" i="29"/>
  <c r="R49" i="29"/>
  <c r="X10" i="29"/>
  <c r="T10" i="29"/>
  <c r="X49" i="29"/>
  <c r="T49" i="29"/>
  <c r="V49" i="29"/>
  <c r="X19" i="22"/>
  <c r="T19" i="22"/>
  <c r="V19" i="22"/>
  <c r="V24" i="22"/>
  <c r="X24" i="22"/>
  <c r="T24" i="22"/>
  <c r="V25" i="22"/>
  <c r="X25" i="22"/>
  <c r="T25" i="22"/>
  <c r="X35" i="22"/>
  <c r="T35" i="22"/>
  <c r="V35" i="22"/>
  <c r="V40" i="22"/>
  <c r="X40" i="22"/>
  <c r="T40" i="22"/>
  <c r="V41" i="22"/>
  <c r="X41" i="22"/>
  <c r="T41" i="22"/>
  <c r="V12" i="22"/>
  <c r="X12" i="22"/>
  <c r="T12" i="22"/>
  <c r="V13" i="22"/>
  <c r="X13" i="22"/>
  <c r="T13" i="22"/>
  <c r="X23" i="22"/>
  <c r="T23" i="22"/>
  <c r="V23" i="22"/>
  <c r="V28" i="22"/>
  <c r="X28" i="22"/>
  <c r="T28" i="22"/>
  <c r="V29" i="22"/>
  <c r="X29" i="22"/>
  <c r="T29" i="22"/>
  <c r="X39" i="22"/>
  <c r="T39" i="22"/>
  <c r="V39" i="22"/>
  <c r="V44" i="22"/>
  <c r="X44" i="22"/>
  <c r="T44" i="22"/>
  <c r="V45" i="22"/>
  <c r="X45" i="22"/>
  <c r="T45" i="22"/>
  <c r="X11" i="22"/>
  <c r="T11" i="22"/>
  <c r="V11" i="22"/>
  <c r="V16" i="22"/>
  <c r="X16" i="22"/>
  <c r="T16" i="22"/>
  <c r="V17" i="22"/>
  <c r="X17" i="22"/>
  <c r="T17" i="22"/>
  <c r="X27" i="22"/>
  <c r="T27" i="22"/>
  <c r="V27" i="22"/>
  <c r="V32" i="22"/>
  <c r="X32" i="22"/>
  <c r="T32" i="22"/>
  <c r="V33" i="22"/>
  <c r="X33" i="22"/>
  <c r="T33" i="22"/>
  <c r="X43" i="22"/>
  <c r="T43" i="22"/>
  <c r="V43" i="22"/>
  <c r="V48" i="22"/>
  <c r="X48" i="22"/>
  <c r="T48" i="22"/>
  <c r="X15" i="22"/>
  <c r="T15" i="22"/>
  <c r="V15" i="22"/>
  <c r="V20" i="22"/>
  <c r="X20" i="22"/>
  <c r="T20" i="22"/>
  <c r="V21" i="22"/>
  <c r="X21" i="22"/>
  <c r="T21" i="22"/>
  <c r="X31" i="22"/>
  <c r="T31" i="22"/>
  <c r="V31" i="22"/>
  <c r="V36" i="22"/>
  <c r="X36" i="22"/>
  <c r="T36" i="22"/>
  <c r="V37" i="22"/>
  <c r="X37" i="22"/>
  <c r="T37" i="22"/>
  <c r="X47" i="22"/>
  <c r="T47" i="22"/>
  <c r="V47" i="22"/>
  <c r="U49" i="22"/>
  <c r="P53" i="22"/>
  <c r="P56" i="22"/>
  <c r="V10" i="22"/>
  <c r="V14" i="22"/>
  <c r="V18" i="22"/>
  <c r="V22" i="22"/>
  <c r="V26" i="22"/>
  <c r="V30" i="22"/>
  <c r="V34" i="22"/>
  <c r="V38" i="22"/>
  <c r="V42" i="22"/>
  <c r="V46" i="22"/>
  <c r="R49" i="22"/>
  <c r="S53" i="22"/>
  <c r="S56" i="22"/>
  <c r="W49" i="22"/>
  <c r="T10" i="22"/>
  <c r="T14" i="22"/>
  <c r="T18" i="22"/>
  <c r="T22" i="22"/>
  <c r="T26" i="22"/>
  <c r="T30" i="22"/>
  <c r="T34" i="22"/>
  <c r="T38" i="22"/>
  <c r="T42" i="22"/>
  <c r="T46" i="22"/>
  <c r="X49" i="22"/>
  <c r="T49" i="22"/>
  <c r="V49" i="22"/>
  <c r="R50" i="24"/>
  <c r="V50" i="24"/>
  <c r="R42" i="24"/>
  <c r="R48" i="24"/>
  <c r="V48" i="24"/>
  <c r="R46" i="24"/>
  <c r="X51" i="24"/>
  <c r="T51" i="24"/>
  <c r="V51" i="24"/>
  <c r="X50" i="24"/>
  <c r="R47" i="24"/>
  <c r="X47" i="24"/>
  <c r="V41" i="24"/>
  <c r="V49" i="24"/>
  <c r="R43" i="24"/>
  <c r="V43" i="24"/>
  <c r="V45" i="24"/>
  <c r="X46" i="24"/>
  <c r="T46" i="24"/>
  <c r="V46" i="24"/>
  <c r="T43" i="24"/>
  <c r="X42" i="24"/>
  <c r="T42" i="24"/>
  <c r="V42" i="24"/>
  <c r="U56" i="24"/>
  <c r="U59" i="24"/>
  <c r="T41" i="24"/>
  <c r="X41" i="24"/>
  <c r="T45" i="24"/>
  <c r="X45" i="24"/>
  <c r="T49" i="24"/>
  <c r="X49" i="24"/>
  <c r="W56" i="24"/>
  <c r="W59" i="24"/>
  <c r="T44" i="24"/>
  <c r="X44" i="24"/>
  <c r="T48" i="24"/>
  <c r="P56" i="24"/>
  <c r="P59" i="24"/>
  <c r="R14" i="24"/>
  <c r="V14" i="24"/>
  <c r="R12" i="24"/>
  <c r="V12" i="24"/>
  <c r="P52" i="24"/>
  <c r="R17" i="24"/>
  <c r="V17" i="24"/>
  <c r="R25" i="24"/>
  <c r="V25" i="24"/>
  <c r="R33" i="24"/>
  <c r="V33" i="24"/>
  <c r="R13" i="24"/>
  <c r="V13" i="24"/>
  <c r="S52" i="24"/>
  <c r="N52" i="24"/>
  <c r="R15" i="24"/>
  <c r="X15" i="24"/>
  <c r="V20" i="24"/>
  <c r="R23" i="24"/>
  <c r="X23" i="24"/>
  <c r="V28" i="24"/>
  <c r="R31" i="24"/>
  <c r="X31" i="24"/>
  <c r="V36" i="24"/>
  <c r="R39" i="24"/>
  <c r="V39" i="24"/>
  <c r="R11" i="24"/>
  <c r="V11" i="24"/>
  <c r="X14" i="24"/>
  <c r="T14" i="24"/>
  <c r="X22" i="24"/>
  <c r="T22" i="24"/>
  <c r="V22" i="24"/>
  <c r="X30" i="24"/>
  <c r="T30" i="24"/>
  <c r="V30" i="24"/>
  <c r="X38" i="24"/>
  <c r="T38" i="24"/>
  <c r="V38" i="24"/>
  <c r="X19" i="24"/>
  <c r="T19" i="24"/>
  <c r="V19" i="24"/>
  <c r="X27" i="24"/>
  <c r="T27" i="24"/>
  <c r="V27" i="24"/>
  <c r="X35" i="24"/>
  <c r="T35" i="24"/>
  <c r="V35" i="24"/>
  <c r="X18" i="24"/>
  <c r="T18" i="24"/>
  <c r="V18" i="24"/>
  <c r="X26" i="24"/>
  <c r="T26" i="24"/>
  <c r="V26" i="24"/>
  <c r="X34" i="24"/>
  <c r="T34" i="24"/>
  <c r="V34" i="24"/>
  <c r="T21" i="24"/>
  <c r="X21" i="24"/>
  <c r="T25" i="24"/>
  <c r="T29" i="24"/>
  <c r="X29" i="24"/>
  <c r="T37" i="24"/>
  <c r="X37" i="24"/>
  <c r="U52" i="24"/>
  <c r="R10" i="24"/>
  <c r="T16" i="24"/>
  <c r="X16" i="24"/>
  <c r="T20" i="24"/>
  <c r="X20" i="24"/>
  <c r="T24" i="24"/>
  <c r="X24" i="24"/>
  <c r="T28" i="24"/>
  <c r="X28" i="24"/>
  <c r="T32" i="24"/>
  <c r="X32" i="24"/>
  <c r="T36" i="24"/>
  <c r="X36" i="24"/>
  <c r="T40" i="24"/>
  <c r="X40" i="24"/>
  <c r="S56" i="24"/>
  <c r="S59" i="24"/>
  <c r="W52" i="24"/>
  <c r="V23" i="24"/>
  <c r="X48" i="24"/>
  <c r="X43" i="24"/>
  <c r="V47" i="24"/>
  <c r="T50" i="24"/>
  <c r="V15" i="24"/>
  <c r="T39" i="24"/>
  <c r="T47" i="24"/>
  <c r="X39" i="24"/>
  <c r="T33" i="24"/>
  <c r="V31" i="24"/>
  <c r="T31" i="24"/>
  <c r="T15" i="24"/>
  <c r="X12" i="24"/>
  <c r="X25" i="24"/>
  <c r="T17" i="24"/>
  <c r="T13" i="24"/>
  <c r="X13" i="24"/>
  <c r="T12" i="24"/>
  <c r="X33" i="24"/>
  <c r="X17" i="24"/>
  <c r="T23" i="24"/>
  <c r="T11" i="24"/>
  <c r="X11" i="24"/>
  <c r="X10" i="24"/>
  <c r="T10" i="24"/>
  <c r="R52" i="24"/>
  <c r="V10" i="24"/>
  <c r="X52" i="24"/>
  <c r="T52" i="24"/>
  <c r="V52" i="24"/>
  <c r="R16" i="1"/>
  <c r="R12" i="1"/>
  <c r="R20" i="1"/>
  <c r="X20" i="1"/>
  <c r="T12" i="1"/>
  <c r="V22" i="1"/>
  <c r="X22" i="1"/>
  <c r="T22" i="1"/>
  <c r="X16" i="1"/>
  <c r="X30" i="1"/>
  <c r="V32" i="1"/>
  <c r="X21" i="1"/>
  <c r="T21" i="1"/>
  <c r="X25" i="1"/>
  <c r="T25" i="1"/>
  <c r="V25" i="1"/>
  <c r="X27" i="1"/>
  <c r="V27" i="1"/>
  <c r="R10" i="1"/>
  <c r="P36" i="1"/>
  <c r="S36" i="1"/>
  <c r="S40" i="1"/>
  <c r="S43" i="1"/>
  <c r="T16" i="1"/>
  <c r="T29" i="1"/>
  <c r="V12" i="1"/>
  <c r="V16" i="1"/>
  <c r="R24" i="1"/>
  <c r="T24" i="1"/>
  <c r="R28" i="1"/>
  <c r="V21" i="1"/>
  <c r="V29" i="1"/>
  <c r="X32" i="1"/>
  <c r="R15" i="1"/>
  <c r="R31" i="1"/>
  <c r="R36" i="1"/>
  <c r="R35" i="1"/>
  <c r="T35" i="1"/>
  <c r="R33" i="1"/>
  <c r="T33" i="1"/>
  <c r="X14" i="1"/>
  <c r="V14" i="1"/>
  <c r="T14" i="1"/>
  <c r="X18" i="1"/>
  <c r="V18" i="1"/>
  <c r="T18" i="1"/>
  <c r="V34" i="1"/>
  <c r="X34" i="1"/>
  <c r="T34" i="1"/>
  <c r="X11" i="1"/>
  <c r="V11" i="1"/>
  <c r="T11" i="1"/>
  <c r="T19" i="1"/>
  <c r="V19" i="1"/>
  <c r="X19" i="1"/>
  <c r="V24" i="1"/>
  <c r="X24" i="1"/>
  <c r="T28" i="1"/>
  <c r="V28" i="1"/>
  <c r="X28" i="1"/>
  <c r="V15" i="1"/>
  <c r="T15" i="1"/>
  <c r="X15" i="1"/>
  <c r="T31" i="1"/>
  <c r="X33" i="1"/>
  <c r="V33" i="1"/>
  <c r="T27" i="1"/>
  <c r="V23" i="1"/>
  <c r="T13" i="1"/>
  <c r="T32" i="1"/>
  <c r="V30" i="1"/>
  <c r="V20" i="1"/>
  <c r="T26" i="1"/>
  <c r="T17" i="1"/>
  <c r="X12" i="1"/>
  <c r="T23" i="1"/>
  <c r="X13" i="1"/>
  <c r="X26" i="1"/>
  <c r="X17" i="1"/>
  <c r="R10" i="3"/>
  <c r="T10" i="3"/>
  <c r="R11" i="3"/>
  <c r="V11" i="3"/>
  <c r="R12" i="3"/>
  <c r="V12" i="3"/>
  <c r="R14" i="3"/>
  <c r="V14" i="3"/>
  <c r="R15" i="3"/>
  <c r="T15" i="3"/>
  <c r="V15" i="3"/>
  <c r="R16" i="3"/>
  <c r="X16" i="3"/>
  <c r="R18" i="3"/>
  <c r="X18" i="3"/>
  <c r="R19" i="3"/>
  <c r="X19" i="3"/>
  <c r="R20" i="3"/>
  <c r="V20" i="3"/>
  <c r="R22" i="3"/>
  <c r="X22" i="3"/>
  <c r="R23" i="3"/>
  <c r="T23" i="3"/>
  <c r="X23" i="3"/>
  <c r="R24" i="3"/>
  <c r="V24" i="3"/>
  <c r="R26" i="3"/>
  <c r="X26" i="3"/>
  <c r="R27" i="3"/>
  <c r="V27" i="3"/>
  <c r="X27" i="3"/>
  <c r="R28" i="3"/>
  <c r="T28" i="3"/>
  <c r="R30" i="3"/>
  <c r="X30" i="3"/>
  <c r="R31" i="3"/>
  <c r="V31" i="3"/>
  <c r="X31" i="3"/>
  <c r="R32" i="3"/>
  <c r="V32" i="3"/>
  <c r="R34" i="3"/>
  <c r="X34" i="3"/>
  <c r="T20" i="1"/>
  <c r="R35" i="3"/>
  <c r="V35" i="3"/>
  <c r="T35" i="3"/>
  <c r="T12" i="3"/>
  <c r="V19" i="3"/>
  <c r="V23" i="3"/>
  <c r="T26" i="3"/>
  <c r="V30" i="3"/>
  <c r="T32" i="3"/>
  <c r="X35" i="3"/>
  <c r="N36" i="3"/>
  <c r="T16" i="3"/>
  <c r="V35" i="1"/>
  <c r="V31" i="1"/>
  <c r="T30" i="3"/>
  <c r="T22" i="3"/>
  <c r="X14" i="3"/>
  <c r="X35" i="1"/>
  <c r="X31" i="1"/>
  <c r="V10" i="1"/>
  <c r="X10" i="1"/>
  <c r="T10" i="1"/>
  <c r="V36" i="1"/>
  <c r="R40" i="1"/>
  <c r="R43" i="1"/>
  <c r="X36" i="1"/>
  <c r="T36" i="1"/>
  <c r="X15" i="3"/>
  <c r="X11" i="3"/>
  <c r="S43" i="3"/>
  <c r="T13" i="3"/>
  <c r="X13" i="3"/>
  <c r="V13" i="3"/>
  <c r="V17" i="3"/>
  <c r="T17" i="3"/>
  <c r="X17" i="3"/>
  <c r="V21" i="3"/>
  <c r="X21" i="3"/>
  <c r="T21" i="3"/>
  <c r="T25" i="3"/>
  <c r="X25" i="3"/>
  <c r="V25" i="3"/>
  <c r="V29" i="3"/>
  <c r="T29" i="3"/>
  <c r="X29" i="3"/>
  <c r="V33" i="3"/>
  <c r="X33" i="3"/>
  <c r="T33" i="3"/>
  <c r="R36" i="3"/>
  <c r="V10" i="3"/>
  <c r="V18" i="3"/>
  <c r="V26" i="3"/>
  <c r="V34" i="3"/>
  <c r="X24" i="3"/>
  <c r="V22" i="3"/>
  <c r="T18" i="3"/>
  <c r="T14" i="3"/>
  <c r="V28" i="3"/>
  <c r="T24" i="3"/>
  <c r="T20" i="3"/>
  <c r="V16" i="3"/>
  <c r="T11" i="3"/>
  <c r="T34" i="3"/>
  <c r="X10" i="3"/>
  <c r="R40" i="3"/>
  <c r="R43" i="3"/>
  <c r="V36" i="3"/>
  <c r="T36" i="3"/>
  <c r="W45" i="3"/>
  <c r="W40" i="3"/>
  <c r="W43" i="3"/>
  <c r="X36" i="3"/>
  <c r="X12" i="3"/>
  <c r="U40" i="3"/>
  <c r="U43" i="3"/>
  <c r="N37" i="27"/>
  <c r="R34" i="27"/>
  <c r="R35" i="27"/>
  <c r="V35" i="27"/>
  <c r="R36" i="27"/>
  <c r="X34" i="27"/>
  <c r="T34" i="27"/>
  <c r="V34" i="27"/>
  <c r="T35" i="27"/>
  <c r="X36" i="27"/>
  <c r="T36" i="27"/>
  <c r="V36" i="27"/>
  <c r="P37" i="27"/>
  <c r="W37" i="27"/>
  <c r="W41" i="27"/>
  <c r="W44" i="27"/>
  <c r="Q37" i="27"/>
  <c r="R10" i="27"/>
  <c r="T10" i="27"/>
  <c r="R11" i="27"/>
  <c r="T11" i="27"/>
  <c r="R12" i="27"/>
  <c r="V12" i="27"/>
  <c r="R13" i="27"/>
  <c r="R14" i="27"/>
  <c r="T14" i="27"/>
  <c r="R15" i="27"/>
  <c r="V15" i="27"/>
  <c r="R16" i="27"/>
  <c r="V16" i="27"/>
  <c r="R17" i="27"/>
  <c r="V17" i="27"/>
  <c r="R18" i="27"/>
  <c r="T18" i="27"/>
  <c r="R19" i="27"/>
  <c r="V19" i="27"/>
  <c r="R20" i="27"/>
  <c r="V20" i="27"/>
  <c r="R21" i="27"/>
  <c r="X21" i="27"/>
  <c r="R22" i="27"/>
  <c r="T22" i="27"/>
  <c r="R23" i="27"/>
  <c r="X23" i="27"/>
  <c r="R24" i="27"/>
  <c r="V24" i="27"/>
  <c r="R25" i="27"/>
  <c r="T25" i="27"/>
  <c r="R26" i="27"/>
  <c r="T26" i="27"/>
  <c r="R27" i="27"/>
  <c r="T27" i="27"/>
  <c r="R28" i="27"/>
  <c r="V28" i="27"/>
  <c r="R29" i="27"/>
  <c r="R30" i="27"/>
  <c r="T30" i="27"/>
  <c r="R31" i="27"/>
  <c r="V31" i="27"/>
  <c r="R32" i="27"/>
  <c r="V32" i="27"/>
  <c r="R33" i="27"/>
  <c r="V33" i="27"/>
  <c r="S46" i="27"/>
  <c r="S41" i="27"/>
  <c r="S44" i="27"/>
  <c r="U46" i="27"/>
  <c r="U41" i="27"/>
  <c r="U44" i="27"/>
  <c r="X11" i="27"/>
  <c r="V13" i="27"/>
  <c r="X13" i="27"/>
  <c r="T13" i="27"/>
  <c r="T15" i="27"/>
  <c r="X17" i="27"/>
  <c r="T17" i="27"/>
  <c r="V21" i="27"/>
  <c r="T21" i="27"/>
  <c r="X22" i="27"/>
  <c r="V23" i="27"/>
  <c r="V25" i="27"/>
  <c r="X25" i="27"/>
  <c r="X27" i="27"/>
  <c r="V29" i="27"/>
  <c r="X29" i="27"/>
  <c r="T29" i="27"/>
  <c r="T31" i="27"/>
  <c r="X33" i="27"/>
  <c r="T33" i="27"/>
  <c r="X18" i="27"/>
  <c r="X35" i="27"/>
  <c r="W46" i="27"/>
  <c r="X31" i="27"/>
  <c r="V27" i="27"/>
  <c r="T19" i="27"/>
  <c r="X15" i="27"/>
  <c r="V11" i="27"/>
  <c r="X26" i="27"/>
  <c r="T23" i="27"/>
  <c r="X19" i="27"/>
  <c r="X10" i="27"/>
  <c r="X30" i="27"/>
  <c r="X14" i="27"/>
  <c r="X32" i="27"/>
  <c r="X28" i="27"/>
  <c r="X24" i="27"/>
  <c r="X20" i="27"/>
  <c r="X16" i="27"/>
  <c r="X12" i="27"/>
  <c r="T32" i="27"/>
  <c r="V30" i="27"/>
  <c r="T28" i="27"/>
  <c r="V26" i="27"/>
  <c r="T24" i="27"/>
  <c r="V22" i="27"/>
  <c r="T20" i="27"/>
  <c r="V18" i="27"/>
  <c r="T16" i="27"/>
  <c r="V14" i="27"/>
  <c r="T12" i="27"/>
  <c r="V10" i="27"/>
  <c r="R37" i="27"/>
  <c r="X37" i="27"/>
  <c r="T37" i="27"/>
  <c r="V37" i="27"/>
  <c r="R46" i="27"/>
  <c r="R41" i="27"/>
  <c r="R44" i="27"/>
  <c r="R10" i="16"/>
  <c r="R11" i="16"/>
  <c r="V11" i="16"/>
  <c r="R12" i="16"/>
  <c r="V12" i="16"/>
  <c r="R13" i="16"/>
  <c r="R14" i="16"/>
  <c r="T14" i="16"/>
  <c r="R15" i="16"/>
  <c r="V15" i="16"/>
  <c r="R16" i="16"/>
  <c r="V16" i="16"/>
  <c r="R17" i="16"/>
  <c r="R18" i="16"/>
  <c r="T18" i="16"/>
  <c r="R19" i="16"/>
  <c r="V19" i="16"/>
  <c r="R20" i="16"/>
  <c r="V20" i="16"/>
  <c r="R21" i="16"/>
  <c r="R22" i="16"/>
  <c r="T22" i="16"/>
  <c r="R23" i="16"/>
  <c r="V23" i="16"/>
  <c r="R24" i="16"/>
  <c r="V24" i="16"/>
  <c r="R25" i="16"/>
  <c r="R26" i="16"/>
  <c r="T26" i="16"/>
  <c r="R27" i="16"/>
  <c r="V27" i="16"/>
  <c r="R28" i="16"/>
  <c r="V28" i="16"/>
  <c r="R29" i="16"/>
  <c r="R30" i="16"/>
  <c r="T30" i="16"/>
  <c r="R31" i="16"/>
  <c r="V31" i="16"/>
  <c r="R32" i="16"/>
  <c r="V32" i="16"/>
  <c r="R33" i="16"/>
  <c r="R34" i="16"/>
  <c r="T34" i="16"/>
  <c r="R35" i="16"/>
  <c r="V35" i="16"/>
  <c r="X36" i="16"/>
  <c r="T36" i="16"/>
  <c r="V36" i="16"/>
  <c r="S37" i="16"/>
  <c r="S46" i="16"/>
  <c r="T10" i="16"/>
  <c r="U46" i="16"/>
  <c r="U41" i="16"/>
  <c r="U44" i="16"/>
  <c r="T12" i="16"/>
  <c r="V13" i="16"/>
  <c r="X13" i="16"/>
  <c r="T13" i="16"/>
  <c r="V14" i="16"/>
  <c r="T16" i="16"/>
  <c r="V17" i="16"/>
  <c r="X17" i="16"/>
  <c r="T17" i="16"/>
  <c r="V18" i="16"/>
  <c r="T20" i="16"/>
  <c r="V21" i="16"/>
  <c r="X21" i="16"/>
  <c r="T21" i="16"/>
  <c r="V22" i="16"/>
  <c r="T24" i="16"/>
  <c r="V25" i="16"/>
  <c r="X25" i="16"/>
  <c r="T25" i="16"/>
  <c r="V26" i="16"/>
  <c r="T28" i="16"/>
  <c r="V29" i="16"/>
  <c r="X29" i="16"/>
  <c r="T29" i="16"/>
  <c r="V30" i="16"/>
  <c r="T32" i="16"/>
  <c r="V33" i="16"/>
  <c r="X33" i="16"/>
  <c r="T33" i="16"/>
  <c r="V34" i="16"/>
  <c r="W46" i="16"/>
  <c r="W41" i="16"/>
  <c r="W44" i="16"/>
  <c r="N37" i="16"/>
  <c r="T35" i="16"/>
  <c r="T27" i="16"/>
  <c r="T15" i="16"/>
  <c r="T11" i="16"/>
  <c r="R37" i="16"/>
  <c r="X37" i="16"/>
  <c r="X35" i="16"/>
  <c r="X31" i="16"/>
  <c r="X27" i="16"/>
  <c r="X23" i="16"/>
  <c r="X19" i="16"/>
  <c r="X15" i="16"/>
  <c r="X11" i="16"/>
  <c r="X10" i="16"/>
  <c r="T31" i="16"/>
  <c r="T23" i="16"/>
  <c r="T19" i="16"/>
  <c r="X34" i="16"/>
  <c r="X30" i="16"/>
  <c r="X26" i="16"/>
  <c r="X22" i="16"/>
  <c r="X18" i="16"/>
  <c r="X14" i="16"/>
  <c r="V10" i="16"/>
  <c r="X32" i="16"/>
  <c r="X28" i="16"/>
  <c r="X24" i="16"/>
  <c r="X20" i="16"/>
  <c r="X16" i="16"/>
  <c r="X12" i="16"/>
  <c r="S41" i="16"/>
  <c r="S44" i="16"/>
  <c r="R41" i="16"/>
  <c r="R44" i="16"/>
  <c r="T37" i="16"/>
  <c r="R46" i="16"/>
  <c r="V37" i="16"/>
  <c r="Q37" i="17"/>
  <c r="R10" i="17"/>
  <c r="R37" i="17"/>
  <c r="R41" i="17"/>
  <c r="S37" i="17"/>
  <c r="R14" i="17"/>
  <c r="V14" i="17"/>
  <c r="R18" i="17"/>
  <c r="R22" i="17"/>
  <c r="X22" i="17"/>
  <c r="R26" i="17"/>
  <c r="R30" i="17"/>
  <c r="V30" i="17"/>
  <c r="R34" i="17"/>
  <c r="U37" i="17"/>
  <c r="U46" i="17"/>
  <c r="W37" i="17"/>
  <c r="R13" i="17"/>
  <c r="V13" i="17"/>
  <c r="R11" i="17"/>
  <c r="T11" i="17"/>
  <c r="R15" i="17"/>
  <c r="X15" i="17"/>
  <c r="R19" i="17"/>
  <c r="T19" i="17"/>
  <c r="R23" i="17"/>
  <c r="T23" i="17"/>
  <c r="R27" i="17"/>
  <c r="T27" i="17"/>
  <c r="R31" i="17"/>
  <c r="X31" i="17"/>
  <c r="R35" i="17"/>
  <c r="T35" i="17"/>
  <c r="V10" i="17"/>
  <c r="X10" i="17"/>
  <c r="X11" i="17"/>
  <c r="V12" i="17"/>
  <c r="X12" i="17"/>
  <c r="T12" i="17"/>
  <c r="T13" i="17"/>
  <c r="V15" i="17"/>
  <c r="T15" i="17"/>
  <c r="V16" i="17"/>
  <c r="X16" i="17"/>
  <c r="T16" i="17"/>
  <c r="V17" i="17"/>
  <c r="X17" i="17"/>
  <c r="T17" i="17"/>
  <c r="V18" i="17"/>
  <c r="X18" i="17"/>
  <c r="T18" i="17"/>
  <c r="V19" i="17"/>
  <c r="X19" i="17"/>
  <c r="V20" i="17"/>
  <c r="X20" i="17"/>
  <c r="T20" i="17"/>
  <c r="V21" i="17"/>
  <c r="X21" i="17"/>
  <c r="T21" i="17"/>
  <c r="V22" i="17"/>
  <c r="T22" i="17"/>
  <c r="X23" i="17"/>
  <c r="V24" i="17"/>
  <c r="X24" i="17"/>
  <c r="T24" i="17"/>
  <c r="V25" i="17"/>
  <c r="X25" i="17"/>
  <c r="T25" i="17"/>
  <c r="V26" i="17"/>
  <c r="X26" i="17"/>
  <c r="T26" i="17"/>
  <c r="X27" i="17"/>
  <c r="V28" i="17"/>
  <c r="X28" i="17"/>
  <c r="T28" i="17"/>
  <c r="V29" i="17"/>
  <c r="X29" i="17"/>
  <c r="T29" i="17"/>
  <c r="V31" i="17"/>
  <c r="T31" i="17"/>
  <c r="V32" i="17"/>
  <c r="X32" i="17"/>
  <c r="T32" i="17"/>
  <c r="V33" i="17"/>
  <c r="X33" i="17"/>
  <c r="T33" i="17"/>
  <c r="V34" i="17"/>
  <c r="X34" i="17"/>
  <c r="T34" i="17"/>
  <c r="V35" i="17"/>
  <c r="X35" i="17"/>
  <c r="V36" i="17"/>
  <c r="X36" i="17"/>
  <c r="T36" i="17"/>
  <c r="W46" i="17"/>
  <c r="W41" i="17"/>
  <c r="W44" i="17"/>
  <c r="S46" i="17"/>
  <c r="S41" i="17"/>
  <c r="S44" i="17"/>
  <c r="N37" i="17"/>
  <c r="U41" i="17"/>
  <c r="U44" i="17"/>
  <c r="T30" i="17"/>
  <c r="V23" i="17"/>
  <c r="T14" i="17"/>
  <c r="T10" i="17"/>
  <c r="X14" i="17"/>
  <c r="X30" i="17"/>
  <c r="V27" i="17"/>
  <c r="V11" i="17"/>
  <c r="X13" i="17"/>
  <c r="X37" i="17"/>
  <c r="T37" i="17"/>
  <c r="V37" i="17"/>
  <c r="R46" i="17"/>
  <c r="R44" i="17"/>
  <c r="V10" i="19"/>
  <c r="R37" i="19"/>
  <c r="X10" i="19"/>
  <c r="T10" i="19"/>
  <c r="R46" i="18"/>
  <c r="R41" i="18"/>
  <c r="R44" i="18"/>
  <c r="X37" i="18"/>
  <c r="T37" i="18"/>
  <c r="V37" i="18"/>
  <c r="X37" i="19"/>
  <c r="T37" i="19"/>
  <c r="V37" i="19"/>
  <c r="R46" i="19"/>
  <c r="R44" i="19"/>
  <c r="X37" i="20" l="1"/>
  <c r="T37" i="20"/>
  <c r="V37" i="20"/>
  <c r="R41" i="20"/>
  <c r="R44" i="20" s="1"/>
</calcChain>
</file>

<file path=xl/sharedStrings.xml><?xml version="1.0" encoding="utf-8"?>
<sst xmlns="http://schemas.openxmlformats.org/spreadsheetml/2006/main" count="5488" uniqueCount="176">
  <si>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</si>
  <si>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</si>
  <si>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</si>
  <si>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</si>
  <si>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</si>
  <si>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</si>
  <si>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</si>
  <si>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</si>
  <si>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</si>
  <si>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</si>
  <si>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</si>
  <si>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F</t>
  </si>
  <si>
    <t>3</t>
  </si>
  <si>
    <t>1</t>
  </si>
  <si>
    <t>5</t>
  </si>
  <si>
    <t>Soma total</t>
  </si>
  <si>
    <t>Diferença</t>
  </si>
  <si>
    <t>090035</t>
  </si>
  <si>
    <t>090047</t>
  </si>
  <si>
    <t>0100</t>
  </si>
  <si>
    <t>Saldo reserva UG 090035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</si>
  <si>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</si>
  <si>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</si>
  <si>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</si>
  <si>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</si>
  <si>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</si>
  <si>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</si>
  <si>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</si>
  <si>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</si>
  <si>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</si>
  <si>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15</t>
  </si>
  <si>
    <t>PROVISAO RECEBIDA</t>
  </si>
  <si>
    <t>Grupo Despesa</t>
  </si>
  <si>
    <t>24204</t>
  </si>
  <si>
    <t>COMISSAO NACIONAL DE ENERGIA NUCLEAR - CNEN</t>
  </si>
  <si>
    <t>28</t>
  </si>
  <si>
    <t>846</t>
  </si>
  <si>
    <t>0901</t>
  </si>
  <si>
    <t>OPERACOES ESPECIAIS: CUMPRIMENTO DE SENTENCAS JUDICIAIS</t>
  </si>
  <si>
    <t>0005</t>
  </si>
  <si>
    <t>RECURSOS ORDINARIOS</t>
  </si>
  <si>
    <t>00G5</t>
  </si>
  <si>
    <t>CONTRIBUICAO DA UNIAO, DE SUAS AUTARQUIAS E FUNDACOES PARA O</t>
  </si>
  <si>
    <t>25201</t>
  </si>
  <si>
    <t>BANCO CENTRAL DO BRASIL</t>
  </si>
  <si>
    <t>26262</t>
  </si>
  <si>
    <t>UNIVERSIDADE FEDERAL DE SAO PAULO</t>
  </si>
  <si>
    <t>26280</t>
  </si>
  <si>
    <t>FUNDACAO UNIVERSIDADE FEDERAL DE SAO CARLOS</t>
  </si>
  <si>
    <t>26283</t>
  </si>
  <si>
    <t>FUNDACAO UNIVERSIDADE FED.DE MATO GROS.DO SUL</t>
  </si>
  <si>
    <t>30202</t>
  </si>
  <si>
    <t>FUNDACAO NACIONAL DO INDIO</t>
  </si>
  <si>
    <t>33201</t>
  </si>
  <si>
    <t>INSTITUTO NACIONAL DO SEGURO SOCIAL</t>
  </si>
  <si>
    <t>2</t>
  </si>
  <si>
    <t>0625</t>
  </si>
  <si>
    <t>36211</t>
  </si>
  <si>
    <t>FUNDACAO NACIONAL DE SAUDE</t>
  </si>
  <si>
    <t>42204</t>
  </si>
  <si>
    <t>INSTITUTO DO PATRIMONIO HIST. E ART. NACIONAL</t>
  </si>
  <si>
    <t>44201</t>
  </si>
  <si>
    <t>INST.BRAS.DO MEIO AMB.E REC.NAT.RENOVAVEIS</t>
  </si>
  <si>
    <t>49201</t>
  </si>
  <si>
    <t>INSTITUTO NAC. DE COLONIZACAO E REF. AGRARIA</t>
  </si>
  <si>
    <t>55901</t>
  </si>
  <si>
    <t>FUNDO NACIONAL DE ASSISTENCIA SOCIAL</t>
  </si>
  <si>
    <t>71103</t>
  </si>
  <si>
    <t>ENCARGOS FINANC.DA UNIAO-SENTENCAS JUDICIAIS</t>
  </si>
  <si>
    <t>PODER JUDICIÁRIO</t>
  </si>
  <si>
    <t>ÓRGÃO: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</si>
  <si>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</si>
  <si>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</si>
  <si>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</si>
  <si>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</si>
  <si>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</si>
  <si>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</si>
  <si>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</si>
  <si>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</si>
  <si>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</si>
  <si>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</si>
  <si>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</si>
  <si>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</si>
  <si>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</si>
  <si>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</si>
  <si>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</si>
  <si>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</si>
  <si>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</si>
  <si>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</si>
  <si>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</si>
  <si>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</si>
  <si>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</si>
  <si>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</si>
  <si>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</si>
  <si>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</si>
  <si>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</si>
  <si>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</si>
  <si>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</si>
  <si>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</si>
  <si>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</si>
  <si>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</si>
  <si>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</si>
  <si>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</si>
  <si>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</si>
  <si>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</si>
  <si>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JUSTIÇA FEDERAL</t>
  </si>
  <si>
    <t>090047 - TRF 3ª REGIÃO PRECATÓRIOS E REQUISITÓRIOS DE PEQUENO VALOR</t>
  </si>
  <si>
    <t>0151</t>
  </si>
  <si>
    <t>6151</t>
  </si>
  <si>
    <t>Páginas:</t>
  </si>
  <si>
    <t>SENTENCAS JUDICIAIS TRANSITADAS EM JULGADO (PRECATORIOS)</t>
  </si>
  <si>
    <t>CONTR.SOCIAL S/O LUCRO DAS PESSOAS JURIDICAS</t>
  </si>
  <si>
    <t>39252</t>
  </si>
  <si>
    <t>DEPTO.NAC.DE INFRA±ESTRUT.DE TRANSPORTES-DNIT</t>
  </si>
  <si>
    <t>40201</t>
  </si>
  <si>
    <t>INSTITUTO NACIONAL DO SEGURO SOCIAL - INSS</t>
  </si>
  <si>
    <t>40203</t>
  </si>
  <si>
    <t>FUNDACAO JORGE DUPRAT FIG.DE SEG.MED.TRABALHO</t>
  </si>
  <si>
    <t>40904</t>
  </si>
  <si>
    <t>FUNDO DO REGIME GERAL DA PREVID.SOCIAL- FRGPS</t>
  </si>
  <si>
    <t>SENTENCAS JUDICIAIS TRANSITADAS EM JULGADO DE PEQUENO VALOR</t>
  </si>
  <si>
    <t>47205</t>
  </si>
  <si>
    <t>FUNDACAO INST.BRAS.DE GEOGRAFIA E ESTATISTICA</t>
  </si>
  <si>
    <t>52221</t>
  </si>
  <si>
    <t>INDUSTRIA DE MATERIAL BELICO DO BRASIL-IMBEL</t>
  </si>
  <si>
    <t/>
  </si>
  <si>
    <t>DACO_ANEXOII_NOVO_FORMATO_UG_090047</t>
  </si>
  <si>
    <t>UG Executora: 090047:TRIBUNAL REGIONAL FEDERAL DA 3A.REGIAO-PR.RPV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</si>
  <si>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</si>
  <si>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</si>
  <si>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</si>
  <si>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</si>
  <si>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</si>
  <si>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</si>
  <si>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</si>
  <si>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Mês Lançamento: OUT/2016</t>
  </si>
  <si>
    <t>Mês Lançamento: NOV/2016</t>
  </si>
  <si>
    <t>Mês Lançamento: DEZ/2016</t>
  </si>
  <si>
    <t>Em Dezembro contém</t>
  </si>
  <si>
    <t>Inscrição RP</t>
  </si>
  <si>
    <t>Mês Lançamento: JAN/2017</t>
  </si>
  <si>
    <t>20201</t>
  </si>
  <si>
    <t>INSTIT.NAC.DE COLONIZ.E REF.AGRARIA - INCRA</t>
  </si>
  <si>
    <t>26352</t>
  </si>
  <si>
    <t>FUNDACAO UNIVERSIDADE FEDERAL DO ABC</t>
  </si>
  <si>
    <t>26439</t>
  </si>
  <si>
    <t>INST.FED.DE EDUC.,CIENC.E TEC.DE SAO PAULO</t>
  </si>
  <si>
    <t>55201</t>
  </si>
  <si>
    <t>55902</t>
  </si>
  <si>
    <t>FUNDO DO REGIME GERAL DA PREVID.SOCIAL-FRGPS</t>
  </si>
  <si>
    <t>0144</t>
  </si>
  <si>
    <t>TITULOS DE RESPONSABILID.DO TESOURO NACIONAL</t>
  </si>
  <si>
    <t>Tes. Gerencial</t>
  </si>
  <si>
    <t>16</t>
  </si>
  <si>
    <t>17</t>
  </si>
  <si>
    <t>PROVISAO CONCEDIDA</t>
  </si>
  <si>
    <t>DESTAQUE RECEBIDO</t>
  </si>
  <si>
    <t>Mês Lançamento: FEV/2017</t>
  </si>
  <si>
    <t>Access-Fev</t>
  </si>
  <si>
    <t>Conor</t>
  </si>
  <si>
    <t>Mês Lançamento: MAR/2017</t>
  </si>
  <si>
    <t>Access-Mar</t>
  </si>
  <si>
    <t>Mês Lançamento: ABR/2017</t>
  </si>
  <si>
    <t>Access-Abr</t>
  </si>
  <si>
    <t>Mês Lançamento: MAI/2017</t>
  </si>
  <si>
    <t>Access-Mai</t>
  </si>
  <si>
    <t>Mês Lançamento: JUL/2017</t>
  </si>
  <si>
    <t>Mês Lançamento: JUN/2017</t>
  </si>
  <si>
    <t>Access-Jun</t>
  </si>
  <si>
    <t>Access-Jul</t>
  </si>
  <si>
    <t>Mês Lançamento: AGO/2017</t>
  </si>
  <si>
    <t>Saldo (Moeda Origem Item Informação)</t>
  </si>
  <si>
    <t>Access-Ago</t>
  </si>
  <si>
    <t>Mês Lançamento: SET/2017</t>
  </si>
  <si>
    <t>PSet</t>
  </si>
  <si>
    <t>Access-Set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</si>
</sst>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-* #,##0.00_-;\-* #,##0.00_-;_-* &quot;-&quot;??_-;_-@_-"/>
    <numFmt numFmtId="164" formatCode="#,##0.00;\(#,##0.00\)"/>
    <numFmt numFmtId="165" formatCode="0.0%"/>
    <numFmt numFmtId="166" formatCode="General_)"/>
    <numFmt numFmtId="167" formatCode="_(* #,##0.00_);_(* \(#,##0.00\);_(* \-??_);_(@_)"/>
    <numFmt numFmtId="168" formatCode="_(* #,##0_);_(* \(#,##0\);_(* \-_);_(@_)"/>
    <numFmt numFmtId="169" formatCode="\$#,##0\ ;&quot;($&quot;#,##0\)"/>
    <numFmt numFmtId="170" formatCode="0.000000"/>
    <numFmt numFmtId="171" formatCode="yyyy\:mm"/>
    <numFmt numFmtId="172" formatCode="_([$€-2]* #,##0.00_);_([$€-2]* \(#,##0.00\);_([$€-2]* \-??_)"/>
    <numFmt numFmtId="173" formatCode="0.0000000"/>
    <numFmt numFmtId="174" formatCode="_(&quot;R$ &quot;* #,##0.00_);_(&quot;R$ &quot;* \(#,##0.00\);_(&quot;R$ &quot;* \-??_);_(@_)"/>
    <numFmt numFmtId="175" formatCode="%#,#00"/>
    <numFmt numFmtId="176" formatCode="#.##000"/>
    <numFmt numFmtId="177" formatCode="#,##0.000000"/>
    <numFmt numFmtId="178" formatCode="_-* #,##0.00_-;\-* #,##0.00_-;_-* \-??_-;_-@_-"/>
    <numFmt numFmtId="179" formatCode="0.000"/>
    <numFmt numFmtId="180" formatCode="mm/yy"/>
    <numFmt numFmtId="181" formatCode="#.##0,"/>
    <numFmt numFmtId="182" formatCode="_(* #,##0_);_(* \(#,##0\);_(* &quot;-&quot;??_);_(@_)"/>
    <numFmt numFmtId="183" formatCode="[$-416]mmmm\-yy;@"/>
    <numFmt numFmtId="184" formatCode="#,##0.00_ ;[Red]\-#,##0.00\ "/>
  </numFmts>
  <fonts count="6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9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44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8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1" fillId="3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1" fillId="4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1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1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1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1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1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1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1" fillId="12" borderId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2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2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2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2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2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2" fillId="16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66" fontId="23" fillId="0" borderId="1"/>
    <xf numFmtId="0" fontId="10" fillId="3" borderId="0" applyNumberFormat="0" applyBorder="0" applyAlignment="0" applyProtection="0"/>
    <xf numFmtId="166" fontId="24" fillId="0" borderId="0">
      <alignment vertical="top"/>
    </xf>
    <xf numFmtId="166" fontId="25" fillId="0" borderId="0">
      <alignment horizontal="right"/>
    </xf>
    <xf numFmtId="166" fontId="25" fillId="0" borderId="0">
      <alignment horizontal="left"/>
    </xf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6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32" fillId="8" borderId="2"/>
    <xf numFmtId="0" fontId="6" fillId="8" borderId="2" applyNumberFormat="0" applyAlignment="0" applyProtection="0"/>
    <xf numFmtId="0" fontId="6" fillId="8" borderId="2" applyNumberFormat="0" applyAlignment="0" applyProtection="0"/>
    <xf numFmtId="0" fontId="31" fillId="0" borderId="0">
      <alignment vertical="center"/>
    </xf>
    <xf numFmtId="0" fontId="7" fillId="21" borderId="3" applyNumberFormat="0" applyAlignment="0" applyProtection="0"/>
    <xf numFmtId="0" fontId="7" fillId="21" borderId="3" applyNumberFormat="0" applyAlignment="0" applyProtection="0"/>
    <xf numFmtId="0" fontId="33" fillId="21" borderId="3"/>
    <xf numFmtId="0" fontId="7" fillId="21" borderId="3" applyNumberFormat="0" applyAlignment="0" applyProtection="0"/>
    <xf numFmtId="0" fontId="7" fillId="21" borderId="3" applyNumberFormat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4" fillId="0" borderId="4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7" fillId="21" borderId="3" applyNumberFormat="0" applyAlignment="0" applyProtection="0"/>
    <xf numFmtId="4" fontId="21" fillId="0" borderId="0"/>
    <xf numFmtId="168" fontId="21" fillId="0" borderId="0"/>
    <xf numFmtId="167" fontId="2" fillId="0" borderId="0" applyBorder="0" applyAlignment="0" applyProtection="0"/>
    <xf numFmtId="167" fontId="2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9" fontId="21" fillId="0" borderId="0"/>
    <xf numFmtId="0" fontId="21" fillId="0" borderId="0"/>
    <xf numFmtId="0" fontId="21" fillId="0" borderId="0"/>
    <xf numFmtId="170" fontId="21" fillId="0" borderId="0"/>
    <xf numFmtId="171" fontId="21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2" fillId="17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2" fillId="18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2" fillId="19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2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2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2" fillId="2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8" borderId="2" applyNumberFormat="0" applyAlignment="0" applyProtection="0"/>
    <xf numFmtId="172" fontId="2" fillId="0" borderId="0" applyFill="0" applyBorder="0" applyAlignment="0" applyProtection="0"/>
    <xf numFmtId="0" fontId="2" fillId="0" borderId="0" applyFill="0" applyBorder="0" applyAlignment="0" applyProtection="0"/>
    <xf numFmtId="172" fontId="2" fillId="0" borderId="0" applyFill="0" applyBorder="0" applyAlignment="0" applyProtection="0"/>
    <xf numFmtId="0" fontId="14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5" fillId="4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7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8" fillId="0" borderId="0"/>
    <xf numFmtId="0" fontId="9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3" fontId="21" fillId="0" borderId="0"/>
    <xf numFmtId="0" fontId="8" fillId="0" borderId="4" applyNumberFormat="0" applyFill="0" applyAlignment="0" applyProtection="0"/>
    <xf numFmtId="167" fontId="21" fillId="0" borderId="0"/>
    <xf numFmtId="174" fontId="2" fillId="0" borderId="0" applyFill="0" applyBorder="0" applyAlignment="0" applyProtection="0"/>
    <xf numFmtId="169" fontId="21" fillId="0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40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2" fillId="0" borderId="0"/>
    <xf numFmtId="0" fontId="3" fillId="0" borderId="0"/>
    <xf numFmtId="0" fontId="3" fillId="0" borderId="0"/>
    <xf numFmtId="0" fontId="21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12" fillId="8" borderId="12" applyNumberFormat="0" applyAlignment="0" applyProtection="0"/>
    <xf numFmtId="10" fontId="21" fillId="0" borderId="0"/>
    <xf numFmtId="175" fontId="29" fillId="0" borderId="0">
      <protection locked="0"/>
    </xf>
    <xf numFmtId="176" fontId="29" fillId="0" borderId="0">
      <protection locked="0"/>
    </xf>
    <xf numFmtId="9" fontId="2" fillId="0" borderId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1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1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5" fillId="0" borderId="0"/>
    <xf numFmtId="0" fontId="12" fillId="8" borderId="12" applyNumberFormat="0" applyAlignment="0" applyProtection="0"/>
    <xf numFmtId="0" fontId="12" fillId="8" borderId="12" applyNumberFormat="0" applyAlignment="0" applyProtection="0"/>
    <xf numFmtId="0" fontId="42" fillId="8" borderId="12"/>
    <xf numFmtId="0" fontId="12" fillId="8" borderId="12" applyNumberFormat="0" applyAlignment="0" applyProtection="0"/>
    <xf numFmtId="0" fontId="12" fillId="8" borderId="12" applyNumberFormat="0" applyAlignment="0" applyProtection="0"/>
    <xf numFmtId="38" fontId="21" fillId="0" borderId="0"/>
    <xf numFmtId="38" fontId="43" fillId="0" borderId="13"/>
    <xf numFmtId="177" fontId="41" fillId="0" borderId="0">
      <protection locked="0"/>
    </xf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1" fillId="0" borderId="0"/>
    <xf numFmtId="178" fontId="2" fillId="0" borderId="0" applyFill="0" applyBorder="0" applyAlignment="0" applyProtection="0"/>
    <xf numFmtId="167" fontId="2" fillId="0" borderId="0"/>
    <xf numFmtId="0" fontId="2" fillId="0" borderId="0"/>
    <xf numFmtId="167" fontId="2" fillId="0" borderId="0"/>
    <xf numFmtId="167" fontId="41" fillId="0" borderId="0"/>
    <xf numFmtId="167" fontId="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4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5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9" fontId="21" fillId="0" borderId="0"/>
    <xf numFmtId="180" fontId="21" fillId="0" borderId="0"/>
    <xf numFmtId="0" fontId="15" fillId="0" borderId="0" applyNumberFormat="0" applyFill="0" applyBorder="0" applyAlignment="0" applyProtection="0"/>
    <xf numFmtId="0" fontId="46" fillId="0" borderId="14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6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52" fillId="0" borderId="7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53" fillId="0" borderId="8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49" fillId="0" borderId="16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176" fontId="29" fillId="0" borderId="0">
      <protection locked="0"/>
    </xf>
    <xf numFmtId="181" fontId="29" fillId="0" borderId="0">
      <protection locked="0"/>
    </xf>
    <xf numFmtId="0" fontId="41" fillId="0" borderId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167" fontId="2" fillId="0" borderId="0" applyFill="0" applyBorder="0" applyAlignment="0" applyProtection="0"/>
    <xf numFmtId="178" fontId="2" fillId="0" borderId="0" applyFill="0" applyBorder="0" applyAlignment="0" applyProtection="0"/>
    <xf numFmtId="167" fontId="2" fillId="0" borderId="0" applyFill="0" applyBorder="0" applyAlignment="0" applyProtection="0"/>
    <xf numFmtId="178" fontId="2" fillId="0" borderId="0" applyFill="0" applyBorder="0" applyAlignment="0" applyProtection="0"/>
    <xf numFmtId="43" fontId="2" fillId="0" borderId="0" applyFont="0" applyFill="0" applyBorder="0" applyAlignment="0" applyProtection="0"/>
    <xf numFmtId="3" fontId="21" fillId="0" borderId="0"/>
    <xf numFmtId="0" fontId="13" fillId="0" borderId="0" applyNumberFormat="0" applyFill="0" applyBorder="0" applyAlignment="0" applyProtection="0"/>
  </cellStyleXfs>
  <cellXfs count="96">
    <xf numFmtId="0" fontId="0" fillId="0" borderId="0" xfId="0"/>
    <xf numFmtId="0" fontId="60" fillId="0" borderId="0" xfId="0" applyFont="1" applyBorder="1"/>
    <xf numFmtId="0" fontId="55" fillId="0" borderId="0" xfId="0" applyFont="1" applyAlignment="1"/>
    <xf numFmtId="0" fontId="55" fillId="0" borderId="0" xfId="0" applyFont="1" applyBorder="1"/>
    <xf numFmtId="0" fontId="55" fillId="0" borderId="0" xfId="0" applyFont="1" applyBorder="1" applyAlignment="1">
      <alignment horizontal="center"/>
    </xf>
    <xf numFmtId="165" fontId="55" fillId="0" borderId="0" xfId="265" applyNumberFormat="1" applyFont="1" applyBorder="1" applyAlignment="1">
      <alignment horizontal="center"/>
    </xf>
    <xf numFmtId="0" fontId="61" fillId="0" borderId="0" xfId="0" applyFont="1" applyAlignment="1"/>
    <xf numFmtId="0" fontId="55" fillId="0" borderId="0" xfId="0" applyFont="1"/>
    <xf numFmtId="0" fontId="56" fillId="0" borderId="17" xfId="243" applyFont="1" applyFill="1" applyBorder="1" applyAlignment="1">
      <alignment horizontal="center" vertical="center" wrapText="1"/>
    </xf>
    <xf numFmtId="0" fontId="56" fillId="0" borderId="18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165" fontId="56" fillId="0" borderId="19" xfId="268" applyNumberFormat="1" applyFont="1" applyFill="1" applyBorder="1" applyAlignment="1">
      <alignment horizontal="center" vertical="center" wrapText="1"/>
    </xf>
    <xf numFmtId="165" fontId="56" fillId="0" borderId="20" xfId="268" applyNumberFormat="1" applyFont="1" applyFill="1" applyBorder="1" applyAlignment="1">
      <alignment horizontal="center" vertical="center" wrapText="1"/>
    </xf>
    <xf numFmtId="182" fontId="56" fillId="0" borderId="20" xfId="381" applyNumberFormat="1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56" fillId="0" borderId="22" xfId="243" applyFont="1" applyFill="1" applyBorder="1" applyAlignment="1">
      <alignment horizontal="center" vertical="center" wrapText="1"/>
    </xf>
    <xf numFmtId="0" fontId="56" fillId="0" borderId="23" xfId="243" applyFont="1" applyFill="1" applyBorder="1" applyAlignment="1">
      <alignment horizontal="center" vertical="center" wrapText="1"/>
    </xf>
    <xf numFmtId="0" fontId="56" fillId="0" borderId="24" xfId="243" applyFont="1" applyFill="1" applyBorder="1" applyAlignment="1">
      <alignment horizontal="center" vertical="center" wrapText="1"/>
    </xf>
    <xf numFmtId="165" fontId="56" fillId="0" borderId="25" xfId="268" applyNumberFormat="1" applyFont="1" applyFill="1" applyBorder="1" applyAlignment="1">
      <alignment horizontal="center" vertical="center" wrapText="1"/>
    </xf>
    <xf numFmtId="182" fontId="56" fillId="0" borderId="24" xfId="381" applyNumberFormat="1" applyFont="1" applyFill="1" applyBorder="1" applyAlignment="1">
      <alignment horizontal="center" vertical="center" wrapText="1"/>
    </xf>
    <xf numFmtId="182" fontId="56" fillId="0" borderId="26" xfId="381" applyNumberFormat="1" applyFont="1" applyBorder="1" applyAlignment="1">
      <alignment horizontal="right" vertical="center"/>
    </xf>
    <xf numFmtId="182" fontId="56" fillId="0" borderId="17" xfId="381" applyNumberFormat="1" applyFont="1" applyBorder="1" applyAlignment="1">
      <alignment horizontal="right" vertical="center"/>
    </xf>
    <xf numFmtId="182" fontId="56" fillId="0" borderId="27" xfId="381" applyNumberFormat="1" applyFont="1" applyBorder="1" applyAlignment="1">
      <alignment horizontal="right" vertical="center"/>
    </xf>
    <xf numFmtId="49" fontId="55" fillId="0" borderId="28" xfId="243" applyNumberFormat="1" applyFont="1" applyFill="1" applyBorder="1" applyAlignment="1">
      <alignment horizontal="center" vertical="center" wrapText="1"/>
    </xf>
    <xf numFmtId="182" fontId="56" fillId="0" borderId="28" xfId="381" applyNumberFormat="1" applyFont="1" applyBorder="1" applyAlignment="1">
      <alignment horizontal="right" vertical="center"/>
    </xf>
    <xf numFmtId="182" fontId="56" fillId="0" borderId="29" xfId="381" applyNumberFormat="1" applyFont="1" applyBorder="1" applyAlignment="1">
      <alignment horizontal="right" vertical="center"/>
    </xf>
    <xf numFmtId="182" fontId="55" fillId="0" borderId="28" xfId="381" applyNumberFormat="1" applyFont="1" applyBorder="1" applyAlignment="1">
      <alignment horizontal="right" vertical="center"/>
    </xf>
    <xf numFmtId="49" fontId="55" fillId="0" borderId="28" xfId="243" applyNumberFormat="1" applyFont="1" applyFill="1" applyBorder="1" applyAlignment="1">
      <alignment horizontal="left" vertical="center" wrapText="1"/>
    </xf>
    <xf numFmtId="182" fontId="56" fillId="0" borderId="30" xfId="381" applyNumberFormat="1" applyFont="1" applyFill="1" applyBorder="1" applyAlignment="1">
      <alignment horizontal="center" vertical="center" wrapText="1"/>
    </xf>
    <xf numFmtId="0" fontId="61" fillId="0" borderId="0" xfId="0" applyFont="1" applyBorder="1"/>
    <xf numFmtId="183" fontId="55" fillId="0" borderId="0" xfId="0" applyNumberFormat="1" applyFont="1"/>
    <xf numFmtId="0" fontId="55" fillId="0" borderId="28" xfId="243" applyNumberFormat="1" applyFont="1" applyFill="1" applyBorder="1" applyAlignment="1">
      <alignment horizontal="center" vertical="center" wrapText="1"/>
    </xf>
    <xf numFmtId="0" fontId="55" fillId="0" borderId="26" xfId="243" applyNumberFormat="1" applyFont="1" applyFill="1" applyBorder="1" applyAlignment="1">
      <alignment horizontal="center" vertical="center" wrapText="1"/>
    </xf>
    <xf numFmtId="0" fontId="55" fillId="0" borderId="17" xfId="243" applyNumberFormat="1" applyFont="1" applyFill="1" applyBorder="1" applyAlignment="1">
      <alignment horizontal="center" vertical="center" wrapText="1"/>
    </xf>
    <xf numFmtId="0" fontId="55" fillId="0" borderId="17" xfId="243" applyNumberFormat="1" applyFont="1" applyFill="1" applyBorder="1" applyAlignment="1">
      <alignment horizontal="left" vertical="center" wrapText="1"/>
    </xf>
    <xf numFmtId="183" fontId="55" fillId="0" borderId="0" xfId="0" applyNumberFormat="1" applyFont="1" applyAlignment="1">
      <alignment horizontal="left"/>
    </xf>
    <xf numFmtId="0" fontId="55" fillId="0" borderId="31" xfId="243" applyNumberFormat="1" applyFont="1" applyFill="1" applyBorder="1" applyAlignment="1">
      <alignment vertical="center" wrapText="1"/>
    </xf>
    <xf numFmtId="49" fontId="55" fillId="0" borderId="29" xfId="243" applyNumberFormat="1" applyFont="1" applyFill="1" applyBorder="1" applyAlignment="1">
      <alignment horizontal="left" vertical="center" wrapText="1"/>
    </xf>
    <xf numFmtId="0" fontId="55" fillId="0" borderId="26" xfId="243" applyNumberFormat="1" applyFont="1" applyFill="1" applyBorder="1" applyAlignment="1">
      <alignment vertical="center" wrapText="1"/>
    </xf>
    <xf numFmtId="182" fontId="55" fillId="0" borderId="17" xfId="381" applyNumberFormat="1" applyFont="1" applyBorder="1" applyAlignment="1">
      <alignment horizontal="right" vertical="center"/>
    </xf>
    <xf numFmtId="165" fontId="55" fillId="0" borderId="17" xfId="268" applyNumberFormat="1" applyFont="1" applyBorder="1" applyAlignment="1">
      <alignment horizontal="right" vertical="center"/>
    </xf>
    <xf numFmtId="165" fontId="55" fillId="0" borderId="28" xfId="268" applyNumberFormat="1" applyFont="1" applyBorder="1" applyAlignment="1">
      <alignment horizontal="right" vertical="center"/>
    </xf>
    <xf numFmtId="182" fontId="55" fillId="0" borderId="30" xfId="381" applyNumberFormat="1" applyFont="1" applyFill="1" applyBorder="1" applyAlignment="1">
      <alignment horizontal="right" vertical="center" wrapText="1"/>
    </xf>
    <xf numFmtId="165" fontId="55" fillId="0" borderId="30" xfId="268" applyNumberFormat="1" applyFont="1" applyBorder="1" applyAlignment="1">
      <alignment horizontal="right" vertical="center"/>
    </xf>
    <xf numFmtId="40" fontId="0" fillId="0" borderId="0" xfId="0" applyNumberFormat="1"/>
    <xf numFmtId="9" fontId="2" fillId="0" borderId="0" xfId="267" applyFont="1" applyFill="1" applyAlignment="1">
      <alignment shrinkToFit="1"/>
    </xf>
    <xf numFmtId="4" fontId="55" fillId="0" borderId="0" xfId="0" applyNumberFormat="1" applyFont="1" applyBorder="1"/>
    <xf numFmtId="43" fontId="55" fillId="0" borderId="0" xfId="0" applyNumberFormat="1" applyFont="1" applyBorder="1"/>
    <xf numFmtId="43" fontId="55" fillId="0" borderId="0" xfId="380" applyFont="1" applyBorder="1"/>
    <xf numFmtId="4" fontId="57" fillId="25" borderId="0" xfId="228" applyNumberFormat="1" applyFont="1" applyFill="1" applyAlignment="1">
      <alignment shrinkToFit="1"/>
    </xf>
    <xf numFmtId="0" fontId="2" fillId="0" borderId="0" xfId="228"/>
    <xf numFmtId="4" fontId="2" fillId="0" borderId="0" xfId="228" applyNumberFormat="1" applyFill="1"/>
    <xf numFmtId="10" fontId="2" fillId="0" borderId="0" xfId="228" applyNumberFormat="1" applyFill="1"/>
    <xf numFmtId="9" fontId="2" fillId="0" borderId="0" xfId="267" applyFont="1" applyFill="1"/>
    <xf numFmtId="4" fontId="2" fillId="24" borderId="0" xfId="228" applyNumberFormat="1" applyFill="1"/>
    <xf numFmtId="43" fontId="2" fillId="24" borderId="0" xfId="386" applyFont="1" applyFill="1"/>
    <xf numFmtId="4" fontId="2" fillId="24" borderId="0" xfId="228" applyNumberFormat="1" applyFill="1" applyAlignment="1">
      <alignment horizontal="center"/>
    </xf>
    <xf numFmtId="4" fontId="2" fillId="24" borderId="0" xfId="228" applyNumberFormat="1" applyFont="1" applyFill="1" applyAlignment="1">
      <alignment horizontal="center"/>
    </xf>
    <xf numFmtId="4" fontId="2" fillId="24" borderId="0" xfId="228" applyNumberFormat="1" applyFill="1" applyAlignment="1">
      <alignment horizontal="center" wrapText="1"/>
    </xf>
    <xf numFmtId="4" fontId="2" fillId="24" borderId="0" xfId="228" quotePrefix="1" applyNumberFormat="1" applyFill="1" applyAlignment="1">
      <alignment horizontal="center"/>
    </xf>
    <xf numFmtId="4" fontId="2" fillId="24" borderId="0" xfId="228" quotePrefix="1" applyNumberFormat="1" applyFont="1" applyFill="1" applyAlignment="1">
      <alignment horizontal="center"/>
    </xf>
    <xf numFmtId="0" fontId="59" fillId="0" borderId="0" xfId="233"/>
    <xf numFmtId="164" fontId="59" fillId="0" borderId="0" xfId="233" applyNumberFormat="1" applyAlignment="1"/>
    <xf numFmtId="164" fontId="0" fillId="0" borderId="0" xfId="0" applyNumberFormat="1" applyAlignment="1"/>
    <xf numFmtId="164" fontId="0" fillId="0" borderId="0" xfId="0" applyNumberFormat="1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184" fontId="57" fillId="0" borderId="0" xfId="228" applyNumberFormat="1" applyFont="1"/>
    <xf numFmtId="0" fontId="57" fillId="0" borderId="0" xfId="228" applyFont="1"/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0" fillId="0" borderId="0" xfId="0"/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0" fillId="0" borderId="0" xfId="0"/>
    <xf numFmtId="0" fontId="56" fillId="0" borderId="32" xfId="243" applyFont="1" applyFill="1" applyBorder="1" applyAlignment="1">
      <alignment horizontal="center" vertical="center" wrapText="1"/>
    </xf>
    <xf numFmtId="0" fontId="56" fillId="0" borderId="33" xfId="243" applyFont="1" applyFill="1" applyBorder="1" applyAlignment="1">
      <alignment horizontal="center" vertical="center" wrapText="1"/>
    </xf>
    <xf numFmtId="0" fontId="56" fillId="0" borderId="34" xfId="243" applyFont="1" applyFill="1" applyBorder="1" applyAlignment="1">
      <alignment horizontal="center" vertical="center" wrapText="1"/>
    </xf>
    <xf numFmtId="0" fontId="56" fillId="0" borderId="35" xfId="243" applyFont="1" applyFill="1" applyBorder="1" applyAlignment="1">
      <alignment horizontal="center" vertical="center" wrapText="1"/>
    </xf>
    <xf numFmtId="0" fontId="56" fillId="0" borderId="36" xfId="243" applyFont="1" applyFill="1" applyBorder="1" applyAlignment="1">
      <alignment horizontal="center" vertical="center" wrapText="1"/>
    </xf>
    <xf numFmtId="0" fontId="56" fillId="0" borderId="37" xfId="243" applyFont="1" applyFill="1" applyBorder="1" applyAlignment="1">
      <alignment horizontal="center" vertical="center" wrapText="1"/>
    </xf>
    <xf numFmtId="0" fontId="56" fillId="0" borderId="21" xfId="243" applyFont="1" applyFill="1" applyBorder="1" applyAlignment="1">
      <alignment horizontal="center" vertical="center" wrapText="1"/>
    </xf>
    <xf numFmtId="0" fontId="56" fillId="0" borderId="38" xfId="243" applyFont="1" applyFill="1" applyBorder="1" applyAlignment="1">
      <alignment horizontal="center" vertical="center" wrapText="1"/>
    </xf>
    <xf numFmtId="0" fontId="56" fillId="0" borderId="20" xfId="243" applyFont="1" applyFill="1" applyBorder="1" applyAlignment="1">
      <alignment horizontal="center" vertical="center" wrapText="1"/>
    </xf>
    <xf numFmtId="0" fontId="56" fillId="0" borderId="39" xfId="243" applyFont="1" applyFill="1" applyBorder="1" applyAlignment="1">
      <alignment horizontal="center" vertical="center" wrapText="1"/>
    </xf>
    <xf numFmtId="0" fontId="56" fillId="0" borderId="40" xfId="243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/>
    </xf>
    <xf numFmtId="0" fontId="56" fillId="0" borderId="41" xfId="243" applyFont="1" applyFill="1" applyBorder="1" applyAlignment="1">
      <alignment horizontal="center" vertical="center" wrapText="1"/>
    </xf>
    <xf numFmtId="0" fontId="56" fillId="0" borderId="42" xfId="243" applyFont="1" applyFill="1" applyBorder="1" applyAlignment="1">
      <alignment horizontal="center" vertical="center" wrapText="1"/>
    </xf>
    <xf numFmtId="0" fontId="56" fillId="0" borderId="43" xfId="243" applyFont="1" applyFill="1" applyBorder="1" applyAlignment="1">
      <alignment horizontal="center" vertical="center" wrapText="1"/>
    </xf>
    <xf numFmtId="0" fontId="56" fillId="0" borderId="17" xfId="243" applyFont="1" applyFill="1" applyBorder="1" applyAlignment="1">
      <alignment horizontal="center" vertical="center" wrapText="1"/>
    </xf>
    <xf numFmtId="0" fontId="56" fillId="0" borderId="19" xfId="243" applyFont="1" applyFill="1" applyBorder="1" applyAlignment="1">
      <alignment horizontal="center" vertical="center" wrapText="1"/>
    </xf>
    <xf numFmtId="0" fontId="0" fillId="0" borderId="0" xfId="0"/>
  </cellXfs>
  <cellStyles count="38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15" xfId="233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 8" xfId="243"/>
    <cellStyle name="Normal 2_00_Decisão Anexo V 2015_MEMORIAL_Oficial SOF" xfId="244"/>
    <cellStyle name="Normal 3" xfId="245"/>
    <cellStyle name="Normal 3 2" xfId="246"/>
    <cellStyle name="Normal 3_05_Impactos_Demais PLs_2013_Dados CNJ de jul-12" xfId="247"/>
    <cellStyle name="Normal 4" xfId="248"/>
    <cellStyle name="Normal 5" xfId="249"/>
    <cellStyle name="Normal 6" xfId="250"/>
    <cellStyle name="Normal 7" xfId="251"/>
    <cellStyle name="Normal 8" xfId="252"/>
    <cellStyle name="Normal 9" xfId="253"/>
    <cellStyle name="Nota 2" xfId="254"/>
    <cellStyle name="Nota 2 2" xfId="255"/>
    <cellStyle name="Nota 2_00_Decisão Anexo V 2015_MEMORIAL_Oficial SOF" xfId="256"/>
    <cellStyle name="Nota 3" xfId="257"/>
    <cellStyle name="Nota 4" xfId="258"/>
    <cellStyle name="Note" xfId="259"/>
    <cellStyle name="Output" xfId="260"/>
    <cellStyle name="Percent_Agenda" xfId="261"/>
    <cellStyle name="Percentual" xfId="262"/>
    <cellStyle name="Ponto" xfId="263"/>
    <cellStyle name="Porcentagem 10" xfId="264"/>
    <cellStyle name="Porcentagem 11" xfId="265"/>
    <cellStyle name="Porcentagem 11 2" xfId="266"/>
    <cellStyle name="Porcentagem 12" xfId="267"/>
    <cellStyle name="Porcentagem 2" xfId="268"/>
    <cellStyle name="Porcentagem 2 2" xfId="269"/>
    <cellStyle name="Porcentagem 2 3" xfId="270"/>
    <cellStyle name="Porcentagem 2_FCDF 2014_2ª Versão" xfId="271"/>
    <cellStyle name="Porcentagem 3" xfId="272"/>
    <cellStyle name="Porcentagem 4" xfId="273"/>
    <cellStyle name="Porcentagem 5" xfId="274"/>
    <cellStyle name="Porcentagem 6" xfId="275"/>
    <cellStyle name="Porcentagem 7" xfId="276"/>
    <cellStyle name="Porcentagem 8" xfId="277"/>
    <cellStyle name="Porcentagem 9" xfId="278"/>
    <cellStyle name="rodape" xfId="279"/>
    <cellStyle name="Saída 2" xfId="280"/>
    <cellStyle name="Saída 2 2" xfId="281"/>
    <cellStyle name="Saída 2_05_Impactos_Demais PLs_2013_Dados CNJ de jul-12" xfId="282"/>
    <cellStyle name="Saída 3" xfId="283"/>
    <cellStyle name="Saída 4" xfId="284"/>
    <cellStyle name="Sep. milhar [0]" xfId="285"/>
    <cellStyle name="Sep. milhar [2]" xfId="286"/>
    <cellStyle name="Separador de m" xfId="287"/>
    <cellStyle name="Separador de milhares 10" xfId="288"/>
    <cellStyle name="Separador de milhares 2" xfId="289"/>
    <cellStyle name="Separador de milhares 2 2" xfId="290"/>
    <cellStyle name="Separador de milhares 2 2 3" xfId="291"/>
    <cellStyle name="Separador de milhares 2 2 6" xfId="292"/>
    <cellStyle name="Separador de milhares 2 2_00_Decisão Anexo V 2015_MEMORIAL_Oficial SOF" xfId="293"/>
    <cellStyle name="Separador de milhares 2 3" xfId="294"/>
    <cellStyle name="Separador de milhares 2 3 2" xfId="295"/>
    <cellStyle name="Separador de milhares 2 3 2 2" xfId="296"/>
    <cellStyle name="Separador de milhares 2 3 2 2 2" xfId="297"/>
    <cellStyle name="Separador de milhares 2 3 2 2_00_Decisão Anexo V 2015_MEMORIAL_Oficial SOF" xfId="298"/>
    <cellStyle name="Separador de milhares 2 3 2_00_Decisão Anexo V 2015_MEMORIAL_Oficial SOF" xfId="299"/>
    <cellStyle name="Separador de milhares 2 3 3" xfId="300"/>
    <cellStyle name="Separador de milhares 2 3_00_Decisão Anexo V 2015_MEMORIAL_Oficial SOF" xfId="301"/>
    <cellStyle name="Separador de milhares 2 4" xfId="302"/>
    <cellStyle name="Separador de milhares 2 5" xfId="303"/>
    <cellStyle name="Separador de milhares 2 5 2" xfId="304"/>
    <cellStyle name="Separador de milhares 2 5_00_Decisão Anexo V 2015_MEMORIAL_Oficial SOF" xfId="305"/>
    <cellStyle name="Separador de milhares 2_00_Decisão Anexo V 2015_MEMORIAL_Oficial SOF" xfId="306"/>
    <cellStyle name="Separador de milhares 3" xfId="307"/>
    <cellStyle name="Separador de milhares 3 2" xfId="308"/>
    <cellStyle name="Separador de milhares 3 3" xfId="309"/>
    <cellStyle name="Separador de milhares 3_00_Decisão Anexo V 2015_MEMORIAL_Oficial SOF" xfId="310"/>
    <cellStyle name="Separador de milhares 4" xfId="311"/>
    <cellStyle name="Separador de milhares 5" xfId="312"/>
    <cellStyle name="Separador de milhares 6" xfId="313"/>
    <cellStyle name="Separador de milhares 7" xfId="314"/>
    <cellStyle name="Separador de milhares 8" xfId="315"/>
    <cellStyle name="Separador de milhares 9" xfId="316"/>
    <cellStyle name="TableStyleLight1" xfId="317"/>
    <cellStyle name="TableStyleLight1 2" xfId="318"/>
    <cellStyle name="TableStyleLight1 3" xfId="319"/>
    <cellStyle name="TableStyleLight1 5" xfId="320"/>
    <cellStyle name="TableStyleLight1_00_Decisão Anexo V 2015_MEMORIAL_Oficial SOF" xfId="321"/>
    <cellStyle name="Texto de Aviso 2" xfId="322"/>
    <cellStyle name="Texto de Aviso 2 2" xfId="323"/>
    <cellStyle name="Texto de Aviso 2_05_Impactos_Demais PLs_2013_Dados CNJ de jul-12" xfId="324"/>
    <cellStyle name="Texto de Aviso 3" xfId="325"/>
    <cellStyle name="Texto de Aviso 4" xfId="326"/>
    <cellStyle name="Texto Explicativo 2" xfId="327"/>
    <cellStyle name="Texto Explicativo 2 2" xfId="328"/>
    <cellStyle name="Texto Explicativo 2_05_Impactos_Demais PLs_2013_Dados CNJ de jul-12" xfId="329"/>
    <cellStyle name="Texto Explicativo 3" xfId="330"/>
    <cellStyle name="Texto Explicativo 4" xfId="331"/>
    <cellStyle name="Texto, derecha" xfId="332"/>
    <cellStyle name="Texto, izquierda" xfId="333"/>
    <cellStyle name="Title" xfId="334"/>
    <cellStyle name="Titulo" xfId="335"/>
    <cellStyle name="Título 1 1" xfId="336"/>
    <cellStyle name="Título 1 2" xfId="337"/>
    <cellStyle name="Título 1 2 2" xfId="338"/>
    <cellStyle name="Título 1 2_05_Impactos_Demais PLs_2013_Dados CNJ de jul-12" xfId="339"/>
    <cellStyle name="Título 1 3" xfId="340"/>
    <cellStyle name="Título 1 4" xfId="341"/>
    <cellStyle name="Título 10" xfId="342"/>
    <cellStyle name="Título 11" xfId="343"/>
    <cellStyle name="Título 2 2" xfId="344"/>
    <cellStyle name="Título 2 2 2" xfId="345"/>
    <cellStyle name="Título 2 2_05_Impactos_Demais PLs_2013_Dados CNJ de jul-12" xfId="346"/>
    <cellStyle name="Título 2 3" xfId="347"/>
    <cellStyle name="Título 2 4" xfId="348"/>
    <cellStyle name="Título 3 2" xfId="349"/>
    <cellStyle name="Título 3 2 2" xfId="350"/>
    <cellStyle name="Título 3 2_05_Impactos_Demais PLs_2013_Dados CNJ de jul-12" xfId="351"/>
    <cellStyle name="Título 3 3" xfId="352"/>
    <cellStyle name="Título 3 4" xfId="353"/>
    <cellStyle name="Título 4 2" xfId="354"/>
    <cellStyle name="Título 4 2 2" xfId="355"/>
    <cellStyle name="Título 4 2_05_Impactos_Demais PLs_2013_Dados CNJ de jul-12" xfId="356"/>
    <cellStyle name="Título 4 3" xfId="357"/>
    <cellStyle name="Título 4 4" xfId="358"/>
    <cellStyle name="Título 5" xfId="359"/>
    <cellStyle name="Título 5 2" xfId="360"/>
    <cellStyle name="Título 5 3" xfId="361"/>
    <cellStyle name="Título 5_05_Impactos_Demais PLs_2013_Dados CNJ de jul-12" xfId="362"/>
    <cellStyle name="Título 6" xfId="363"/>
    <cellStyle name="Título 6 2" xfId="364"/>
    <cellStyle name="Título 6_34" xfId="365"/>
    <cellStyle name="Título 7" xfId="366"/>
    <cellStyle name="Título 8" xfId="367"/>
    <cellStyle name="Título 9" xfId="368"/>
    <cellStyle name="Titulo_00_Equalização ASMED_SOF" xfId="369"/>
    <cellStyle name="Titulo1" xfId="370"/>
    <cellStyle name="Titulo2" xfId="371"/>
    <cellStyle name="Total 2" xfId="372"/>
    <cellStyle name="Total 2 2" xfId="373"/>
    <cellStyle name="Total 2_05_Impactos_Demais PLs_2013_Dados CNJ de jul-12" xfId="374"/>
    <cellStyle name="Total 3" xfId="375"/>
    <cellStyle name="Total 4" xfId="376"/>
    <cellStyle name="V¡rgula" xfId="377"/>
    <cellStyle name="V¡rgula0" xfId="378"/>
    <cellStyle name="Vírgul - Estilo1" xfId="379"/>
    <cellStyle name="Vírgula" xfId="380" builtinId="3"/>
    <cellStyle name="Vírgula 2" xfId="381"/>
    <cellStyle name="Vírgula 2 2" xfId="382"/>
    <cellStyle name="Vírgula 3" xfId="383"/>
    <cellStyle name="Vírgula 4" xfId="384"/>
    <cellStyle name="Vírgula 5" xfId="385"/>
    <cellStyle name="Vírgula 6" xfId="386"/>
    <cellStyle name="Vírgula0" xfId="387"/>
    <cellStyle name="Warning Text" xfId="3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353786</xdr:colOff>
      <xdr:row>57</xdr:row>
      <xdr:rowOff>40822</xdr:rowOff>
    </xdr:from>
    <xdr:to>
      <xdr:col>20</xdr:col>
      <xdr:colOff>394607</xdr:colOff>
      <xdr:row>60</xdr:row>
      <xdr:rowOff>108857</xdr:rowOff>
    </xdr:to>
    <xdr:cxnSp macro="">
      <xdr:nvCxnSpPr>
        <xdr:cNvPr id="4" name="Conector de seta reta 3"/>
        <xdr:cNvCxnSpPr/>
      </xdr:nvCxnSpPr>
      <xdr:spPr>
        <a:xfrm>
          <a:off x="27323143" y="19975286"/>
          <a:ext cx="40821" cy="137432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X45"/>
  <sheetViews>
    <sheetView showGridLines="0" view="pageBreakPreview" topLeftCell="C1" zoomScale="55" zoomScaleNormal="100" zoomScaleSheetLayoutView="55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140625" customWidth="1"/>
    <col min="23" max="23" width="16.5703125" customWidth="1"/>
  </cols>
  <sheetData>
    <row r="1" spans="1:24" ht="12.75">
      <c r="A1" s="2" t="s">
        <v>69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70</v>
      </c>
      <c r="B2" s="2" t="s">
        <v>105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71</v>
      </c>
      <c r="B3" s="6" t="s">
        <v>106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72</v>
      </c>
      <c r="B4" s="35">
        <v>42736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89" t="s">
        <v>73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0" t="s">
        <v>74</v>
      </c>
      <c r="B7" s="91"/>
      <c r="C7" s="91"/>
      <c r="D7" s="91"/>
      <c r="E7" s="91"/>
      <c r="F7" s="91"/>
      <c r="G7" s="91"/>
      <c r="H7" s="91"/>
      <c r="I7" s="91"/>
      <c r="J7" s="92"/>
      <c r="K7" s="93" t="s">
        <v>3</v>
      </c>
      <c r="L7" s="78" t="s">
        <v>75</v>
      </c>
      <c r="M7" s="80"/>
      <c r="N7" s="93" t="s">
        <v>76</v>
      </c>
      <c r="O7" s="93" t="s">
        <v>77</v>
      </c>
      <c r="P7" s="90" t="s">
        <v>78</v>
      </c>
      <c r="Q7" s="92"/>
      <c r="R7" s="93" t="s">
        <v>6</v>
      </c>
      <c r="S7" s="90" t="s">
        <v>79</v>
      </c>
      <c r="T7" s="91"/>
      <c r="U7" s="91"/>
      <c r="V7" s="91"/>
      <c r="W7" s="91"/>
      <c r="X7" s="92"/>
    </row>
    <row r="8" spans="1:24" ht="28.5" customHeight="1">
      <c r="A8" s="81" t="s">
        <v>21</v>
      </c>
      <c r="B8" s="82"/>
      <c r="C8" s="83" t="s">
        <v>80</v>
      </c>
      <c r="D8" s="83" t="s">
        <v>81</v>
      </c>
      <c r="E8" s="85" t="s">
        <v>82</v>
      </c>
      <c r="F8" s="86"/>
      <c r="G8" s="83" t="s">
        <v>0</v>
      </c>
      <c r="H8" s="87" t="s">
        <v>2</v>
      </c>
      <c r="I8" s="88"/>
      <c r="J8" s="83" t="s">
        <v>1</v>
      </c>
      <c r="K8" s="94"/>
      <c r="L8" s="8" t="s">
        <v>83</v>
      </c>
      <c r="M8" s="8" t="s">
        <v>84</v>
      </c>
      <c r="N8" s="94"/>
      <c r="O8" s="94"/>
      <c r="P8" s="9" t="s">
        <v>4</v>
      </c>
      <c r="Q8" s="9" t="s">
        <v>5</v>
      </c>
      <c r="R8" s="94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85</v>
      </c>
      <c r="B9" s="14" t="s">
        <v>86</v>
      </c>
      <c r="C9" s="84"/>
      <c r="D9" s="84"/>
      <c r="E9" s="15" t="s">
        <v>87</v>
      </c>
      <c r="F9" s="15" t="s">
        <v>88</v>
      </c>
      <c r="G9" s="84"/>
      <c r="H9" s="15" t="s">
        <v>85</v>
      </c>
      <c r="I9" s="15" t="s">
        <v>86</v>
      </c>
      <c r="J9" s="84"/>
      <c r="K9" s="14" t="s">
        <v>89</v>
      </c>
      <c r="L9" s="16" t="s">
        <v>90</v>
      </c>
      <c r="M9" s="16" t="s">
        <v>91</v>
      </c>
      <c r="N9" s="16" t="s">
        <v>92</v>
      </c>
      <c r="O9" s="16" t="s">
        <v>93</v>
      </c>
      <c r="P9" s="16" t="s">
        <v>11</v>
      </c>
      <c r="Q9" s="16" t="s">
        <v>94</v>
      </c>
      <c r="R9" s="14" t="s">
        <v>95</v>
      </c>
      <c r="S9" s="17" t="s">
        <v>96</v>
      </c>
      <c r="T9" s="18" t="s">
        <v>97</v>
      </c>
      <c r="U9" s="17" t="s">
        <v>98</v>
      </c>
      <c r="V9" s="18" t="s">
        <v>99</v>
      </c>
      <c r="W9" s="19" t="s">
        <v>100</v>
      </c>
      <c r="X9" s="18" t="s">
        <v>101</v>
      </c>
    </row>
    <row r="10" spans="1:24" ht="28.5" customHeight="1">
      <c r="A10" s="32" t="str">
        <f>'Access-Jan'!A9</f>
        <v>20201</v>
      </c>
      <c r="B10" s="34" t="str">
        <f>'Access-Jan'!B9</f>
        <v>INSTIT.NAC.DE COLONIZ.E REF.AGRARIA - INCRA</v>
      </c>
      <c r="C10" s="33" t="str">
        <f>CONCATENATE('Access-Jan'!C9,".",'Access-Jan'!D9)</f>
        <v>28.846</v>
      </c>
      <c r="D10" s="33" t="str">
        <f>CONCATENATE('Access-Jan'!E9,".",'Access-Jan'!G9)</f>
        <v>0901.0005</v>
      </c>
      <c r="E10" s="34" t="str">
        <f>'Access-Jan'!F9</f>
        <v>OPERACOES ESPECIAIS: CUMPRIMENTO DE SENTENCAS JUDICIAIS</v>
      </c>
      <c r="F10" s="36" t="str">
        <f>'Access-Jan'!H9</f>
        <v>SENTENCAS JUDICIAIS TRANSITADAS EM JULGADO (PRECATORIOS)</v>
      </c>
      <c r="G10" s="32" t="str">
        <f>'Access-Jan'!I9</f>
        <v>1</v>
      </c>
      <c r="H10" s="32" t="str">
        <f>'Access-Jan'!J9</f>
        <v>0100</v>
      </c>
      <c r="I10" s="38" t="str">
        <f>'Access-Jan'!K9</f>
        <v>RECURSOS ORDINARIOS</v>
      </c>
      <c r="J10" s="32" t="str">
        <f>'Access-Jan'!L9</f>
        <v>5</v>
      </c>
      <c r="K10" s="20"/>
      <c r="L10" s="21"/>
      <c r="M10" s="21"/>
      <c r="N10" s="22">
        <f>K10+L10-M10</f>
        <v>0</v>
      </c>
      <c r="O10" s="20"/>
      <c r="P10" s="39">
        <f>IF('Access-Jan'!N9=0,'Access-Jan'!M9,0)</f>
        <v>0</v>
      </c>
      <c r="Q10" s="39">
        <f>IF('Access-Jan'!N9&gt;0,'Access-Jan'!N9,0)</f>
        <v>80877171</v>
      </c>
      <c r="R10" s="39">
        <f>N10-O10+P10+Q10</f>
        <v>80877171</v>
      </c>
      <c r="S10" s="39">
        <f>'Access-Jan'!O9</f>
        <v>0</v>
      </c>
      <c r="T10" s="40">
        <f>IF(R10&gt;0,S10/R10,0)</f>
        <v>0</v>
      </c>
      <c r="U10" s="39">
        <f>'Access-Jan'!P9</f>
        <v>0</v>
      </c>
      <c r="V10" s="40">
        <f>IF(R10&gt;0,U10/R10,0)</f>
        <v>0</v>
      </c>
      <c r="W10" s="39">
        <f>'Access-Jan'!Q9</f>
        <v>0</v>
      </c>
      <c r="X10" s="40">
        <f>IF(R10&gt;0,W10/R10,0)</f>
        <v>0</v>
      </c>
    </row>
    <row r="11" spans="1:24" ht="28.5" customHeight="1">
      <c r="A11" s="31" t="str">
        <f>'Access-Jan'!A10</f>
        <v>20201</v>
      </c>
      <c r="B11" s="27" t="str">
        <f>'Access-Jan'!B10</f>
        <v>INSTIT.NAC.DE COLONIZ.E REF.AGRARIA - INCRA</v>
      </c>
      <c r="C11" s="23" t="str">
        <f>CONCATENATE('Access-Jan'!C10,".",'Access-Jan'!D10)</f>
        <v>28.846</v>
      </c>
      <c r="D11" s="23" t="str">
        <f>CONCATENATE('Access-Jan'!E10,".",'Access-Jan'!G10)</f>
        <v>0901.0005</v>
      </c>
      <c r="E11" s="27" t="str">
        <f>'Access-Jan'!F10</f>
        <v>OPERACOES ESPECIAIS: CUMPRIMENTO DE SENTENCAS JUDICIAIS</v>
      </c>
      <c r="F11" s="37" t="str">
        <f>'Access-Jan'!H10</f>
        <v>SENTENCAS JUDICIAIS TRANSITADAS EM JULGADO (PRECATORIOS)</v>
      </c>
      <c r="G11" s="23" t="str">
        <f>'Access-Jan'!I10</f>
        <v>1</v>
      </c>
      <c r="H11" s="23" t="str">
        <f>'Access-Jan'!J10</f>
        <v>0100</v>
      </c>
      <c r="I11" s="27" t="str">
        <f>'Access-Jan'!K10</f>
        <v>RECURSOS ORDINARIOS</v>
      </c>
      <c r="J11" s="23" t="str">
        <f>'Access-Jan'!L10</f>
        <v>3</v>
      </c>
      <c r="K11" s="24"/>
      <c r="L11" s="24"/>
      <c r="M11" s="24"/>
      <c r="N11" s="25">
        <f t="shared" ref="N11:N35" si="0">K11+L11-M11</f>
        <v>0</v>
      </c>
      <c r="O11" s="24"/>
      <c r="P11" s="26">
        <f>IF('Access-Jan'!N10=0,'Access-Jan'!M10,0)</f>
        <v>0</v>
      </c>
      <c r="Q11" s="26">
        <f>IF('Access-Jan'!N10&gt;0,'Access-Jan'!N10,0)</f>
        <v>1301585</v>
      </c>
      <c r="R11" s="26">
        <f t="shared" ref="R11:R35" si="1">N11-O11+P11+Q11</f>
        <v>1301585</v>
      </c>
      <c r="S11" s="26">
        <f>'Access-Jan'!O10</f>
        <v>0</v>
      </c>
      <c r="T11" s="41">
        <f t="shared" ref="T11:T35" si="2">IF(R11&gt;0,S11/R11,0)</f>
        <v>0</v>
      </c>
      <c r="U11" s="26">
        <f>'Access-Jan'!P10</f>
        <v>0</v>
      </c>
      <c r="V11" s="41">
        <f t="shared" ref="V11:V35" si="3">IF(R11&gt;0,U11/R11,0)</f>
        <v>0</v>
      </c>
      <c r="W11" s="26">
        <f>'Access-Jan'!Q10</f>
        <v>0</v>
      </c>
      <c r="X11" s="41">
        <f t="shared" ref="X11:X35" si="4">IF(R11&gt;0,W11/R11,0)</f>
        <v>0</v>
      </c>
    </row>
    <row r="12" spans="1:24" ht="28.5" customHeight="1">
      <c r="A12" s="31" t="str">
        <f>'Access-Jan'!A11</f>
        <v>24204</v>
      </c>
      <c r="B12" s="27" t="str">
        <f>'Access-Jan'!B11</f>
        <v>COMISSAO NACIONAL DE ENERGIA NUCLEAR - CNEN</v>
      </c>
      <c r="C12" s="23" t="str">
        <f>CONCATENATE('Access-Jan'!C11,".",'Access-Jan'!D11)</f>
        <v>28.846</v>
      </c>
      <c r="D12" s="23" t="str">
        <f>CONCATENATE('Access-Jan'!E11,".",'Access-Jan'!G11)</f>
        <v>0901.0005</v>
      </c>
      <c r="E12" s="27" t="str">
        <f>'Access-Jan'!F11</f>
        <v>OPERACOES ESPECIAIS: CUMPRIMENTO DE SENTENCAS JUDICIAIS</v>
      </c>
      <c r="F12" s="27" t="str">
        <f>'Access-Jan'!H11</f>
        <v>SENTENCAS JUDICIAIS TRANSITADAS EM JULGADO (PRECATORIOS)</v>
      </c>
      <c r="G12" s="23" t="str">
        <f>'Access-Jan'!I11</f>
        <v>1</v>
      </c>
      <c r="H12" s="23" t="str">
        <f>'Access-Jan'!J11</f>
        <v>0100</v>
      </c>
      <c r="I12" s="27" t="str">
        <f>'Access-Jan'!K11</f>
        <v>RECURSOS ORDINARIOS</v>
      </c>
      <c r="J12" s="23" t="str">
        <f>'Access-Jan'!L11</f>
        <v>1</v>
      </c>
      <c r="K12" s="26"/>
      <c r="L12" s="26"/>
      <c r="M12" s="26"/>
      <c r="N12" s="24">
        <f t="shared" si="0"/>
        <v>0</v>
      </c>
      <c r="O12" s="26"/>
      <c r="P12" s="26">
        <f>IF('Access-Jan'!N11=0,'Access-Jan'!M11,0)</f>
        <v>0</v>
      </c>
      <c r="Q12" s="26">
        <f>IF('Access-Jan'!N11&gt;0,'Access-Jan'!N11,0)</f>
        <v>1491350</v>
      </c>
      <c r="R12" s="26">
        <f t="shared" si="1"/>
        <v>1491350</v>
      </c>
      <c r="S12" s="26">
        <f>'Access-Jan'!O11</f>
        <v>0</v>
      </c>
      <c r="T12" s="41">
        <f t="shared" si="2"/>
        <v>0</v>
      </c>
      <c r="U12" s="26">
        <f>'Access-Jan'!P11</f>
        <v>0</v>
      </c>
      <c r="V12" s="41">
        <f t="shared" si="3"/>
        <v>0</v>
      </c>
      <c r="W12" s="26">
        <f>'Access-Jan'!Q11</f>
        <v>0</v>
      </c>
      <c r="X12" s="41">
        <f t="shared" si="4"/>
        <v>0</v>
      </c>
    </row>
    <row r="13" spans="1:24" ht="28.5" customHeight="1">
      <c r="A13" s="31" t="str">
        <f>'Access-Jan'!A12</f>
        <v>25201</v>
      </c>
      <c r="B13" s="27" t="str">
        <f>'Access-Jan'!B12</f>
        <v>BANCO CENTRAL DO BRASIL</v>
      </c>
      <c r="C13" s="23" t="str">
        <f>CONCATENATE('Access-Jan'!C12,".",'Access-Jan'!D12)</f>
        <v>28.846</v>
      </c>
      <c r="D13" s="23" t="str">
        <f>CONCATENATE('Access-Jan'!E12,".",'Access-Jan'!G12)</f>
        <v>0901.0005</v>
      </c>
      <c r="E13" s="27" t="str">
        <f>'Access-Jan'!F12</f>
        <v>OPERACOES ESPECIAIS: CUMPRIMENTO DE SENTENCAS JUDICIAIS</v>
      </c>
      <c r="F13" s="27" t="str">
        <f>'Access-Jan'!H12</f>
        <v>SENTENCAS JUDICIAIS TRANSITADAS EM JULGADO (PRECATORIOS)</v>
      </c>
      <c r="G13" s="23" t="str">
        <f>'Access-Jan'!I12</f>
        <v>1</v>
      </c>
      <c r="H13" s="23" t="str">
        <f>'Access-Jan'!J12</f>
        <v>0100</v>
      </c>
      <c r="I13" s="27" t="str">
        <f>'Access-Jan'!K12</f>
        <v>RECURSOS ORDINARIOS</v>
      </c>
      <c r="J13" s="23" t="str">
        <f>'Access-Jan'!L12</f>
        <v>3</v>
      </c>
      <c r="K13" s="26"/>
      <c r="L13" s="26"/>
      <c r="M13" s="26"/>
      <c r="N13" s="24">
        <f t="shared" si="0"/>
        <v>0</v>
      </c>
      <c r="O13" s="26"/>
      <c r="P13" s="26">
        <f>IF('Access-Jan'!N12=0,'Access-Jan'!M12,0)</f>
        <v>0</v>
      </c>
      <c r="Q13" s="26">
        <f>IF('Access-Jan'!N12&gt;0,'Access-Jan'!N12,0)</f>
        <v>10427703</v>
      </c>
      <c r="R13" s="26">
        <f t="shared" si="1"/>
        <v>10427703</v>
      </c>
      <c r="S13" s="26">
        <f>'Access-Jan'!O12</f>
        <v>0</v>
      </c>
      <c r="T13" s="41">
        <f t="shared" si="2"/>
        <v>0</v>
      </c>
      <c r="U13" s="26">
        <f>'Access-Jan'!P12</f>
        <v>0</v>
      </c>
      <c r="V13" s="41">
        <f t="shared" si="3"/>
        <v>0</v>
      </c>
      <c r="W13" s="26">
        <f>'Access-Jan'!Q12</f>
        <v>0</v>
      </c>
      <c r="X13" s="41">
        <f t="shared" si="4"/>
        <v>0</v>
      </c>
    </row>
    <row r="14" spans="1:24" ht="28.5" customHeight="1">
      <c r="A14" s="31" t="str">
        <f>'Access-Jan'!A13</f>
        <v>26262</v>
      </c>
      <c r="B14" s="27" t="str">
        <f>'Access-Jan'!B13</f>
        <v>UNIVERSIDADE FEDERAL DE SAO PAULO</v>
      </c>
      <c r="C14" s="23" t="str">
        <f>CONCATENATE('Access-Jan'!C13,".",'Access-Jan'!D13)</f>
        <v>28.846</v>
      </c>
      <c r="D14" s="23" t="str">
        <f>CONCATENATE('Access-Jan'!E13,".",'Access-Jan'!G13)</f>
        <v>0901.0005</v>
      </c>
      <c r="E14" s="27" t="str">
        <f>'Access-Jan'!F13</f>
        <v>OPERACOES ESPECIAIS: CUMPRIMENTO DE SENTENCAS JUDICIAIS</v>
      </c>
      <c r="F14" s="27" t="str">
        <f>'Access-Jan'!H13</f>
        <v>SENTENCAS JUDICIAIS TRANSITADAS EM JULGADO (PRECATORIOS)</v>
      </c>
      <c r="G14" s="23" t="str">
        <f>'Access-Jan'!I13</f>
        <v>1</v>
      </c>
      <c r="H14" s="23" t="str">
        <f>'Access-Jan'!J13</f>
        <v>0100</v>
      </c>
      <c r="I14" s="27" t="str">
        <f>'Access-Jan'!K13</f>
        <v>RECURSOS ORDINARIOS</v>
      </c>
      <c r="J14" s="23" t="str">
        <f>'Access-Jan'!L13</f>
        <v>3</v>
      </c>
      <c r="K14" s="26"/>
      <c r="L14" s="26"/>
      <c r="M14" s="26"/>
      <c r="N14" s="24">
        <f t="shared" si="0"/>
        <v>0</v>
      </c>
      <c r="O14" s="26"/>
      <c r="P14" s="26">
        <f>IF('Access-Jan'!N13=0,'Access-Jan'!M13,0)</f>
        <v>0</v>
      </c>
      <c r="Q14" s="26">
        <f>IF('Access-Jan'!N13&gt;0,'Access-Jan'!N13,0)</f>
        <v>65479</v>
      </c>
      <c r="R14" s="26">
        <f t="shared" si="1"/>
        <v>65479</v>
      </c>
      <c r="S14" s="26">
        <f>'Access-Jan'!O13</f>
        <v>0</v>
      </c>
      <c r="T14" s="41">
        <f t="shared" si="2"/>
        <v>0</v>
      </c>
      <c r="U14" s="26">
        <f>'Access-Jan'!P13</f>
        <v>0</v>
      </c>
      <c r="V14" s="41">
        <f t="shared" si="3"/>
        <v>0</v>
      </c>
      <c r="W14" s="26">
        <f>'Access-Jan'!Q13</f>
        <v>0</v>
      </c>
      <c r="X14" s="41">
        <f t="shared" si="4"/>
        <v>0</v>
      </c>
    </row>
    <row r="15" spans="1:24" ht="28.5" customHeight="1">
      <c r="A15" s="31" t="str">
        <f>'Access-Jan'!A14</f>
        <v>26262</v>
      </c>
      <c r="B15" s="27" t="str">
        <f>'Access-Jan'!B14</f>
        <v>UNIVERSIDADE FEDERAL DE SAO PAULO</v>
      </c>
      <c r="C15" s="23" t="str">
        <f>CONCATENATE('Access-Jan'!C14,".",'Access-Jan'!D14)</f>
        <v>28.846</v>
      </c>
      <c r="D15" s="23" t="str">
        <f>CONCATENATE('Access-Jan'!E14,".",'Access-Jan'!G14)</f>
        <v>0901.0005</v>
      </c>
      <c r="E15" s="27" t="str">
        <f>'Access-Jan'!F14</f>
        <v>OPERACOES ESPECIAIS: CUMPRIMENTO DE SENTENCAS JUDICIAIS</v>
      </c>
      <c r="F15" s="27" t="str">
        <f>'Access-Jan'!H14</f>
        <v>SENTENCAS JUDICIAIS TRANSITADAS EM JULGADO (PRECATORIOS)</v>
      </c>
      <c r="G15" s="23" t="str">
        <f>'Access-Jan'!I14</f>
        <v>1</v>
      </c>
      <c r="H15" s="23" t="str">
        <f>'Access-Jan'!J14</f>
        <v>0100</v>
      </c>
      <c r="I15" s="27" t="str">
        <f>'Access-Jan'!K14</f>
        <v>RECURSOS ORDINARIOS</v>
      </c>
      <c r="J15" s="23" t="str">
        <f>'Access-Jan'!L14</f>
        <v>1</v>
      </c>
      <c r="K15" s="24"/>
      <c r="L15" s="24"/>
      <c r="M15" s="24"/>
      <c r="N15" s="24">
        <f t="shared" si="0"/>
        <v>0</v>
      </c>
      <c r="O15" s="24"/>
      <c r="P15" s="26">
        <f>IF('Access-Jan'!N14=0,'Access-Jan'!M14,0)</f>
        <v>0</v>
      </c>
      <c r="Q15" s="26">
        <f>IF('Access-Jan'!N14&gt;0,'Access-Jan'!N14,0)</f>
        <v>3274347</v>
      </c>
      <c r="R15" s="26">
        <f t="shared" si="1"/>
        <v>3274347</v>
      </c>
      <c r="S15" s="26">
        <f>'Access-Jan'!O14</f>
        <v>0</v>
      </c>
      <c r="T15" s="41">
        <f t="shared" si="2"/>
        <v>0</v>
      </c>
      <c r="U15" s="26">
        <f>'Access-Jan'!P14</f>
        <v>0</v>
      </c>
      <c r="V15" s="41">
        <f t="shared" si="3"/>
        <v>0</v>
      </c>
      <c r="W15" s="26">
        <f>'Access-Jan'!Q14</f>
        <v>0</v>
      </c>
      <c r="X15" s="41">
        <f t="shared" si="4"/>
        <v>0</v>
      </c>
    </row>
    <row r="16" spans="1:24" ht="28.5" customHeight="1">
      <c r="A16" s="31" t="str">
        <f>'Access-Jan'!A15</f>
        <v>26280</v>
      </c>
      <c r="B16" s="27" t="str">
        <f>'Access-Jan'!B15</f>
        <v>FUNDACAO UNIVERSIDADE FEDERAL DE SAO CARLOS</v>
      </c>
      <c r="C16" s="23" t="str">
        <f>CONCATENATE('Access-Jan'!C15,".",'Access-Jan'!D15)</f>
        <v>28.846</v>
      </c>
      <c r="D16" s="23" t="str">
        <f>CONCATENATE('Access-Jan'!E15,".",'Access-Jan'!G15)</f>
        <v>0901.0005</v>
      </c>
      <c r="E16" s="27" t="str">
        <f>'Access-Jan'!F15</f>
        <v>OPERACOES ESPECIAIS: CUMPRIMENTO DE SENTENCAS JUDICIAIS</v>
      </c>
      <c r="F16" s="27" t="str">
        <f>'Access-Jan'!H15</f>
        <v>SENTENCAS JUDICIAIS TRANSITADAS EM JULGADO (PRECATORIOS)</v>
      </c>
      <c r="G16" s="23" t="str">
        <f>'Access-Jan'!I15</f>
        <v>1</v>
      </c>
      <c r="H16" s="23" t="str">
        <f>'Access-Jan'!J15</f>
        <v>0100</v>
      </c>
      <c r="I16" s="27" t="str">
        <f>'Access-Jan'!K15</f>
        <v>RECURSOS ORDINARIOS</v>
      </c>
      <c r="J16" s="23" t="str">
        <f>'Access-Jan'!L15</f>
        <v>1</v>
      </c>
      <c r="K16" s="26"/>
      <c r="L16" s="26"/>
      <c r="M16" s="26"/>
      <c r="N16" s="24">
        <f t="shared" si="0"/>
        <v>0</v>
      </c>
      <c r="O16" s="26"/>
      <c r="P16" s="26">
        <f>IF('Access-Jan'!N15=0,'Access-Jan'!M15,0)</f>
        <v>0</v>
      </c>
      <c r="Q16" s="26">
        <f>IF('Access-Jan'!N15&gt;0,'Access-Jan'!N15,0)</f>
        <v>230851</v>
      </c>
      <c r="R16" s="26">
        <f t="shared" si="1"/>
        <v>230851</v>
      </c>
      <c r="S16" s="26">
        <f>'Access-Jan'!O15</f>
        <v>0</v>
      </c>
      <c r="T16" s="41">
        <f t="shared" si="2"/>
        <v>0</v>
      </c>
      <c r="U16" s="26">
        <f>'Access-Jan'!P15</f>
        <v>0</v>
      </c>
      <c r="V16" s="41">
        <f t="shared" si="3"/>
        <v>0</v>
      </c>
      <c r="W16" s="26">
        <f>'Access-Jan'!Q15</f>
        <v>0</v>
      </c>
      <c r="X16" s="41">
        <f t="shared" si="4"/>
        <v>0</v>
      </c>
    </row>
    <row r="17" spans="1:24" ht="28.5" customHeight="1">
      <c r="A17" s="31" t="str">
        <f>'Access-Jan'!A16</f>
        <v>26283</v>
      </c>
      <c r="B17" s="27" t="str">
        <f>'Access-Jan'!B16</f>
        <v>FUNDACAO UNIVERSIDADE FED.DE MATO GROS.DO SUL</v>
      </c>
      <c r="C17" s="23" t="str">
        <f>CONCATENATE('Access-Jan'!C16,".",'Access-Jan'!D16)</f>
        <v>28.846</v>
      </c>
      <c r="D17" s="23" t="str">
        <f>CONCATENATE('Access-Jan'!E16,".",'Access-Jan'!G16)</f>
        <v>0901.0005</v>
      </c>
      <c r="E17" s="27" t="str">
        <f>'Access-Jan'!F16</f>
        <v>OPERACOES ESPECIAIS: CUMPRIMENTO DE SENTENCAS JUDICIAIS</v>
      </c>
      <c r="F17" s="27" t="str">
        <f>'Access-Jan'!H16</f>
        <v>SENTENCAS JUDICIAIS TRANSITADAS EM JULGADO (PRECATORIOS)</v>
      </c>
      <c r="G17" s="23" t="str">
        <f>'Access-Jan'!I16</f>
        <v>1</v>
      </c>
      <c r="H17" s="23" t="str">
        <f>'Access-Jan'!J16</f>
        <v>0100</v>
      </c>
      <c r="I17" s="27" t="str">
        <f>'Access-Jan'!K16</f>
        <v>RECURSOS ORDINARIOS</v>
      </c>
      <c r="J17" s="23" t="str">
        <f>'Access-Jan'!L16</f>
        <v>3</v>
      </c>
      <c r="K17" s="26"/>
      <c r="L17" s="26"/>
      <c r="M17" s="26"/>
      <c r="N17" s="24">
        <f t="shared" si="0"/>
        <v>0</v>
      </c>
      <c r="O17" s="26"/>
      <c r="P17" s="26">
        <f>IF('Access-Jan'!N16=0,'Access-Jan'!M16,0)</f>
        <v>0</v>
      </c>
      <c r="Q17" s="26">
        <f>IF('Access-Jan'!N16&gt;0,'Access-Jan'!N16,0)</f>
        <v>254172</v>
      </c>
      <c r="R17" s="26">
        <f t="shared" si="1"/>
        <v>254172</v>
      </c>
      <c r="S17" s="26">
        <f>'Access-Jan'!O16</f>
        <v>0</v>
      </c>
      <c r="T17" s="41">
        <f t="shared" si="2"/>
        <v>0</v>
      </c>
      <c r="U17" s="26">
        <f>'Access-Jan'!P16</f>
        <v>0</v>
      </c>
      <c r="V17" s="41">
        <f t="shared" si="3"/>
        <v>0</v>
      </c>
      <c r="W17" s="26">
        <f>'Access-Jan'!Q16</f>
        <v>0</v>
      </c>
      <c r="X17" s="41">
        <f t="shared" si="4"/>
        <v>0</v>
      </c>
    </row>
    <row r="18" spans="1:24" ht="28.5" customHeight="1">
      <c r="A18" s="31" t="str">
        <f>'Access-Jan'!A17</f>
        <v>26283</v>
      </c>
      <c r="B18" s="27" t="str">
        <f>'Access-Jan'!B17</f>
        <v>FUNDACAO UNIVERSIDADE FED.DE MATO GROS.DO SUL</v>
      </c>
      <c r="C18" s="23" t="str">
        <f>CONCATENATE('Access-Jan'!C17,".",'Access-Jan'!D17)</f>
        <v>28.846</v>
      </c>
      <c r="D18" s="23" t="str">
        <f>CONCATENATE('Access-Jan'!E17,".",'Access-Jan'!G17)</f>
        <v>0901.0005</v>
      </c>
      <c r="E18" s="27" t="str">
        <f>'Access-Jan'!F17</f>
        <v>OPERACOES ESPECIAIS: CUMPRIMENTO DE SENTENCAS JUDICIAIS</v>
      </c>
      <c r="F18" s="27" t="str">
        <f>'Access-Jan'!H17</f>
        <v>SENTENCAS JUDICIAIS TRANSITADAS EM JULGADO (PRECATORIOS)</v>
      </c>
      <c r="G18" s="23" t="str">
        <f>'Access-Jan'!I17</f>
        <v>1</v>
      </c>
      <c r="H18" s="23" t="str">
        <f>'Access-Jan'!J17</f>
        <v>0100</v>
      </c>
      <c r="I18" s="27" t="str">
        <f>'Access-Jan'!K17</f>
        <v>RECURSOS ORDINARIOS</v>
      </c>
      <c r="J18" s="23" t="str">
        <f>'Access-Jan'!L17</f>
        <v>1</v>
      </c>
      <c r="K18" s="24"/>
      <c r="L18" s="24"/>
      <c r="M18" s="24"/>
      <c r="N18" s="24">
        <f t="shared" si="0"/>
        <v>0</v>
      </c>
      <c r="O18" s="24"/>
      <c r="P18" s="26">
        <f>IF('Access-Jan'!N17=0,'Access-Jan'!M17,0)</f>
        <v>0</v>
      </c>
      <c r="Q18" s="26">
        <f>IF('Access-Jan'!N17&gt;0,'Access-Jan'!N17,0)</f>
        <v>1375710</v>
      </c>
      <c r="R18" s="26">
        <f t="shared" si="1"/>
        <v>1375710</v>
      </c>
      <c r="S18" s="26">
        <f>'Access-Jan'!O17</f>
        <v>0</v>
      </c>
      <c r="T18" s="41">
        <f t="shared" si="2"/>
        <v>0</v>
      </c>
      <c r="U18" s="26">
        <f>'Access-Jan'!P17</f>
        <v>0</v>
      </c>
      <c r="V18" s="41">
        <f t="shared" si="3"/>
        <v>0</v>
      </c>
      <c r="W18" s="26">
        <f>'Access-Jan'!Q17</f>
        <v>0</v>
      </c>
      <c r="X18" s="41">
        <f t="shared" si="4"/>
        <v>0</v>
      </c>
    </row>
    <row r="19" spans="1:24" ht="28.5" customHeight="1">
      <c r="A19" s="31" t="str">
        <f>'Access-Jan'!A18</f>
        <v>26352</v>
      </c>
      <c r="B19" s="27" t="str">
        <f>'Access-Jan'!B18</f>
        <v>FUNDACAO UNIVERSIDADE FEDERAL DO ABC</v>
      </c>
      <c r="C19" s="23" t="str">
        <f>CONCATENATE('Access-Jan'!C18,".",'Access-Jan'!D18)</f>
        <v>28.846</v>
      </c>
      <c r="D19" s="23" t="str">
        <f>CONCATENATE('Access-Jan'!E18,".",'Access-Jan'!G18)</f>
        <v>0901.0005</v>
      </c>
      <c r="E19" s="27" t="str">
        <f>'Access-Jan'!F18</f>
        <v>OPERACOES ESPECIAIS: CUMPRIMENTO DE SENTENCAS JUDICIAIS</v>
      </c>
      <c r="F19" s="27" t="str">
        <f>'Access-Jan'!H18</f>
        <v>SENTENCAS JUDICIAIS TRANSITADAS EM JULGADO (PRECATORIOS)</v>
      </c>
      <c r="G19" s="23" t="str">
        <f>'Access-Jan'!I18</f>
        <v>1</v>
      </c>
      <c r="H19" s="23" t="str">
        <f>'Access-Jan'!J18</f>
        <v>0100</v>
      </c>
      <c r="I19" s="27" t="str">
        <f>'Access-Jan'!K18</f>
        <v>RECURSOS ORDINARIOS</v>
      </c>
      <c r="J19" s="23" t="str">
        <f>'Access-Jan'!L18</f>
        <v>1</v>
      </c>
      <c r="K19" s="24"/>
      <c r="L19" s="24"/>
      <c r="M19" s="24"/>
      <c r="N19" s="24">
        <f t="shared" si="0"/>
        <v>0</v>
      </c>
      <c r="O19" s="24"/>
      <c r="P19" s="26">
        <f>IF('Access-Jan'!N18=0,'Access-Jan'!M18,0)</f>
        <v>0</v>
      </c>
      <c r="Q19" s="26">
        <f>IF('Access-Jan'!N18&gt;0,'Access-Jan'!N18,0)</f>
        <v>99156</v>
      </c>
      <c r="R19" s="26">
        <f t="shared" si="1"/>
        <v>99156</v>
      </c>
      <c r="S19" s="26">
        <f>'Access-Jan'!O18</f>
        <v>0</v>
      </c>
      <c r="T19" s="41">
        <f t="shared" si="2"/>
        <v>0</v>
      </c>
      <c r="U19" s="26">
        <f>'Access-Jan'!P18</f>
        <v>0</v>
      </c>
      <c r="V19" s="41">
        <f t="shared" si="3"/>
        <v>0</v>
      </c>
      <c r="W19" s="26">
        <f>'Access-Jan'!Q18</f>
        <v>0</v>
      </c>
      <c r="X19" s="41">
        <f t="shared" si="4"/>
        <v>0</v>
      </c>
    </row>
    <row r="20" spans="1:24" ht="28.5" customHeight="1">
      <c r="A20" s="31" t="str">
        <f>'Access-Jan'!A19</f>
        <v>26439</v>
      </c>
      <c r="B20" s="27" t="str">
        <f>'Access-Jan'!B19</f>
        <v>INST.FED.DE EDUC.,CIENC.E TEC.DE SAO PAULO</v>
      </c>
      <c r="C20" s="23" t="str">
        <f>CONCATENATE('Access-Jan'!C19,".",'Access-Jan'!D19)</f>
        <v>28.846</v>
      </c>
      <c r="D20" s="23" t="str">
        <f>CONCATENATE('Access-Jan'!E19,".",'Access-Jan'!G19)</f>
        <v>0901.0005</v>
      </c>
      <c r="E20" s="27" t="str">
        <f>'Access-Jan'!F19</f>
        <v>OPERACOES ESPECIAIS: CUMPRIMENTO DE SENTENCAS JUDICIAIS</v>
      </c>
      <c r="F20" s="27" t="str">
        <f>'Access-Jan'!H19</f>
        <v>SENTENCAS JUDICIAIS TRANSITADAS EM JULGADO (PRECATORIOS)</v>
      </c>
      <c r="G20" s="23" t="str">
        <f>'Access-Jan'!I19</f>
        <v>1</v>
      </c>
      <c r="H20" s="23" t="str">
        <f>'Access-Jan'!J19</f>
        <v>0100</v>
      </c>
      <c r="I20" s="27" t="str">
        <f>'Access-Jan'!K19</f>
        <v>RECURSOS ORDINARIOS</v>
      </c>
      <c r="J20" s="23" t="str">
        <f>'Access-Jan'!L19</f>
        <v>1</v>
      </c>
      <c r="K20" s="24"/>
      <c r="L20" s="24"/>
      <c r="M20" s="24"/>
      <c r="N20" s="24">
        <f t="shared" si="0"/>
        <v>0</v>
      </c>
      <c r="O20" s="24"/>
      <c r="P20" s="26">
        <f>IF('Access-Jan'!N19=0,'Access-Jan'!M19,0)</f>
        <v>0</v>
      </c>
      <c r="Q20" s="26">
        <f>IF('Access-Jan'!N19&gt;0,'Access-Jan'!N19,0)</f>
        <v>85663</v>
      </c>
      <c r="R20" s="26">
        <f t="shared" si="1"/>
        <v>85663</v>
      </c>
      <c r="S20" s="26">
        <f>'Access-Jan'!O19</f>
        <v>0</v>
      </c>
      <c r="T20" s="41">
        <f t="shared" si="2"/>
        <v>0</v>
      </c>
      <c r="U20" s="26">
        <f>'Access-Jan'!P19</f>
        <v>0</v>
      </c>
      <c r="V20" s="41">
        <f t="shared" si="3"/>
        <v>0</v>
      </c>
      <c r="W20" s="26">
        <f>'Access-Jan'!Q19</f>
        <v>0</v>
      </c>
      <c r="X20" s="41">
        <f t="shared" si="4"/>
        <v>0</v>
      </c>
    </row>
    <row r="21" spans="1:24" ht="28.5" customHeight="1">
      <c r="A21" s="31" t="str">
        <f>'Access-Jan'!A20</f>
        <v>40203</v>
      </c>
      <c r="B21" s="27" t="str">
        <f>'Access-Jan'!B20</f>
        <v>FUNDACAO JORGE DUPRAT FIG.DE SEG.MED.TRABALHO</v>
      </c>
      <c r="C21" s="23" t="str">
        <f>CONCATENATE('Access-Jan'!C20,".",'Access-Jan'!D20)</f>
        <v>28.846</v>
      </c>
      <c r="D21" s="23" t="str">
        <f>CONCATENATE('Access-Jan'!E20,".",'Access-Jan'!G20)</f>
        <v>0901.0005</v>
      </c>
      <c r="E21" s="27" t="str">
        <f>'Access-Jan'!F20</f>
        <v>OPERACOES ESPECIAIS: CUMPRIMENTO DE SENTENCAS JUDICIAIS</v>
      </c>
      <c r="F21" s="27" t="str">
        <f>'Access-Jan'!H20</f>
        <v>SENTENCAS JUDICIAIS TRANSITADAS EM JULGADO (PRECATORIOS)</v>
      </c>
      <c r="G21" s="23" t="str">
        <f>'Access-Jan'!I20</f>
        <v>1</v>
      </c>
      <c r="H21" s="23" t="str">
        <f>'Access-Jan'!J20</f>
        <v>0100</v>
      </c>
      <c r="I21" s="27" t="str">
        <f>'Access-Jan'!K20</f>
        <v>RECURSOS ORDINARIOS</v>
      </c>
      <c r="J21" s="23" t="str">
        <f>'Access-Jan'!L20</f>
        <v>1</v>
      </c>
      <c r="K21" s="24"/>
      <c r="L21" s="24"/>
      <c r="M21" s="24"/>
      <c r="N21" s="24">
        <f t="shared" si="0"/>
        <v>0</v>
      </c>
      <c r="O21" s="24"/>
      <c r="P21" s="26">
        <f>IF('Access-Jan'!N20=0,'Access-Jan'!M20,0)</f>
        <v>0</v>
      </c>
      <c r="Q21" s="26">
        <f>IF('Access-Jan'!N20&gt;0,'Access-Jan'!N20,0)</f>
        <v>473460</v>
      </c>
      <c r="R21" s="26">
        <f t="shared" si="1"/>
        <v>473460</v>
      </c>
      <c r="S21" s="26">
        <f>'Access-Jan'!O20</f>
        <v>0</v>
      </c>
      <c r="T21" s="41">
        <f t="shared" si="2"/>
        <v>0</v>
      </c>
      <c r="U21" s="26">
        <f>'Access-Jan'!P20</f>
        <v>0</v>
      </c>
      <c r="V21" s="41">
        <f t="shared" si="3"/>
        <v>0</v>
      </c>
      <c r="W21" s="26">
        <f>'Access-Jan'!Q20</f>
        <v>0</v>
      </c>
      <c r="X21" s="41">
        <f t="shared" si="4"/>
        <v>0</v>
      </c>
    </row>
    <row r="22" spans="1:24" ht="28.5" customHeight="1">
      <c r="A22" s="31" t="str">
        <f>'Access-Jan'!A21</f>
        <v>44201</v>
      </c>
      <c r="B22" s="27" t="str">
        <f>'Access-Jan'!B21</f>
        <v>INST.BRAS.DO MEIO AMB.E REC.NAT.RENOVAVEIS</v>
      </c>
      <c r="C22" s="23" t="str">
        <f>CONCATENATE('Access-Jan'!C21,".",'Access-Jan'!D21)</f>
        <v>28.846</v>
      </c>
      <c r="D22" s="23" t="str">
        <f>CONCATENATE('Access-Jan'!E21,".",'Access-Jan'!G21)</f>
        <v>0901.0005</v>
      </c>
      <c r="E22" s="27" t="str">
        <f>'Access-Jan'!F21</f>
        <v>OPERACOES ESPECIAIS: CUMPRIMENTO DE SENTENCAS JUDICIAIS</v>
      </c>
      <c r="F22" s="27" t="str">
        <f>'Access-Jan'!H21</f>
        <v>SENTENCAS JUDICIAIS TRANSITADAS EM JULGADO (PRECATORIOS)</v>
      </c>
      <c r="G22" s="23" t="str">
        <f>'Access-Jan'!I21</f>
        <v>1</v>
      </c>
      <c r="H22" s="23" t="str">
        <f>'Access-Jan'!J21</f>
        <v>0100</v>
      </c>
      <c r="I22" s="27" t="str">
        <f>'Access-Jan'!K21</f>
        <v>RECURSOS ORDINARIOS</v>
      </c>
      <c r="J22" s="23" t="str">
        <f>'Access-Jan'!L21</f>
        <v>3</v>
      </c>
      <c r="K22" s="24"/>
      <c r="L22" s="24"/>
      <c r="M22" s="24"/>
      <c r="N22" s="24">
        <f t="shared" si="0"/>
        <v>0</v>
      </c>
      <c r="O22" s="24"/>
      <c r="P22" s="26">
        <f>IF('Access-Jan'!N21=0,'Access-Jan'!M21,0)</f>
        <v>0</v>
      </c>
      <c r="Q22" s="26">
        <f>IF('Access-Jan'!N21&gt;0,'Access-Jan'!N21,0)</f>
        <v>66079</v>
      </c>
      <c r="R22" s="26">
        <f t="shared" si="1"/>
        <v>66079</v>
      </c>
      <c r="S22" s="26">
        <f>'Access-Jan'!O21</f>
        <v>0</v>
      </c>
      <c r="T22" s="41">
        <f t="shared" si="2"/>
        <v>0</v>
      </c>
      <c r="U22" s="26">
        <f>'Access-Jan'!P21</f>
        <v>0</v>
      </c>
      <c r="V22" s="41">
        <f t="shared" si="3"/>
        <v>0</v>
      </c>
      <c r="W22" s="26">
        <f>'Access-Jan'!Q21</f>
        <v>0</v>
      </c>
      <c r="X22" s="41">
        <f t="shared" si="4"/>
        <v>0</v>
      </c>
    </row>
    <row r="23" spans="1:24" ht="28.5" customHeight="1">
      <c r="A23" s="31" t="str">
        <f>'Access-Jan'!A22</f>
        <v>44201</v>
      </c>
      <c r="B23" s="27" t="str">
        <f>'Access-Jan'!B22</f>
        <v>INST.BRAS.DO MEIO AMB.E REC.NAT.RENOVAVEIS</v>
      </c>
      <c r="C23" s="23" t="str">
        <f>CONCATENATE('Access-Jan'!C22,".",'Access-Jan'!D22)</f>
        <v>28.846</v>
      </c>
      <c r="D23" s="23" t="str">
        <f>CONCATENATE('Access-Jan'!E22,".",'Access-Jan'!G22)</f>
        <v>0901.0005</v>
      </c>
      <c r="E23" s="27" t="str">
        <f>'Access-Jan'!F22</f>
        <v>OPERACOES ESPECIAIS: CUMPRIMENTO DE SENTENCAS JUDICIAIS</v>
      </c>
      <c r="F23" s="27" t="str">
        <f>'Access-Jan'!H22</f>
        <v>SENTENCAS JUDICIAIS TRANSITADAS EM JULGADO (PRECATORIOS)</v>
      </c>
      <c r="G23" s="23" t="str">
        <f>'Access-Jan'!I22</f>
        <v>1</v>
      </c>
      <c r="H23" s="23" t="str">
        <f>'Access-Jan'!J22</f>
        <v>0100</v>
      </c>
      <c r="I23" s="27" t="str">
        <f>'Access-Jan'!K22</f>
        <v>RECURSOS ORDINARIOS</v>
      </c>
      <c r="J23" s="23" t="str">
        <f>'Access-Jan'!L22</f>
        <v>1</v>
      </c>
      <c r="K23" s="26"/>
      <c r="L23" s="26"/>
      <c r="M23" s="26"/>
      <c r="N23" s="24">
        <f t="shared" si="0"/>
        <v>0</v>
      </c>
      <c r="O23" s="26"/>
      <c r="P23" s="26">
        <f>IF('Access-Jan'!N22=0,'Access-Jan'!M22,0)</f>
        <v>0</v>
      </c>
      <c r="Q23" s="26">
        <f>IF('Access-Jan'!N22&gt;0,'Access-Jan'!N22,0)</f>
        <v>209695</v>
      </c>
      <c r="R23" s="26">
        <f t="shared" si="1"/>
        <v>209695</v>
      </c>
      <c r="S23" s="26">
        <f>'Access-Jan'!O22</f>
        <v>0</v>
      </c>
      <c r="T23" s="41">
        <f t="shared" si="2"/>
        <v>0</v>
      </c>
      <c r="U23" s="26">
        <f>'Access-Jan'!P22</f>
        <v>0</v>
      </c>
      <c r="V23" s="41">
        <f t="shared" si="3"/>
        <v>0</v>
      </c>
      <c r="W23" s="26">
        <f>'Access-Jan'!Q22</f>
        <v>0</v>
      </c>
      <c r="X23" s="41">
        <f t="shared" si="4"/>
        <v>0</v>
      </c>
    </row>
    <row r="24" spans="1:24" ht="28.5" customHeight="1">
      <c r="A24" s="31" t="str">
        <f>'Access-Jan'!A23</f>
        <v>55201</v>
      </c>
      <c r="B24" s="27" t="str">
        <f>'Access-Jan'!B23</f>
        <v>INSTITUTO NACIONAL DO SEGURO SOCIAL - INSS</v>
      </c>
      <c r="C24" s="23" t="str">
        <f>CONCATENATE('Access-Jan'!C23,".",'Access-Jan'!D23)</f>
        <v>28.846</v>
      </c>
      <c r="D24" s="23" t="str">
        <f>CONCATENATE('Access-Jan'!E23,".",'Access-Jan'!G23)</f>
        <v>0901.0005</v>
      </c>
      <c r="E24" s="27" t="str">
        <f>'Access-Jan'!F23</f>
        <v>OPERACOES ESPECIAIS: CUMPRIMENTO DE SENTENCAS JUDICIAIS</v>
      </c>
      <c r="F24" s="27" t="str">
        <f>'Access-Jan'!H23</f>
        <v>SENTENCAS JUDICIAIS TRANSITADAS EM JULGADO (PRECATORIOS)</v>
      </c>
      <c r="G24" s="23" t="str">
        <f>'Access-Jan'!I23</f>
        <v>2</v>
      </c>
      <c r="H24" s="23" t="str">
        <f>'Access-Jan'!J23</f>
        <v>0100</v>
      </c>
      <c r="I24" s="27" t="str">
        <f>'Access-Jan'!K23</f>
        <v>RECURSOS ORDINARIOS</v>
      </c>
      <c r="J24" s="23" t="str">
        <f>'Access-Jan'!L23</f>
        <v>3</v>
      </c>
      <c r="K24" s="26"/>
      <c r="L24" s="26"/>
      <c r="M24" s="26"/>
      <c r="N24" s="24">
        <f t="shared" si="0"/>
        <v>0</v>
      </c>
      <c r="O24" s="26"/>
      <c r="P24" s="26">
        <f>IF('Access-Jan'!N23=0,'Access-Jan'!M23,0)</f>
        <v>0</v>
      </c>
      <c r="Q24" s="26">
        <f>IF('Access-Jan'!N23&gt;0,'Access-Jan'!N23,0)</f>
        <v>37975328</v>
      </c>
      <c r="R24" s="26">
        <f t="shared" si="1"/>
        <v>37975328</v>
      </c>
      <c r="S24" s="26">
        <f>'Access-Jan'!O23</f>
        <v>0</v>
      </c>
      <c r="T24" s="41">
        <f t="shared" si="2"/>
        <v>0</v>
      </c>
      <c r="U24" s="26">
        <f>'Access-Jan'!P23</f>
        <v>0</v>
      </c>
      <c r="V24" s="41">
        <f t="shared" si="3"/>
        <v>0</v>
      </c>
      <c r="W24" s="26">
        <f>'Access-Jan'!Q23</f>
        <v>0</v>
      </c>
      <c r="X24" s="41">
        <f t="shared" si="4"/>
        <v>0</v>
      </c>
    </row>
    <row r="25" spans="1:24" ht="28.5" customHeight="1">
      <c r="A25" s="31" t="str">
        <f>'Access-Jan'!A24</f>
        <v>55201</v>
      </c>
      <c r="B25" s="27" t="str">
        <f>'Access-Jan'!B24</f>
        <v>INSTITUTO NACIONAL DO SEGURO SOCIAL - INSS</v>
      </c>
      <c r="C25" s="23" t="str">
        <f>CONCATENATE('Access-Jan'!C24,".",'Access-Jan'!D24)</f>
        <v>28.846</v>
      </c>
      <c r="D25" s="23" t="str">
        <f>CONCATENATE('Access-Jan'!E24,".",'Access-Jan'!G24)</f>
        <v>0901.0005</v>
      </c>
      <c r="E25" s="27" t="str">
        <f>'Access-Jan'!F24</f>
        <v>OPERACOES ESPECIAIS: CUMPRIMENTO DE SENTENCAS JUDICIAIS</v>
      </c>
      <c r="F25" s="27" t="str">
        <f>'Access-Jan'!H24</f>
        <v>SENTENCAS JUDICIAIS TRANSITADAS EM JULGADO (PRECATORIOS)</v>
      </c>
      <c r="G25" s="23" t="str">
        <f>'Access-Jan'!I24</f>
        <v>2</v>
      </c>
      <c r="H25" s="23" t="str">
        <f>'Access-Jan'!J24</f>
        <v>0100</v>
      </c>
      <c r="I25" s="27" t="str">
        <f>'Access-Jan'!K24</f>
        <v>RECURSOS ORDINARIOS</v>
      </c>
      <c r="J25" s="23" t="str">
        <f>'Access-Jan'!L24</f>
        <v>1</v>
      </c>
      <c r="K25" s="24"/>
      <c r="L25" s="24"/>
      <c r="M25" s="24"/>
      <c r="N25" s="24">
        <f t="shared" si="0"/>
        <v>0</v>
      </c>
      <c r="O25" s="24"/>
      <c r="P25" s="26">
        <f>IF('Access-Jan'!N24=0,'Access-Jan'!M24,0)</f>
        <v>0</v>
      </c>
      <c r="Q25" s="26">
        <f>IF('Access-Jan'!N24&gt;0,'Access-Jan'!N24,0)</f>
        <v>7539383</v>
      </c>
      <c r="R25" s="26">
        <f t="shared" si="1"/>
        <v>7539383</v>
      </c>
      <c r="S25" s="26">
        <f>'Access-Jan'!O24</f>
        <v>0</v>
      </c>
      <c r="T25" s="41">
        <f t="shared" si="2"/>
        <v>0</v>
      </c>
      <c r="U25" s="26">
        <f>'Access-Jan'!P24</f>
        <v>0</v>
      </c>
      <c r="V25" s="41">
        <f t="shared" si="3"/>
        <v>0</v>
      </c>
      <c r="W25" s="26">
        <f>'Access-Jan'!Q24</f>
        <v>0</v>
      </c>
      <c r="X25" s="41">
        <f t="shared" si="4"/>
        <v>0</v>
      </c>
    </row>
    <row r="26" spans="1:24" ht="28.5" customHeight="1">
      <c r="A26" s="31" t="str">
        <f>'Access-Jan'!A25</f>
        <v>55901</v>
      </c>
      <c r="B26" s="27" t="str">
        <f>'Access-Jan'!B25</f>
        <v>FUNDO NACIONAL DE ASSISTENCIA SOCIAL</v>
      </c>
      <c r="C26" s="23" t="str">
        <f>CONCATENATE('Access-Jan'!C25,".",'Access-Jan'!D25)</f>
        <v>28.846</v>
      </c>
      <c r="D26" s="23" t="str">
        <f>CONCATENATE('Access-Jan'!E25,".",'Access-Jan'!G25)</f>
        <v>0901.0005</v>
      </c>
      <c r="E26" s="27" t="str">
        <f>'Access-Jan'!F25</f>
        <v>OPERACOES ESPECIAIS: CUMPRIMENTO DE SENTENCAS JUDICIAIS</v>
      </c>
      <c r="F26" s="27" t="str">
        <f>'Access-Jan'!H25</f>
        <v>SENTENCAS JUDICIAIS TRANSITADAS EM JULGADO (PRECATORIOS)</v>
      </c>
      <c r="G26" s="23" t="str">
        <f>'Access-Jan'!I25</f>
        <v>2</v>
      </c>
      <c r="H26" s="23" t="str">
        <f>'Access-Jan'!J25</f>
        <v>0100</v>
      </c>
      <c r="I26" s="27" t="str">
        <f>'Access-Jan'!K25</f>
        <v>RECURSOS ORDINARIOS</v>
      </c>
      <c r="J26" s="23" t="str">
        <f>'Access-Jan'!L25</f>
        <v>3</v>
      </c>
      <c r="K26" s="24"/>
      <c r="L26" s="24"/>
      <c r="M26" s="24"/>
      <c r="N26" s="24">
        <f t="shared" si="0"/>
        <v>0</v>
      </c>
      <c r="O26" s="24"/>
      <c r="P26" s="26">
        <f>IF('Access-Jan'!N25=0,'Access-Jan'!M25,0)</f>
        <v>0</v>
      </c>
      <c r="Q26" s="26">
        <f>IF('Access-Jan'!N25&gt;0,'Access-Jan'!N25,0)</f>
        <v>81259165</v>
      </c>
      <c r="R26" s="26">
        <f t="shared" si="1"/>
        <v>81259165</v>
      </c>
      <c r="S26" s="26">
        <f>'Access-Jan'!O25</f>
        <v>0</v>
      </c>
      <c r="T26" s="41">
        <f t="shared" si="2"/>
        <v>0</v>
      </c>
      <c r="U26" s="26">
        <f>'Access-Jan'!P25</f>
        <v>0</v>
      </c>
      <c r="V26" s="41">
        <f t="shared" si="3"/>
        <v>0</v>
      </c>
      <c r="W26" s="26">
        <f>'Access-Jan'!Q25</f>
        <v>0</v>
      </c>
      <c r="X26" s="41">
        <f t="shared" si="4"/>
        <v>0</v>
      </c>
    </row>
    <row r="27" spans="1:24" ht="28.5" customHeight="1">
      <c r="A27" s="31" t="str">
        <f>'Access-Jan'!A26</f>
        <v>55901</v>
      </c>
      <c r="B27" s="27" t="str">
        <f>'Access-Jan'!B26</f>
        <v>FUNDO NACIONAL DE ASSISTENCIA SOCIAL</v>
      </c>
      <c r="C27" s="23" t="str">
        <f>CONCATENATE('Access-Jan'!C26,".",'Access-Jan'!D26)</f>
        <v>28.846</v>
      </c>
      <c r="D27" s="23" t="str">
        <f>CONCATENATE('Access-Jan'!E26,".",'Access-Jan'!G26)</f>
        <v>0901.0625</v>
      </c>
      <c r="E27" s="27" t="str">
        <f>'Access-Jan'!F26</f>
        <v>OPERACOES ESPECIAIS: CUMPRIMENTO DE SENTENCAS JUDICIAIS</v>
      </c>
      <c r="F27" s="27" t="str">
        <f>'Access-Jan'!H26</f>
        <v>SENTENCAS JUDICIAIS TRANSITADAS EM JULGADO DE PEQUENO VALOR</v>
      </c>
      <c r="G27" s="23" t="str">
        <f>'Access-Jan'!I26</f>
        <v>2</v>
      </c>
      <c r="H27" s="23" t="str">
        <f>'Access-Jan'!J26</f>
        <v>0100</v>
      </c>
      <c r="I27" s="27" t="str">
        <f>'Access-Jan'!K26</f>
        <v>RECURSOS ORDINARIOS</v>
      </c>
      <c r="J27" s="23" t="str">
        <f>'Access-Jan'!L26</f>
        <v>3</v>
      </c>
      <c r="K27" s="24"/>
      <c r="L27" s="24"/>
      <c r="M27" s="24"/>
      <c r="N27" s="24">
        <f t="shared" si="0"/>
        <v>0</v>
      </c>
      <c r="O27" s="24"/>
      <c r="P27" s="26">
        <f>IF('Access-Jan'!N26=0,'Access-Jan'!M26,0)</f>
        <v>9825667</v>
      </c>
      <c r="Q27" s="26">
        <f>IF('Access-Jan'!N26&gt;0,'Access-Jan'!N26,0)</f>
        <v>0</v>
      </c>
      <c r="R27" s="26">
        <f t="shared" si="1"/>
        <v>9825667</v>
      </c>
      <c r="S27" s="26">
        <f>'Access-Jan'!O26</f>
        <v>9825666.5099999998</v>
      </c>
      <c r="T27" s="41">
        <f t="shared" si="2"/>
        <v>0.99999995013061194</v>
      </c>
      <c r="U27" s="26">
        <f>'Access-Jan'!P26</f>
        <v>9825666.5099999998</v>
      </c>
      <c r="V27" s="41">
        <f t="shared" si="3"/>
        <v>0.99999995013061194</v>
      </c>
      <c r="W27" s="26">
        <f>'Access-Jan'!Q26</f>
        <v>9825666.5099999998</v>
      </c>
      <c r="X27" s="41">
        <f t="shared" si="4"/>
        <v>0.99999995013061194</v>
      </c>
    </row>
    <row r="28" spans="1:24" ht="28.5" customHeight="1">
      <c r="A28" s="31" t="str">
        <f>'Access-Jan'!A27</f>
        <v>55902</v>
      </c>
      <c r="B28" s="27" t="str">
        <f>'Access-Jan'!B27</f>
        <v>FUNDO DO REGIME GERAL DA PREVID.SOCIAL-FRGPS</v>
      </c>
      <c r="C28" s="23" t="str">
        <f>CONCATENATE('Access-Jan'!C27,".",'Access-Jan'!D27)</f>
        <v>28.846</v>
      </c>
      <c r="D28" s="23" t="str">
        <f>CONCATENATE('Access-Jan'!E27,".",'Access-Jan'!G27)</f>
        <v>0901.0005</v>
      </c>
      <c r="E28" s="27" t="str">
        <f>'Access-Jan'!F27</f>
        <v>OPERACOES ESPECIAIS: CUMPRIMENTO DE SENTENCAS JUDICIAIS</v>
      </c>
      <c r="F28" s="27" t="str">
        <f>'Access-Jan'!H27</f>
        <v>SENTENCAS JUDICIAIS TRANSITADAS EM JULGADO (PRECATORIOS)</v>
      </c>
      <c r="G28" s="23" t="str">
        <f>'Access-Jan'!I27</f>
        <v>2</v>
      </c>
      <c r="H28" s="23" t="str">
        <f>'Access-Jan'!J27</f>
        <v>0100</v>
      </c>
      <c r="I28" s="27" t="str">
        <f>'Access-Jan'!K27</f>
        <v>RECURSOS ORDINARIOS</v>
      </c>
      <c r="J28" s="23" t="str">
        <f>'Access-Jan'!L27</f>
        <v>3</v>
      </c>
      <c r="K28" s="24"/>
      <c r="L28" s="24"/>
      <c r="M28" s="24"/>
      <c r="N28" s="24">
        <f t="shared" si="0"/>
        <v>0</v>
      </c>
      <c r="O28" s="24"/>
      <c r="P28" s="26">
        <f>IF('Access-Jan'!N27=0,'Access-Jan'!M27,0)</f>
        <v>0</v>
      </c>
      <c r="Q28" s="26">
        <f>IF('Access-Jan'!N27&gt;0,'Access-Jan'!N27,0)</f>
        <v>2264051660</v>
      </c>
      <c r="R28" s="26">
        <f t="shared" si="1"/>
        <v>2264051660</v>
      </c>
      <c r="S28" s="26">
        <f>'Access-Jan'!O27</f>
        <v>0</v>
      </c>
      <c r="T28" s="41">
        <f t="shared" si="2"/>
        <v>0</v>
      </c>
      <c r="U28" s="26">
        <f>'Access-Jan'!P27</f>
        <v>0</v>
      </c>
      <c r="V28" s="41">
        <f t="shared" si="3"/>
        <v>0</v>
      </c>
      <c r="W28" s="26">
        <f>'Access-Jan'!Q27</f>
        <v>0</v>
      </c>
      <c r="X28" s="41">
        <f t="shared" si="4"/>
        <v>0</v>
      </c>
    </row>
    <row r="29" spans="1:24" ht="28.5" customHeight="1">
      <c r="A29" s="31" t="str">
        <f>'Access-Jan'!A28</f>
        <v>55902</v>
      </c>
      <c r="B29" s="27" t="str">
        <f>'Access-Jan'!B28</f>
        <v>FUNDO DO REGIME GERAL DA PREVID.SOCIAL-FRGPS</v>
      </c>
      <c r="C29" s="23" t="str">
        <f>CONCATENATE('Access-Jan'!C28,".",'Access-Jan'!D28)</f>
        <v>28.846</v>
      </c>
      <c r="D29" s="23" t="str">
        <f>CONCATENATE('Access-Jan'!E28,".",'Access-Jan'!G28)</f>
        <v>0901.0625</v>
      </c>
      <c r="E29" s="27" t="str">
        <f>'Access-Jan'!F28</f>
        <v>OPERACOES ESPECIAIS: CUMPRIMENTO DE SENTENCAS JUDICIAIS</v>
      </c>
      <c r="F29" s="27" t="str">
        <f>'Access-Jan'!H28</f>
        <v>SENTENCAS JUDICIAIS TRANSITADAS EM JULGADO DE PEQUENO VALOR</v>
      </c>
      <c r="G29" s="23" t="str">
        <f>'Access-Jan'!I28</f>
        <v>2</v>
      </c>
      <c r="H29" s="23" t="str">
        <f>'Access-Jan'!J28</f>
        <v>0100</v>
      </c>
      <c r="I29" s="27" t="str">
        <f>'Access-Jan'!K28</f>
        <v>RECURSOS ORDINARIOS</v>
      </c>
      <c r="J29" s="23" t="str">
        <f>'Access-Jan'!L28</f>
        <v>3</v>
      </c>
      <c r="K29" s="24"/>
      <c r="L29" s="24"/>
      <c r="M29" s="24"/>
      <c r="N29" s="24">
        <f t="shared" si="0"/>
        <v>0</v>
      </c>
      <c r="O29" s="24"/>
      <c r="P29" s="26">
        <f>IF('Access-Jan'!N28=0,'Access-Jan'!M28,0)</f>
        <v>83382476</v>
      </c>
      <c r="Q29" s="26">
        <f>IF('Access-Jan'!N28&gt;0,'Access-Jan'!N28,0)</f>
        <v>0</v>
      </c>
      <c r="R29" s="26">
        <f t="shared" si="1"/>
        <v>83382476</v>
      </c>
      <c r="S29" s="26">
        <f>'Access-Jan'!O28</f>
        <v>83378567.079999998</v>
      </c>
      <c r="T29" s="41">
        <f t="shared" si="2"/>
        <v>0.99995312060534158</v>
      </c>
      <c r="U29" s="26">
        <f>'Access-Jan'!P28</f>
        <v>83378567.079999998</v>
      </c>
      <c r="V29" s="41">
        <f t="shared" si="3"/>
        <v>0.99995312060534158</v>
      </c>
      <c r="W29" s="26">
        <f>'Access-Jan'!Q28</f>
        <v>83378567.079999998</v>
      </c>
      <c r="X29" s="41">
        <f t="shared" si="4"/>
        <v>0.99995312060534158</v>
      </c>
    </row>
    <row r="30" spans="1:24" ht="28.5" customHeight="1">
      <c r="A30" s="31" t="str">
        <f>'Access-Jan'!A29</f>
        <v>71103</v>
      </c>
      <c r="B30" s="27" t="str">
        <f>'Access-Jan'!B29</f>
        <v>ENCARGOS FINANC.DA UNIAO-SENTENCAS JUDICIAIS</v>
      </c>
      <c r="C30" s="23" t="str">
        <f>CONCATENATE('Access-Jan'!C29,".",'Access-Jan'!D29)</f>
        <v>28.846</v>
      </c>
      <c r="D30" s="23" t="str">
        <f>CONCATENATE('Access-Jan'!E29,".",'Access-Jan'!G29)</f>
        <v>0901.0005</v>
      </c>
      <c r="E30" s="27" t="str">
        <f>'Access-Jan'!F29</f>
        <v>OPERACOES ESPECIAIS: CUMPRIMENTO DE SENTENCAS JUDICIAIS</v>
      </c>
      <c r="F30" s="27" t="str">
        <f>'Access-Jan'!H29</f>
        <v>SENTENCAS JUDICIAIS TRANSITADAS EM JULGADO (PRECATORIOS)</v>
      </c>
      <c r="G30" s="23" t="str">
        <f>'Access-Jan'!I29</f>
        <v>1</v>
      </c>
      <c r="H30" s="23" t="str">
        <f>'Access-Jan'!J29</f>
        <v>0100</v>
      </c>
      <c r="I30" s="27" t="str">
        <f>'Access-Jan'!K29</f>
        <v>RECURSOS ORDINARIOS</v>
      </c>
      <c r="J30" s="23" t="str">
        <f>'Access-Jan'!L29</f>
        <v>5</v>
      </c>
      <c r="K30" s="24"/>
      <c r="L30" s="24"/>
      <c r="M30" s="24"/>
      <c r="N30" s="24">
        <f t="shared" si="0"/>
        <v>0</v>
      </c>
      <c r="O30" s="24"/>
      <c r="P30" s="26">
        <f>IF('Access-Jan'!N29=0,'Access-Jan'!M29,0)</f>
        <v>0</v>
      </c>
      <c r="Q30" s="26">
        <f>IF('Access-Jan'!N29&gt;0,'Access-Jan'!N29,0)</f>
        <v>23168353</v>
      </c>
      <c r="R30" s="26">
        <f t="shared" si="1"/>
        <v>23168353</v>
      </c>
      <c r="S30" s="26">
        <f>'Access-Jan'!O29</f>
        <v>0</v>
      </c>
      <c r="T30" s="41">
        <f t="shared" si="2"/>
        <v>0</v>
      </c>
      <c r="U30" s="26">
        <f>'Access-Jan'!P29</f>
        <v>0</v>
      </c>
      <c r="V30" s="41">
        <f t="shared" si="3"/>
        <v>0</v>
      </c>
      <c r="W30" s="26">
        <f>'Access-Jan'!Q29</f>
        <v>0</v>
      </c>
      <c r="X30" s="41">
        <f t="shared" si="4"/>
        <v>0</v>
      </c>
    </row>
    <row r="31" spans="1:24" ht="28.5" customHeight="1">
      <c r="A31" s="31" t="str">
        <f>'Access-Jan'!A30</f>
        <v>71103</v>
      </c>
      <c r="B31" s="27" t="str">
        <f>'Access-Jan'!B30</f>
        <v>ENCARGOS FINANC.DA UNIAO-SENTENCAS JUDICIAIS</v>
      </c>
      <c r="C31" s="23" t="str">
        <f>CONCATENATE('Access-Jan'!C30,".",'Access-Jan'!D30)</f>
        <v>28.846</v>
      </c>
      <c r="D31" s="23" t="str">
        <f>CONCATENATE('Access-Jan'!E30,".",'Access-Jan'!G30)</f>
        <v>0901.0005</v>
      </c>
      <c r="E31" s="27" t="str">
        <f>'Access-Jan'!F30</f>
        <v>OPERACOES ESPECIAIS: CUMPRIMENTO DE SENTENCAS JUDICIAIS</v>
      </c>
      <c r="F31" s="27" t="str">
        <f>'Access-Jan'!H30</f>
        <v>SENTENCAS JUDICIAIS TRANSITADAS EM JULGADO (PRECATORIOS)</v>
      </c>
      <c r="G31" s="23" t="str">
        <f>'Access-Jan'!I30</f>
        <v>1</v>
      </c>
      <c r="H31" s="23" t="str">
        <f>'Access-Jan'!J30</f>
        <v>0100</v>
      </c>
      <c r="I31" s="27" t="str">
        <f>'Access-Jan'!K30</f>
        <v>RECURSOS ORDINARIOS</v>
      </c>
      <c r="J31" s="23" t="str">
        <f>'Access-Jan'!L30</f>
        <v>1</v>
      </c>
      <c r="K31" s="24"/>
      <c r="L31" s="24"/>
      <c r="M31" s="24"/>
      <c r="N31" s="24">
        <f t="shared" si="0"/>
        <v>0</v>
      </c>
      <c r="O31" s="24"/>
      <c r="P31" s="26">
        <f>IF('Access-Jan'!N30=0,'Access-Jan'!M30,0)</f>
        <v>0</v>
      </c>
      <c r="Q31" s="26">
        <f>IF('Access-Jan'!N30&gt;0,'Access-Jan'!N30,0)</f>
        <v>69701402</v>
      </c>
      <c r="R31" s="26">
        <f t="shared" si="1"/>
        <v>69701402</v>
      </c>
      <c r="S31" s="26">
        <f>'Access-Jan'!O30</f>
        <v>0</v>
      </c>
      <c r="T31" s="41">
        <f t="shared" si="2"/>
        <v>0</v>
      </c>
      <c r="U31" s="26">
        <f>'Access-Jan'!P30</f>
        <v>0</v>
      </c>
      <c r="V31" s="41">
        <f t="shared" si="3"/>
        <v>0</v>
      </c>
      <c r="W31" s="26">
        <f>'Access-Jan'!Q30</f>
        <v>0</v>
      </c>
      <c r="X31" s="41">
        <f t="shared" si="4"/>
        <v>0</v>
      </c>
    </row>
    <row r="32" spans="1:24" ht="28.5" customHeight="1">
      <c r="A32" s="31" t="str">
        <f>'Access-Jan'!A31</f>
        <v>71103</v>
      </c>
      <c r="B32" s="27" t="str">
        <f>'Access-Jan'!B31</f>
        <v>ENCARGOS FINANC.DA UNIAO-SENTENCAS JUDICIAIS</v>
      </c>
      <c r="C32" s="23" t="str">
        <f>CONCATENATE('Access-Jan'!C31,".",'Access-Jan'!D31)</f>
        <v>28.846</v>
      </c>
      <c r="D32" s="23" t="str">
        <f>CONCATENATE('Access-Jan'!E31,".",'Access-Jan'!G31)</f>
        <v>0901.0005</v>
      </c>
      <c r="E32" s="27" t="str">
        <f>'Access-Jan'!F31</f>
        <v>OPERACOES ESPECIAIS: CUMPRIMENTO DE SENTENCAS JUDICIAIS</v>
      </c>
      <c r="F32" s="27" t="str">
        <f>'Access-Jan'!H31</f>
        <v>SENTENCAS JUDICIAIS TRANSITADAS EM JULGADO (PRECATORIOS)</v>
      </c>
      <c r="G32" s="23" t="str">
        <f>'Access-Jan'!I31</f>
        <v>1</v>
      </c>
      <c r="H32" s="23" t="str">
        <f>'Access-Jan'!J31</f>
        <v>0144</v>
      </c>
      <c r="I32" s="27" t="str">
        <f>'Access-Jan'!K31</f>
        <v>TITULOS DE RESPONSABILID.DO TESOURO NACIONAL</v>
      </c>
      <c r="J32" s="23" t="str">
        <f>'Access-Jan'!L31</f>
        <v>3</v>
      </c>
      <c r="K32" s="24"/>
      <c r="L32" s="24"/>
      <c r="M32" s="24"/>
      <c r="N32" s="24">
        <f t="shared" si="0"/>
        <v>0</v>
      </c>
      <c r="O32" s="24"/>
      <c r="P32" s="26">
        <f>IF('Access-Jan'!N31=0,'Access-Jan'!M31,0)</f>
        <v>0</v>
      </c>
      <c r="Q32" s="26">
        <f>IF('Access-Jan'!N31&gt;0,'Access-Jan'!N31,0)</f>
        <v>899763337</v>
      </c>
      <c r="R32" s="26">
        <f t="shared" si="1"/>
        <v>899763337</v>
      </c>
      <c r="S32" s="26">
        <f>'Access-Jan'!O31</f>
        <v>0</v>
      </c>
      <c r="T32" s="41">
        <f t="shared" si="2"/>
        <v>0</v>
      </c>
      <c r="U32" s="26">
        <f>'Access-Jan'!P31</f>
        <v>0</v>
      </c>
      <c r="V32" s="41">
        <f t="shared" si="3"/>
        <v>0</v>
      </c>
      <c r="W32" s="26">
        <f>'Access-Jan'!Q31</f>
        <v>0</v>
      </c>
      <c r="X32" s="41">
        <f t="shared" si="4"/>
        <v>0</v>
      </c>
    </row>
    <row r="33" spans="1:24" ht="28.5" customHeight="1">
      <c r="A33" s="31" t="str">
        <f>'Access-Jan'!A32</f>
        <v>71103</v>
      </c>
      <c r="B33" s="27" t="str">
        <f>'Access-Jan'!B32</f>
        <v>ENCARGOS FINANC.DA UNIAO-SENTENCAS JUDICIAIS</v>
      </c>
      <c r="C33" s="23" t="str">
        <f>CONCATENATE('Access-Jan'!C32,".",'Access-Jan'!D32)</f>
        <v>28.846</v>
      </c>
      <c r="D33" s="23" t="str">
        <f>CONCATENATE('Access-Jan'!E32,".",'Access-Jan'!G32)</f>
        <v>0901.00G5</v>
      </c>
      <c r="E33" s="27" t="str">
        <f>'Access-Jan'!F32</f>
        <v>OPERACOES ESPECIAIS: CUMPRIMENTO DE SENTENCAS JUDICIAIS</v>
      </c>
      <c r="F33" s="27" t="str">
        <f>'Access-Jan'!H32</f>
        <v>CONTRIBUICAO DA UNIAO, DE SUAS AUTARQUIAS E FUNDACOES PARA O</v>
      </c>
      <c r="G33" s="23" t="str">
        <f>'Access-Jan'!I32</f>
        <v>1</v>
      </c>
      <c r="H33" s="23" t="str">
        <f>'Access-Jan'!J32</f>
        <v>0100</v>
      </c>
      <c r="I33" s="27" t="str">
        <f>'Access-Jan'!K32</f>
        <v>RECURSOS ORDINARIOS</v>
      </c>
      <c r="J33" s="23" t="str">
        <f>'Access-Jan'!L32</f>
        <v>1</v>
      </c>
      <c r="K33" s="24"/>
      <c r="L33" s="24"/>
      <c r="M33" s="24"/>
      <c r="N33" s="24">
        <f t="shared" si="0"/>
        <v>0</v>
      </c>
      <c r="O33" s="24"/>
      <c r="P33" s="26">
        <f>IF('Access-Jan'!N32=0,'Access-Jan'!M32,0)</f>
        <v>397957</v>
      </c>
      <c r="Q33" s="26">
        <f>IF('Access-Jan'!N32&gt;0,'Access-Jan'!N32,0)</f>
        <v>0</v>
      </c>
      <c r="R33" s="26">
        <f t="shared" si="1"/>
        <v>397957</v>
      </c>
      <c r="S33" s="26">
        <f>'Access-Jan'!O32</f>
        <v>397956.46</v>
      </c>
      <c r="T33" s="41">
        <f t="shared" si="2"/>
        <v>0.99999864306947739</v>
      </c>
      <c r="U33" s="26">
        <f>'Access-Jan'!P32</f>
        <v>397956.46</v>
      </c>
      <c r="V33" s="41">
        <f t="shared" si="3"/>
        <v>0.99999864306947739</v>
      </c>
      <c r="W33" s="26">
        <f>'Access-Jan'!Q32</f>
        <v>397956.46</v>
      </c>
      <c r="X33" s="41">
        <f t="shared" si="4"/>
        <v>0.99999864306947739</v>
      </c>
    </row>
    <row r="34" spans="1:24" ht="28.5" customHeight="1">
      <c r="A34" s="31" t="str">
        <f>'Access-Jan'!A33</f>
        <v>71103</v>
      </c>
      <c r="B34" s="27" t="str">
        <f>'Access-Jan'!B33</f>
        <v>ENCARGOS FINANC.DA UNIAO-SENTENCAS JUDICIAIS</v>
      </c>
      <c r="C34" s="23" t="str">
        <f>CONCATENATE('Access-Jan'!C33,".",'Access-Jan'!D33)</f>
        <v>28.846</v>
      </c>
      <c r="D34" s="23" t="str">
        <f>CONCATENATE('Access-Jan'!E33,".",'Access-Jan'!G33)</f>
        <v>0901.0625</v>
      </c>
      <c r="E34" s="27" t="str">
        <f>'Access-Jan'!F33</f>
        <v>OPERACOES ESPECIAIS: CUMPRIMENTO DE SENTENCAS JUDICIAIS</v>
      </c>
      <c r="F34" s="27" t="str">
        <f>'Access-Jan'!H33</f>
        <v>SENTENCAS JUDICIAIS TRANSITADAS EM JULGADO DE PEQUENO VALOR</v>
      </c>
      <c r="G34" s="23" t="str">
        <f>'Access-Jan'!I33</f>
        <v>1</v>
      </c>
      <c r="H34" s="23" t="str">
        <f>'Access-Jan'!J33</f>
        <v>0100</v>
      </c>
      <c r="I34" s="27" t="str">
        <f>'Access-Jan'!K33</f>
        <v>RECURSOS ORDINARIOS</v>
      </c>
      <c r="J34" s="23" t="str">
        <f>'Access-Jan'!L33</f>
        <v>3</v>
      </c>
      <c r="K34" s="24"/>
      <c r="L34" s="24"/>
      <c r="M34" s="24"/>
      <c r="N34" s="24">
        <f t="shared" si="0"/>
        <v>0</v>
      </c>
      <c r="O34" s="24"/>
      <c r="P34" s="26">
        <f>IF('Access-Jan'!N33=0,'Access-Jan'!M33,0)</f>
        <v>17326086</v>
      </c>
      <c r="Q34" s="26">
        <f>IF('Access-Jan'!N33&gt;0,'Access-Jan'!N33,0)</f>
        <v>0</v>
      </c>
      <c r="R34" s="26">
        <f t="shared" si="1"/>
        <v>17326086</v>
      </c>
      <c r="S34" s="26">
        <f>'Access-Jan'!O33</f>
        <v>17307844.420000002</v>
      </c>
      <c r="T34" s="41">
        <f t="shared" si="2"/>
        <v>0.99894716094564007</v>
      </c>
      <c r="U34" s="26">
        <f>'Access-Jan'!P33</f>
        <v>17307844.420000002</v>
      </c>
      <c r="V34" s="41">
        <f t="shared" si="3"/>
        <v>0.99894716094564007</v>
      </c>
      <c r="W34" s="26">
        <f>'Access-Jan'!Q33</f>
        <v>17307844.420000002</v>
      </c>
      <c r="X34" s="41">
        <f t="shared" si="4"/>
        <v>0.99894716094564007</v>
      </c>
    </row>
    <row r="35" spans="1:24" ht="28.5" customHeight="1" thickBot="1">
      <c r="A35" s="31" t="str">
        <f>'Access-Jan'!A34</f>
        <v>71103</v>
      </c>
      <c r="B35" s="27" t="str">
        <f>'Access-Jan'!B34</f>
        <v>ENCARGOS FINANC.DA UNIAO-SENTENCAS JUDICIAIS</v>
      </c>
      <c r="C35" s="23" t="str">
        <f>CONCATENATE('Access-Jan'!C34,".",'Access-Jan'!D34)</f>
        <v>28.846</v>
      </c>
      <c r="D35" s="23" t="str">
        <f>CONCATENATE('Access-Jan'!E34,".",'Access-Jan'!G34)</f>
        <v>0901.0625</v>
      </c>
      <c r="E35" s="27" t="str">
        <f>'Access-Jan'!F34</f>
        <v>OPERACOES ESPECIAIS: CUMPRIMENTO DE SENTENCAS JUDICIAIS</v>
      </c>
      <c r="F35" s="27" t="str">
        <f>'Access-Jan'!H34</f>
        <v>SENTENCAS JUDICIAIS TRANSITADAS EM JULGADO DE PEQUENO VALOR</v>
      </c>
      <c r="G35" s="23" t="str">
        <f>'Access-Jan'!I34</f>
        <v>1</v>
      </c>
      <c r="H35" s="23" t="str">
        <f>'Access-Jan'!J34</f>
        <v>0100</v>
      </c>
      <c r="I35" s="27" t="str">
        <f>'Access-Jan'!K34</f>
        <v>RECURSOS ORDINARIOS</v>
      </c>
      <c r="J35" s="23" t="str">
        <f>'Access-Jan'!L34</f>
        <v>1</v>
      </c>
      <c r="K35" s="24"/>
      <c r="L35" s="24"/>
      <c r="M35" s="24"/>
      <c r="N35" s="24">
        <f t="shared" si="0"/>
        <v>0</v>
      </c>
      <c r="O35" s="24"/>
      <c r="P35" s="26">
        <f>IF('Access-Jan'!N34=0,'Access-Jan'!M34,0)</f>
        <v>1502645</v>
      </c>
      <c r="Q35" s="26">
        <f>IF('Access-Jan'!N34&gt;0,'Access-Jan'!N34,0)</f>
        <v>0</v>
      </c>
      <c r="R35" s="26">
        <f t="shared" si="1"/>
        <v>1502645</v>
      </c>
      <c r="S35" s="26">
        <f>'Access-Jan'!O34</f>
        <v>1495867.31</v>
      </c>
      <c r="T35" s="41">
        <f t="shared" si="2"/>
        <v>0.99548949352641514</v>
      </c>
      <c r="U35" s="26">
        <f>'Access-Jan'!P34</f>
        <v>1495867.31</v>
      </c>
      <c r="V35" s="41">
        <f t="shared" si="3"/>
        <v>0.99548949352641514</v>
      </c>
      <c r="W35" s="26">
        <f>'Access-Jan'!Q34</f>
        <v>1495867.31</v>
      </c>
      <c r="X35" s="41">
        <f t="shared" si="4"/>
        <v>0.99548949352641514</v>
      </c>
    </row>
    <row r="36" spans="1:24" ht="28.5" customHeight="1" thickBot="1">
      <c r="A36" s="78" t="s">
        <v>102</v>
      </c>
      <c r="B36" s="79"/>
      <c r="C36" s="79"/>
      <c r="D36" s="79"/>
      <c r="E36" s="79"/>
      <c r="F36" s="79"/>
      <c r="G36" s="79"/>
      <c r="H36" s="79"/>
      <c r="I36" s="79"/>
      <c r="J36" s="80"/>
      <c r="K36" s="28">
        <f t="shared" ref="K36:S36" si="5">SUM(K10:K35)</f>
        <v>0</v>
      </c>
      <c r="L36" s="28">
        <f t="shared" si="5"/>
        <v>0</v>
      </c>
      <c r="M36" s="28">
        <f t="shared" si="5"/>
        <v>0</v>
      </c>
      <c r="N36" s="28">
        <f t="shared" si="5"/>
        <v>0</v>
      </c>
      <c r="O36" s="28">
        <f t="shared" si="5"/>
        <v>0</v>
      </c>
      <c r="P36" s="42">
        <f>SUM(P10:P35)</f>
        <v>112434831</v>
      </c>
      <c r="Q36" s="42">
        <f t="shared" si="5"/>
        <v>3483691049</v>
      </c>
      <c r="R36" s="42">
        <f t="shared" si="5"/>
        <v>3596125880</v>
      </c>
      <c r="S36" s="42">
        <f t="shared" si="5"/>
        <v>112405901.78</v>
      </c>
      <c r="T36" s="43">
        <f>IF(R36&gt;0,S36/R36,0)</f>
        <v>3.125749918965573E-2</v>
      </c>
      <c r="U36" s="42">
        <f>SUM(U10:U35)</f>
        <v>112405901.78</v>
      </c>
      <c r="V36" s="43">
        <f>IF(R36&gt;0,U36/R36,0)</f>
        <v>3.125749918965573E-2</v>
      </c>
      <c r="W36" s="42">
        <f>SUM(W10:W35)</f>
        <v>112405901.78</v>
      </c>
      <c r="X36" s="43">
        <f>IF(R36&gt;0,W36/R36,0)</f>
        <v>3.125749918965573E-2</v>
      </c>
    </row>
    <row r="37" spans="1:24" ht="28.5" customHeight="1">
      <c r="A37" s="66" t="s">
        <v>103</v>
      </c>
      <c r="B37" s="3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48"/>
      <c r="Q37" s="3"/>
      <c r="R37" s="3"/>
      <c r="S37" s="3"/>
      <c r="T37" s="3"/>
      <c r="U37" s="5"/>
      <c r="V37" s="3"/>
      <c r="W37" s="5"/>
      <c r="X37" s="3"/>
    </row>
    <row r="38" spans="1:24" ht="28.5" customHeight="1">
      <c r="A38" s="66" t="s">
        <v>104</v>
      </c>
      <c r="B38" s="29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33.75" customHeight="1">
      <c r="A39" s="3"/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N40" s="57" t="s">
        <v>15</v>
      </c>
      <c r="O40" s="56"/>
      <c r="P40" s="55"/>
      <c r="R40" s="51">
        <f>SUM(R36)</f>
        <v>3596125880</v>
      </c>
      <c r="S40" s="55">
        <f>SUM(S36)</f>
        <v>112405901.78</v>
      </c>
      <c r="T40" s="53"/>
      <c r="U40" s="55">
        <f>SUM(U36)</f>
        <v>112405901.78</v>
      </c>
      <c r="V40" s="53"/>
      <c r="W40" s="55">
        <f>SUM(W36)</f>
        <v>112405901.78</v>
      </c>
      <c r="X40" s="50"/>
    </row>
    <row r="41" spans="1:24" ht="33.75" customHeight="1">
      <c r="A41" s="1"/>
      <c r="B41" s="1"/>
      <c r="C41" s="1"/>
      <c r="N41" s="59" t="s">
        <v>152</v>
      </c>
      <c r="O41" s="56"/>
      <c r="P41" s="54"/>
      <c r="R41" s="51">
        <f>'Access-Jan'!M36</f>
        <v>3596125880</v>
      </c>
      <c r="S41" s="51">
        <f>'Access-Jan'!O36</f>
        <v>112405901.78</v>
      </c>
      <c r="T41" s="52"/>
      <c r="U41" s="51">
        <f>'Access-Jan'!P36</f>
        <v>112405901.78</v>
      </c>
      <c r="V41" s="52"/>
      <c r="W41" s="51">
        <f>'Access-Jan'!Q36</f>
        <v>112405901.78</v>
      </c>
      <c r="X41" s="50"/>
    </row>
    <row r="42" spans="1:24" ht="33.75" customHeight="1">
      <c r="N42" s="60" t="s">
        <v>17</v>
      </c>
      <c r="O42" s="56"/>
      <c r="P42" s="54"/>
      <c r="R42" s="51"/>
      <c r="S42" s="51"/>
      <c r="T42" s="52"/>
      <c r="U42" s="51"/>
      <c r="V42" s="52"/>
      <c r="W42" s="51"/>
      <c r="X42" s="50"/>
    </row>
    <row r="43" spans="1:24" ht="33.75" customHeight="1">
      <c r="C43" s="1"/>
      <c r="N43" s="57" t="s">
        <v>16</v>
      </c>
      <c r="O43" s="56"/>
      <c r="P43" s="49"/>
      <c r="R43" s="49">
        <f>+R40-R41-R42</f>
        <v>0</v>
      </c>
      <c r="S43" s="49">
        <f>+S40-S41-S42</f>
        <v>0</v>
      </c>
      <c r="T43" s="52"/>
      <c r="U43" s="49">
        <f>+U40-U41-U42</f>
        <v>0</v>
      </c>
      <c r="V43" s="52"/>
      <c r="W43" s="49">
        <f>+W40-W41-W42</f>
        <v>0</v>
      </c>
      <c r="X43" s="50"/>
    </row>
    <row r="44" spans="1:24" ht="33.75" customHeight="1">
      <c r="C44" s="1"/>
      <c r="O44" s="44"/>
      <c r="P44" s="44"/>
      <c r="R44" s="44"/>
      <c r="S44" s="44"/>
      <c r="T44" s="44"/>
      <c r="U44" s="44"/>
      <c r="V44" s="44"/>
      <c r="W44" s="44"/>
      <c r="X44" s="44"/>
    </row>
    <row r="45" spans="1:24" ht="12.75">
      <c r="N45" s="50"/>
      <c r="O45" s="50"/>
      <c r="P45" s="58"/>
      <c r="R45" s="50"/>
      <c r="S45" s="50"/>
      <c r="T45" s="50"/>
      <c r="U45" s="50"/>
      <c r="V45" s="50"/>
      <c r="W45" s="50"/>
      <c r="X45" s="50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36:J36"/>
    <mergeCell ref="A8:B8"/>
    <mergeCell ref="C8:C9"/>
    <mergeCell ref="D8:D9"/>
    <mergeCell ref="E8:F8"/>
    <mergeCell ref="G8:G9"/>
    <mergeCell ref="H8:I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8"/>
  <sheetViews>
    <sheetView showGridLines="0" view="pageBreakPreview" zoomScale="70" zoomScaleNormal="70" zoomScaleSheetLayoutView="70" workbookViewId="0">
      <selection activeCell="U63" sqref="U63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5" width="14.140625" customWidth="1"/>
    <col min="16" max="16" width="18.85546875" customWidth="1"/>
    <col min="17" max="17" width="10.42578125" customWidth="1"/>
    <col min="18" max="18" width="14" customWidth="1"/>
    <col min="19" max="19" width="15.28515625" customWidth="1"/>
    <col min="20" max="20" width="12.85546875" customWidth="1"/>
    <col min="21" max="21" width="15.7109375" customWidth="1"/>
    <col min="23" max="23" width="16.42578125" customWidth="1"/>
  </cols>
  <sheetData>
    <row r="1" spans="1:24" ht="12.75">
      <c r="A1" s="2" t="s">
        <v>69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70</v>
      </c>
      <c r="B2" s="2" t="s">
        <v>105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71</v>
      </c>
      <c r="B3" s="6" t="s">
        <v>106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72</v>
      </c>
      <c r="B4" s="35">
        <v>42644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89" t="s">
        <v>73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0" t="s">
        <v>74</v>
      </c>
      <c r="B7" s="91"/>
      <c r="C7" s="91"/>
      <c r="D7" s="91"/>
      <c r="E7" s="91"/>
      <c r="F7" s="91"/>
      <c r="G7" s="91"/>
      <c r="H7" s="91"/>
      <c r="I7" s="91"/>
      <c r="J7" s="92"/>
      <c r="K7" s="93" t="s">
        <v>3</v>
      </c>
      <c r="L7" s="78" t="s">
        <v>75</v>
      </c>
      <c r="M7" s="80"/>
      <c r="N7" s="93" t="s">
        <v>76</v>
      </c>
      <c r="O7" s="93" t="s">
        <v>77</v>
      </c>
      <c r="P7" s="90" t="s">
        <v>78</v>
      </c>
      <c r="Q7" s="92"/>
      <c r="R7" s="93" t="s">
        <v>6</v>
      </c>
      <c r="S7" s="90" t="s">
        <v>79</v>
      </c>
      <c r="T7" s="91"/>
      <c r="U7" s="91"/>
      <c r="V7" s="91"/>
      <c r="W7" s="91"/>
      <c r="X7" s="92"/>
    </row>
    <row r="8" spans="1:24" ht="28.5" customHeight="1">
      <c r="A8" s="81" t="s">
        <v>21</v>
      </c>
      <c r="B8" s="82"/>
      <c r="C8" s="83" t="s">
        <v>80</v>
      </c>
      <c r="D8" s="83" t="s">
        <v>81</v>
      </c>
      <c r="E8" s="85" t="s">
        <v>82</v>
      </c>
      <c r="F8" s="86"/>
      <c r="G8" s="83" t="s">
        <v>0</v>
      </c>
      <c r="H8" s="87" t="s">
        <v>2</v>
      </c>
      <c r="I8" s="88"/>
      <c r="J8" s="83" t="s">
        <v>1</v>
      </c>
      <c r="K8" s="94"/>
      <c r="L8" s="8" t="s">
        <v>83</v>
      </c>
      <c r="M8" s="8" t="s">
        <v>84</v>
      </c>
      <c r="N8" s="94"/>
      <c r="O8" s="94"/>
      <c r="P8" s="9" t="s">
        <v>4</v>
      </c>
      <c r="Q8" s="9" t="s">
        <v>5</v>
      </c>
      <c r="R8" s="94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85</v>
      </c>
      <c r="B9" s="14" t="s">
        <v>86</v>
      </c>
      <c r="C9" s="84"/>
      <c r="D9" s="84"/>
      <c r="E9" s="15" t="s">
        <v>87</v>
      </c>
      <c r="F9" s="15" t="s">
        <v>88</v>
      </c>
      <c r="G9" s="84"/>
      <c r="H9" s="15" t="s">
        <v>85</v>
      </c>
      <c r="I9" s="15" t="s">
        <v>86</v>
      </c>
      <c r="J9" s="84"/>
      <c r="K9" s="14" t="s">
        <v>89</v>
      </c>
      <c r="L9" s="16" t="s">
        <v>90</v>
      </c>
      <c r="M9" s="16" t="s">
        <v>91</v>
      </c>
      <c r="N9" s="16" t="s">
        <v>92</v>
      </c>
      <c r="O9" s="16" t="s">
        <v>93</v>
      </c>
      <c r="P9" s="16" t="s">
        <v>11</v>
      </c>
      <c r="Q9" s="16" t="s">
        <v>94</v>
      </c>
      <c r="R9" s="14" t="s">
        <v>95</v>
      </c>
      <c r="S9" s="17" t="s">
        <v>96</v>
      </c>
      <c r="T9" s="18" t="s">
        <v>97</v>
      </c>
      <c r="U9" s="17" t="s">
        <v>98</v>
      </c>
      <c r="V9" s="18" t="s">
        <v>99</v>
      </c>
      <c r="W9" s="19" t="s">
        <v>100</v>
      </c>
      <c r="X9" s="18" t="s">
        <v>101</v>
      </c>
    </row>
    <row r="10" spans="1:24" ht="28.5" customHeight="1">
      <c r="A10" s="32" t="str">
        <f>'Access-Out'!A10</f>
        <v>24204</v>
      </c>
      <c r="B10" s="34" t="str">
        <f>'Access-Out'!B10</f>
        <v>COMISSAO NACIONAL DE ENERGIA NUCLEAR - CNEN</v>
      </c>
      <c r="C10" s="33" t="str">
        <f>CONCATENATE('Access-Out'!C10,".",'Access-Out'!D10)</f>
        <v>28.846</v>
      </c>
      <c r="D10" s="33" t="str">
        <f>CONCATENATE('Access-Out'!E10,".",'Access-Out'!G10)</f>
        <v>0901.0005</v>
      </c>
      <c r="E10" s="34" t="str">
        <f>'Access-Out'!F10</f>
        <v>OPERACOES ESPECIAIS: CUMPRIMENTO DE SENTENCAS JUDICIAIS</v>
      </c>
      <c r="F10" s="36" t="str">
        <f>'Access-Out'!H10</f>
        <v>SENTENCAS JUDICIAIS TRANSITADAS EM JULGADO (PRECATORIOS)</v>
      </c>
      <c r="G10" s="32" t="str">
        <f>'Access-Out'!I10</f>
        <v>1</v>
      </c>
      <c r="H10" s="32" t="str">
        <f>'Access-Out'!J10</f>
        <v>0100</v>
      </c>
      <c r="I10" s="38" t="str">
        <f>'Access-Out'!K10</f>
        <v>RECURSOS ORDINARIOS</v>
      </c>
      <c r="J10" s="32" t="str">
        <f>'Access-Out'!L10</f>
        <v>1</v>
      </c>
      <c r="K10" s="20"/>
      <c r="L10" s="21"/>
      <c r="M10" s="21"/>
      <c r="N10" s="22">
        <f>K10+L10-M10</f>
        <v>0</v>
      </c>
      <c r="O10" s="20"/>
      <c r="P10" s="39">
        <f>'Access-Out'!M10</f>
        <v>395896</v>
      </c>
      <c r="Q10" s="39"/>
      <c r="R10" s="39">
        <f>N10-O10+P10+Q10</f>
        <v>395896</v>
      </c>
      <c r="S10" s="39">
        <f>'Access-Out'!N10</f>
        <v>392877.37</v>
      </c>
      <c r="T10" s="40">
        <f>IF(R10&gt;0,S10/R10,0)</f>
        <v>0.99237519449552403</v>
      </c>
      <c r="U10" s="39">
        <f>'Access-Out'!O10</f>
        <v>392877.37</v>
      </c>
      <c r="V10" s="40">
        <f>IF(R10&gt;0,U10/R10,0)</f>
        <v>0.99237519449552403</v>
      </c>
      <c r="W10" s="39">
        <f>'Access-Out'!P10</f>
        <v>392877.37</v>
      </c>
      <c r="X10" s="40">
        <f>IF(R10&gt;0,W10/R10,0)</f>
        <v>0.99237519449552403</v>
      </c>
    </row>
    <row r="11" spans="1:24" ht="28.5" customHeight="1">
      <c r="A11" s="31" t="str">
        <f>'Access-Out'!A11</f>
        <v>25201</v>
      </c>
      <c r="B11" s="27" t="str">
        <f>'Access-Out'!B11</f>
        <v>BANCO CENTRAL DO BRASIL</v>
      </c>
      <c r="C11" s="23" t="str">
        <f>CONCATENATE('Access-Out'!C11,".",'Access-Out'!D11)</f>
        <v>28.846</v>
      </c>
      <c r="D11" s="23" t="str">
        <f>CONCATENATE('Access-Out'!E11,".",'Access-Out'!G11)</f>
        <v>0901.0005</v>
      </c>
      <c r="E11" s="27" t="str">
        <f>'Access-Out'!F11</f>
        <v>OPERACOES ESPECIAIS: CUMPRIMENTO DE SENTENCAS JUDICIAIS</v>
      </c>
      <c r="F11" s="37" t="str">
        <f>'Access-Out'!H11</f>
        <v>SENTENCAS JUDICIAIS TRANSITADAS EM JULGADO (PRECATORIOS)</v>
      </c>
      <c r="G11" s="23" t="str">
        <f>'Access-Out'!I11</f>
        <v>1</v>
      </c>
      <c r="H11" s="23" t="str">
        <f>'Access-Out'!J11</f>
        <v>0100</v>
      </c>
      <c r="I11" s="27" t="str">
        <f>'Access-Out'!K11</f>
        <v>RECURSOS ORDINARIOS</v>
      </c>
      <c r="J11" s="23" t="str">
        <f>'Access-Out'!L11</f>
        <v>3</v>
      </c>
      <c r="K11" s="24"/>
      <c r="L11" s="24"/>
      <c r="M11" s="24"/>
      <c r="N11" s="25">
        <f t="shared" ref="N11:N43" si="0">K11+L11-M11</f>
        <v>0</v>
      </c>
      <c r="O11" s="24"/>
      <c r="P11" s="26">
        <f>'Access-Out'!M11</f>
        <v>12174691</v>
      </c>
      <c r="Q11" s="26"/>
      <c r="R11" s="26">
        <f t="shared" ref="R11:R43" si="1">N11-O11+P11+Q11</f>
        <v>12174691</v>
      </c>
      <c r="S11" s="26">
        <f>'Access-Out'!N11</f>
        <v>0</v>
      </c>
      <c r="T11" s="41">
        <f t="shared" ref="T11:T49" si="2">IF(R11&gt;0,S11/R11,0)</f>
        <v>0</v>
      </c>
      <c r="U11" s="26">
        <f>'Access-Out'!O11</f>
        <v>0</v>
      </c>
      <c r="V11" s="41">
        <f t="shared" ref="V11:V49" si="3">IF(R11&gt;0,U11/R11,0)</f>
        <v>0</v>
      </c>
      <c r="W11" s="26">
        <f>'Access-Out'!P11</f>
        <v>0</v>
      </c>
      <c r="X11" s="41">
        <f t="shared" ref="X11:X49" si="4">IF(R11&gt;0,W11/R11,0)</f>
        <v>0</v>
      </c>
    </row>
    <row r="12" spans="1:24" ht="28.5" customHeight="1">
      <c r="A12" s="31" t="str">
        <f>'Access-Out'!A12</f>
        <v>26262</v>
      </c>
      <c r="B12" s="27" t="str">
        <f>'Access-Out'!B12</f>
        <v>UNIVERSIDADE FEDERAL DE SAO PAULO</v>
      </c>
      <c r="C12" s="23" t="str">
        <f>CONCATENATE('Access-Out'!C12,".",'Access-Out'!D12)</f>
        <v>28.846</v>
      </c>
      <c r="D12" s="23" t="str">
        <f>CONCATENATE('Access-Out'!E12,".",'Access-Out'!G12)</f>
        <v>0901.0005</v>
      </c>
      <c r="E12" s="27" t="str">
        <f>'Access-Out'!F12</f>
        <v>OPERACOES ESPECIAIS: CUMPRIMENTO DE SENTENCAS JUDICIAIS</v>
      </c>
      <c r="F12" s="27" t="str">
        <f>'Access-Out'!H12</f>
        <v>SENTENCAS JUDICIAIS TRANSITADAS EM JULGADO (PRECATORIOS)</v>
      </c>
      <c r="G12" s="23" t="str">
        <f>'Access-Out'!I12</f>
        <v>1</v>
      </c>
      <c r="H12" s="23" t="str">
        <f>'Access-Out'!J12</f>
        <v>0100</v>
      </c>
      <c r="I12" s="27" t="str">
        <f>'Access-Out'!K12</f>
        <v>RECURSOS ORDINARIOS</v>
      </c>
      <c r="J12" s="23" t="str">
        <f>'Access-Out'!L12</f>
        <v>3</v>
      </c>
      <c r="K12" s="26"/>
      <c r="L12" s="26"/>
      <c r="M12" s="26"/>
      <c r="N12" s="24">
        <f t="shared" si="0"/>
        <v>0</v>
      </c>
      <c r="O12" s="26"/>
      <c r="P12" s="26">
        <f>'Access-Out'!M12</f>
        <v>108283</v>
      </c>
      <c r="Q12" s="26"/>
      <c r="R12" s="26">
        <f t="shared" si="1"/>
        <v>108283</v>
      </c>
      <c r="S12" s="26">
        <f>'Access-Out'!N12</f>
        <v>107457.41</v>
      </c>
      <c r="T12" s="41">
        <f t="shared" si="2"/>
        <v>0.99237562682969627</v>
      </c>
      <c r="U12" s="26">
        <f>'Access-Out'!O12</f>
        <v>107457.41</v>
      </c>
      <c r="V12" s="41">
        <f t="shared" si="3"/>
        <v>0.99237562682969627</v>
      </c>
      <c r="W12" s="26">
        <f>'Access-Out'!P12</f>
        <v>107457.41</v>
      </c>
      <c r="X12" s="41">
        <f t="shared" si="4"/>
        <v>0.99237562682969627</v>
      </c>
    </row>
    <row r="13" spans="1:24" ht="28.5" customHeight="1">
      <c r="A13" s="31" t="str">
        <f>'Access-Out'!A13</f>
        <v>26262</v>
      </c>
      <c r="B13" s="27" t="str">
        <f>'Access-Out'!B13</f>
        <v>UNIVERSIDADE FEDERAL DE SAO PAULO</v>
      </c>
      <c r="C13" s="23" t="str">
        <f>CONCATENATE('Access-Out'!C13,".",'Access-Out'!D13)</f>
        <v>28.846</v>
      </c>
      <c r="D13" s="23" t="str">
        <f>CONCATENATE('Access-Out'!E13,".",'Access-Out'!G13)</f>
        <v>0901.0005</v>
      </c>
      <c r="E13" s="27" t="str">
        <f>'Access-Out'!F13</f>
        <v>OPERACOES ESPECIAIS: CUMPRIMENTO DE SENTENCAS JUDICIAIS</v>
      </c>
      <c r="F13" s="27" t="str">
        <f>'Access-Out'!H13</f>
        <v>SENTENCAS JUDICIAIS TRANSITADAS EM JULGADO (PRECATORIOS)</v>
      </c>
      <c r="G13" s="23" t="str">
        <f>'Access-Out'!I13</f>
        <v>1</v>
      </c>
      <c r="H13" s="23" t="str">
        <f>'Access-Out'!J13</f>
        <v>0100</v>
      </c>
      <c r="I13" s="27" t="str">
        <f>'Access-Out'!K13</f>
        <v>RECURSOS ORDINARIOS</v>
      </c>
      <c r="J13" s="23" t="str">
        <f>'Access-Out'!L13</f>
        <v>1</v>
      </c>
      <c r="K13" s="26"/>
      <c r="L13" s="26"/>
      <c r="M13" s="26"/>
      <c r="N13" s="24">
        <f t="shared" si="0"/>
        <v>0</v>
      </c>
      <c r="O13" s="26"/>
      <c r="P13" s="26">
        <f>'Access-Out'!M13</f>
        <v>2742648</v>
      </c>
      <c r="Q13" s="26"/>
      <c r="R13" s="26">
        <f t="shared" si="1"/>
        <v>2742648</v>
      </c>
      <c r="S13" s="26">
        <f>'Access-Out'!N13</f>
        <v>2721737.79</v>
      </c>
      <c r="T13" s="41">
        <f t="shared" si="2"/>
        <v>0.99237590460022573</v>
      </c>
      <c r="U13" s="26">
        <f>'Access-Out'!O13</f>
        <v>2721737.79</v>
      </c>
      <c r="V13" s="41">
        <f t="shared" si="3"/>
        <v>0.99237590460022573</v>
      </c>
      <c r="W13" s="26">
        <f>'Access-Out'!P13</f>
        <v>2721737.79</v>
      </c>
      <c r="X13" s="41">
        <f t="shared" si="4"/>
        <v>0.99237590460022573</v>
      </c>
    </row>
    <row r="14" spans="1:24" ht="28.5" customHeight="1">
      <c r="A14" s="31" t="str">
        <f>'Access-Out'!A14</f>
        <v>26262</v>
      </c>
      <c r="B14" s="27" t="str">
        <f>'Access-Out'!B14</f>
        <v>UNIVERSIDADE FEDERAL DE SAO PAULO</v>
      </c>
      <c r="C14" s="23" t="str">
        <f>CONCATENATE('Access-Out'!C14,".",'Access-Out'!D14)</f>
        <v>28.846</v>
      </c>
      <c r="D14" s="23" t="str">
        <f>CONCATENATE('Access-Out'!E14,".",'Access-Out'!G14)</f>
        <v>0901.00G5</v>
      </c>
      <c r="E14" s="27" t="str">
        <f>'Access-Out'!F14</f>
        <v>OPERACOES ESPECIAIS: CUMPRIMENTO DE SENTENCAS JUDICIAIS</v>
      </c>
      <c r="F14" s="27" t="str">
        <f>'Access-Out'!H14</f>
        <v>CONTRIBUICAO DA UNIAO, DE SUAS AUTARQUIAS E FUNDACOES PARA O</v>
      </c>
      <c r="G14" s="23" t="str">
        <f>'Access-Out'!I14</f>
        <v>1</v>
      </c>
      <c r="H14" s="23" t="str">
        <f>'Access-Out'!J14</f>
        <v>0100</v>
      </c>
      <c r="I14" s="27" t="str">
        <f>'Access-Out'!K14</f>
        <v>RECURSOS ORDINARIOS</v>
      </c>
      <c r="J14" s="23" t="str">
        <f>'Access-Out'!L14</f>
        <v>1</v>
      </c>
      <c r="K14" s="26"/>
      <c r="L14" s="26"/>
      <c r="M14" s="26"/>
      <c r="N14" s="24">
        <f t="shared" si="0"/>
        <v>0</v>
      </c>
      <c r="O14" s="26"/>
      <c r="P14" s="26">
        <f>'Access-Out'!M14</f>
        <v>204846</v>
      </c>
      <c r="Q14" s="26"/>
      <c r="R14" s="26">
        <f t="shared" si="1"/>
        <v>204846</v>
      </c>
      <c r="S14" s="26">
        <f>'Access-Out'!N14</f>
        <v>204846</v>
      </c>
      <c r="T14" s="41">
        <f t="shared" si="2"/>
        <v>1</v>
      </c>
      <c r="U14" s="26">
        <f>'Access-Out'!O14</f>
        <v>204846</v>
      </c>
      <c r="V14" s="41">
        <f t="shared" si="3"/>
        <v>1</v>
      </c>
      <c r="W14" s="26">
        <f>'Access-Out'!P14</f>
        <v>204846</v>
      </c>
      <c r="X14" s="41">
        <f t="shared" si="4"/>
        <v>1</v>
      </c>
    </row>
    <row r="15" spans="1:24" ht="28.5" customHeight="1">
      <c r="A15" s="31" t="str">
        <f>'Access-Out'!A15</f>
        <v>26280</v>
      </c>
      <c r="B15" s="27" t="str">
        <f>'Access-Out'!B15</f>
        <v>FUNDACAO UNIVERSIDADE FEDERAL DE SAO CARLOS</v>
      </c>
      <c r="C15" s="23" t="str">
        <f>CONCATENATE('Access-Out'!C15,".",'Access-Out'!D15)</f>
        <v>28.846</v>
      </c>
      <c r="D15" s="23" t="str">
        <f>CONCATENATE('Access-Out'!E15,".",'Access-Out'!G15)</f>
        <v>0901.00G5</v>
      </c>
      <c r="E15" s="27" t="str">
        <f>'Access-Out'!F15</f>
        <v>OPERACOES ESPECIAIS: CUMPRIMENTO DE SENTENCAS JUDICIAIS</v>
      </c>
      <c r="F15" s="27" t="str">
        <f>'Access-Out'!H15</f>
        <v>CONTRIBUICAO DA UNIAO, DE SUAS AUTARQUIAS E FUNDACOES PARA O</v>
      </c>
      <c r="G15" s="23" t="str">
        <f>'Access-Out'!I15</f>
        <v>1</v>
      </c>
      <c r="H15" s="23" t="str">
        <f>'Access-Out'!J15</f>
        <v>0100</v>
      </c>
      <c r="I15" s="27" t="str">
        <f>'Access-Out'!K15</f>
        <v>RECURSOS ORDINARIOS</v>
      </c>
      <c r="J15" s="23" t="str">
        <f>'Access-Out'!L15</f>
        <v>1</v>
      </c>
      <c r="K15" s="24"/>
      <c r="L15" s="24"/>
      <c r="M15" s="24"/>
      <c r="N15" s="24">
        <f t="shared" si="0"/>
        <v>0</v>
      </c>
      <c r="O15" s="24"/>
      <c r="P15" s="26">
        <f>'Access-Out'!M15</f>
        <v>11038</v>
      </c>
      <c r="Q15" s="26"/>
      <c r="R15" s="26">
        <f t="shared" si="1"/>
        <v>11038</v>
      </c>
      <c r="S15" s="26">
        <f>'Access-Out'!N15</f>
        <v>11038</v>
      </c>
      <c r="T15" s="41">
        <f t="shared" si="2"/>
        <v>1</v>
      </c>
      <c r="U15" s="26">
        <f>'Access-Out'!O15</f>
        <v>11038</v>
      </c>
      <c r="V15" s="41">
        <f t="shared" si="3"/>
        <v>1</v>
      </c>
      <c r="W15" s="26">
        <f>'Access-Out'!P15</f>
        <v>11038</v>
      </c>
      <c r="X15" s="41">
        <f t="shared" si="4"/>
        <v>1</v>
      </c>
    </row>
    <row r="16" spans="1:24" ht="28.5" customHeight="1">
      <c r="A16" s="31" t="str">
        <f>'Access-Out'!A16</f>
        <v>26283</v>
      </c>
      <c r="B16" s="27" t="str">
        <f>'Access-Out'!B16</f>
        <v>FUNDACAO UNIVERSIDADE FED.DE MATO GROS.DO SUL</v>
      </c>
      <c r="C16" s="23" t="str">
        <f>CONCATENATE('Access-Out'!C16,".",'Access-Out'!D16)</f>
        <v>28.846</v>
      </c>
      <c r="D16" s="23" t="str">
        <f>CONCATENATE('Access-Out'!E16,".",'Access-Out'!G16)</f>
        <v>0901.0005</v>
      </c>
      <c r="E16" s="27" t="str">
        <f>'Access-Out'!F16</f>
        <v>OPERACOES ESPECIAIS: CUMPRIMENTO DE SENTENCAS JUDICIAIS</v>
      </c>
      <c r="F16" s="27" t="str">
        <f>'Access-Out'!H16</f>
        <v>SENTENCAS JUDICIAIS TRANSITADAS EM JULGADO (PRECATORIOS)</v>
      </c>
      <c r="G16" s="23" t="str">
        <f>'Access-Out'!I16</f>
        <v>1</v>
      </c>
      <c r="H16" s="23" t="str">
        <f>'Access-Out'!J16</f>
        <v>0100</v>
      </c>
      <c r="I16" s="27" t="str">
        <f>'Access-Out'!K16</f>
        <v>RECURSOS ORDINARIOS</v>
      </c>
      <c r="J16" s="23" t="str">
        <f>'Access-Out'!L16</f>
        <v>3</v>
      </c>
      <c r="K16" s="26"/>
      <c r="L16" s="26"/>
      <c r="M16" s="26"/>
      <c r="N16" s="24">
        <f t="shared" si="0"/>
        <v>0</v>
      </c>
      <c r="O16" s="26"/>
      <c r="P16" s="26">
        <f>'Access-Out'!M16</f>
        <v>7823638</v>
      </c>
      <c r="Q16" s="26"/>
      <c r="R16" s="26">
        <f t="shared" si="1"/>
        <v>7823638</v>
      </c>
      <c r="S16" s="26">
        <f>'Access-Out'!N16</f>
        <v>69225.77</v>
      </c>
      <c r="T16" s="41">
        <f t="shared" si="2"/>
        <v>8.8482838802102053E-3</v>
      </c>
      <c r="U16" s="26">
        <f>'Access-Out'!O16</f>
        <v>69225.77</v>
      </c>
      <c r="V16" s="41">
        <f t="shared" si="3"/>
        <v>8.8482838802102053E-3</v>
      </c>
      <c r="W16" s="26">
        <f>'Access-Out'!P16</f>
        <v>69225.77</v>
      </c>
      <c r="X16" s="41">
        <f t="shared" si="4"/>
        <v>8.8482838802102053E-3</v>
      </c>
    </row>
    <row r="17" spans="1:24" ht="28.5" customHeight="1">
      <c r="A17" s="31" t="str">
        <f>'Access-Out'!A17</f>
        <v>26283</v>
      </c>
      <c r="B17" s="27" t="str">
        <f>'Access-Out'!B17</f>
        <v>FUNDACAO UNIVERSIDADE FED.DE MATO GROS.DO SUL</v>
      </c>
      <c r="C17" s="23" t="str">
        <f>CONCATENATE('Access-Out'!C17,".",'Access-Out'!D17)</f>
        <v>28.846</v>
      </c>
      <c r="D17" s="23" t="str">
        <f>CONCATENATE('Access-Out'!E17,".",'Access-Out'!G17)</f>
        <v>0901.0005</v>
      </c>
      <c r="E17" s="27" t="str">
        <f>'Access-Out'!F17</f>
        <v>OPERACOES ESPECIAIS: CUMPRIMENTO DE SENTENCAS JUDICIAIS</v>
      </c>
      <c r="F17" s="27" t="str">
        <f>'Access-Out'!H17</f>
        <v>SENTENCAS JUDICIAIS TRANSITADAS EM JULGADO (PRECATORIOS)</v>
      </c>
      <c r="G17" s="23" t="str">
        <f>'Access-Out'!I17</f>
        <v>1</v>
      </c>
      <c r="H17" s="23" t="str">
        <f>'Access-Out'!J17</f>
        <v>0100</v>
      </c>
      <c r="I17" s="27" t="str">
        <f>'Access-Out'!K17</f>
        <v>RECURSOS ORDINARIOS</v>
      </c>
      <c r="J17" s="23" t="str">
        <f>'Access-Out'!L17</f>
        <v>1</v>
      </c>
      <c r="K17" s="26"/>
      <c r="L17" s="26"/>
      <c r="M17" s="26"/>
      <c r="N17" s="24">
        <f t="shared" si="0"/>
        <v>0</v>
      </c>
      <c r="O17" s="26"/>
      <c r="P17" s="26">
        <f>'Access-Out'!M17</f>
        <v>864707</v>
      </c>
      <c r="Q17" s="26"/>
      <c r="R17" s="26">
        <f t="shared" si="1"/>
        <v>864707</v>
      </c>
      <c r="S17" s="26">
        <f>'Access-Out'!N17</f>
        <v>858113.73</v>
      </c>
      <c r="T17" s="41">
        <f t="shared" si="2"/>
        <v>0.99237513978723424</v>
      </c>
      <c r="U17" s="26">
        <f>'Access-Out'!O17</f>
        <v>858113.73</v>
      </c>
      <c r="V17" s="41">
        <f t="shared" si="3"/>
        <v>0.99237513978723424</v>
      </c>
      <c r="W17" s="26">
        <f>'Access-Out'!P17</f>
        <v>858113.73</v>
      </c>
      <c r="X17" s="41">
        <f t="shared" si="4"/>
        <v>0.99237513978723424</v>
      </c>
    </row>
    <row r="18" spans="1:24" ht="28.5" customHeight="1">
      <c r="A18" s="31" t="str">
        <f>'Access-Out'!A18</f>
        <v>26283</v>
      </c>
      <c r="B18" s="27" t="str">
        <f>'Access-Out'!B18</f>
        <v>FUNDACAO UNIVERSIDADE FED.DE MATO GROS.DO SUL</v>
      </c>
      <c r="C18" s="23" t="str">
        <f>CONCATENATE('Access-Out'!C18,".",'Access-Out'!D18)</f>
        <v>28.846</v>
      </c>
      <c r="D18" s="23" t="str">
        <f>CONCATENATE('Access-Out'!E18,".",'Access-Out'!G18)</f>
        <v>0901.00G5</v>
      </c>
      <c r="E18" s="27" t="str">
        <f>'Access-Out'!F18</f>
        <v>OPERACOES ESPECIAIS: CUMPRIMENTO DE SENTENCAS JUDICIAIS</v>
      </c>
      <c r="F18" s="27" t="str">
        <f>'Access-Out'!H18</f>
        <v>CONTRIBUICAO DA UNIAO, DE SUAS AUTARQUIAS E FUNDACOES PARA O</v>
      </c>
      <c r="G18" s="23" t="str">
        <f>'Access-Out'!I18</f>
        <v>1</v>
      </c>
      <c r="H18" s="23" t="str">
        <f>'Access-Out'!J18</f>
        <v>0100</v>
      </c>
      <c r="I18" s="27" t="str">
        <f>'Access-Out'!K18</f>
        <v>RECURSOS ORDINARIOS</v>
      </c>
      <c r="J18" s="23" t="str">
        <f>'Access-Out'!L18</f>
        <v>1</v>
      </c>
      <c r="K18" s="24"/>
      <c r="L18" s="24"/>
      <c r="M18" s="24"/>
      <c r="N18" s="24">
        <f t="shared" si="0"/>
        <v>0</v>
      </c>
      <c r="O18" s="24"/>
      <c r="P18" s="26">
        <f>'Access-Out'!M18</f>
        <v>38161</v>
      </c>
      <c r="Q18" s="26"/>
      <c r="R18" s="26">
        <f t="shared" si="1"/>
        <v>38161</v>
      </c>
      <c r="S18" s="26">
        <f>'Access-Out'!N18</f>
        <v>38159.74</v>
      </c>
      <c r="T18" s="41">
        <f t="shared" si="2"/>
        <v>0.99996698199732703</v>
      </c>
      <c r="U18" s="26">
        <f>'Access-Out'!O18</f>
        <v>38158.400000000001</v>
      </c>
      <c r="V18" s="41">
        <f t="shared" si="3"/>
        <v>0.99993186761353214</v>
      </c>
      <c r="W18" s="26">
        <f>'Access-Out'!P18</f>
        <v>38158.400000000001</v>
      </c>
      <c r="X18" s="41">
        <f t="shared" si="4"/>
        <v>0.99993186761353214</v>
      </c>
    </row>
    <row r="19" spans="1:24" ht="28.5" customHeight="1">
      <c r="A19" s="31" t="str">
        <f>'Access-Out'!A19</f>
        <v>30202</v>
      </c>
      <c r="B19" s="27" t="str">
        <f>'Access-Out'!B19</f>
        <v>FUNDACAO NACIONAL DO INDIO</v>
      </c>
      <c r="C19" s="23" t="str">
        <f>CONCATENATE('Access-Out'!C19,".",'Access-Out'!D19)</f>
        <v>28.846</v>
      </c>
      <c r="D19" s="23" t="str">
        <f>CONCATENATE('Access-Out'!E19,".",'Access-Out'!G19)</f>
        <v>0901.0005</v>
      </c>
      <c r="E19" s="27" t="str">
        <f>'Access-Out'!F19</f>
        <v>OPERACOES ESPECIAIS: CUMPRIMENTO DE SENTENCAS JUDICIAIS</v>
      </c>
      <c r="F19" s="27" t="str">
        <f>'Access-Out'!H19</f>
        <v>SENTENCAS JUDICIAIS TRANSITADAS EM JULGADO (PRECATORIOS)</v>
      </c>
      <c r="G19" s="23" t="str">
        <f>'Access-Out'!I19</f>
        <v>1</v>
      </c>
      <c r="H19" s="23" t="str">
        <f>'Access-Out'!J19</f>
        <v>0100</v>
      </c>
      <c r="I19" s="27" t="str">
        <f>'Access-Out'!K19</f>
        <v>RECURSOS ORDINARIOS</v>
      </c>
      <c r="J19" s="23" t="str">
        <f>'Access-Out'!L19</f>
        <v>3</v>
      </c>
      <c r="K19" s="24"/>
      <c r="L19" s="24"/>
      <c r="M19" s="24"/>
      <c r="N19" s="24">
        <f t="shared" si="0"/>
        <v>0</v>
      </c>
      <c r="O19" s="24"/>
      <c r="P19" s="26">
        <f>'Access-Out'!M19</f>
        <v>64391</v>
      </c>
      <c r="Q19" s="26"/>
      <c r="R19" s="26">
        <f t="shared" si="1"/>
        <v>64391</v>
      </c>
      <c r="S19" s="26">
        <f>'Access-Out'!N19</f>
        <v>0</v>
      </c>
      <c r="T19" s="41">
        <f t="shared" si="2"/>
        <v>0</v>
      </c>
      <c r="U19" s="26">
        <f>'Access-Out'!O19</f>
        <v>0</v>
      </c>
      <c r="V19" s="41">
        <f t="shared" si="3"/>
        <v>0</v>
      </c>
      <c r="W19" s="26">
        <f>'Access-Out'!P19</f>
        <v>0</v>
      </c>
      <c r="X19" s="41">
        <f t="shared" si="4"/>
        <v>0</v>
      </c>
    </row>
    <row r="20" spans="1:24" ht="28.5" customHeight="1">
      <c r="A20" s="31" t="str">
        <f>'Access-Out'!A20</f>
        <v>33201</v>
      </c>
      <c r="B20" s="27" t="str">
        <f>'Access-Out'!B20</f>
        <v>INSTITUTO NACIONAL DO SEGURO SOCIAL</v>
      </c>
      <c r="C20" s="23" t="str">
        <f>CONCATENATE('Access-Out'!C20,".",'Access-Out'!D20)</f>
        <v>28.846</v>
      </c>
      <c r="D20" s="23" t="str">
        <f>CONCATENATE('Access-Out'!E20,".",'Access-Out'!G20)</f>
        <v>0901.00G5</v>
      </c>
      <c r="E20" s="27" t="str">
        <f>'Access-Out'!F20</f>
        <v>OPERACOES ESPECIAIS: CUMPRIMENTO DE SENTENCAS JUDICIAIS</v>
      </c>
      <c r="F20" s="27" t="str">
        <f>'Access-Out'!H20</f>
        <v>CONTRIBUICAO DA UNIAO, DE SUAS AUTARQUIAS E FUNDACOES PARA O</v>
      </c>
      <c r="G20" s="23" t="str">
        <f>'Access-Out'!I20</f>
        <v>2</v>
      </c>
      <c r="H20" s="23" t="str">
        <f>'Access-Out'!J20</f>
        <v>0151</v>
      </c>
      <c r="I20" s="27" t="str">
        <f>'Access-Out'!K20</f>
        <v>CONTR.SOCIAL S/O LUCRO DAS PESSOAS JURIDICAS</v>
      </c>
      <c r="J20" s="23" t="str">
        <f>'Access-Out'!L20</f>
        <v>1</v>
      </c>
      <c r="K20" s="24"/>
      <c r="L20" s="24"/>
      <c r="M20" s="24"/>
      <c r="N20" s="24">
        <f t="shared" si="0"/>
        <v>0</v>
      </c>
      <c r="O20" s="24"/>
      <c r="P20" s="26">
        <f>'Access-Out'!M20</f>
        <v>0</v>
      </c>
      <c r="Q20" s="26"/>
      <c r="R20" s="26">
        <f t="shared" si="1"/>
        <v>0</v>
      </c>
      <c r="S20" s="26">
        <f>'Access-Out'!N20</f>
        <v>0</v>
      </c>
      <c r="T20" s="41">
        <f t="shared" si="2"/>
        <v>0</v>
      </c>
      <c r="U20" s="26">
        <f>'Access-Out'!O20</f>
        <v>0</v>
      </c>
      <c r="V20" s="41">
        <f t="shared" si="3"/>
        <v>0</v>
      </c>
      <c r="W20" s="26">
        <f>'Access-Out'!P20</f>
        <v>0</v>
      </c>
      <c r="X20" s="41">
        <f t="shared" si="4"/>
        <v>0</v>
      </c>
    </row>
    <row r="21" spans="1:24" ht="28.5" customHeight="1">
      <c r="A21" s="31" t="str">
        <f>'Access-Out'!A21</f>
        <v>36211</v>
      </c>
      <c r="B21" s="27" t="str">
        <f>'Access-Out'!B21</f>
        <v>FUNDACAO NACIONAL DE SAUDE</v>
      </c>
      <c r="C21" s="23" t="str">
        <f>CONCATENATE('Access-Out'!C21,".",'Access-Out'!D21)</f>
        <v>28.846</v>
      </c>
      <c r="D21" s="23" t="str">
        <f>CONCATENATE('Access-Out'!E21,".",'Access-Out'!G21)</f>
        <v>0901.00G5</v>
      </c>
      <c r="E21" s="27" t="str">
        <f>'Access-Out'!F21</f>
        <v>OPERACOES ESPECIAIS: CUMPRIMENTO DE SENTENCAS JUDICIAIS</v>
      </c>
      <c r="F21" s="27" t="str">
        <f>'Access-Out'!H21</f>
        <v>CONTRIBUICAO DA UNIAO, DE SUAS AUTARQUIAS E FUNDACOES PARA O</v>
      </c>
      <c r="G21" s="23" t="str">
        <f>'Access-Out'!I21</f>
        <v>2</v>
      </c>
      <c r="H21" s="23" t="str">
        <f>'Access-Out'!J21</f>
        <v>6151</v>
      </c>
      <c r="I21" s="27" t="str">
        <f>'Access-Out'!K21</f>
        <v>CONTR.SOCIAL S/O LUCRO DAS PESSOAS JURIDICAS</v>
      </c>
      <c r="J21" s="23" t="str">
        <f>'Access-Out'!L21</f>
        <v>1</v>
      </c>
      <c r="K21" s="24"/>
      <c r="L21" s="24"/>
      <c r="M21" s="24"/>
      <c r="N21" s="24">
        <f t="shared" si="0"/>
        <v>0</v>
      </c>
      <c r="O21" s="24"/>
      <c r="P21" s="26">
        <f>'Access-Out'!M21</f>
        <v>12549</v>
      </c>
      <c r="Q21" s="26"/>
      <c r="R21" s="26">
        <f t="shared" si="1"/>
        <v>12549</v>
      </c>
      <c r="S21" s="26">
        <f>'Access-Out'!N21</f>
        <v>12549</v>
      </c>
      <c r="T21" s="41">
        <f t="shared" si="2"/>
        <v>1</v>
      </c>
      <c r="U21" s="26">
        <f>'Access-Out'!O21</f>
        <v>12548.94</v>
      </c>
      <c r="V21" s="41">
        <f t="shared" si="3"/>
        <v>0.99999521874252928</v>
      </c>
      <c r="W21" s="26">
        <f>'Access-Out'!P21</f>
        <v>12548.94</v>
      </c>
      <c r="X21" s="41">
        <f t="shared" si="4"/>
        <v>0.99999521874252928</v>
      </c>
    </row>
    <row r="22" spans="1:24" ht="28.5" customHeight="1">
      <c r="A22" s="31" t="str">
        <f>'Access-Out'!A22</f>
        <v>39252</v>
      </c>
      <c r="B22" s="27" t="str">
        <f>'Access-Out'!B22</f>
        <v>DEPTO.NAC.DE INFRA±ESTRUT.DE TRANSPORTES-DNIT</v>
      </c>
      <c r="C22" s="23" t="str">
        <f>CONCATENATE('Access-Out'!C22,".",'Access-Out'!D22)</f>
        <v>28.846</v>
      </c>
      <c r="D22" s="23" t="str">
        <f>CONCATENATE('Access-Out'!E22,".",'Access-Out'!G22)</f>
        <v>0901.0005</v>
      </c>
      <c r="E22" s="27" t="str">
        <f>'Access-Out'!F22</f>
        <v>OPERACOES ESPECIAIS: CUMPRIMENTO DE SENTENCAS JUDICIAIS</v>
      </c>
      <c r="F22" s="27" t="str">
        <f>'Access-Out'!H22</f>
        <v>SENTENCAS JUDICIAIS TRANSITADAS EM JULGADO (PRECATORIOS)</v>
      </c>
      <c r="G22" s="23" t="str">
        <f>'Access-Out'!I22</f>
        <v>1</v>
      </c>
      <c r="H22" s="23" t="str">
        <f>'Access-Out'!J22</f>
        <v>0100</v>
      </c>
      <c r="I22" s="27" t="str">
        <f>'Access-Out'!K22</f>
        <v>RECURSOS ORDINARIOS</v>
      </c>
      <c r="J22" s="23" t="str">
        <f>'Access-Out'!L22</f>
        <v>5</v>
      </c>
      <c r="K22" s="24"/>
      <c r="L22" s="24"/>
      <c r="M22" s="24"/>
      <c r="N22" s="24">
        <f t="shared" si="0"/>
        <v>0</v>
      </c>
      <c r="O22" s="24"/>
      <c r="P22" s="26">
        <f>'Access-Out'!M22</f>
        <v>265709</v>
      </c>
      <c r="Q22" s="26"/>
      <c r="R22" s="26">
        <f t="shared" si="1"/>
        <v>265709</v>
      </c>
      <c r="S22" s="26">
        <f>'Access-Out'!N22</f>
        <v>0</v>
      </c>
      <c r="T22" s="41">
        <f t="shared" si="2"/>
        <v>0</v>
      </c>
      <c r="U22" s="26">
        <f>'Access-Out'!O22</f>
        <v>0</v>
      </c>
      <c r="V22" s="41">
        <f t="shared" si="3"/>
        <v>0</v>
      </c>
      <c r="W22" s="26">
        <f>'Access-Out'!P22</f>
        <v>0</v>
      </c>
      <c r="X22" s="41">
        <f t="shared" si="4"/>
        <v>0</v>
      </c>
    </row>
    <row r="23" spans="1:24" ht="28.5" customHeight="1">
      <c r="A23" s="31" t="str">
        <f>'Access-Out'!A23</f>
        <v>40201</v>
      </c>
      <c r="B23" s="27" t="str">
        <f>'Access-Out'!B23</f>
        <v>INSTITUTO NACIONAL DO SEGURO SOCIAL - INSS</v>
      </c>
      <c r="C23" s="23" t="str">
        <f>CONCATENATE('Access-Out'!C23,".",'Access-Out'!D23)</f>
        <v>28.846</v>
      </c>
      <c r="D23" s="23" t="str">
        <f>CONCATENATE('Access-Out'!E23,".",'Access-Out'!G23)</f>
        <v>0901.0005</v>
      </c>
      <c r="E23" s="27" t="str">
        <f>'Access-Out'!F23</f>
        <v>OPERACOES ESPECIAIS: CUMPRIMENTO DE SENTENCAS JUDICIAIS</v>
      </c>
      <c r="F23" s="27" t="str">
        <f>'Access-Out'!H23</f>
        <v>SENTENCAS JUDICIAIS TRANSITADAS EM JULGADO (PRECATORIOS)</v>
      </c>
      <c r="G23" s="23" t="str">
        <f>'Access-Out'!I23</f>
        <v>2</v>
      </c>
      <c r="H23" s="23" t="str">
        <f>'Access-Out'!J23</f>
        <v>0100</v>
      </c>
      <c r="I23" s="27" t="str">
        <f>'Access-Out'!K23</f>
        <v>RECURSOS ORDINARIOS</v>
      </c>
      <c r="J23" s="23" t="str">
        <f>'Access-Out'!L23</f>
        <v>1</v>
      </c>
      <c r="K23" s="26"/>
      <c r="L23" s="26"/>
      <c r="M23" s="26"/>
      <c r="N23" s="24">
        <f t="shared" si="0"/>
        <v>0</v>
      </c>
      <c r="O23" s="26"/>
      <c r="P23" s="26">
        <f>'Access-Out'!M23</f>
        <v>688927</v>
      </c>
      <c r="Q23" s="26"/>
      <c r="R23" s="26">
        <f t="shared" si="1"/>
        <v>688927</v>
      </c>
      <c r="S23" s="26">
        <f>'Access-Out'!N23</f>
        <v>589733.31000000006</v>
      </c>
      <c r="T23" s="41">
        <f t="shared" si="2"/>
        <v>0.8560171251816231</v>
      </c>
      <c r="U23" s="26">
        <f>'Access-Out'!O23</f>
        <v>589733.31000000006</v>
      </c>
      <c r="V23" s="41">
        <f t="shared" si="3"/>
        <v>0.8560171251816231</v>
      </c>
      <c r="W23" s="26">
        <f>'Access-Out'!P23</f>
        <v>589733.31000000006</v>
      </c>
      <c r="X23" s="41">
        <f t="shared" si="4"/>
        <v>0.8560171251816231</v>
      </c>
    </row>
    <row r="24" spans="1:24" ht="28.5" customHeight="1">
      <c r="A24" s="31" t="str">
        <f>'Access-Out'!A24</f>
        <v>40201</v>
      </c>
      <c r="B24" s="27" t="str">
        <f>'Access-Out'!B24</f>
        <v>INSTITUTO NACIONAL DO SEGURO SOCIAL - INSS</v>
      </c>
      <c r="C24" s="23" t="str">
        <f>CONCATENATE('Access-Out'!C24,".",'Access-Out'!D24)</f>
        <v>28.846</v>
      </c>
      <c r="D24" s="23" t="str">
        <f>CONCATENATE('Access-Out'!E24,".",'Access-Out'!G24)</f>
        <v>0901.0005</v>
      </c>
      <c r="E24" s="27" t="str">
        <f>'Access-Out'!F24</f>
        <v>OPERACOES ESPECIAIS: CUMPRIMENTO DE SENTENCAS JUDICIAIS</v>
      </c>
      <c r="F24" s="27" t="str">
        <f>'Access-Out'!H24</f>
        <v>SENTENCAS JUDICIAIS TRANSITADAS EM JULGADO (PRECATORIOS)</v>
      </c>
      <c r="G24" s="23" t="str">
        <f>'Access-Out'!I24</f>
        <v>2</v>
      </c>
      <c r="H24" s="23" t="str">
        <f>'Access-Out'!J24</f>
        <v>0151</v>
      </c>
      <c r="I24" s="27" t="str">
        <f>'Access-Out'!K24</f>
        <v>CONTR.SOCIAL S/O LUCRO DAS PESSOAS JURIDICAS</v>
      </c>
      <c r="J24" s="23" t="str">
        <f>'Access-Out'!L24</f>
        <v>3</v>
      </c>
      <c r="K24" s="26"/>
      <c r="L24" s="26"/>
      <c r="M24" s="26"/>
      <c r="N24" s="24">
        <f t="shared" si="0"/>
        <v>0</v>
      </c>
      <c r="O24" s="26"/>
      <c r="P24" s="26">
        <f>'Access-Out'!M24</f>
        <v>38322588</v>
      </c>
      <c r="Q24" s="26"/>
      <c r="R24" s="26">
        <f t="shared" si="1"/>
        <v>38322588</v>
      </c>
      <c r="S24" s="26">
        <f>'Access-Out'!N24</f>
        <v>18954974.030000001</v>
      </c>
      <c r="T24" s="41">
        <f t="shared" si="2"/>
        <v>0.49461623077230593</v>
      </c>
      <c r="U24" s="26">
        <f>'Access-Out'!O24</f>
        <v>18954974.030000001</v>
      </c>
      <c r="V24" s="41">
        <f t="shared" si="3"/>
        <v>0.49461623077230593</v>
      </c>
      <c r="W24" s="26">
        <f>'Access-Out'!P24</f>
        <v>18954974.030000001</v>
      </c>
      <c r="X24" s="41">
        <f t="shared" si="4"/>
        <v>0.49461623077230593</v>
      </c>
    </row>
    <row r="25" spans="1:24" ht="28.5" customHeight="1">
      <c r="A25" s="31" t="str">
        <f>'Access-Out'!A25</f>
        <v>40201</v>
      </c>
      <c r="B25" s="27" t="str">
        <f>'Access-Out'!B25</f>
        <v>INSTITUTO NACIONAL DO SEGURO SOCIAL - INSS</v>
      </c>
      <c r="C25" s="23" t="str">
        <f>CONCATENATE('Access-Out'!C25,".",'Access-Out'!D25)</f>
        <v>28.846</v>
      </c>
      <c r="D25" s="23" t="str">
        <f>CONCATENATE('Access-Out'!E25,".",'Access-Out'!G25)</f>
        <v>0901.0005</v>
      </c>
      <c r="E25" s="27" t="str">
        <f>'Access-Out'!F25</f>
        <v>OPERACOES ESPECIAIS: CUMPRIMENTO DE SENTENCAS JUDICIAIS</v>
      </c>
      <c r="F25" s="27" t="str">
        <f>'Access-Out'!H25</f>
        <v>SENTENCAS JUDICIAIS TRANSITADAS EM JULGADO (PRECATORIOS)</v>
      </c>
      <c r="G25" s="23" t="str">
        <f>'Access-Out'!I25</f>
        <v>2</v>
      </c>
      <c r="H25" s="23" t="str">
        <f>'Access-Out'!J25</f>
        <v>0151</v>
      </c>
      <c r="I25" s="27" t="str">
        <f>'Access-Out'!K25</f>
        <v>CONTR.SOCIAL S/O LUCRO DAS PESSOAS JURIDICAS</v>
      </c>
      <c r="J25" s="23" t="str">
        <f>'Access-Out'!L25</f>
        <v>1</v>
      </c>
      <c r="K25" s="24"/>
      <c r="L25" s="24"/>
      <c r="M25" s="24"/>
      <c r="N25" s="24">
        <f t="shared" si="0"/>
        <v>0</v>
      </c>
      <c r="O25" s="24"/>
      <c r="P25" s="26">
        <f>'Access-Out'!M25</f>
        <v>12322087</v>
      </c>
      <c r="Q25" s="26"/>
      <c r="R25" s="26">
        <f t="shared" si="1"/>
        <v>12322087</v>
      </c>
      <c r="S25" s="26">
        <f>'Access-Out'!N25</f>
        <v>12322087</v>
      </c>
      <c r="T25" s="41">
        <f t="shared" si="2"/>
        <v>1</v>
      </c>
      <c r="U25" s="26">
        <f>'Access-Out'!O25</f>
        <v>12322087</v>
      </c>
      <c r="V25" s="41">
        <f t="shared" si="3"/>
        <v>1</v>
      </c>
      <c r="W25" s="26">
        <f>'Access-Out'!P25</f>
        <v>12322087</v>
      </c>
      <c r="X25" s="41">
        <f t="shared" si="4"/>
        <v>1</v>
      </c>
    </row>
    <row r="26" spans="1:24" ht="28.5" customHeight="1">
      <c r="A26" s="31" t="str">
        <f>'Access-Out'!A26</f>
        <v>40201</v>
      </c>
      <c r="B26" s="27" t="str">
        <f>'Access-Out'!B26</f>
        <v>INSTITUTO NACIONAL DO SEGURO SOCIAL - INSS</v>
      </c>
      <c r="C26" s="23" t="str">
        <f>CONCATENATE('Access-Out'!C26,".",'Access-Out'!D26)</f>
        <v>28.846</v>
      </c>
      <c r="D26" s="23" t="str">
        <f>CONCATENATE('Access-Out'!E26,".",'Access-Out'!G26)</f>
        <v>0901.00G5</v>
      </c>
      <c r="E26" s="27" t="str">
        <f>'Access-Out'!F26</f>
        <v>OPERACOES ESPECIAIS: CUMPRIMENTO DE SENTENCAS JUDICIAIS</v>
      </c>
      <c r="F26" s="27" t="str">
        <f>'Access-Out'!H26</f>
        <v>CONTRIBUICAO DA UNIAO, DE SUAS AUTARQUIAS E FUNDACOES PARA O</v>
      </c>
      <c r="G26" s="23" t="str">
        <f>'Access-Out'!I26</f>
        <v>2</v>
      </c>
      <c r="H26" s="23" t="str">
        <f>'Access-Out'!J26</f>
        <v>0151</v>
      </c>
      <c r="I26" s="27" t="str">
        <f>'Access-Out'!K26</f>
        <v>CONTR.SOCIAL S/O LUCRO DAS PESSOAS JURIDICAS</v>
      </c>
      <c r="J26" s="23" t="str">
        <f>'Access-Out'!L26</f>
        <v>1</v>
      </c>
      <c r="K26" s="24"/>
      <c r="L26" s="24"/>
      <c r="M26" s="24"/>
      <c r="N26" s="24">
        <f t="shared" si="0"/>
        <v>0</v>
      </c>
      <c r="O26" s="24"/>
      <c r="P26" s="26">
        <f>'Access-Out'!M26</f>
        <v>278293</v>
      </c>
      <c r="Q26" s="26"/>
      <c r="R26" s="26">
        <f t="shared" si="1"/>
        <v>278293</v>
      </c>
      <c r="S26" s="26">
        <f>'Access-Out'!N26</f>
        <v>278292.62</v>
      </c>
      <c r="T26" s="41">
        <f t="shared" si="2"/>
        <v>0.9999986345326688</v>
      </c>
      <c r="U26" s="26">
        <f>'Access-Out'!O26</f>
        <v>278290.48</v>
      </c>
      <c r="V26" s="41">
        <f t="shared" si="3"/>
        <v>0.99999094479559303</v>
      </c>
      <c r="W26" s="26">
        <f>'Access-Out'!P26</f>
        <v>278290.48</v>
      </c>
      <c r="X26" s="41">
        <f t="shared" si="4"/>
        <v>0.99999094479559303</v>
      </c>
    </row>
    <row r="27" spans="1:24" ht="28.5" customHeight="1">
      <c r="A27" s="31" t="str">
        <f>'Access-Out'!A27</f>
        <v>40203</v>
      </c>
      <c r="B27" s="27" t="str">
        <f>'Access-Out'!B27</f>
        <v>FUNDACAO JORGE DUPRAT FIG.DE SEG.MED.TRABALHO</v>
      </c>
      <c r="C27" s="23" t="str">
        <f>CONCATENATE('Access-Out'!C27,".",'Access-Out'!D27)</f>
        <v>28.846</v>
      </c>
      <c r="D27" s="23" t="str">
        <f>CONCATENATE('Access-Out'!E27,".",'Access-Out'!G27)</f>
        <v>0901.0005</v>
      </c>
      <c r="E27" s="27" t="str">
        <f>'Access-Out'!F27</f>
        <v>OPERACOES ESPECIAIS: CUMPRIMENTO DE SENTENCAS JUDICIAIS</v>
      </c>
      <c r="F27" s="27" t="str">
        <f>'Access-Out'!H27</f>
        <v>SENTENCAS JUDICIAIS TRANSITADAS EM JULGADO (PRECATORIOS)</v>
      </c>
      <c r="G27" s="23" t="str">
        <f>'Access-Out'!I27</f>
        <v>1</v>
      </c>
      <c r="H27" s="23" t="str">
        <f>'Access-Out'!J27</f>
        <v>0100</v>
      </c>
      <c r="I27" s="27" t="str">
        <f>'Access-Out'!K27</f>
        <v>RECURSOS ORDINARIOS</v>
      </c>
      <c r="J27" s="23" t="str">
        <f>'Access-Out'!L27</f>
        <v>1</v>
      </c>
      <c r="K27" s="24"/>
      <c r="L27" s="24"/>
      <c r="M27" s="24"/>
      <c r="N27" s="24">
        <f t="shared" si="0"/>
        <v>0</v>
      </c>
      <c r="O27" s="24"/>
      <c r="P27" s="26">
        <f>'Access-Out'!M27</f>
        <v>276035</v>
      </c>
      <c r="Q27" s="26"/>
      <c r="R27" s="26">
        <f t="shared" si="1"/>
        <v>276035</v>
      </c>
      <c r="S27" s="26">
        <f>'Access-Out'!N27</f>
        <v>273930.43</v>
      </c>
      <c r="T27" s="41">
        <f t="shared" si="2"/>
        <v>0.99237571322477225</v>
      </c>
      <c r="U27" s="26">
        <f>'Access-Out'!O27</f>
        <v>273930.43</v>
      </c>
      <c r="V27" s="41">
        <f t="shared" si="3"/>
        <v>0.99237571322477225</v>
      </c>
      <c r="W27" s="26">
        <f>'Access-Out'!P27</f>
        <v>273930.43</v>
      </c>
      <c r="X27" s="41">
        <f t="shared" si="4"/>
        <v>0.99237571322477225</v>
      </c>
    </row>
    <row r="28" spans="1:24" ht="28.5" customHeight="1">
      <c r="A28" s="31" t="str">
        <f>'Access-Out'!A28</f>
        <v>40904</v>
      </c>
      <c r="B28" s="27" t="str">
        <f>'Access-Out'!B28</f>
        <v>FUNDO DO REGIME GERAL DA PREVID.SOCIAL- FRGPS</v>
      </c>
      <c r="C28" s="23" t="str">
        <f>CONCATENATE('Access-Out'!C28,".",'Access-Out'!D28)</f>
        <v>28.846</v>
      </c>
      <c r="D28" s="23" t="str">
        <f>CONCATENATE('Access-Out'!E28,".",'Access-Out'!G28)</f>
        <v>0901.0005</v>
      </c>
      <c r="E28" s="27" t="str">
        <f>'Access-Out'!F28</f>
        <v>OPERACOES ESPECIAIS: CUMPRIMENTO DE SENTENCAS JUDICIAIS</v>
      </c>
      <c r="F28" s="27" t="str">
        <f>'Access-Out'!H28</f>
        <v>SENTENCAS JUDICIAIS TRANSITADAS EM JULGADO (PRECATORIOS)</v>
      </c>
      <c r="G28" s="23" t="str">
        <f>'Access-Out'!I28</f>
        <v>2</v>
      </c>
      <c r="H28" s="23" t="str">
        <f>'Access-Out'!J28</f>
        <v>0100</v>
      </c>
      <c r="I28" s="27" t="str">
        <f>'Access-Out'!K28</f>
        <v>RECURSOS ORDINARIOS</v>
      </c>
      <c r="J28" s="23" t="str">
        <f>'Access-Out'!L28</f>
        <v>3</v>
      </c>
      <c r="K28" s="24"/>
      <c r="L28" s="24"/>
      <c r="M28" s="24"/>
      <c r="N28" s="24">
        <f t="shared" si="0"/>
        <v>0</v>
      </c>
      <c r="O28" s="24"/>
      <c r="P28" s="26">
        <f>'Access-Out'!M28</f>
        <v>1741922213</v>
      </c>
      <c r="Q28" s="26"/>
      <c r="R28" s="26">
        <f t="shared" si="1"/>
        <v>1741922213</v>
      </c>
      <c r="S28" s="26">
        <f>'Access-Out'!N28</f>
        <v>1725348531.3399999</v>
      </c>
      <c r="T28" s="41">
        <f t="shared" si="2"/>
        <v>0.99048540656045925</v>
      </c>
      <c r="U28" s="26">
        <f>'Access-Out'!O28</f>
        <v>1725348531.3399999</v>
      </c>
      <c r="V28" s="41">
        <f t="shared" si="3"/>
        <v>0.99048540656045925</v>
      </c>
      <c r="W28" s="26">
        <f>'Access-Out'!P28</f>
        <v>1725348531.3399999</v>
      </c>
      <c r="X28" s="41">
        <f t="shared" si="4"/>
        <v>0.99048540656045925</v>
      </c>
    </row>
    <row r="29" spans="1:24" ht="28.5" customHeight="1">
      <c r="A29" s="31" t="str">
        <f>'Access-Out'!A29</f>
        <v>40904</v>
      </c>
      <c r="B29" s="27" t="str">
        <f>'Access-Out'!B29</f>
        <v>FUNDO DO REGIME GERAL DA PREVID.SOCIAL- FRGPS</v>
      </c>
      <c r="C29" s="23" t="str">
        <f>CONCATENATE('Access-Out'!C29,".",'Access-Out'!D29)</f>
        <v>28.846</v>
      </c>
      <c r="D29" s="23" t="str">
        <f>CONCATENATE('Access-Out'!E29,".",'Access-Out'!G29)</f>
        <v>0901.0625</v>
      </c>
      <c r="E29" s="27" t="str">
        <f>'Access-Out'!F29</f>
        <v>OPERACOES ESPECIAIS: CUMPRIMENTO DE SENTENCAS JUDICIAIS</v>
      </c>
      <c r="F29" s="27" t="str">
        <f>'Access-Out'!H29</f>
        <v>SENTENCAS JUDICIAIS TRANSITADAS EM JULGADO DE PEQUENO VALOR</v>
      </c>
      <c r="G29" s="23" t="str">
        <f>'Access-Out'!I29</f>
        <v>2</v>
      </c>
      <c r="H29" s="23" t="str">
        <f>'Access-Out'!J29</f>
        <v>0100</v>
      </c>
      <c r="I29" s="27" t="str">
        <f>'Access-Out'!K29</f>
        <v>RECURSOS ORDINARIOS</v>
      </c>
      <c r="J29" s="23" t="str">
        <f>'Access-Out'!L29</f>
        <v>3</v>
      </c>
      <c r="K29" s="24"/>
      <c r="L29" s="24"/>
      <c r="M29" s="24"/>
      <c r="N29" s="24">
        <f t="shared" si="0"/>
        <v>0</v>
      </c>
      <c r="O29" s="24"/>
      <c r="P29" s="26">
        <f>'Access-Out'!M29</f>
        <v>1208192859</v>
      </c>
      <c r="Q29" s="26"/>
      <c r="R29" s="26">
        <f t="shared" si="1"/>
        <v>1208192859</v>
      </c>
      <c r="S29" s="26">
        <f>'Access-Out'!N29</f>
        <v>1203640617.6800001</v>
      </c>
      <c r="T29" s="41">
        <f t="shared" si="2"/>
        <v>0.99623218984776341</v>
      </c>
      <c r="U29" s="26">
        <f>'Access-Out'!O29</f>
        <v>1203640617.6800001</v>
      </c>
      <c r="V29" s="41">
        <f t="shared" si="3"/>
        <v>0.99623218984776341</v>
      </c>
      <c r="W29" s="26">
        <f>'Access-Out'!P29</f>
        <v>1203640617.6800001</v>
      </c>
      <c r="X29" s="41">
        <f t="shared" si="4"/>
        <v>0.99623218984776341</v>
      </c>
    </row>
    <row r="30" spans="1:24" ht="28.5" customHeight="1">
      <c r="A30" s="31" t="str">
        <f>'Access-Out'!A30</f>
        <v>42204</v>
      </c>
      <c r="B30" s="27" t="str">
        <f>'Access-Out'!B30</f>
        <v>INSTITUTO DO PATRIMONIO HIST. E ART. NACIONAL</v>
      </c>
      <c r="C30" s="23" t="str">
        <f>CONCATENATE('Access-Out'!C30,".",'Access-Out'!D30)</f>
        <v>28.846</v>
      </c>
      <c r="D30" s="23" t="str">
        <f>CONCATENATE('Access-Out'!E30,".",'Access-Out'!G30)</f>
        <v>0901.00G5</v>
      </c>
      <c r="E30" s="27" t="str">
        <f>'Access-Out'!F30</f>
        <v>OPERACOES ESPECIAIS: CUMPRIMENTO DE SENTENCAS JUDICIAIS</v>
      </c>
      <c r="F30" s="27" t="str">
        <f>'Access-Out'!H30</f>
        <v>CONTRIBUICAO DA UNIAO, DE SUAS AUTARQUIAS E FUNDACOES PARA O</v>
      </c>
      <c r="G30" s="23" t="str">
        <f>'Access-Out'!I30</f>
        <v>1</v>
      </c>
      <c r="H30" s="23" t="str">
        <f>'Access-Out'!J30</f>
        <v>0100</v>
      </c>
      <c r="I30" s="27" t="str">
        <f>'Access-Out'!K30</f>
        <v>RECURSOS ORDINARIOS</v>
      </c>
      <c r="J30" s="23" t="str">
        <f>'Access-Out'!L30</f>
        <v>1</v>
      </c>
      <c r="K30" s="24"/>
      <c r="L30" s="24"/>
      <c r="M30" s="24"/>
      <c r="N30" s="24">
        <f t="shared" si="0"/>
        <v>0</v>
      </c>
      <c r="O30" s="24"/>
      <c r="P30" s="26">
        <f>'Access-Out'!M30</f>
        <v>37032</v>
      </c>
      <c r="Q30" s="26"/>
      <c r="R30" s="26">
        <f t="shared" si="1"/>
        <v>37032</v>
      </c>
      <c r="S30" s="26">
        <f>'Access-Out'!N30</f>
        <v>37031.5</v>
      </c>
      <c r="T30" s="41">
        <f t="shared" si="2"/>
        <v>0.99998649816375029</v>
      </c>
      <c r="U30" s="26">
        <f>'Access-Out'!O30</f>
        <v>37031</v>
      </c>
      <c r="V30" s="41">
        <f t="shared" si="3"/>
        <v>0.99997299632750059</v>
      </c>
      <c r="W30" s="26">
        <f>'Access-Out'!P30</f>
        <v>37031</v>
      </c>
      <c r="X30" s="41">
        <f t="shared" si="4"/>
        <v>0.99997299632750059</v>
      </c>
    </row>
    <row r="31" spans="1:24" ht="28.5" customHeight="1">
      <c r="A31" s="31" t="str">
        <f>'Access-Out'!A31</f>
        <v>44201</v>
      </c>
      <c r="B31" s="27" t="str">
        <f>'Access-Out'!B31</f>
        <v>INST.BRAS.DO MEIO AMB.E REC.NAT.RENOVAVEIS</v>
      </c>
      <c r="C31" s="23" t="str">
        <f>CONCATENATE('Access-Out'!C31,".",'Access-Out'!D31)</f>
        <v>28.846</v>
      </c>
      <c r="D31" s="23" t="str">
        <f>CONCATENATE('Access-Out'!E31,".",'Access-Out'!G31)</f>
        <v>0901.0005</v>
      </c>
      <c r="E31" s="27" t="str">
        <f>'Access-Out'!F31</f>
        <v>OPERACOES ESPECIAIS: CUMPRIMENTO DE SENTENCAS JUDICIAIS</v>
      </c>
      <c r="F31" s="27" t="str">
        <f>'Access-Out'!H31</f>
        <v>SENTENCAS JUDICIAIS TRANSITADAS EM JULGADO (PRECATORIOS)</v>
      </c>
      <c r="G31" s="23" t="str">
        <f>'Access-Out'!I31</f>
        <v>1</v>
      </c>
      <c r="H31" s="23" t="str">
        <f>'Access-Out'!J31</f>
        <v>0100</v>
      </c>
      <c r="I31" s="27" t="str">
        <f>'Access-Out'!K31</f>
        <v>RECURSOS ORDINARIOS</v>
      </c>
      <c r="J31" s="23" t="str">
        <f>'Access-Out'!L31</f>
        <v>3</v>
      </c>
      <c r="K31" s="24"/>
      <c r="L31" s="24"/>
      <c r="M31" s="24"/>
      <c r="N31" s="24">
        <f t="shared" si="0"/>
        <v>0</v>
      </c>
      <c r="O31" s="24"/>
      <c r="P31" s="26">
        <f>'Access-Out'!M31</f>
        <v>112369</v>
      </c>
      <c r="Q31" s="26"/>
      <c r="R31" s="26">
        <f t="shared" si="1"/>
        <v>112369</v>
      </c>
      <c r="S31" s="26">
        <f>'Access-Out'!N31</f>
        <v>0</v>
      </c>
      <c r="T31" s="41">
        <f t="shared" si="2"/>
        <v>0</v>
      </c>
      <c r="U31" s="26">
        <f>'Access-Out'!O31</f>
        <v>0</v>
      </c>
      <c r="V31" s="41">
        <f t="shared" si="3"/>
        <v>0</v>
      </c>
      <c r="W31" s="26">
        <f>'Access-Out'!P31</f>
        <v>0</v>
      </c>
      <c r="X31" s="41">
        <f t="shared" si="4"/>
        <v>0</v>
      </c>
    </row>
    <row r="32" spans="1:24" ht="28.5" customHeight="1">
      <c r="A32" s="31" t="str">
        <f>'Access-Out'!A32</f>
        <v>44201</v>
      </c>
      <c r="B32" s="27" t="str">
        <f>'Access-Out'!B32</f>
        <v>INST.BRAS.DO MEIO AMB.E REC.NAT.RENOVAVEIS</v>
      </c>
      <c r="C32" s="23" t="str">
        <f>CONCATENATE('Access-Out'!C32,".",'Access-Out'!D32)</f>
        <v>28.846</v>
      </c>
      <c r="D32" s="23" t="str">
        <f>CONCATENATE('Access-Out'!E32,".",'Access-Out'!G32)</f>
        <v>0901.0005</v>
      </c>
      <c r="E32" s="27" t="str">
        <f>'Access-Out'!F32</f>
        <v>OPERACOES ESPECIAIS: CUMPRIMENTO DE SENTENCAS JUDICIAIS</v>
      </c>
      <c r="F32" s="27" t="str">
        <f>'Access-Out'!H32</f>
        <v>SENTENCAS JUDICIAIS TRANSITADAS EM JULGADO (PRECATORIOS)</v>
      </c>
      <c r="G32" s="23" t="str">
        <f>'Access-Out'!I32</f>
        <v>1</v>
      </c>
      <c r="H32" s="23" t="str">
        <f>'Access-Out'!J32</f>
        <v>0100</v>
      </c>
      <c r="I32" s="27" t="str">
        <f>'Access-Out'!K32</f>
        <v>RECURSOS ORDINARIOS</v>
      </c>
      <c r="J32" s="23" t="str">
        <f>'Access-Out'!L32</f>
        <v>1</v>
      </c>
      <c r="K32" s="24"/>
      <c r="L32" s="24"/>
      <c r="M32" s="24"/>
      <c r="N32" s="24">
        <f t="shared" si="0"/>
        <v>0</v>
      </c>
      <c r="O32" s="24"/>
      <c r="P32" s="26">
        <f>'Access-Out'!M32</f>
        <v>244353</v>
      </c>
      <c r="Q32" s="26"/>
      <c r="R32" s="26">
        <f t="shared" si="1"/>
        <v>244353</v>
      </c>
      <c r="S32" s="26">
        <f>'Access-Out'!N32</f>
        <v>242489.2</v>
      </c>
      <c r="T32" s="41">
        <f t="shared" si="2"/>
        <v>0.99237251026179341</v>
      </c>
      <c r="U32" s="26">
        <f>'Access-Out'!O32</f>
        <v>242489.2</v>
      </c>
      <c r="V32" s="41">
        <f t="shared" si="3"/>
        <v>0.99237251026179341</v>
      </c>
      <c r="W32" s="26">
        <f>'Access-Out'!P32</f>
        <v>242489.2</v>
      </c>
      <c r="X32" s="41">
        <f t="shared" si="4"/>
        <v>0.99237251026179341</v>
      </c>
    </row>
    <row r="33" spans="1:24" ht="28.5" customHeight="1">
      <c r="A33" s="31" t="str">
        <f>'Access-Out'!A33</f>
        <v>47205</v>
      </c>
      <c r="B33" s="27" t="str">
        <f>'Access-Out'!B33</f>
        <v>FUNDACAO INST.BRAS.DE GEOGRAFIA E ESTATISTICA</v>
      </c>
      <c r="C33" s="23" t="str">
        <f>CONCATENATE('Access-Out'!C33,".",'Access-Out'!D33)</f>
        <v>28.846</v>
      </c>
      <c r="D33" s="23" t="str">
        <f>CONCATENATE('Access-Out'!E33,".",'Access-Out'!G33)</f>
        <v>0901.0005</v>
      </c>
      <c r="E33" s="27" t="str">
        <f>'Access-Out'!F33</f>
        <v>OPERACOES ESPECIAIS: CUMPRIMENTO DE SENTENCAS JUDICIAIS</v>
      </c>
      <c r="F33" s="27" t="str">
        <f>'Access-Out'!H33</f>
        <v>SENTENCAS JUDICIAIS TRANSITADAS EM JULGADO (PRECATORIOS)</v>
      </c>
      <c r="G33" s="23" t="str">
        <f>'Access-Out'!I33</f>
        <v>1</v>
      </c>
      <c r="H33" s="23" t="str">
        <f>'Access-Out'!J33</f>
        <v>0100</v>
      </c>
      <c r="I33" s="27" t="str">
        <f>'Access-Out'!K33</f>
        <v>RECURSOS ORDINARIOS</v>
      </c>
      <c r="J33" s="23" t="str">
        <f>'Access-Out'!L33</f>
        <v>1</v>
      </c>
      <c r="K33" s="24"/>
      <c r="L33" s="24"/>
      <c r="M33" s="24"/>
      <c r="N33" s="24">
        <f t="shared" si="0"/>
        <v>0</v>
      </c>
      <c r="O33" s="24"/>
      <c r="P33" s="26">
        <f>'Access-Out'!M33</f>
        <v>182647</v>
      </c>
      <c r="Q33" s="26"/>
      <c r="R33" s="26">
        <f t="shared" si="1"/>
        <v>182647</v>
      </c>
      <c r="S33" s="26">
        <f>'Access-Out'!N33</f>
        <v>181253.79</v>
      </c>
      <c r="T33" s="41">
        <f t="shared" si="2"/>
        <v>0.99237211670599579</v>
      </c>
      <c r="U33" s="26">
        <f>'Access-Out'!O33</f>
        <v>181253.79</v>
      </c>
      <c r="V33" s="41">
        <f t="shared" si="3"/>
        <v>0.99237211670599579</v>
      </c>
      <c r="W33" s="26">
        <f>'Access-Out'!P33</f>
        <v>181253.79</v>
      </c>
      <c r="X33" s="41">
        <f t="shared" si="4"/>
        <v>0.99237211670599579</v>
      </c>
    </row>
    <row r="34" spans="1:24" ht="28.5" customHeight="1">
      <c r="A34" s="31" t="str">
        <f>'Access-Out'!A34</f>
        <v>49201</v>
      </c>
      <c r="B34" s="27" t="str">
        <f>'Access-Out'!B34</f>
        <v>INSTITUTO NAC. DE COLONIZACAO E REF. AGRARIA</v>
      </c>
      <c r="C34" s="23" t="str">
        <f>CONCATENATE('Access-Out'!C34,".",'Access-Out'!D34)</f>
        <v>28.846</v>
      </c>
      <c r="D34" s="23" t="str">
        <f>CONCATENATE('Access-Out'!E34,".",'Access-Out'!G34)</f>
        <v>0901.0005</v>
      </c>
      <c r="E34" s="27" t="str">
        <f>'Access-Out'!F34</f>
        <v>OPERACOES ESPECIAIS: CUMPRIMENTO DE SENTENCAS JUDICIAIS</v>
      </c>
      <c r="F34" s="27" t="str">
        <f>'Access-Out'!H34</f>
        <v>SENTENCAS JUDICIAIS TRANSITADAS EM JULGADO (PRECATORIOS)</v>
      </c>
      <c r="G34" s="23" t="str">
        <f>'Access-Out'!I34</f>
        <v>1</v>
      </c>
      <c r="H34" s="23" t="str">
        <f>'Access-Out'!J34</f>
        <v>0100</v>
      </c>
      <c r="I34" s="27" t="str">
        <f>'Access-Out'!K34</f>
        <v>RECURSOS ORDINARIOS</v>
      </c>
      <c r="J34" s="23" t="str">
        <f>'Access-Out'!L34</f>
        <v>5</v>
      </c>
      <c r="K34" s="24"/>
      <c r="L34" s="24"/>
      <c r="M34" s="24"/>
      <c r="N34" s="24">
        <f t="shared" si="0"/>
        <v>0</v>
      </c>
      <c r="O34" s="24"/>
      <c r="P34" s="26">
        <f>'Access-Out'!M34</f>
        <v>95282391</v>
      </c>
      <c r="Q34" s="26"/>
      <c r="R34" s="26">
        <f t="shared" si="1"/>
        <v>95282391</v>
      </c>
      <c r="S34" s="26">
        <f>'Access-Out'!N34</f>
        <v>0</v>
      </c>
      <c r="T34" s="41">
        <f t="shared" si="2"/>
        <v>0</v>
      </c>
      <c r="U34" s="26">
        <f>'Access-Out'!O34</f>
        <v>0</v>
      </c>
      <c r="V34" s="41">
        <f t="shared" si="3"/>
        <v>0</v>
      </c>
      <c r="W34" s="26">
        <f>'Access-Out'!P34</f>
        <v>0</v>
      </c>
      <c r="X34" s="41">
        <f t="shared" si="4"/>
        <v>0</v>
      </c>
    </row>
    <row r="35" spans="1:24" ht="28.5" customHeight="1">
      <c r="A35" s="31" t="str">
        <f>'Access-Out'!A35</f>
        <v>49201</v>
      </c>
      <c r="B35" s="27" t="str">
        <f>'Access-Out'!B35</f>
        <v>INSTITUTO NAC. DE COLONIZACAO E REF. AGRARIA</v>
      </c>
      <c r="C35" s="23" t="str">
        <f>CONCATENATE('Access-Out'!C35,".",'Access-Out'!D35)</f>
        <v>28.846</v>
      </c>
      <c r="D35" s="23" t="str">
        <f>CONCATENATE('Access-Out'!E35,".",'Access-Out'!G35)</f>
        <v>0901.0005</v>
      </c>
      <c r="E35" s="27" t="str">
        <f>'Access-Out'!F35</f>
        <v>OPERACOES ESPECIAIS: CUMPRIMENTO DE SENTENCAS JUDICIAIS</v>
      </c>
      <c r="F35" s="27" t="str">
        <f>'Access-Out'!H35</f>
        <v>SENTENCAS JUDICIAIS TRANSITADAS EM JULGADO (PRECATORIOS)</v>
      </c>
      <c r="G35" s="23" t="str">
        <f>'Access-Out'!I35</f>
        <v>1</v>
      </c>
      <c r="H35" s="23" t="str">
        <f>'Access-Out'!J35</f>
        <v>0100</v>
      </c>
      <c r="I35" s="27" t="str">
        <f>'Access-Out'!K35</f>
        <v>RECURSOS ORDINARIOS</v>
      </c>
      <c r="J35" s="23" t="str">
        <f>'Access-Out'!L35</f>
        <v>3</v>
      </c>
      <c r="K35" s="24"/>
      <c r="L35" s="24"/>
      <c r="M35" s="24"/>
      <c r="N35" s="24">
        <f t="shared" si="0"/>
        <v>0</v>
      </c>
      <c r="O35" s="24"/>
      <c r="P35" s="26">
        <f>'Access-Out'!M35</f>
        <v>1278026</v>
      </c>
      <c r="Q35" s="26"/>
      <c r="R35" s="26">
        <f t="shared" si="1"/>
        <v>1278026</v>
      </c>
      <c r="S35" s="26">
        <f>'Access-Out'!N35</f>
        <v>0</v>
      </c>
      <c r="T35" s="41">
        <f t="shared" si="2"/>
        <v>0</v>
      </c>
      <c r="U35" s="26">
        <f>'Access-Out'!O35</f>
        <v>0</v>
      </c>
      <c r="V35" s="41">
        <f t="shared" si="3"/>
        <v>0</v>
      </c>
      <c r="W35" s="26">
        <f>'Access-Out'!P35</f>
        <v>0</v>
      </c>
      <c r="X35" s="41">
        <f t="shared" si="4"/>
        <v>0</v>
      </c>
    </row>
    <row r="36" spans="1:24" ht="28.5" customHeight="1">
      <c r="A36" s="31" t="str">
        <f>'Access-Out'!A36</f>
        <v>49201</v>
      </c>
      <c r="B36" s="27" t="str">
        <f>'Access-Out'!B36</f>
        <v>INSTITUTO NAC. DE COLONIZACAO E REF. AGRARIA</v>
      </c>
      <c r="C36" s="23" t="str">
        <f>CONCATENATE('Access-Out'!C36,".",'Access-Out'!D36)</f>
        <v>28.846</v>
      </c>
      <c r="D36" s="23" t="str">
        <f>CONCATENATE('Access-Out'!E36,".",'Access-Out'!G36)</f>
        <v>0901.0005</v>
      </c>
      <c r="E36" s="27" t="str">
        <f>'Access-Out'!F36</f>
        <v>OPERACOES ESPECIAIS: CUMPRIMENTO DE SENTENCAS JUDICIAIS</v>
      </c>
      <c r="F36" s="27" t="str">
        <f>'Access-Out'!H36</f>
        <v>SENTENCAS JUDICIAIS TRANSITADAS EM JULGADO (PRECATORIOS)</v>
      </c>
      <c r="G36" s="23" t="str">
        <f>'Access-Out'!I36</f>
        <v>1</v>
      </c>
      <c r="H36" s="23" t="str">
        <f>'Access-Out'!J36</f>
        <v>0100</v>
      </c>
      <c r="I36" s="27" t="str">
        <f>'Access-Out'!K36</f>
        <v>RECURSOS ORDINARIOS</v>
      </c>
      <c r="J36" s="23" t="str">
        <f>'Access-Out'!L36</f>
        <v>1</v>
      </c>
      <c r="K36" s="24"/>
      <c r="L36" s="24"/>
      <c r="M36" s="24"/>
      <c r="N36" s="24">
        <f t="shared" si="0"/>
        <v>0</v>
      </c>
      <c r="O36" s="24"/>
      <c r="P36" s="26">
        <f>'Access-Out'!M36</f>
        <v>573382</v>
      </c>
      <c r="Q36" s="26"/>
      <c r="R36" s="26">
        <f t="shared" si="1"/>
        <v>573382</v>
      </c>
      <c r="S36" s="26">
        <f>'Access-Out'!N36</f>
        <v>569010.30000000005</v>
      </c>
      <c r="T36" s="41">
        <f t="shared" si="2"/>
        <v>0.9923755890488366</v>
      </c>
      <c r="U36" s="26">
        <f>'Access-Out'!O36</f>
        <v>569010.30000000005</v>
      </c>
      <c r="V36" s="41">
        <f t="shared" si="3"/>
        <v>0.9923755890488366</v>
      </c>
      <c r="W36" s="26">
        <f>'Access-Out'!P36</f>
        <v>569010.30000000005</v>
      </c>
      <c r="X36" s="41">
        <f t="shared" si="4"/>
        <v>0.9923755890488366</v>
      </c>
    </row>
    <row r="37" spans="1:24" ht="28.5" customHeight="1">
      <c r="A37" s="31" t="str">
        <f>'Access-Out'!A37</f>
        <v>49201</v>
      </c>
      <c r="B37" s="27" t="str">
        <f>'Access-Out'!B37</f>
        <v>INSTITUTO NAC. DE COLONIZACAO E REF. AGRARIA</v>
      </c>
      <c r="C37" s="23" t="str">
        <f>CONCATENATE('Access-Out'!C37,".",'Access-Out'!D37)</f>
        <v>28.846</v>
      </c>
      <c r="D37" s="23" t="str">
        <f>CONCATENATE('Access-Out'!E37,".",'Access-Out'!G37)</f>
        <v>0901.00G5</v>
      </c>
      <c r="E37" s="27" t="str">
        <f>'Access-Out'!F37</f>
        <v>OPERACOES ESPECIAIS: CUMPRIMENTO DE SENTENCAS JUDICIAIS</v>
      </c>
      <c r="F37" s="27" t="str">
        <f>'Access-Out'!H37</f>
        <v>CONTRIBUICAO DA UNIAO, DE SUAS AUTARQUIAS E FUNDACOES PARA O</v>
      </c>
      <c r="G37" s="23" t="str">
        <f>'Access-Out'!I37</f>
        <v>1</v>
      </c>
      <c r="H37" s="23" t="str">
        <f>'Access-Out'!J37</f>
        <v>0100</v>
      </c>
      <c r="I37" s="27" t="str">
        <f>'Access-Out'!K37</f>
        <v>RECURSOS ORDINARIOS</v>
      </c>
      <c r="J37" s="23" t="str">
        <f>'Access-Out'!L37</f>
        <v>1</v>
      </c>
      <c r="K37" s="24"/>
      <c r="L37" s="24"/>
      <c r="M37" s="24"/>
      <c r="N37" s="24">
        <f t="shared" si="0"/>
        <v>0</v>
      </c>
      <c r="O37" s="24"/>
      <c r="P37" s="26">
        <f>'Access-Out'!M37</f>
        <v>16435</v>
      </c>
      <c r="Q37" s="26"/>
      <c r="R37" s="26">
        <f t="shared" si="1"/>
        <v>16435</v>
      </c>
      <c r="S37" s="26">
        <f>'Access-Out'!N37</f>
        <v>16435</v>
      </c>
      <c r="T37" s="41">
        <f t="shared" si="2"/>
        <v>1</v>
      </c>
      <c r="U37" s="26">
        <f>'Access-Out'!O37</f>
        <v>16434.3</v>
      </c>
      <c r="V37" s="41">
        <f t="shared" si="3"/>
        <v>0.99995740797079402</v>
      </c>
      <c r="W37" s="26">
        <f>'Access-Out'!P37</f>
        <v>16434.3</v>
      </c>
      <c r="X37" s="41">
        <f t="shared" si="4"/>
        <v>0.99995740797079402</v>
      </c>
    </row>
    <row r="38" spans="1:24" ht="28.5" customHeight="1">
      <c r="A38" s="31" t="str">
        <f>'Access-Out'!A38</f>
        <v>52221</v>
      </c>
      <c r="B38" s="27" t="str">
        <f>'Access-Out'!B38</f>
        <v>INDUSTRIA DE MATERIAL BELICO DO BRASIL-IMBEL</v>
      </c>
      <c r="C38" s="23" t="str">
        <f>CONCATENATE('Access-Out'!C38,".",'Access-Out'!D38)</f>
        <v>28.846</v>
      </c>
      <c r="D38" s="23" t="str">
        <f>CONCATENATE('Access-Out'!E38,".",'Access-Out'!G38)</f>
        <v>0901.0005</v>
      </c>
      <c r="E38" s="27" t="str">
        <f>'Access-Out'!F38</f>
        <v>OPERACOES ESPECIAIS: CUMPRIMENTO DE SENTENCAS JUDICIAIS</v>
      </c>
      <c r="F38" s="27" t="str">
        <f>'Access-Out'!H38</f>
        <v>SENTENCAS JUDICIAIS TRANSITADAS EM JULGADO (PRECATORIOS)</v>
      </c>
      <c r="G38" s="23" t="str">
        <f>'Access-Out'!I38</f>
        <v>1</v>
      </c>
      <c r="H38" s="23" t="str">
        <f>'Access-Out'!J38</f>
        <v>0100</v>
      </c>
      <c r="I38" s="27" t="str">
        <f>'Access-Out'!K38</f>
        <v>RECURSOS ORDINARIOS</v>
      </c>
      <c r="J38" s="23" t="str">
        <f>'Access-Out'!L38</f>
        <v>3</v>
      </c>
      <c r="K38" s="24"/>
      <c r="L38" s="24"/>
      <c r="M38" s="24"/>
      <c r="N38" s="24">
        <f t="shared" si="0"/>
        <v>0</v>
      </c>
      <c r="O38" s="24"/>
      <c r="P38" s="26">
        <f>'Access-Out'!M38</f>
        <v>183060</v>
      </c>
      <c r="Q38" s="26"/>
      <c r="R38" s="26">
        <f t="shared" si="1"/>
        <v>183060</v>
      </c>
      <c r="S38" s="26">
        <f>'Access-Out'!N38</f>
        <v>181663.62</v>
      </c>
      <c r="T38" s="41">
        <f t="shared" si="2"/>
        <v>0.99237200917731894</v>
      </c>
      <c r="U38" s="26">
        <f>'Access-Out'!O38</f>
        <v>181663.62</v>
      </c>
      <c r="V38" s="41">
        <f t="shared" si="3"/>
        <v>0.99237200917731894</v>
      </c>
      <c r="W38" s="26">
        <f>'Access-Out'!P38</f>
        <v>181663.62</v>
      </c>
      <c r="X38" s="41">
        <f t="shared" si="4"/>
        <v>0.99237200917731894</v>
      </c>
    </row>
    <row r="39" spans="1:24" ht="28.5" customHeight="1">
      <c r="A39" s="31" t="str">
        <f>'Access-Out'!A39</f>
        <v>55901</v>
      </c>
      <c r="B39" s="27" t="str">
        <f>'Access-Out'!B39</f>
        <v>FUNDO NACIONAL DE ASSISTENCIA SOCIAL</v>
      </c>
      <c r="C39" s="23" t="str">
        <f>CONCATENATE('Access-Out'!C39,".",'Access-Out'!D39)</f>
        <v>28.846</v>
      </c>
      <c r="D39" s="23" t="str">
        <f>CONCATENATE('Access-Out'!E39,".",'Access-Out'!G39)</f>
        <v>0901.0005</v>
      </c>
      <c r="E39" s="27" t="str">
        <f>'Access-Out'!F39</f>
        <v>OPERACOES ESPECIAIS: CUMPRIMENTO DE SENTENCAS JUDICIAIS</v>
      </c>
      <c r="F39" s="27" t="str">
        <f>'Access-Out'!H39</f>
        <v>SENTENCAS JUDICIAIS TRANSITADAS EM JULGADO (PRECATORIOS)</v>
      </c>
      <c r="G39" s="23" t="str">
        <f>'Access-Out'!I39</f>
        <v>2</v>
      </c>
      <c r="H39" s="23" t="str">
        <f>'Access-Out'!J39</f>
        <v>0100</v>
      </c>
      <c r="I39" s="27" t="str">
        <f>'Access-Out'!K39</f>
        <v>RECURSOS ORDINARIOS</v>
      </c>
      <c r="J39" s="23" t="str">
        <f>'Access-Out'!L39</f>
        <v>3</v>
      </c>
      <c r="K39" s="24"/>
      <c r="L39" s="24"/>
      <c r="M39" s="24"/>
      <c r="N39" s="24">
        <f t="shared" si="0"/>
        <v>0</v>
      </c>
      <c r="O39" s="24"/>
      <c r="P39" s="26">
        <f>'Access-Out'!M39</f>
        <v>2937599</v>
      </c>
      <c r="Q39" s="26"/>
      <c r="R39" s="26">
        <f t="shared" si="1"/>
        <v>2937599</v>
      </c>
      <c r="S39" s="26">
        <f>'Access-Out'!N39</f>
        <v>2326445.77</v>
      </c>
      <c r="T39" s="41">
        <f t="shared" si="2"/>
        <v>0.79195484816001094</v>
      </c>
      <c r="U39" s="26">
        <f>'Access-Out'!O39</f>
        <v>2326445.77</v>
      </c>
      <c r="V39" s="41">
        <f t="shared" si="3"/>
        <v>0.79195484816001094</v>
      </c>
      <c r="W39" s="26">
        <f>'Access-Out'!P39</f>
        <v>2326445.77</v>
      </c>
      <c r="X39" s="41">
        <f t="shared" si="4"/>
        <v>0.79195484816001094</v>
      </c>
    </row>
    <row r="40" spans="1:24" ht="28.5" customHeight="1">
      <c r="A40" s="31" t="str">
        <f>'Access-Out'!A40</f>
        <v>55901</v>
      </c>
      <c r="B40" s="27" t="str">
        <f>'Access-Out'!B40</f>
        <v>FUNDO NACIONAL DE ASSISTENCIA SOCIAL</v>
      </c>
      <c r="C40" s="23" t="str">
        <f>CONCATENATE('Access-Out'!C40,".",'Access-Out'!D40)</f>
        <v>28.846</v>
      </c>
      <c r="D40" s="23" t="str">
        <f>CONCATENATE('Access-Out'!E40,".",'Access-Out'!G40)</f>
        <v>0901.0005</v>
      </c>
      <c r="E40" s="27" t="str">
        <f>'Access-Out'!F40</f>
        <v>OPERACOES ESPECIAIS: CUMPRIMENTO DE SENTENCAS JUDICIAIS</v>
      </c>
      <c r="F40" s="27" t="str">
        <f>'Access-Out'!H40</f>
        <v>SENTENCAS JUDICIAIS TRANSITADAS EM JULGADO (PRECATORIOS)</v>
      </c>
      <c r="G40" s="23" t="str">
        <f>'Access-Out'!I40</f>
        <v>2</v>
      </c>
      <c r="H40" s="23" t="str">
        <f>'Access-Out'!J40</f>
        <v>0151</v>
      </c>
      <c r="I40" s="27" t="str">
        <f>'Access-Out'!K40</f>
        <v>CONTR.SOCIAL S/O LUCRO DAS PESSOAS JURIDICAS</v>
      </c>
      <c r="J40" s="23" t="str">
        <f>'Access-Out'!L40</f>
        <v>3</v>
      </c>
      <c r="K40" s="24"/>
      <c r="L40" s="24"/>
      <c r="M40" s="24"/>
      <c r="N40" s="24">
        <f t="shared" si="0"/>
        <v>0</v>
      </c>
      <c r="O40" s="24"/>
      <c r="P40" s="26">
        <f>'Access-Out'!M40</f>
        <v>62915625</v>
      </c>
      <c r="Q40" s="26"/>
      <c r="R40" s="26">
        <f t="shared" si="1"/>
        <v>62915625</v>
      </c>
      <c r="S40" s="26">
        <f>'Access-Out'!N40</f>
        <v>62915625</v>
      </c>
      <c r="T40" s="41">
        <f t="shared" si="2"/>
        <v>1</v>
      </c>
      <c r="U40" s="26">
        <f>'Access-Out'!O40</f>
        <v>62915625</v>
      </c>
      <c r="V40" s="41">
        <f t="shared" si="3"/>
        <v>1</v>
      </c>
      <c r="W40" s="26">
        <f>'Access-Out'!P40</f>
        <v>62915625</v>
      </c>
      <c r="X40" s="41">
        <f t="shared" si="4"/>
        <v>1</v>
      </c>
    </row>
    <row r="41" spans="1:24" ht="28.5" customHeight="1">
      <c r="A41" s="31" t="str">
        <f>'Access-Out'!A41</f>
        <v>55901</v>
      </c>
      <c r="B41" s="27" t="str">
        <f>'Access-Out'!B41</f>
        <v>FUNDO NACIONAL DE ASSISTENCIA SOCIAL</v>
      </c>
      <c r="C41" s="23" t="str">
        <f>CONCATENATE('Access-Out'!C41,".",'Access-Out'!D41)</f>
        <v>28.846</v>
      </c>
      <c r="D41" s="23" t="str">
        <f>CONCATENATE('Access-Out'!E41,".",'Access-Out'!G41)</f>
        <v>0901.0625</v>
      </c>
      <c r="E41" s="27" t="str">
        <f>'Access-Out'!F41</f>
        <v>OPERACOES ESPECIAIS: CUMPRIMENTO DE SENTENCAS JUDICIAIS</v>
      </c>
      <c r="F41" s="27" t="str">
        <f>'Access-Out'!H41</f>
        <v>SENTENCAS JUDICIAIS TRANSITADAS EM JULGADO DE PEQUENO VALOR</v>
      </c>
      <c r="G41" s="23" t="str">
        <f>'Access-Out'!I41</f>
        <v>2</v>
      </c>
      <c r="H41" s="23" t="str">
        <f>'Access-Out'!J41</f>
        <v>0151</v>
      </c>
      <c r="I41" s="27" t="str">
        <f>'Access-Out'!K41</f>
        <v>CONTR.SOCIAL S/O LUCRO DAS PESSOAS JURIDICAS</v>
      </c>
      <c r="J41" s="23" t="str">
        <f>'Access-Out'!L41</f>
        <v>3</v>
      </c>
      <c r="K41" s="24"/>
      <c r="L41" s="24"/>
      <c r="M41" s="24"/>
      <c r="N41" s="24">
        <f t="shared" si="0"/>
        <v>0</v>
      </c>
      <c r="O41" s="24"/>
      <c r="P41" s="26">
        <f>'Access-Out'!M41</f>
        <v>175816957</v>
      </c>
      <c r="Q41" s="26"/>
      <c r="R41" s="26">
        <f t="shared" si="1"/>
        <v>175816957</v>
      </c>
      <c r="S41" s="26">
        <f>'Access-Out'!N41</f>
        <v>175297979.56999999</v>
      </c>
      <c r="T41" s="41">
        <f t="shared" si="2"/>
        <v>0.99704819467441919</v>
      </c>
      <c r="U41" s="26">
        <f>'Access-Out'!O41</f>
        <v>175297979.56999999</v>
      </c>
      <c r="V41" s="41">
        <f t="shared" si="3"/>
        <v>0.99704819467441919</v>
      </c>
      <c r="W41" s="26">
        <f>'Access-Out'!P41</f>
        <v>175297979.56999999</v>
      </c>
      <c r="X41" s="41">
        <f t="shared" si="4"/>
        <v>0.99704819467441919</v>
      </c>
    </row>
    <row r="42" spans="1:24" ht="28.5" customHeight="1">
      <c r="A42" s="31" t="str">
        <f>'Access-Out'!A42</f>
        <v>71103</v>
      </c>
      <c r="B42" s="27" t="str">
        <f>'Access-Out'!B42</f>
        <v>ENCARGOS FINANC.DA UNIAO-SENTENCAS JUDICIAIS</v>
      </c>
      <c r="C42" s="23" t="str">
        <f>CONCATENATE('Access-Out'!C42,".",'Access-Out'!D42)</f>
        <v>28.846</v>
      </c>
      <c r="D42" s="23" t="str">
        <f>CONCATENATE('Access-Out'!E42,".",'Access-Out'!G42)</f>
        <v>0901.0005</v>
      </c>
      <c r="E42" s="27" t="str">
        <f>'Access-Out'!F42</f>
        <v>OPERACOES ESPECIAIS: CUMPRIMENTO DE SENTENCAS JUDICIAIS</v>
      </c>
      <c r="F42" s="27" t="str">
        <f>'Access-Out'!H42</f>
        <v>SENTENCAS JUDICIAIS TRANSITADAS EM JULGADO (PRECATORIOS)</v>
      </c>
      <c r="G42" s="23" t="str">
        <f>'Access-Out'!I42</f>
        <v>1</v>
      </c>
      <c r="H42" s="23" t="str">
        <f>'Access-Out'!J42</f>
        <v>0100</v>
      </c>
      <c r="I42" s="27" t="str">
        <f>'Access-Out'!K42</f>
        <v>RECURSOS ORDINARIOS</v>
      </c>
      <c r="J42" s="23" t="str">
        <f>'Access-Out'!L42</f>
        <v>5</v>
      </c>
      <c r="K42" s="24"/>
      <c r="L42" s="24"/>
      <c r="M42" s="24"/>
      <c r="N42" s="24">
        <f t="shared" si="0"/>
        <v>0</v>
      </c>
      <c r="O42" s="24"/>
      <c r="P42" s="26">
        <f>'Access-Out'!M42</f>
        <v>37978977</v>
      </c>
      <c r="Q42" s="26"/>
      <c r="R42" s="26">
        <f t="shared" si="1"/>
        <v>37978977</v>
      </c>
      <c r="S42" s="26">
        <f>'Access-Out'!N42</f>
        <v>0</v>
      </c>
      <c r="T42" s="41">
        <f t="shared" si="2"/>
        <v>0</v>
      </c>
      <c r="U42" s="26">
        <f>'Access-Out'!O42</f>
        <v>0</v>
      </c>
      <c r="V42" s="41">
        <f t="shared" si="3"/>
        <v>0</v>
      </c>
      <c r="W42" s="26">
        <f>'Access-Out'!P42</f>
        <v>0</v>
      </c>
      <c r="X42" s="41">
        <f t="shared" si="4"/>
        <v>0</v>
      </c>
    </row>
    <row r="43" spans="1:24" ht="28.5" customHeight="1">
      <c r="A43" s="31" t="str">
        <f>'Access-Out'!A43</f>
        <v>71103</v>
      </c>
      <c r="B43" s="27" t="str">
        <f>'Access-Out'!B43</f>
        <v>ENCARGOS FINANC.DA UNIAO-SENTENCAS JUDICIAIS</v>
      </c>
      <c r="C43" s="23" t="str">
        <f>CONCATENATE('Access-Out'!C43,".",'Access-Out'!D43)</f>
        <v>28.846</v>
      </c>
      <c r="D43" s="23" t="str">
        <f>CONCATENATE('Access-Out'!E43,".",'Access-Out'!G43)</f>
        <v>0901.0005</v>
      </c>
      <c r="E43" s="27" t="str">
        <f>'Access-Out'!F43</f>
        <v>OPERACOES ESPECIAIS: CUMPRIMENTO DE SENTENCAS JUDICIAIS</v>
      </c>
      <c r="F43" s="27" t="str">
        <f>'Access-Out'!H43</f>
        <v>SENTENCAS JUDICIAIS TRANSITADAS EM JULGADO (PRECATORIOS)</v>
      </c>
      <c r="G43" s="23" t="str">
        <f>'Access-Out'!I43</f>
        <v>1</v>
      </c>
      <c r="H43" s="23" t="str">
        <f>'Access-Out'!J43</f>
        <v>0100</v>
      </c>
      <c r="I43" s="27" t="str">
        <f>'Access-Out'!K43</f>
        <v>RECURSOS ORDINARIOS</v>
      </c>
      <c r="J43" s="23" t="str">
        <f>'Access-Out'!L43</f>
        <v>3</v>
      </c>
      <c r="K43" s="24"/>
      <c r="L43" s="24"/>
      <c r="M43" s="24"/>
      <c r="N43" s="24">
        <f t="shared" si="0"/>
        <v>0</v>
      </c>
      <c r="O43" s="24"/>
      <c r="P43" s="26">
        <f>'Access-Out'!M43</f>
        <v>641638872</v>
      </c>
      <c r="Q43" s="26"/>
      <c r="R43" s="26">
        <f t="shared" si="1"/>
        <v>641638872</v>
      </c>
      <c r="S43" s="26">
        <f>'Access-Out'!N43</f>
        <v>70514351.180000007</v>
      </c>
      <c r="T43" s="41">
        <f t="shared" si="2"/>
        <v>0.10989725569494488</v>
      </c>
      <c r="U43" s="26">
        <f>'Access-Out'!O43</f>
        <v>70514351.180000007</v>
      </c>
      <c r="V43" s="41">
        <f t="shared" si="3"/>
        <v>0.10989725569494488</v>
      </c>
      <c r="W43" s="26">
        <f>'Access-Out'!P43</f>
        <v>70514351.180000007</v>
      </c>
      <c r="X43" s="41">
        <f t="shared" si="4"/>
        <v>0.10989725569494488</v>
      </c>
    </row>
    <row r="44" spans="1:24" ht="28.5" customHeight="1">
      <c r="A44" s="31" t="str">
        <f>'Access-Out'!A44</f>
        <v>71103</v>
      </c>
      <c r="B44" s="27" t="str">
        <f>'Access-Out'!B44</f>
        <v>ENCARGOS FINANC.DA UNIAO-SENTENCAS JUDICIAIS</v>
      </c>
      <c r="C44" s="23" t="str">
        <f>CONCATENATE('Access-Out'!C44,".",'Access-Out'!D44)</f>
        <v>28.846</v>
      </c>
      <c r="D44" s="23" t="str">
        <f>CONCATENATE('Access-Out'!E44,".",'Access-Out'!G44)</f>
        <v>0901.0005</v>
      </c>
      <c r="E44" s="27" t="str">
        <f>'Access-Out'!F44</f>
        <v>OPERACOES ESPECIAIS: CUMPRIMENTO DE SENTENCAS JUDICIAIS</v>
      </c>
      <c r="F44" s="27" t="str">
        <f>'Access-Out'!H44</f>
        <v>SENTENCAS JUDICIAIS TRANSITADAS EM JULGADO (PRECATORIOS)</v>
      </c>
      <c r="G44" s="23" t="str">
        <f>'Access-Out'!I44</f>
        <v>1</v>
      </c>
      <c r="H44" s="23" t="str">
        <f>'Access-Out'!J44</f>
        <v>0100</v>
      </c>
      <c r="I44" s="27" t="str">
        <f>'Access-Out'!K44</f>
        <v>RECURSOS ORDINARIOS</v>
      </c>
      <c r="J44" s="23" t="str">
        <f>'Access-Out'!L44</f>
        <v>1</v>
      </c>
      <c r="K44" s="24"/>
      <c r="L44" s="24"/>
      <c r="M44" s="24"/>
      <c r="N44" s="24">
        <f>K44+L44-M44</f>
        <v>0</v>
      </c>
      <c r="O44" s="24"/>
      <c r="P44" s="26">
        <f>'Access-Out'!M44</f>
        <v>59432109</v>
      </c>
      <c r="Q44" s="26"/>
      <c r="R44" s="26">
        <f>N44-O44+P44+Q44</f>
        <v>59432109</v>
      </c>
      <c r="S44" s="26">
        <f>'Access-Out'!N44</f>
        <v>58979012.149999999</v>
      </c>
      <c r="T44" s="41">
        <f>IF(R44&gt;0,S44/R44,0)</f>
        <v>0.9923762279746795</v>
      </c>
      <c r="U44" s="26">
        <f>'Access-Out'!O44</f>
        <v>58979012.149999999</v>
      </c>
      <c r="V44" s="41">
        <f>IF(R44&gt;0,U44/R44,0)</f>
        <v>0.9923762279746795</v>
      </c>
      <c r="W44" s="26">
        <f>'Access-Out'!P44</f>
        <v>58979012.149999999</v>
      </c>
      <c r="X44" s="41">
        <f>IF(R44&gt;0,W44/R44,0)</f>
        <v>0.9923762279746795</v>
      </c>
    </row>
    <row r="45" spans="1:24" ht="28.5" customHeight="1">
      <c r="A45" s="31" t="str">
        <f>'Access-Out'!A45</f>
        <v>71103</v>
      </c>
      <c r="B45" s="27" t="str">
        <f>'Access-Out'!B45</f>
        <v>ENCARGOS FINANC.DA UNIAO-SENTENCAS JUDICIAIS</v>
      </c>
      <c r="C45" s="23" t="str">
        <f>CONCATENATE('Access-Out'!C45,".",'Access-Out'!D45)</f>
        <v>28.846</v>
      </c>
      <c r="D45" s="23" t="str">
        <f>CONCATENATE('Access-Out'!E45,".",'Access-Out'!G45)</f>
        <v>0901.00G5</v>
      </c>
      <c r="E45" s="27" t="str">
        <f>'Access-Out'!F45</f>
        <v>OPERACOES ESPECIAIS: CUMPRIMENTO DE SENTENCAS JUDICIAIS</v>
      </c>
      <c r="F45" s="27" t="str">
        <f>'Access-Out'!H45</f>
        <v>CONTRIBUICAO DA UNIAO, DE SUAS AUTARQUIAS E FUNDACOES PARA O</v>
      </c>
      <c r="G45" s="23" t="str">
        <f>'Access-Out'!I45</f>
        <v>1</v>
      </c>
      <c r="H45" s="23" t="str">
        <f>'Access-Out'!J45</f>
        <v>0100</v>
      </c>
      <c r="I45" s="27" t="str">
        <f>'Access-Out'!K45</f>
        <v>RECURSOS ORDINARIOS</v>
      </c>
      <c r="J45" s="23" t="str">
        <f>'Access-Out'!L45</f>
        <v>1</v>
      </c>
      <c r="K45" s="24"/>
      <c r="L45" s="24"/>
      <c r="M45" s="24"/>
      <c r="N45" s="24">
        <f>K45+L45-M45</f>
        <v>0</v>
      </c>
      <c r="O45" s="24"/>
      <c r="P45" s="26">
        <f>'Access-Out'!M45</f>
        <v>28039571</v>
      </c>
      <c r="Q45" s="26"/>
      <c r="R45" s="26">
        <f>N45-O45+P45+Q45</f>
        <v>28039571</v>
      </c>
      <c r="S45" s="26">
        <f>'Access-Out'!N45</f>
        <v>28039570.079999998</v>
      </c>
      <c r="T45" s="41">
        <f>IF(R45&gt;0,S45/R45,0)</f>
        <v>0.9999999671892269</v>
      </c>
      <c r="U45" s="26">
        <f>'Access-Out'!O45</f>
        <v>28039556.420000002</v>
      </c>
      <c r="V45" s="41">
        <f>IF(R45&gt;0,U45/R45,0)</f>
        <v>0.99999948002057526</v>
      </c>
      <c r="W45" s="26">
        <f>'Access-Out'!P45</f>
        <v>28039556.420000002</v>
      </c>
      <c r="X45" s="41">
        <f>IF(R45&gt;0,W45/R45,0)</f>
        <v>0.99999948002057526</v>
      </c>
    </row>
    <row r="46" spans="1:24" ht="28.5" customHeight="1">
      <c r="A46" s="31" t="str">
        <f>'Access-Out'!A46</f>
        <v>71103</v>
      </c>
      <c r="B46" s="27" t="str">
        <f>'Access-Out'!B46</f>
        <v>ENCARGOS FINANC.DA UNIAO-SENTENCAS JUDICIAIS</v>
      </c>
      <c r="C46" s="23" t="str">
        <f>CONCATENATE('Access-Out'!C46,".",'Access-Out'!D46)</f>
        <v>28.846</v>
      </c>
      <c r="D46" s="23" t="str">
        <f>CONCATENATE('Access-Out'!E46,".",'Access-Out'!G46)</f>
        <v>0901.0625</v>
      </c>
      <c r="E46" s="27" t="str">
        <f>'Access-Out'!F46</f>
        <v>OPERACOES ESPECIAIS: CUMPRIMENTO DE SENTENCAS JUDICIAIS</v>
      </c>
      <c r="F46" s="27" t="str">
        <f>'Access-Out'!H46</f>
        <v>SENTENCAS JUDICIAIS TRANSITADAS EM JULGADO DE PEQUENO VALOR</v>
      </c>
      <c r="G46" s="23" t="str">
        <f>'Access-Out'!I46</f>
        <v>1</v>
      </c>
      <c r="H46" s="23" t="str">
        <f>'Access-Out'!J46</f>
        <v>0100</v>
      </c>
      <c r="I46" s="27" t="str">
        <f>'Access-Out'!K46</f>
        <v>RECURSOS ORDINARIOS</v>
      </c>
      <c r="J46" s="23" t="str">
        <f>'Access-Out'!L46</f>
        <v>5</v>
      </c>
      <c r="K46" s="24"/>
      <c r="L46" s="24"/>
      <c r="M46" s="24"/>
      <c r="N46" s="24">
        <f>K46+L46-M46</f>
        <v>0</v>
      </c>
      <c r="O46" s="24"/>
      <c r="P46" s="26">
        <f>'Access-Out'!M46</f>
        <v>127093</v>
      </c>
      <c r="Q46" s="26"/>
      <c r="R46" s="26">
        <f>N46-O46+P46+Q46</f>
        <v>127093</v>
      </c>
      <c r="S46" s="26">
        <f>'Access-Out'!N46</f>
        <v>127092.07</v>
      </c>
      <c r="T46" s="41">
        <f>IF(R46&gt;0,S46/R46,0)</f>
        <v>0.99999268252382123</v>
      </c>
      <c r="U46" s="26">
        <f>'Access-Out'!O46</f>
        <v>127092.07</v>
      </c>
      <c r="V46" s="41">
        <f>IF(R46&gt;0,U46/R46,0)</f>
        <v>0.99999268252382123</v>
      </c>
      <c r="W46" s="26">
        <f>'Access-Out'!P46</f>
        <v>127092.07</v>
      </c>
      <c r="X46" s="41">
        <f>IF(R46&gt;0,W46/R46,0)</f>
        <v>0.99999268252382123</v>
      </c>
    </row>
    <row r="47" spans="1:24" ht="28.5" customHeight="1">
      <c r="A47" s="31" t="str">
        <f>'Access-Out'!A47</f>
        <v>71103</v>
      </c>
      <c r="B47" s="27" t="str">
        <f>'Access-Out'!B47</f>
        <v>ENCARGOS FINANC.DA UNIAO-SENTENCAS JUDICIAIS</v>
      </c>
      <c r="C47" s="23" t="str">
        <f>CONCATENATE('Access-Out'!C47,".",'Access-Out'!D47)</f>
        <v>28.846</v>
      </c>
      <c r="D47" s="23" t="str">
        <f>CONCATENATE('Access-Out'!E47,".",'Access-Out'!G47)</f>
        <v>0901.0625</v>
      </c>
      <c r="E47" s="27" t="str">
        <f>'Access-Out'!F47</f>
        <v>OPERACOES ESPECIAIS: CUMPRIMENTO DE SENTENCAS JUDICIAIS</v>
      </c>
      <c r="F47" s="27" t="str">
        <f>'Access-Out'!H47</f>
        <v>SENTENCAS JUDICIAIS TRANSITADAS EM JULGADO DE PEQUENO VALOR</v>
      </c>
      <c r="G47" s="23" t="str">
        <f>'Access-Out'!I47</f>
        <v>1</v>
      </c>
      <c r="H47" s="23" t="str">
        <f>'Access-Out'!J47</f>
        <v>0100</v>
      </c>
      <c r="I47" s="27" t="str">
        <f>'Access-Out'!K47</f>
        <v>RECURSOS ORDINARIOS</v>
      </c>
      <c r="J47" s="23" t="str">
        <f>'Access-Out'!L47</f>
        <v>3</v>
      </c>
      <c r="K47" s="24"/>
      <c r="L47" s="24"/>
      <c r="M47" s="24"/>
      <c r="N47" s="24">
        <f>K47+L47-M47</f>
        <v>0</v>
      </c>
      <c r="O47" s="24"/>
      <c r="P47" s="26">
        <f>'Access-Out'!M47</f>
        <v>273790960</v>
      </c>
      <c r="Q47" s="26"/>
      <c r="R47" s="26">
        <f>N47-O47+P47+Q47</f>
        <v>273790960</v>
      </c>
      <c r="S47" s="26">
        <f>'Access-Out'!N47</f>
        <v>272908149.38</v>
      </c>
      <c r="T47" s="41">
        <f>IF(R47&gt;0,S47/R47,0)</f>
        <v>0.99677560347500149</v>
      </c>
      <c r="U47" s="26">
        <f>'Access-Out'!O47</f>
        <v>272908149.38</v>
      </c>
      <c r="V47" s="41">
        <f>IF(R47&gt;0,U47/R47,0)</f>
        <v>0.99677560347500149</v>
      </c>
      <c r="W47" s="26">
        <f>'Access-Out'!P47</f>
        <v>272908149.38</v>
      </c>
      <c r="X47" s="41">
        <f>IF(R47&gt;0,W47/R47,0)</f>
        <v>0.99677560347500149</v>
      </c>
    </row>
    <row r="48" spans="1:24" ht="28.5" customHeight="1" thickBot="1">
      <c r="A48" s="31" t="str">
        <f>'Access-Out'!A48</f>
        <v>71103</v>
      </c>
      <c r="B48" s="27" t="str">
        <f>'Access-Out'!B48</f>
        <v>ENCARGOS FINANC.DA UNIAO-SENTENCAS JUDICIAIS</v>
      </c>
      <c r="C48" s="23" t="str">
        <f>CONCATENATE('Access-Out'!C48,".",'Access-Out'!D48)</f>
        <v>28.846</v>
      </c>
      <c r="D48" s="23" t="str">
        <f>CONCATENATE('Access-Out'!E48,".",'Access-Out'!G48)</f>
        <v>0901.0625</v>
      </c>
      <c r="E48" s="27" t="str">
        <f>'Access-Out'!F48</f>
        <v>OPERACOES ESPECIAIS: CUMPRIMENTO DE SENTENCAS JUDICIAIS</v>
      </c>
      <c r="F48" s="27" t="str">
        <f>'Access-Out'!H48</f>
        <v>SENTENCAS JUDICIAIS TRANSITADAS EM JULGADO DE PEQUENO VALOR</v>
      </c>
      <c r="G48" s="23" t="str">
        <f>'Access-Out'!I48</f>
        <v>1</v>
      </c>
      <c r="H48" s="23" t="str">
        <f>'Access-Out'!J48</f>
        <v>0100</v>
      </c>
      <c r="I48" s="27" t="str">
        <f>'Access-Out'!K48</f>
        <v>RECURSOS ORDINARIOS</v>
      </c>
      <c r="J48" s="23" t="str">
        <f>'Access-Out'!L48</f>
        <v>1</v>
      </c>
      <c r="K48" s="24"/>
      <c r="L48" s="24"/>
      <c r="M48" s="24"/>
      <c r="N48" s="24">
        <f>K48+L48-M48</f>
        <v>0</v>
      </c>
      <c r="O48" s="24"/>
      <c r="P48" s="26">
        <f>'Access-Out'!M48</f>
        <v>34936446</v>
      </c>
      <c r="Q48" s="26"/>
      <c r="R48" s="26">
        <f>N48-O48+P48+Q48</f>
        <v>34936446</v>
      </c>
      <c r="S48" s="26">
        <f>'Access-Out'!N48</f>
        <v>34819421.380000003</v>
      </c>
      <c r="T48" s="41">
        <f>IF(R48&gt;0,S48/R48,0)</f>
        <v>0.99665035705120097</v>
      </c>
      <c r="U48" s="26">
        <f>'Access-Out'!O48</f>
        <v>34819421.380000003</v>
      </c>
      <c r="V48" s="41">
        <f>IF(R48&gt;0,U48/R48,0)</f>
        <v>0.99665035705120097</v>
      </c>
      <c r="W48" s="26">
        <f>'Access-Out'!P48</f>
        <v>34819421.380000003</v>
      </c>
      <c r="X48" s="41">
        <f>IF(R48&gt;0,W48/R48,0)</f>
        <v>0.99665035705120097</v>
      </c>
    </row>
    <row r="49" spans="1:24" ht="28.5" customHeight="1" thickBot="1">
      <c r="A49" s="78" t="s">
        <v>102</v>
      </c>
      <c r="B49" s="79"/>
      <c r="C49" s="79"/>
      <c r="D49" s="79"/>
      <c r="E49" s="79"/>
      <c r="F49" s="79"/>
      <c r="G49" s="79"/>
      <c r="H49" s="79"/>
      <c r="I49" s="79"/>
      <c r="J49" s="80"/>
      <c r="K49" s="28">
        <f t="shared" ref="K49:S49" si="5">SUM(K10:K48)</f>
        <v>0</v>
      </c>
      <c r="L49" s="28">
        <f t="shared" si="5"/>
        <v>0</v>
      </c>
      <c r="M49" s="28">
        <f t="shared" si="5"/>
        <v>0</v>
      </c>
      <c r="N49" s="28">
        <f t="shared" si="5"/>
        <v>0</v>
      </c>
      <c r="O49" s="28">
        <f t="shared" si="5"/>
        <v>0</v>
      </c>
      <c r="P49" s="42">
        <f t="shared" si="5"/>
        <v>4442233463</v>
      </c>
      <c r="Q49" s="42">
        <f t="shared" si="5"/>
        <v>0</v>
      </c>
      <c r="R49" s="42">
        <f t="shared" si="5"/>
        <v>4442233463</v>
      </c>
      <c r="S49" s="42">
        <f t="shared" si="5"/>
        <v>3672979701.2100005</v>
      </c>
      <c r="T49" s="43">
        <f t="shared" si="2"/>
        <v>0.82683175744876436</v>
      </c>
      <c r="U49" s="42">
        <f>SUM(U10:U48)</f>
        <v>3672979682.8100009</v>
      </c>
      <c r="V49" s="43">
        <f t="shared" si="3"/>
        <v>0.82683175330670389</v>
      </c>
      <c r="W49" s="42">
        <f>SUM(W10:W48)</f>
        <v>3672979682.8100009</v>
      </c>
      <c r="X49" s="43">
        <f t="shared" si="4"/>
        <v>0.82683175330670389</v>
      </c>
    </row>
    <row r="50" spans="1:24" ht="28.5" customHeight="1">
      <c r="A50" s="3" t="s">
        <v>103</v>
      </c>
      <c r="B50" s="3"/>
      <c r="C50" s="3"/>
      <c r="D50" s="3"/>
      <c r="E50" s="3"/>
      <c r="F50" s="3"/>
      <c r="G50" s="3"/>
      <c r="H50" s="4"/>
      <c r="I50" s="4"/>
      <c r="J50" s="4"/>
      <c r="K50" s="3"/>
      <c r="L50" s="3"/>
      <c r="M50" s="3"/>
      <c r="N50" s="3"/>
      <c r="O50" s="3"/>
      <c r="P50" s="48"/>
      <c r="Q50" s="3"/>
      <c r="R50" s="3"/>
      <c r="S50" s="3"/>
      <c r="T50" s="3"/>
      <c r="U50" s="5"/>
      <c r="V50" s="3"/>
      <c r="W50" s="5"/>
      <c r="X50" s="3"/>
    </row>
    <row r="51" spans="1:24" ht="28.5" customHeight="1">
      <c r="A51" s="3" t="s">
        <v>104</v>
      </c>
      <c r="B51" s="29"/>
      <c r="C51" s="3"/>
      <c r="D51" s="3"/>
      <c r="E51" s="3"/>
      <c r="F51" s="3"/>
      <c r="G51" s="3"/>
      <c r="H51" s="4"/>
      <c r="I51" s="4"/>
      <c r="J51" s="4"/>
      <c r="K51" s="3"/>
      <c r="L51" s="3"/>
      <c r="M51" s="3"/>
      <c r="N51" s="3"/>
      <c r="O51" s="3"/>
      <c r="P51" s="47"/>
      <c r="Q51" s="3"/>
      <c r="R51" s="3"/>
      <c r="S51" s="3"/>
      <c r="T51" s="3"/>
      <c r="U51" s="5"/>
      <c r="V51" s="3"/>
      <c r="W51" s="5"/>
      <c r="X51" s="3"/>
    </row>
    <row r="52" spans="1:24" ht="33.75" customHeight="1">
      <c r="A52" s="3"/>
      <c r="B52" s="29"/>
      <c r="C52" s="3"/>
      <c r="D52" s="3"/>
      <c r="E52" s="3"/>
      <c r="F52" s="3"/>
      <c r="G52" s="3"/>
      <c r="H52" s="4"/>
      <c r="I52" s="4"/>
      <c r="J52" s="4"/>
      <c r="K52" s="3"/>
      <c r="L52" s="3"/>
      <c r="M52" s="3"/>
      <c r="N52" s="3"/>
      <c r="O52" s="3"/>
      <c r="P52" s="46"/>
      <c r="Q52" s="3"/>
      <c r="R52" s="3"/>
      <c r="S52" s="3"/>
      <c r="T52" s="3"/>
      <c r="U52" s="5"/>
      <c r="V52" s="3"/>
      <c r="W52" s="5"/>
      <c r="X52" s="3"/>
    </row>
    <row r="53" spans="1:24" ht="33.75" customHeight="1">
      <c r="N53" s="57" t="s">
        <v>15</v>
      </c>
      <c r="O53" s="56"/>
      <c r="P53" s="55">
        <f>SUM(P10:P48)</f>
        <v>4442233463</v>
      </c>
      <c r="R53" s="51"/>
      <c r="S53" s="55">
        <f>SUM(S10:S48)</f>
        <v>3672979701.2100005</v>
      </c>
      <c r="T53" s="45"/>
      <c r="U53" s="55">
        <f>SUM(U10:U48)</f>
        <v>3672979682.8100009</v>
      </c>
      <c r="V53" s="45"/>
      <c r="W53" s="55">
        <f>SUM(W10:W48)</f>
        <v>3672979682.8100009</v>
      </c>
      <c r="X53" s="50"/>
    </row>
    <row r="54" spans="1:24" ht="33.75" customHeight="1">
      <c r="A54" s="1"/>
      <c r="B54" s="1"/>
      <c r="C54" s="1"/>
      <c r="N54" s="59" t="s">
        <v>18</v>
      </c>
      <c r="O54" s="56"/>
      <c r="P54" s="54">
        <v>4442233463</v>
      </c>
      <c r="R54" s="51"/>
      <c r="S54" s="51">
        <v>3672979701.21</v>
      </c>
      <c r="T54" s="52"/>
      <c r="U54" s="51">
        <v>3672979682.8099999</v>
      </c>
      <c r="V54" s="52"/>
      <c r="W54" s="51">
        <v>3672979682.8099999</v>
      </c>
      <c r="X54" s="50"/>
    </row>
    <row r="55" spans="1:24" ht="33.75" customHeight="1">
      <c r="N55" s="60" t="s">
        <v>17</v>
      </c>
      <c r="O55" s="56"/>
      <c r="P55" s="54"/>
      <c r="R55" s="51"/>
      <c r="S55" s="51"/>
      <c r="T55" s="52"/>
      <c r="U55" s="51"/>
      <c r="V55" s="52"/>
      <c r="W55" s="51"/>
      <c r="X55" s="50"/>
    </row>
    <row r="56" spans="1:24" ht="33.75" customHeight="1">
      <c r="C56" s="1"/>
      <c r="N56" s="57" t="s">
        <v>16</v>
      </c>
      <c r="O56" s="56"/>
      <c r="P56" s="49">
        <f>+P53-P54</f>
        <v>0</v>
      </c>
      <c r="R56" s="51"/>
      <c r="S56" s="49">
        <f>+S53-S54</f>
        <v>0</v>
      </c>
      <c r="T56" s="52"/>
      <c r="U56" s="49">
        <f>+U53-U54</f>
        <v>0</v>
      </c>
      <c r="V56" s="52"/>
      <c r="W56" s="49">
        <f>+W53-W54</f>
        <v>0</v>
      </c>
      <c r="X56" s="50"/>
    </row>
    <row r="57" spans="1:24" ht="33.75" customHeight="1">
      <c r="C57" s="1"/>
      <c r="O57" s="44"/>
      <c r="P57" s="44"/>
      <c r="R57" s="44"/>
      <c r="S57" s="44"/>
      <c r="T57" s="44"/>
      <c r="U57" s="44"/>
      <c r="V57" s="44"/>
      <c r="W57" s="44"/>
      <c r="X57" s="44"/>
    </row>
    <row r="58" spans="1:24">
      <c r="N58" s="50"/>
      <c r="O58" s="50"/>
      <c r="P58" s="58" t="s">
        <v>20</v>
      </c>
      <c r="R58" s="50"/>
      <c r="S58" s="50"/>
      <c r="T58" s="50"/>
      <c r="U58" s="50"/>
      <c r="V58" s="50"/>
      <c r="W58" s="50"/>
      <c r="X58" s="50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49:J49"/>
    <mergeCell ref="C8:C9"/>
    <mergeCell ref="D8:D9"/>
    <mergeCell ref="E8:F8"/>
    <mergeCell ref="G8:G9"/>
    <mergeCell ref="H8:I8"/>
    <mergeCell ref="J8:J9"/>
  </mergeCells>
  <phoneticPr fontId="0" type="noConversion"/>
  <pageMargins left="0.78740157499999996" right="0.78740157499999996" top="0.984251969" bottom="0.984251969" header="0.49212598499999999" footer="0.49212598499999999"/>
  <pageSetup paperSize="9" scale="2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pageSetUpPr fitToPage="1"/>
  </sheetPr>
  <dimension ref="A1:X58"/>
  <sheetViews>
    <sheetView showGridLines="0" view="pageBreakPreview" topLeftCell="F34" zoomScale="70" zoomScaleNormal="70" zoomScaleSheetLayoutView="70" workbookViewId="0">
      <selection activeCell="U63" sqref="U63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5" width="14.140625" customWidth="1"/>
    <col min="16" max="16" width="18.85546875" customWidth="1"/>
    <col min="17" max="17" width="10.42578125" customWidth="1"/>
    <col min="18" max="18" width="14" customWidth="1"/>
    <col min="19" max="19" width="15.28515625" customWidth="1"/>
    <col min="20" max="20" width="12.85546875" customWidth="1"/>
    <col min="21" max="21" width="15.7109375" customWidth="1"/>
    <col min="23" max="23" width="16.42578125" customWidth="1"/>
  </cols>
  <sheetData>
    <row r="1" spans="1:24" ht="12.75">
      <c r="A1" s="2" t="s">
        <v>69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70</v>
      </c>
      <c r="B2" s="2" t="s">
        <v>105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71</v>
      </c>
      <c r="B3" s="6" t="s">
        <v>106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72</v>
      </c>
      <c r="B4" s="35">
        <v>42675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89" t="s">
        <v>73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0" t="s">
        <v>74</v>
      </c>
      <c r="B7" s="91"/>
      <c r="C7" s="91"/>
      <c r="D7" s="91"/>
      <c r="E7" s="91"/>
      <c r="F7" s="91"/>
      <c r="G7" s="91"/>
      <c r="H7" s="91"/>
      <c r="I7" s="91"/>
      <c r="J7" s="92"/>
      <c r="K7" s="93" t="s">
        <v>3</v>
      </c>
      <c r="L7" s="78" t="s">
        <v>75</v>
      </c>
      <c r="M7" s="80"/>
      <c r="N7" s="93" t="s">
        <v>76</v>
      </c>
      <c r="O7" s="93" t="s">
        <v>77</v>
      </c>
      <c r="P7" s="90" t="s">
        <v>78</v>
      </c>
      <c r="Q7" s="92"/>
      <c r="R7" s="93" t="s">
        <v>6</v>
      </c>
      <c r="S7" s="90" t="s">
        <v>79</v>
      </c>
      <c r="T7" s="91"/>
      <c r="U7" s="91"/>
      <c r="V7" s="91"/>
      <c r="W7" s="91"/>
      <c r="X7" s="92"/>
    </row>
    <row r="8" spans="1:24" ht="28.5" customHeight="1">
      <c r="A8" s="81" t="s">
        <v>21</v>
      </c>
      <c r="B8" s="82"/>
      <c r="C8" s="83" t="s">
        <v>80</v>
      </c>
      <c r="D8" s="83" t="s">
        <v>81</v>
      </c>
      <c r="E8" s="85" t="s">
        <v>82</v>
      </c>
      <c r="F8" s="86"/>
      <c r="G8" s="83" t="s">
        <v>0</v>
      </c>
      <c r="H8" s="87" t="s">
        <v>2</v>
      </c>
      <c r="I8" s="88"/>
      <c r="J8" s="83" t="s">
        <v>1</v>
      </c>
      <c r="K8" s="94"/>
      <c r="L8" s="8" t="s">
        <v>83</v>
      </c>
      <c r="M8" s="8" t="s">
        <v>84</v>
      </c>
      <c r="N8" s="94"/>
      <c r="O8" s="94"/>
      <c r="P8" s="9" t="s">
        <v>4</v>
      </c>
      <c r="Q8" s="9" t="s">
        <v>5</v>
      </c>
      <c r="R8" s="94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85</v>
      </c>
      <c r="B9" s="14" t="s">
        <v>86</v>
      </c>
      <c r="C9" s="84"/>
      <c r="D9" s="84"/>
      <c r="E9" s="15" t="s">
        <v>87</v>
      </c>
      <c r="F9" s="15" t="s">
        <v>88</v>
      </c>
      <c r="G9" s="84"/>
      <c r="H9" s="15" t="s">
        <v>85</v>
      </c>
      <c r="I9" s="15" t="s">
        <v>86</v>
      </c>
      <c r="J9" s="84"/>
      <c r="K9" s="14" t="s">
        <v>89</v>
      </c>
      <c r="L9" s="16" t="s">
        <v>90</v>
      </c>
      <c r="M9" s="16" t="s">
        <v>91</v>
      </c>
      <c r="N9" s="16" t="s">
        <v>92</v>
      </c>
      <c r="O9" s="16" t="s">
        <v>93</v>
      </c>
      <c r="P9" s="16" t="s">
        <v>11</v>
      </c>
      <c r="Q9" s="16" t="s">
        <v>94</v>
      </c>
      <c r="R9" s="14" t="s">
        <v>95</v>
      </c>
      <c r="S9" s="17" t="s">
        <v>96</v>
      </c>
      <c r="T9" s="18" t="s">
        <v>97</v>
      </c>
      <c r="U9" s="17" t="s">
        <v>98</v>
      </c>
      <c r="V9" s="18" t="s">
        <v>99</v>
      </c>
      <c r="W9" s="19" t="s">
        <v>100</v>
      </c>
      <c r="X9" s="18" t="s">
        <v>101</v>
      </c>
    </row>
    <row r="10" spans="1:24" ht="28.5" customHeight="1">
      <c r="A10" s="32" t="str">
        <f>'Access-Nov'!A10</f>
        <v>24204</v>
      </c>
      <c r="B10" s="34" t="str">
        <f>'Access-Nov'!B10</f>
        <v>COMISSAO NACIONAL DE ENERGIA NUCLEAR - CNEN</v>
      </c>
      <c r="C10" s="33" t="str">
        <f>CONCATENATE('Access-Nov'!C10,".",'Access-Nov'!D10)</f>
        <v>28.846</v>
      </c>
      <c r="D10" s="33" t="str">
        <f>CONCATENATE('Access-Nov'!E10,".",'Access-Nov'!G10)</f>
        <v>0901.0005</v>
      </c>
      <c r="E10" s="34" t="str">
        <f>'Access-Nov'!F10</f>
        <v>OPERACOES ESPECIAIS: CUMPRIMENTO DE SENTENCAS JUDICIAIS</v>
      </c>
      <c r="F10" s="36" t="str">
        <f>'Access-Nov'!H10</f>
        <v>SENTENCAS JUDICIAIS TRANSITADAS EM JULGADO (PRECATORIOS)</v>
      </c>
      <c r="G10" s="32" t="str">
        <f>'Access-Nov'!I10</f>
        <v>1</v>
      </c>
      <c r="H10" s="32" t="str">
        <f>'Access-Nov'!J10</f>
        <v>0100</v>
      </c>
      <c r="I10" s="38" t="str">
        <f>'Access-Nov'!K10</f>
        <v>RECURSOS ORDINARIOS</v>
      </c>
      <c r="J10" s="32" t="str">
        <f>'Access-Nov'!L10</f>
        <v>1</v>
      </c>
      <c r="K10" s="20"/>
      <c r="L10" s="21"/>
      <c r="M10" s="21"/>
      <c r="N10" s="22">
        <f>K10+L10-M10</f>
        <v>0</v>
      </c>
      <c r="O10" s="20"/>
      <c r="P10" s="39">
        <f>'Access-Nov'!M10</f>
        <v>395896</v>
      </c>
      <c r="Q10" s="39"/>
      <c r="R10" s="39">
        <f>N10-O10+P10+Q10</f>
        <v>395896</v>
      </c>
      <c r="S10" s="39">
        <f>'Access-Nov'!N10</f>
        <v>392877.37</v>
      </c>
      <c r="T10" s="40">
        <f>IF(R10&gt;0,S10/R10,0)</f>
        <v>0.99237519449552403</v>
      </c>
      <c r="U10" s="39">
        <f>'Access-Nov'!O10</f>
        <v>392877.37</v>
      </c>
      <c r="V10" s="40">
        <f>IF(R10&gt;0,U10/R10,0)</f>
        <v>0.99237519449552403</v>
      </c>
      <c r="W10" s="39">
        <f>'Access-Nov'!P10</f>
        <v>392877.37</v>
      </c>
      <c r="X10" s="40">
        <f>IF(R10&gt;0,W10/R10,0)</f>
        <v>0.99237519449552403</v>
      </c>
    </row>
    <row r="11" spans="1:24" ht="28.5" customHeight="1">
      <c r="A11" s="31" t="str">
        <f>'Access-Nov'!A11</f>
        <v>25201</v>
      </c>
      <c r="B11" s="27" t="str">
        <f>'Access-Nov'!B11</f>
        <v>BANCO CENTRAL DO BRASIL</v>
      </c>
      <c r="C11" s="23" t="str">
        <f>CONCATENATE('Access-Nov'!C11,".",'Access-Nov'!D11)</f>
        <v>28.846</v>
      </c>
      <c r="D11" s="23" t="str">
        <f>CONCATENATE('Access-Nov'!E11,".",'Access-Nov'!G11)</f>
        <v>0901.0005</v>
      </c>
      <c r="E11" s="27" t="str">
        <f>'Access-Nov'!F11</f>
        <v>OPERACOES ESPECIAIS: CUMPRIMENTO DE SENTENCAS JUDICIAIS</v>
      </c>
      <c r="F11" s="37" t="str">
        <f>'Access-Nov'!H11</f>
        <v>SENTENCAS JUDICIAIS TRANSITADAS EM JULGADO (PRECATORIOS)</v>
      </c>
      <c r="G11" s="23" t="str">
        <f>'Access-Nov'!I11</f>
        <v>1</v>
      </c>
      <c r="H11" s="23" t="str">
        <f>'Access-Nov'!J11</f>
        <v>0100</v>
      </c>
      <c r="I11" s="27" t="str">
        <f>'Access-Nov'!K11</f>
        <v>RECURSOS ORDINARIOS</v>
      </c>
      <c r="J11" s="23" t="str">
        <f>'Access-Nov'!L11</f>
        <v>3</v>
      </c>
      <c r="K11" s="24"/>
      <c r="L11" s="24"/>
      <c r="M11" s="24"/>
      <c r="N11" s="25">
        <f t="shared" ref="N11:N43" si="0">K11+L11-M11</f>
        <v>0</v>
      </c>
      <c r="O11" s="24"/>
      <c r="P11" s="26">
        <f>'Access-Nov'!M11</f>
        <v>12174691</v>
      </c>
      <c r="Q11" s="26"/>
      <c r="R11" s="26">
        <f t="shared" ref="R11:R43" si="1">N11-O11+P11+Q11</f>
        <v>12174691</v>
      </c>
      <c r="S11" s="26">
        <f>'Access-Nov'!N11</f>
        <v>11984979.199999999</v>
      </c>
      <c r="T11" s="41">
        <f t="shared" ref="T11:T49" si="2">IF(R11&gt;0,S11/R11,0)</f>
        <v>0.98441752648999459</v>
      </c>
      <c r="U11" s="26">
        <f>'Access-Nov'!O11</f>
        <v>11984979.199999999</v>
      </c>
      <c r="V11" s="41">
        <f t="shared" ref="V11:V49" si="3">IF(R11&gt;0,U11/R11,0)</f>
        <v>0.98441752648999459</v>
      </c>
      <c r="W11" s="26">
        <f>'Access-Nov'!P11</f>
        <v>11984979.199999999</v>
      </c>
      <c r="X11" s="41">
        <f t="shared" ref="X11:X49" si="4">IF(R11&gt;0,W11/R11,0)</f>
        <v>0.98441752648999459</v>
      </c>
    </row>
    <row r="12" spans="1:24" ht="28.5" customHeight="1">
      <c r="A12" s="31" t="str">
        <f>'Access-Nov'!A12</f>
        <v>26262</v>
      </c>
      <c r="B12" s="27" t="str">
        <f>'Access-Nov'!B12</f>
        <v>UNIVERSIDADE FEDERAL DE SAO PAULO</v>
      </c>
      <c r="C12" s="23" t="str">
        <f>CONCATENATE('Access-Nov'!C12,".",'Access-Nov'!D12)</f>
        <v>28.846</v>
      </c>
      <c r="D12" s="23" t="str">
        <f>CONCATENATE('Access-Nov'!E12,".",'Access-Nov'!G12)</f>
        <v>0901.0005</v>
      </c>
      <c r="E12" s="27" t="str">
        <f>'Access-Nov'!F12</f>
        <v>OPERACOES ESPECIAIS: CUMPRIMENTO DE SENTENCAS JUDICIAIS</v>
      </c>
      <c r="F12" s="27" t="str">
        <f>'Access-Nov'!H12</f>
        <v>SENTENCAS JUDICIAIS TRANSITADAS EM JULGADO (PRECATORIOS)</v>
      </c>
      <c r="G12" s="23" t="str">
        <f>'Access-Nov'!I12</f>
        <v>1</v>
      </c>
      <c r="H12" s="23" t="str">
        <f>'Access-Nov'!J12</f>
        <v>0100</v>
      </c>
      <c r="I12" s="27" t="str">
        <f>'Access-Nov'!K12</f>
        <v>RECURSOS ORDINARIOS</v>
      </c>
      <c r="J12" s="23" t="str">
        <f>'Access-Nov'!L12</f>
        <v>3</v>
      </c>
      <c r="K12" s="26"/>
      <c r="L12" s="26"/>
      <c r="M12" s="26"/>
      <c r="N12" s="24">
        <f t="shared" si="0"/>
        <v>0</v>
      </c>
      <c r="O12" s="26"/>
      <c r="P12" s="26">
        <f>'Access-Nov'!M12</f>
        <v>108283</v>
      </c>
      <c r="Q12" s="26"/>
      <c r="R12" s="26">
        <f t="shared" si="1"/>
        <v>108283</v>
      </c>
      <c r="S12" s="26">
        <f>'Access-Nov'!N12</f>
        <v>107457.41</v>
      </c>
      <c r="T12" s="41">
        <f t="shared" si="2"/>
        <v>0.99237562682969627</v>
      </c>
      <c r="U12" s="26">
        <f>'Access-Nov'!O12</f>
        <v>107457.41</v>
      </c>
      <c r="V12" s="41">
        <f t="shared" si="3"/>
        <v>0.99237562682969627</v>
      </c>
      <c r="W12" s="26">
        <f>'Access-Nov'!P12</f>
        <v>107457.41</v>
      </c>
      <c r="X12" s="41">
        <f t="shared" si="4"/>
        <v>0.99237562682969627</v>
      </c>
    </row>
    <row r="13" spans="1:24" ht="28.5" customHeight="1">
      <c r="A13" s="31" t="str">
        <f>'Access-Nov'!A13</f>
        <v>26262</v>
      </c>
      <c r="B13" s="27" t="str">
        <f>'Access-Nov'!B13</f>
        <v>UNIVERSIDADE FEDERAL DE SAO PAULO</v>
      </c>
      <c r="C13" s="23" t="str">
        <f>CONCATENATE('Access-Nov'!C13,".",'Access-Nov'!D13)</f>
        <v>28.846</v>
      </c>
      <c r="D13" s="23" t="str">
        <f>CONCATENATE('Access-Nov'!E13,".",'Access-Nov'!G13)</f>
        <v>0901.0005</v>
      </c>
      <c r="E13" s="27" t="str">
        <f>'Access-Nov'!F13</f>
        <v>OPERACOES ESPECIAIS: CUMPRIMENTO DE SENTENCAS JUDICIAIS</v>
      </c>
      <c r="F13" s="27" t="str">
        <f>'Access-Nov'!H13</f>
        <v>SENTENCAS JUDICIAIS TRANSITADAS EM JULGADO (PRECATORIOS)</v>
      </c>
      <c r="G13" s="23" t="str">
        <f>'Access-Nov'!I13</f>
        <v>1</v>
      </c>
      <c r="H13" s="23" t="str">
        <f>'Access-Nov'!J13</f>
        <v>0100</v>
      </c>
      <c r="I13" s="27" t="str">
        <f>'Access-Nov'!K13</f>
        <v>RECURSOS ORDINARIOS</v>
      </c>
      <c r="J13" s="23" t="str">
        <f>'Access-Nov'!L13</f>
        <v>1</v>
      </c>
      <c r="K13" s="26"/>
      <c r="L13" s="26"/>
      <c r="M13" s="26"/>
      <c r="N13" s="24">
        <f t="shared" si="0"/>
        <v>0</v>
      </c>
      <c r="O13" s="26"/>
      <c r="P13" s="26">
        <f>'Access-Nov'!M13</f>
        <v>2742648</v>
      </c>
      <c r="Q13" s="26"/>
      <c r="R13" s="26">
        <f t="shared" si="1"/>
        <v>2742648</v>
      </c>
      <c r="S13" s="26">
        <f>'Access-Nov'!N13</f>
        <v>2721737.79</v>
      </c>
      <c r="T13" s="41">
        <f t="shared" si="2"/>
        <v>0.99237590460022573</v>
      </c>
      <c r="U13" s="26">
        <f>'Access-Nov'!O13</f>
        <v>2721737.79</v>
      </c>
      <c r="V13" s="41">
        <f t="shared" si="3"/>
        <v>0.99237590460022573</v>
      </c>
      <c r="W13" s="26">
        <f>'Access-Nov'!P13</f>
        <v>2721737.79</v>
      </c>
      <c r="X13" s="41">
        <f t="shared" si="4"/>
        <v>0.99237590460022573</v>
      </c>
    </row>
    <row r="14" spans="1:24" ht="28.5" customHeight="1">
      <c r="A14" s="31" t="str">
        <f>'Access-Nov'!A14</f>
        <v>26262</v>
      </c>
      <c r="B14" s="27" t="str">
        <f>'Access-Nov'!B14</f>
        <v>UNIVERSIDADE FEDERAL DE SAO PAULO</v>
      </c>
      <c r="C14" s="23" t="str">
        <f>CONCATENATE('Access-Nov'!C14,".",'Access-Nov'!D14)</f>
        <v>28.846</v>
      </c>
      <c r="D14" s="23" t="str">
        <f>CONCATENATE('Access-Nov'!E14,".",'Access-Nov'!G14)</f>
        <v>0901.00G5</v>
      </c>
      <c r="E14" s="27" t="str">
        <f>'Access-Nov'!F14</f>
        <v>OPERACOES ESPECIAIS: CUMPRIMENTO DE SENTENCAS JUDICIAIS</v>
      </c>
      <c r="F14" s="27" t="str">
        <f>'Access-Nov'!H14</f>
        <v>CONTRIBUICAO DA UNIAO, DE SUAS AUTARQUIAS E FUNDACOES PARA O</v>
      </c>
      <c r="G14" s="23" t="str">
        <f>'Access-Nov'!I14</f>
        <v>1</v>
      </c>
      <c r="H14" s="23" t="str">
        <f>'Access-Nov'!J14</f>
        <v>0100</v>
      </c>
      <c r="I14" s="27" t="str">
        <f>'Access-Nov'!K14</f>
        <v>RECURSOS ORDINARIOS</v>
      </c>
      <c r="J14" s="23" t="str">
        <f>'Access-Nov'!L14</f>
        <v>1</v>
      </c>
      <c r="K14" s="26"/>
      <c r="L14" s="26"/>
      <c r="M14" s="26"/>
      <c r="N14" s="24">
        <f t="shared" si="0"/>
        <v>0</v>
      </c>
      <c r="O14" s="26"/>
      <c r="P14" s="26">
        <f>'Access-Nov'!M14</f>
        <v>204846</v>
      </c>
      <c r="Q14" s="26"/>
      <c r="R14" s="26">
        <f t="shared" si="1"/>
        <v>204846</v>
      </c>
      <c r="S14" s="26">
        <f>'Access-Nov'!N14</f>
        <v>204846</v>
      </c>
      <c r="T14" s="41">
        <f t="shared" si="2"/>
        <v>1</v>
      </c>
      <c r="U14" s="26">
        <f>'Access-Nov'!O14</f>
        <v>204846</v>
      </c>
      <c r="V14" s="41">
        <f t="shared" si="3"/>
        <v>1</v>
      </c>
      <c r="W14" s="26">
        <f>'Access-Nov'!P14</f>
        <v>204846</v>
      </c>
      <c r="X14" s="41">
        <f t="shared" si="4"/>
        <v>1</v>
      </c>
    </row>
    <row r="15" spans="1:24" ht="28.5" customHeight="1">
      <c r="A15" s="31" t="str">
        <f>'Access-Nov'!A15</f>
        <v>26280</v>
      </c>
      <c r="B15" s="27" t="str">
        <f>'Access-Nov'!B15</f>
        <v>FUNDACAO UNIVERSIDADE FEDERAL DE SAO CARLOS</v>
      </c>
      <c r="C15" s="23" t="str">
        <f>CONCATENATE('Access-Nov'!C15,".",'Access-Nov'!D15)</f>
        <v>28.846</v>
      </c>
      <c r="D15" s="23" t="str">
        <f>CONCATENATE('Access-Nov'!E15,".",'Access-Nov'!G15)</f>
        <v>0901.00G5</v>
      </c>
      <c r="E15" s="27" t="str">
        <f>'Access-Nov'!F15</f>
        <v>OPERACOES ESPECIAIS: CUMPRIMENTO DE SENTENCAS JUDICIAIS</v>
      </c>
      <c r="F15" s="27" t="str">
        <f>'Access-Nov'!H15</f>
        <v>CONTRIBUICAO DA UNIAO, DE SUAS AUTARQUIAS E FUNDACOES PARA O</v>
      </c>
      <c r="G15" s="23" t="str">
        <f>'Access-Nov'!I15</f>
        <v>1</v>
      </c>
      <c r="H15" s="23" t="str">
        <f>'Access-Nov'!J15</f>
        <v>0100</v>
      </c>
      <c r="I15" s="27" t="str">
        <f>'Access-Nov'!K15</f>
        <v>RECURSOS ORDINARIOS</v>
      </c>
      <c r="J15" s="23" t="str">
        <f>'Access-Nov'!L15</f>
        <v>1</v>
      </c>
      <c r="K15" s="24"/>
      <c r="L15" s="24"/>
      <c r="M15" s="24"/>
      <c r="N15" s="24">
        <f t="shared" si="0"/>
        <v>0</v>
      </c>
      <c r="O15" s="24"/>
      <c r="P15" s="26">
        <f>'Access-Nov'!M15</f>
        <v>11038</v>
      </c>
      <c r="Q15" s="26"/>
      <c r="R15" s="26">
        <f t="shared" si="1"/>
        <v>11038</v>
      </c>
      <c r="S15" s="26">
        <f>'Access-Nov'!N15</f>
        <v>11038</v>
      </c>
      <c r="T15" s="41">
        <f t="shared" si="2"/>
        <v>1</v>
      </c>
      <c r="U15" s="26">
        <f>'Access-Nov'!O15</f>
        <v>11038</v>
      </c>
      <c r="V15" s="41">
        <f t="shared" si="3"/>
        <v>1</v>
      </c>
      <c r="W15" s="26">
        <f>'Access-Nov'!P15</f>
        <v>11038</v>
      </c>
      <c r="X15" s="41">
        <f t="shared" si="4"/>
        <v>1</v>
      </c>
    </row>
    <row r="16" spans="1:24" ht="28.5" customHeight="1">
      <c r="A16" s="31" t="str">
        <f>'Access-Nov'!A16</f>
        <v>26283</v>
      </c>
      <c r="B16" s="27" t="str">
        <f>'Access-Nov'!B16</f>
        <v>FUNDACAO UNIVERSIDADE FED.DE MATO GROS.DO SUL</v>
      </c>
      <c r="C16" s="23" t="str">
        <f>CONCATENATE('Access-Nov'!C16,".",'Access-Nov'!D16)</f>
        <v>28.846</v>
      </c>
      <c r="D16" s="23" t="str">
        <f>CONCATENATE('Access-Nov'!E16,".",'Access-Nov'!G16)</f>
        <v>0901.0005</v>
      </c>
      <c r="E16" s="27" t="str">
        <f>'Access-Nov'!F16</f>
        <v>OPERACOES ESPECIAIS: CUMPRIMENTO DE SENTENCAS JUDICIAIS</v>
      </c>
      <c r="F16" s="27" t="str">
        <f>'Access-Nov'!H16</f>
        <v>SENTENCAS JUDICIAIS TRANSITADAS EM JULGADO (PRECATORIOS)</v>
      </c>
      <c r="G16" s="23" t="str">
        <f>'Access-Nov'!I16</f>
        <v>1</v>
      </c>
      <c r="H16" s="23" t="str">
        <f>'Access-Nov'!J16</f>
        <v>0100</v>
      </c>
      <c r="I16" s="27" t="str">
        <f>'Access-Nov'!K16</f>
        <v>RECURSOS ORDINARIOS</v>
      </c>
      <c r="J16" s="23" t="str">
        <f>'Access-Nov'!L16</f>
        <v>3</v>
      </c>
      <c r="K16" s="26"/>
      <c r="L16" s="26"/>
      <c r="M16" s="26"/>
      <c r="N16" s="24">
        <f t="shared" si="0"/>
        <v>0</v>
      </c>
      <c r="O16" s="26"/>
      <c r="P16" s="26">
        <f>'Access-Nov'!M16</f>
        <v>7823638</v>
      </c>
      <c r="Q16" s="26"/>
      <c r="R16" s="26">
        <f t="shared" si="1"/>
        <v>7823638</v>
      </c>
      <c r="S16" s="26">
        <f>'Access-Nov'!N16</f>
        <v>7702281.4000000004</v>
      </c>
      <c r="T16" s="41">
        <f t="shared" si="2"/>
        <v>0.98448846943071755</v>
      </c>
      <c r="U16" s="26">
        <f>'Access-Nov'!O16</f>
        <v>7702281.4000000004</v>
      </c>
      <c r="V16" s="41">
        <f t="shared" si="3"/>
        <v>0.98448846943071755</v>
      </c>
      <c r="W16" s="26">
        <f>'Access-Nov'!P16</f>
        <v>7702281.4000000004</v>
      </c>
      <c r="X16" s="41">
        <f t="shared" si="4"/>
        <v>0.98448846943071755</v>
      </c>
    </row>
    <row r="17" spans="1:24" ht="28.5" customHeight="1">
      <c r="A17" s="31" t="str">
        <f>'Access-Nov'!A17</f>
        <v>26283</v>
      </c>
      <c r="B17" s="27" t="str">
        <f>'Access-Nov'!B17</f>
        <v>FUNDACAO UNIVERSIDADE FED.DE MATO GROS.DO SUL</v>
      </c>
      <c r="C17" s="23" t="str">
        <f>CONCATENATE('Access-Nov'!C17,".",'Access-Nov'!D17)</f>
        <v>28.846</v>
      </c>
      <c r="D17" s="23" t="str">
        <f>CONCATENATE('Access-Nov'!E17,".",'Access-Nov'!G17)</f>
        <v>0901.0005</v>
      </c>
      <c r="E17" s="27" t="str">
        <f>'Access-Nov'!F17</f>
        <v>OPERACOES ESPECIAIS: CUMPRIMENTO DE SENTENCAS JUDICIAIS</v>
      </c>
      <c r="F17" s="27" t="str">
        <f>'Access-Nov'!H17</f>
        <v>SENTENCAS JUDICIAIS TRANSITADAS EM JULGADO (PRECATORIOS)</v>
      </c>
      <c r="G17" s="23" t="str">
        <f>'Access-Nov'!I17</f>
        <v>1</v>
      </c>
      <c r="H17" s="23" t="str">
        <f>'Access-Nov'!J17</f>
        <v>0100</v>
      </c>
      <c r="I17" s="27" t="str">
        <f>'Access-Nov'!K17</f>
        <v>RECURSOS ORDINARIOS</v>
      </c>
      <c r="J17" s="23" t="str">
        <f>'Access-Nov'!L17</f>
        <v>1</v>
      </c>
      <c r="K17" s="26"/>
      <c r="L17" s="26"/>
      <c r="M17" s="26"/>
      <c r="N17" s="24">
        <f t="shared" si="0"/>
        <v>0</v>
      </c>
      <c r="O17" s="26"/>
      <c r="P17" s="26">
        <f>'Access-Nov'!M17</f>
        <v>864707</v>
      </c>
      <c r="Q17" s="26"/>
      <c r="R17" s="26">
        <f t="shared" si="1"/>
        <v>864707</v>
      </c>
      <c r="S17" s="26">
        <f>'Access-Nov'!N17</f>
        <v>858113.73</v>
      </c>
      <c r="T17" s="41">
        <f t="shared" si="2"/>
        <v>0.99237513978723424</v>
      </c>
      <c r="U17" s="26">
        <f>'Access-Nov'!O17</f>
        <v>858113.73</v>
      </c>
      <c r="V17" s="41">
        <f t="shared" si="3"/>
        <v>0.99237513978723424</v>
      </c>
      <c r="W17" s="26">
        <f>'Access-Nov'!P17</f>
        <v>858113.73</v>
      </c>
      <c r="X17" s="41">
        <f t="shared" si="4"/>
        <v>0.99237513978723424</v>
      </c>
    </row>
    <row r="18" spans="1:24" ht="28.5" customHeight="1">
      <c r="A18" s="31" t="str">
        <f>'Access-Nov'!A18</f>
        <v>26283</v>
      </c>
      <c r="B18" s="27" t="str">
        <f>'Access-Nov'!B18</f>
        <v>FUNDACAO UNIVERSIDADE FED.DE MATO GROS.DO SUL</v>
      </c>
      <c r="C18" s="23" t="str">
        <f>CONCATENATE('Access-Nov'!C18,".",'Access-Nov'!D18)</f>
        <v>28.846</v>
      </c>
      <c r="D18" s="23" t="str">
        <f>CONCATENATE('Access-Nov'!E18,".",'Access-Nov'!G18)</f>
        <v>0901.00G5</v>
      </c>
      <c r="E18" s="27" t="str">
        <f>'Access-Nov'!F18</f>
        <v>OPERACOES ESPECIAIS: CUMPRIMENTO DE SENTENCAS JUDICIAIS</v>
      </c>
      <c r="F18" s="27" t="str">
        <f>'Access-Nov'!H18</f>
        <v>CONTRIBUICAO DA UNIAO, DE SUAS AUTARQUIAS E FUNDACOES PARA O</v>
      </c>
      <c r="G18" s="23" t="str">
        <f>'Access-Nov'!I18</f>
        <v>1</v>
      </c>
      <c r="H18" s="23" t="str">
        <f>'Access-Nov'!J18</f>
        <v>0100</v>
      </c>
      <c r="I18" s="27" t="str">
        <f>'Access-Nov'!K18</f>
        <v>RECURSOS ORDINARIOS</v>
      </c>
      <c r="J18" s="23" t="str">
        <f>'Access-Nov'!L18</f>
        <v>1</v>
      </c>
      <c r="K18" s="24"/>
      <c r="L18" s="24"/>
      <c r="M18" s="24"/>
      <c r="N18" s="24">
        <f t="shared" si="0"/>
        <v>0</v>
      </c>
      <c r="O18" s="24"/>
      <c r="P18" s="26">
        <f>'Access-Nov'!M18</f>
        <v>38161</v>
      </c>
      <c r="Q18" s="26"/>
      <c r="R18" s="26">
        <f t="shared" si="1"/>
        <v>38161</v>
      </c>
      <c r="S18" s="26">
        <f>'Access-Nov'!N18</f>
        <v>38159.74</v>
      </c>
      <c r="T18" s="41">
        <f t="shared" si="2"/>
        <v>0.99996698199732703</v>
      </c>
      <c r="U18" s="26">
        <f>'Access-Nov'!O18</f>
        <v>38158.400000000001</v>
      </c>
      <c r="V18" s="41">
        <f t="shared" si="3"/>
        <v>0.99993186761353214</v>
      </c>
      <c r="W18" s="26">
        <f>'Access-Nov'!P18</f>
        <v>38158.400000000001</v>
      </c>
      <c r="X18" s="41">
        <f t="shared" si="4"/>
        <v>0.99993186761353214</v>
      </c>
    </row>
    <row r="19" spans="1:24" ht="28.5" customHeight="1">
      <c r="A19" s="31" t="str">
        <f>'Access-Nov'!A19</f>
        <v>30202</v>
      </c>
      <c r="B19" s="27" t="str">
        <f>'Access-Nov'!B19</f>
        <v>FUNDACAO NACIONAL DO INDIO</v>
      </c>
      <c r="C19" s="23" t="str">
        <f>CONCATENATE('Access-Nov'!C19,".",'Access-Nov'!D19)</f>
        <v>28.846</v>
      </c>
      <c r="D19" s="23" t="str">
        <f>CONCATENATE('Access-Nov'!E19,".",'Access-Nov'!G19)</f>
        <v>0901.0005</v>
      </c>
      <c r="E19" s="27" t="str">
        <f>'Access-Nov'!F19</f>
        <v>OPERACOES ESPECIAIS: CUMPRIMENTO DE SENTENCAS JUDICIAIS</v>
      </c>
      <c r="F19" s="27" t="str">
        <f>'Access-Nov'!H19</f>
        <v>SENTENCAS JUDICIAIS TRANSITADAS EM JULGADO (PRECATORIOS)</v>
      </c>
      <c r="G19" s="23" t="str">
        <f>'Access-Nov'!I19</f>
        <v>1</v>
      </c>
      <c r="H19" s="23" t="str">
        <f>'Access-Nov'!J19</f>
        <v>0100</v>
      </c>
      <c r="I19" s="27" t="str">
        <f>'Access-Nov'!K19</f>
        <v>RECURSOS ORDINARIOS</v>
      </c>
      <c r="J19" s="23" t="str">
        <f>'Access-Nov'!L19</f>
        <v>3</v>
      </c>
      <c r="K19" s="24"/>
      <c r="L19" s="24"/>
      <c r="M19" s="24"/>
      <c r="N19" s="24">
        <f t="shared" si="0"/>
        <v>0</v>
      </c>
      <c r="O19" s="24"/>
      <c r="P19" s="26">
        <f>'Access-Nov'!M19</f>
        <v>64391</v>
      </c>
      <c r="Q19" s="26"/>
      <c r="R19" s="26">
        <f t="shared" si="1"/>
        <v>64391</v>
      </c>
      <c r="S19" s="26">
        <f>'Access-Nov'!N19</f>
        <v>63386.74</v>
      </c>
      <c r="T19" s="41">
        <f t="shared" si="2"/>
        <v>0.98440372101691231</v>
      </c>
      <c r="U19" s="26">
        <f>'Access-Nov'!O19</f>
        <v>63386.74</v>
      </c>
      <c r="V19" s="41">
        <f t="shared" si="3"/>
        <v>0.98440372101691231</v>
      </c>
      <c r="W19" s="26">
        <f>'Access-Nov'!P19</f>
        <v>63386.74</v>
      </c>
      <c r="X19" s="41">
        <f t="shared" si="4"/>
        <v>0.98440372101691231</v>
      </c>
    </row>
    <row r="20" spans="1:24" ht="28.5" customHeight="1">
      <c r="A20" s="31" t="str">
        <f>'Access-Nov'!A20</f>
        <v>33201</v>
      </c>
      <c r="B20" s="27" t="str">
        <f>'Access-Nov'!B20</f>
        <v>INSTITUTO NACIONAL DO SEGURO SOCIAL</v>
      </c>
      <c r="C20" s="23" t="str">
        <f>CONCATENATE('Access-Nov'!C20,".",'Access-Nov'!D20)</f>
        <v>28.846</v>
      </c>
      <c r="D20" s="23" t="str">
        <f>CONCATENATE('Access-Nov'!E20,".",'Access-Nov'!G20)</f>
        <v>0901.00G5</v>
      </c>
      <c r="E20" s="27" t="str">
        <f>'Access-Nov'!F20</f>
        <v>OPERACOES ESPECIAIS: CUMPRIMENTO DE SENTENCAS JUDICIAIS</v>
      </c>
      <c r="F20" s="27" t="str">
        <f>'Access-Nov'!H20</f>
        <v>CONTRIBUICAO DA UNIAO, DE SUAS AUTARQUIAS E FUNDACOES PARA O</v>
      </c>
      <c r="G20" s="23" t="str">
        <f>'Access-Nov'!I20</f>
        <v>2</v>
      </c>
      <c r="H20" s="23" t="str">
        <f>'Access-Nov'!J20</f>
        <v>0151</v>
      </c>
      <c r="I20" s="27" t="str">
        <f>'Access-Nov'!K20</f>
        <v>CONTR.SOCIAL S/O LUCRO DAS PESSOAS JURIDICAS</v>
      </c>
      <c r="J20" s="23" t="str">
        <f>'Access-Nov'!L20</f>
        <v>1</v>
      </c>
      <c r="K20" s="24"/>
      <c r="L20" s="24"/>
      <c r="M20" s="24"/>
      <c r="N20" s="24">
        <f t="shared" si="0"/>
        <v>0</v>
      </c>
      <c r="O20" s="24"/>
      <c r="P20" s="26">
        <f>'Access-Nov'!M20</f>
        <v>0</v>
      </c>
      <c r="Q20" s="26"/>
      <c r="R20" s="26">
        <f t="shared" si="1"/>
        <v>0</v>
      </c>
      <c r="S20" s="26">
        <f>'Access-Nov'!N20</f>
        <v>0</v>
      </c>
      <c r="T20" s="41">
        <f t="shared" si="2"/>
        <v>0</v>
      </c>
      <c r="U20" s="26">
        <f>'Access-Nov'!O20</f>
        <v>0</v>
      </c>
      <c r="V20" s="41">
        <f t="shared" si="3"/>
        <v>0</v>
      </c>
      <c r="W20" s="26">
        <f>'Access-Nov'!P20</f>
        <v>0</v>
      </c>
      <c r="X20" s="41">
        <f t="shared" si="4"/>
        <v>0</v>
      </c>
    </row>
    <row r="21" spans="1:24" ht="28.5" customHeight="1">
      <c r="A21" s="31" t="str">
        <f>'Access-Nov'!A21</f>
        <v>36211</v>
      </c>
      <c r="B21" s="27" t="str">
        <f>'Access-Nov'!B21</f>
        <v>FUNDACAO NACIONAL DE SAUDE</v>
      </c>
      <c r="C21" s="23" t="str">
        <f>CONCATENATE('Access-Nov'!C21,".",'Access-Nov'!D21)</f>
        <v>28.846</v>
      </c>
      <c r="D21" s="23" t="str">
        <f>CONCATENATE('Access-Nov'!E21,".",'Access-Nov'!G21)</f>
        <v>0901.00G5</v>
      </c>
      <c r="E21" s="27" t="str">
        <f>'Access-Nov'!F21</f>
        <v>OPERACOES ESPECIAIS: CUMPRIMENTO DE SENTENCAS JUDICIAIS</v>
      </c>
      <c r="F21" s="27" t="str">
        <f>'Access-Nov'!H21</f>
        <v>CONTRIBUICAO DA UNIAO, DE SUAS AUTARQUIAS E FUNDACOES PARA O</v>
      </c>
      <c r="G21" s="23" t="str">
        <f>'Access-Nov'!I21</f>
        <v>2</v>
      </c>
      <c r="H21" s="23" t="str">
        <f>'Access-Nov'!J21</f>
        <v>6151</v>
      </c>
      <c r="I21" s="27" t="str">
        <f>'Access-Nov'!K21</f>
        <v>CONTR.SOCIAL S/O LUCRO DAS PESSOAS JURIDICAS</v>
      </c>
      <c r="J21" s="23" t="str">
        <f>'Access-Nov'!L21</f>
        <v>1</v>
      </c>
      <c r="K21" s="24"/>
      <c r="L21" s="24"/>
      <c r="M21" s="24"/>
      <c r="N21" s="24">
        <f t="shared" si="0"/>
        <v>0</v>
      </c>
      <c r="O21" s="24"/>
      <c r="P21" s="26">
        <f>'Access-Nov'!M21</f>
        <v>12549</v>
      </c>
      <c r="Q21" s="26"/>
      <c r="R21" s="26">
        <f t="shared" si="1"/>
        <v>12549</v>
      </c>
      <c r="S21" s="26">
        <f>'Access-Nov'!N21</f>
        <v>12549</v>
      </c>
      <c r="T21" s="41">
        <f t="shared" si="2"/>
        <v>1</v>
      </c>
      <c r="U21" s="26">
        <f>'Access-Nov'!O21</f>
        <v>12548.94</v>
      </c>
      <c r="V21" s="41">
        <f t="shared" si="3"/>
        <v>0.99999521874252928</v>
      </c>
      <c r="W21" s="26">
        <f>'Access-Nov'!P21</f>
        <v>12548.94</v>
      </c>
      <c r="X21" s="41">
        <f t="shared" si="4"/>
        <v>0.99999521874252928</v>
      </c>
    </row>
    <row r="22" spans="1:24" ht="28.5" customHeight="1">
      <c r="A22" s="31" t="str">
        <f>'Access-Nov'!A22</f>
        <v>39252</v>
      </c>
      <c r="B22" s="27" t="str">
        <f>'Access-Nov'!B22</f>
        <v>DEPTO.NAC.DE INFRA±ESTRUT.DE TRANSPORTES-DNIT</v>
      </c>
      <c r="C22" s="23" t="str">
        <f>CONCATENATE('Access-Nov'!C22,".",'Access-Nov'!D22)</f>
        <v>28.846</v>
      </c>
      <c r="D22" s="23" t="str">
        <f>CONCATENATE('Access-Nov'!E22,".",'Access-Nov'!G22)</f>
        <v>0901.0005</v>
      </c>
      <c r="E22" s="27" t="str">
        <f>'Access-Nov'!F22</f>
        <v>OPERACOES ESPECIAIS: CUMPRIMENTO DE SENTENCAS JUDICIAIS</v>
      </c>
      <c r="F22" s="27" t="str">
        <f>'Access-Nov'!H22</f>
        <v>SENTENCAS JUDICIAIS TRANSITADAS EM JULGADO (PRECATORIOS)</v>
      </c>
      <c r="G22" s="23" t="str">
        <f>'Access-Nov'!I22</f>
        <v>1</v>
      </c>
      <c r="H22" s="23" t="str">
        <f>'Access-Nov'!J22</f>
        <v>0100</v>
      </c>
      <c r="I22" s="27" t="str">
        <f>'Access-Nov'!K22</f>
        <v>RECURSOS ORDINARIOS</v>
      </c>
      <c r="J22" s="23" t="str">
        <f>'Access-Nov'!L22</f>
        <v>5</v>
      </c>
      <c r="K22" s="24"/>
      <c r="L22" s="24"/>
      <c r="M22" s="24"/>
      <c r="N22" s="24">
        <f t="shared" si="0"/>
        <v>0</v>
      </c>
      <c r="O22" s="24"/>
      <c r="P22" s="26">
        <f>'Access-Nov'!M22</f>
        <v>265709</v>
      </c>
      <c r="Q22" s="26"/>
      <c r="R22" s="26">
        <f t="shared" si="1"/>
        <v>265709</v>
      </c>
      <c r="S22" s="26">
        <f>'Access-Nov'!N22</f>
        <v>260189.01</v>
      </c>
      <c r="T22" s="41">
        <f t="shared" si="2"/>
        <v>0.97922543082846281</v>
      </c>
      <c r="U22" s="26">
        <f>'Access-Nov'!O22</f>
        <v>260189.01</v>
      </c>
      <c r="V22" s="41">
        <f t="shared" si="3"/>
        <v>0.97922543082846281</v>
      </c>
      <c r="W22" s="26">
        <f>'Access-Nov'!P22</f>
        <v>260189.01</v>
      </c>
      <c r="X22" s="41">
        <f t="shared" si="4"/>
        <v>0.97922543082846281</v>
      </c>
    </row>
    <row r="23" spans="1:24" ht="28.5" customHeight="1">
      <c r="A23" s="31" t="str">
        <f>'Access-Nov'!A23</f>
        <v>40201</v>
      </c>
      <c r="B23" s="27" t="str">
        <f>'Access-Nov'!B23</f>
        <v>INSTITUTO NACIONAL DO SEGURO SOCIAL - INSS</v>
      </c>
      <c r="C23" s="23" t="str">
        <f>CONCATENATE('Access-Nov'!C23,".",'Access-Nov'!D23)</f>
        <v>28.846</v>
      </c>
      <c r="D23" s="23" t="str">
        <f>CONCATENATE('Access-Nov'!E23,".",'Access-Nov'!G23)</f>
        <v>0901.0005</v>
      </c>
      <c r="E23" s="27" t="str">
        <f>'Access-Nov'!F23</f>
        <v>OPERACOES ESPECIAIS: CUMPRIMENTO DE SENTENCAS JUDICIAIS</v>
      </c>
      <c r="F23" s="27" t="str">
        <f>'Access-Nov'!H23</f>
        <v>SENTENCAS JUDICIAIS TRANSITADAS EM JULGADO (PRECATORIOS)</v>
      </c>
      <c r="G23" s="23" t="str">
        <f>'Access-Nov'!I23</f>
        <v>2</v>
      </c>
      <c r="H23" s="23" t="str">
        <f>'Access-Nov'!J23</f>
        <v>0100</v>
      </c>
      <c r="I23" s="27" t="str">
        <f>'Access-Nov'!K23</f>
        <v>RECURSOS ORDINARIOS</v>
      </c>
      <c r="J23" s="23" t="str">
        <f>'Access-Nov'!L23</f>
        <v>1</v>
      </c>
      <c r="K23" s="26"/>
      <c r="L23" s="26"/>
      <c r="M23" s="26"/>
      <c r="N23" s="24">
        <f t="shared" si="0"/>
        <v>0</v>
      </c>
      <c r="O23" s="26"/>
      <c r="P23" s="26">
        <f>'Access-Nov'!M23</f>
        <v>688927</v>
      </c>
      <c r="Q23" s="26"/>
      <c r="R23" s="26">
        <f t="shared" si="1"/>
        <v>688927</v>
      </c>
      <c r="S23" s="26">
        <f>'Access-Nov'!N23</f>
        <v>589733.31000000006</v>
      </c>
      <c r="T23" s="41">
        <f t="shared" si="2"/>
        <v>0.8560171251816231</v>
      </c>
      <c r="U23" s="26">
        <f>'Access-Nov'!O23</f>
        <v>589733.31000000006</v>
      </c>
      <c r="V23" s="41">
        <f t="shared" si="3"/>
        <v>0.8560171251816231</v>
      </c>
      <c r="W23" s="26">
        <f>'Access-Nov'!P23</f>
        <v>589733.31000000006</v>
      </c>
      <c r="X23" s="41">
        <f t="shared" si="4"/>
        <v>0.8560171251816231</v>
      </c>
    </row>
    <row r="24" spans="1:24" ht="28.5" customHeight="1">
      <c r="A24" s="31" t="str">
        <f>'Access-Nov'!A24</f>
        <v>40201</v>
      </c>
      <c r="B24" s="27" t="str">
        <f>'Access-Nov'!B24</f>
        <v>INSTITUTO NACIONAL DO SEGURO SOCIAL - INSS</v>
      </c>
      <c r="C24" s="23" t="str">
        <f>CONCATENATE('Access-Nov'!C24,".",'Access-Nov'!D24)</f>
        <v>28.846</v>
      </c>
      <c r="D24" s="23" t="str">
        <f>CONCATENATE('Access-Nov'!E24,".",'Access-Nov'!G24)</f>
        <v>0901.0005</v>
      </c>
      <c r="E24" s="27" t="str">
        <f>'Access-Nov'!F24</f>
        <v>OPERACOES ESPECIAIS: CUMPRIMENTO DE SENTENCAS JUDICIAIS</v>
      </c>
      <c r="F24" s="27" t="str">
        <f>'Access-Nov'!H24</f>
        <v>SENTENCAS JUDICIAIS TRANSITADAS EM JULGADO (PRECATORIOS)</v>
      </c>
      <c r="G24" s="23" t="str">
        <f>'Access-Nov'!I24</f>
        <v>2</v>
      </c>
      <c r="H24" s="23" t="str">
        <f>'Access-Nov'!J24</f>
        <v>0151</v>
      </c>
      <c r="I24" s="27" t="str">
        <f>'Access-Nov'!K24</f>
        <v>CONTR.SOCIAL S/O LUCRO DAS PESSOAS JURIDICAS</v>
      </c>
      <c r="J24" s="23" t="str">
        <f>'Access-Nov'!L24</f>
        <v>3</v>
      </c>
      <c r="K24" s="26"/>
      <c r="L24" s="26"/>
      <c r="M24" s="26"/>
      <c r="N24" s="24">
        <f t="shared" si="0"/>
        <v>0</v>
      </c>
      <c r="O24" s="26"/>
      <c r="P24" s="26">
        <f>'Access-Nov'!M24</f>
        <v>38322588</v>
      </c>
      <c r="Q24" s="26"/>
      <c r="R24" s="26">
        <f t="shared" si="1"/>
        <v>38322588</v>
      </c>
      <c r="S24" s="26">
        <f>'Access-Nov'!N24</f>
        <v>37616435.829999998</v>
      </c>
      <c r="T24" s="41">
        <f t="shared" si="2"/>
        <v>0.98157347384785176</v>
      </c>
      <c r="U24" s="26">
        <f>'Access-Nov'!O24</f>
        <v>37616435.829999998</v>
      </c>
      <c r="V24" s="41">
        <f t="shared" si="3"/>
        <v>0.98157347384785176</v>
      </c>
      <c r="W24" s="26">
        <f>'Access-Nov'!P24</f>
        <v>37616435.829999998</v>
      </c>
      <c r="X24" s="41">
        <f t="shared" si="4"/>
        <v>0.98157347384785176</v>
      </c>
    </row>
    <row r="25" spans="1:24" ht="28.5" customHeight="1">
      <c r="A25" s="31" t="str">
        <f>'Access-Nov'!A25</f>
        <v>40201</v>
      </c>
      <c r="B25" s="27" t="str">
        <f>'Access-Nov'!B25</f>
        <v>INSTITUTO NACIONAL DO SEGURO SOCIAL - INSS</v>
      </c>
      <c r="C25" s="23" t="str">
        <f>CONCATENATE('Access-Nov'!C25,".",'Access-Nov'!D25)</f>
        <v>28.846</v>
      </c>
      <c r="D25" s="23" t="str">
        <f>CONCATENATE('Access-Nov'!E25,".",'Access-Nov'!G25)</f>
        <v>0901.0005</v>
      </c>
      <c r="E25" s="27" t="str">
        <f>'Access-Nov'!F25</f>
        <v>OPERACOES ESPECIAIS: CUMPRIMENTO DE SENTENCAS JUDICIAIS</v>
      </c>
      <c r="F25" s="27" t="str">
        <f>'Access-Nov'!H25</f>
        <v>SENTENCAS JUDICIAIS TRANSITADAS EM JULGADO (PRECATORIOS)</v>
      </c>
      <c r="G25" s="23" t="str">
        <f>'Access-Nov'!I25</f>
        <v>2</v>
      </c>
      <c r="H25" s="23" t="str">
        <f>'Access-Nov'!J25</f>
        <v>0151</v>
      </c>
      <c r="I25" s="27" t="str">
        <f>'Access-Nov'!K25</f>
        <v>CONTR.SOCIAL S/O LUCRO DAS PESSOAS JURIDICAS</v>
      </c>
      <c r="J25" s="23" t="str">
        <f>'Access-Nov'!L25</f>
        <v>1</v>
      </c>
      <c r="K25" s="24"/>
      <c r="L25" s="24"/>
      <c r="M25" s="24"/>
      <c r="N25" s="24">
        <f t="shared" si="0"/>
        <v>0</v>
      </c>
      <c r="O25" s="24"/>
      <c r="P25" s="26">
        <f>'Access-Nov'!M25</f>
        <v>12322087</v>
      </c>
      <c r="Q25" s="26"/>
      <c r="R25" s="26">
        <f t="shared" si="1"/>
        <v>12322087</v>
      </c>
      <c r="S25" s="26">
        <f>'Access-Nov'!N25</f>
        <v>12322087</v>
      </c>
      <c r="T25" s="41">
        <f t="shared" si="2"/>
        <v>1</v>
      </c>
      <c r="U25" s="26">
        <f>'Access-Nov'!O25</f>
        <v>12322087</v>
      </c>
      <c r="V25" s="41">
        <f t="shared" si="3"/>
        <v>1</v>
      </c>
      <c r="W25" s="26">
        <f>'Access-Nov'!P25</f>
        <v>12322087</v>
      </c>
      <c r="X25" s="41">
        <f t="shared" si="4"/>
        <v>1</v>
      </c>
    </row>
    <row r="26" spans="1:24" ht="28.5" customHeight="1">
      <c r="A26" s="31" t="str">
        <f>'Access-Nov'!A26</f>
        <v>40201</v>
      </c>
      <c r="B26" s="27" t="str">
        <f>'Access-Nov'!B26</f>
        <v>INSTITUTO NACIONAL DO SEGURO SOCIAL - INSS</v>
      </c>
      <c r="C26" s="23" t="str">
        <f>CONCATENATE('Access-Nov'!C26,".",'Access-Nov'!D26)</f>
        <v>28.846</v>
      </c>
      <c r="D26" s="23" t="str">
        <f>CONCATENATE('Access-Nov'!E26,".",'Access-Nov'!G26)</f>
        <v>0901.00G5</v>
      </c>
      <c r="E26" s="27" t="str">
        <f>'Access-Nov'!F26</f>
        <v>OPERACOES ESPECIAIS: CUMPRIMENTO DE SENTENCAS JUDICIAIS</v>
      </c>
      <c r="F26" s="27" t="str">
        <f>'Access-Nov'!H26</f>
        <v>CONTRIBUICAO DA UNIAO, DE SUAS AUTARQUIAS E FUNDACOES PARA O</v>
      </c>
      <c r="G26" s="23" t="str">
        <f>'Access-Nov'!I26</f>
        <v>2</v>
      </c>
      <c r="H26" s="23" t="str">
        <f>'Access-Nov'!J26</f>
        <v>0151</v>
      </c>
      <c r="I26" s="27" t="str">
        <f>'Access-Nov'!K26</f>
        <v>CONTR.SOCIAL S/O LUCRO DAS PESSOAS JURIDICAS</v>
      </c>
      <c r="J26" s="23" t="str">
        <f>'Access-Nov'!L26</f>
        <v>1</v>
      </c>
      <c r="K26" s="24"/>
      <c r="L26" s="24"/>
      <c r="M26" s="24"/>
      <c r="N26" s="24">
        <f t="shared" si="0"/>
        <v>0</v>
      </c>
      <c r="O26" s="24"/>
      <c r="P26" s="26">
        <f>'Access-Nov'!M26</f>
        <v>279087</v>
      </c>
      <c r="Q26" s="26"/>
      <c r="R26" s="26">
        <f t="shared" si="1"/>
        <v>279087</v>
      </c>
      <c r="S26" s="26">
        <f>'Access-Nov'!N26</f>
        <v>279086.62</v>
      </c>
      <c r="T26" s="41">
        <f t="shared" si="2"/>
        <v>0.99999863841741099</v>
      </c>
      <c r="U26" s="26">
        <f>'Access-Nov'!O26</f>
        <v>279083.53999999998</v>
      </c>
      <c r="V26" s="41">
        <f t="shared" si="3"/>
        <v>0.9999876024322164</v>
      </c>
      <c r="W26" s="26">
        <f>'Access-Nov'!P26</f>
        <v>279083.53999999998</v>
      </c>
      <c r="X26" s="41">
        <f t="shared" si="4"/>
        <v>0.9999876024322164</v>
      </c>
    </row>
    <row r="27" spans="1:24" ht="28.5" customHeight="1">
      <c r="A27" s="31" t="str">
        <f>'Access-Nov'!A27</f>
        <v>40203</v>
      </c>
      <c r="B27" s="27" t="str">
        <f>'Access-Nov'!B27</f>
        <v>FUNDACAO JORGE DUPRAT FIG.DE SEG.MED.TRABALHO</v>
      </c>
      <c r="C27" s="23" t="str">
        <f>CONCATENATE('Access-Nov'!C27,".",'Access-Nov'!D27)</f>
        <v>28.846</v>
      </c>
      <c r="D27" s="23" t="str">
        <f>CONCATENATE('Access-Nov'!E27,".",'Access-Nov'!G27)</f>
        <v>0901.0005</v>
      </c>
      <c r="E27" s="27" t="str">
        <f>'Access-Nov'!F27</f>
        <v>OPERACOES ESPECIAIS: CUMPRIMENTO DE SENTENCAS JUDICIAIS</v>
      </c>
      <c r="F27" s="27" t="str">
        <f>'Access-Nov'!H27</f>
        <v>SENTENCAS JUDICIAIS TRANSITADAS EM JULGADO (PRECATORIOS)</v>
      </c>
      <c r="G27" s="23" t="str">
        <f>'Access-Nov'!I27</f>
        <v>1</v>
      </c>
      <c r="H27" s="23" t="str">
        <f>'Access-Nov'!J27</f>
        <v>0100</v>
      </c>
      <c r="I27" s="27" t="str">
        <f>'Access-Nov'!K27</f>
        <v>RECURSOS ORDINARIOS</v>
      </c>
      <c r="J27" s="23" t="str">
        <f>'Access-Nov'!L27</f>
        <v>1</v>
      </c>
      <c r="K27" s="24"/>
      <c r="L27" s="24"/>
      <c r="M27" s="24"/>
      <c r="N27" s="24">
        <f t="shared" si="0"/>
        <v>0</v>
      </c>
      <c r="O27" s="24"/>
      <c r="P27" s="26">
        <f>'Access-Nov'!M27</f>
        <v>276035</v>
      </c>
      <c r="Q27" s="26"/>
      <c r="R27" s="26">
        <f t="shared" si="1"/>
        <v>276035</v>
      </c>
      <c r="S27" s="26">
        <f>'Access-Nov'!N27</f>
        <v>273930.43</v>
      </c>
      <c r="T27" s="41">
        <f t="shared" si="2"/>
        <v>0.99237571322477225</v>
      </c>
      <c r="U27" s="26">
        <f>'Access-Nov'!O27</f>
        <v>273930.43</v>
      </c>
      <c r="V27" s="41">
        <f t="shared" si="3"/>
        <v>0.99237571322477225</v>
      </c>
      <c r="W27" s="26">
        <f>'Access-Nov'!P27</f>
        <v>273930.43</v>
      </c>
      <c r="X27" s="41">
        <f t="shared" si="4"/>
        <v>0.99237571322477225</v>
      </c>
    </row>
    <row r="28" spans="1:24" ht="28.5" customHeight="1">
      <c r="A28" s="31" t="str">
        <f>'Access-Nov'!A28</f>
        <v>40904</v>
      </c>
      <c r="B28" s="27" t="str">
        <f>'Access-Nov'!B28</f>
        <v>FUNDO DO REGIME GERAL DA PREVID.SOCIAL- FRGPS</v>
      </c>
      <c r="C28" s="23" t="str">
        <f>CONCATENATE('Access-Nov'!C28,".",'Access-Nov'!D28)</f>
        <v>28.846</v>
      </c>
      <c r="D28" s="23" t="str">
        <f>CONCATENATE('Access-Nov'!E28,".",'Access-Nov'!G28)</f>
        <v>0901.0005</v>
      </c>
      <c r="E28" s="27" t="str">
        <f>'Access-Nov'!F28</f>
        <v>OPERACOES ESPECIAIS: CUMPRIMENTO DE SENTENCAS JUDICIAIS</v>
      </c>
      <c r="F28" s="27" t="str">
        <f>'Access-Nov'!H28</f>
        <v>SENTENCAS JUDICIAIS TRANSITADAS EM JULGADO (PRECATORIOS)</v>
      </c>
      <c r="G28" s="23" t="str">
        <f>'Access-Nov'!I28</f>
        <v>2</v>
      </c>
      <c r="H28" s="23" t="str">
        <f>'Access-Nov'!J28</f>
        <v>0100</v>
      </c>
      <c r="I28" s="27" t="str">
        <f>'Access-Nov'!K28</f>
        <v>RECURSOS ORDINARIOS</v>
      </c>
      <c r="J28" s="23" t="str">
        <f>'Access-Nov'!L28</f>
        <v>3</v>
      </c>
      <c r="K28" s="24"/>
      <c r="L28" s="24"/>
      <c r="M28" s="24"/>
      <c r="N28" s="24">
        <f t="shared" si="0"/>
        <v>0</v>
      </c>
      <c r="O28" s="24"/>
      <c r="P28" s="26">
        <f>'Access-Nov'!M28</f>
        <v>1741922213</v>
      </c>
      <c r="Q28" s="26"/>
      <c r="R28" s="26">
        <f t="shared" si="1"/>
        <v>1741922213</v>
      </c>
      <c r="S28" s="26">
        <f>'Access-Nov'!N28</f>
        <v>1725157939.4100001</v>
      </c>
      <c r="T28" s="41">
        <f t="shared" si="2"/>
        <v>0.99037599184114666</v>
      </c>
      <c r="U28" s="26">
        <f>'Access-Nov'!O28</f>
        <v>1725157939.4100001</v>
      </c>
      <c r="V28" s="41">
        <f t="shared" si="3"/>
        <v>0.99037599184114666</v>
      </c>
      <c r="W28" s="26">
        <f>'Access-Nov'!P28</f>
        <v>1725157939.4100001</v>
      </c>
      <c r="X28" s="41">
        <f t="shared" si="4"/>
        <v>0.99037599184114666</v>
      </c>
    </row>
    <row r="29" spans="1:24" ht="28.5" customHeight="1">
      <c r="A29" s="31" t="str">
        <f>'Access-Nov'!A29</f>
        <v>40904</v>
      </c>
      <c r="B29" s="27" t="str">
        <f>'Access-Nov'!B29</f>
        <v>FUNDO DO REGIME GERAL DA PREVID.SOCIAL- FRGPS</v>
      </c>
      <c r="C29" s="23" t="str">
        <f>CONCATENATE('Access-Nov'!C29,".",'Access-Nov'!D29)</f>
        <v>28.846</v>
      </c>
      <c r="D29" s="23" t="str">
        <f>CONCATENATE('Access-Nov'!E29,".",'Access-Nov'!G29)</f>
        <v>0901.0625</v>
      </c>
      <c r="E29" s="27" t="str">
        <f>'Access-Nov'!F29</f>
        <v>OPERACOES ESPECIAIS: CUMPRIMENTO DE SENTENCAS JUDICIAIS</v>
      </c>
      <c r="F29" s="27" t="str">
        <f>'Access-Nov'!H29</f>
        <v>SENTENCAS JUDICIAIS TRANSITADAS EM JULGADO DE PEQUENO VALOR</v>
      </c>
      <c r="G29" s="23" t="str">
        <f>'Access-Nov'!I29</f>
        <v>2</v>
      </c>
      <c r="H29" s="23" t="str">
        <f>'Access-Nov'!J29</f>
        <v>0100</v>
      </c>
      <c r="I29" s="27" t="str">
        <f>'Access-Nov'!K29</f>
        <v>RECURSOS ORDINARIOS</v>
      </c>
      <c r="J29" s="23" t="str">
        <f>'Access-Nov'!L29</f>
        <v>3</v>
      </c>
      <c r="K29" s="24"/>
      <c r="L29" s="24"/>
      <c r="M29" s="24"/>
      <c r="N29" s="24">
        <f t="shared" si="0"/>
        <v>0</v>
      </c>
      <c r="O29" s="24"/>
      <c r="P29" s="26">
        <f>'Access-Nov'!M29</f>
        <v>1334117581</v>
      </c>
      <c r="Q29" s="26"/>
      <c r="R29" s="26">
        <f t="shared" si="1"/>
        <v>1334117581</v>
      </c>
      <c r="S29" s="26">
        <f>'Access-Nov'!N29</f>
        <v>1329148364.8499999</v>
      </c>
      <c r="T29" s="41">
        <f t="shared" si="2"/>
        <v>0.99627527871548216</v>
      </c>
      <c r="U29" s="26">
        <f>'Access-Nov'!O29</f>
        <v>1329148364.8499999</v>
      </c>
      <c r="V29" s="41">
        <f t="shared" si="3"/>
        <v>0.99627527871548216</v>
      </c>
      <c r="W29" s="26">
        <f>'Access-Nov'!P29</f>
        <v>1329148364.8499999</v>
      </c>
      <c r="X29" s="41">
        <f t="shared" si="4"/>
        <v>0.99627527871548216</v>
      </c>
    </row>
    <row r="30" spans="1:24" ht="28.5" customHeight="1">
      <c r="A30" s="31" t="str">
        <f>'Access-Nov'!A30</f>
        <v>42204</v>
      </c>
      <c r="B30" s="27" t="str">
        <f>'Access-Nov'!B30</f>
        <v>INSTITUTO DO PATRIMONIO HIST. E ART. NACIONAL</v>
      </c>
      <c r="C30" s="23" t="str">
        <f>CONCATENATE('Access-Nov'!C30,".",'Access-Nov'!D30)</f>
        <v>28.846</v>
      </c>
      <c r="D30" s="23" t="str">
        <f>CONCATENATE('Access-Nov'!E30,".",'Access-Nov'!G30)</f>
        <v>0901.00G5</v>
      </c>
      <c r="E30" s="27" t="str">
        <f>'Access-Nov'!F30</f>
        <v>OPERACOES ESPECIAIS: CUMPRIMENTO DE SENTENCAS JUDICIAIS</v>
      </c>
      <c r="F30" s="27" t="str">
        <f>'Access-Nov'!H30</f>
        <v>CONTRIBUICAO DA UNIAO, DE SUAS AUTARQUIAS E FUNDACOES PARA O</v>
      </c>
      <c r="G30" s="23" t="str">
        <f>'Access-Nov'!I30</f>
        <v>1</v>
      </c>
      <c r="H30" s="23" t="str">
        <f>'Access-Nov'!J30</f>
        <v>0100</v>
      </c>
      <c r="I30" s="27" t="str">
        <f>'Access-Nov'!K30</f>
        <v>RECURSOS ORDINARIOS</v>
      </c>
      <c r="J30" s="23" t="str">
        <f>'Access-Nov'!L30</f>
        <v>1</v>
      </c>
      <c r="K30" s="24"/>
      <c r="L30" s="24"/>
      <c r="M30" s="24"/>
      <c r="N30" s="24">
        <f t="shared" si="0"/>
        <v>0</v>
      </c>
      <c r="O30" s="24"/>
      <c r="P30" s="26">
        <f>'Access-Nov'!M30</f>
        <v>37032</v>
      </c>
      <c r="Q30" s="26"/>
      <c r="R30" s="26">
        <f t="shared" si="1"/>
        <v>37032</v>
      </c>
      <c r="S30" s="26">
        <f>'Access-Nov'!N30</f>
        <v>37031.5</v>
      </c>
      <c r="T30" s="41">
        <f t="shared" si="2"/>
        <v>0.99998649816375029</v>
      </c>
      <c r="U30" s="26">
        <f>'Access-Nov'!O30</f>
        <v>37031</v>
      </c>
      <c r="V30" s="41">
        <f t="shared" si="3"/>
        <v>0.99997299632750059</v>
      </c>
      <c r="W30" s="26">
        <f>'Access-Nov'!P30</f>
        <v>37031</v>
      </c>
      <c r="X30" s="41">
        <f t="shared" si="4"/>
        <v>0.99997299632750059</v>
      </c>
    </row>
    <row r="31" spans="1:24" ht="28.5" customHeight="1">
      <c r="A31" s="31" t="str">
        <f>'Access-Nov'!A31</f>
        <v>44201</v>
      </c>
      <c r="B31" s="27" t="str">
        <f>'Access-Nov'!B31</f>
        <v>INST.BRAS.DO MEIO AMB.E REC.NAT.RENOVAVEIS</v>
      </c>
      <c r="C31" s="23" t="str">
        <f>CONCATENATE('Access-Nov'!C31,".",'Access-Nov'!D31)</f>
        <v>28.846</v>
      </c>
      <c r="D31" s="23" t="str">
        <f>CONCATENATE('Access-Nov'!E31,".",'Access-Nov'!G31)</f>
        <v>0901.0005</v>
      </c>
      <c r="E31" s="27" t="str">
        <f>'Access-Nov'!F31</f>
        <v>OPERACOES ESPECIAIS: CUMPRIMENTO DE SENTENCAS JUDICIAIS</v>
      </c>
      <c r="F31" s="27" t="str">
        <f>'Access-Nov'!H31</f>
        <v>SENTENCAS JUDICIAIS TRANSITADAS EM JULGADO (PRECATORIOS)</v>
      </c>
      <c r="G31" s="23" t="str">
        <f>'Access-Nov'!I31</f>
        <v>1</v>
      </c>
      <c r="H31" s="23" t="str">
        <f>'Access-Nov'!J31</f>
        <v>0100</v>
      </c>
      <c r="I31" s="27" t="str">
        <f>'Access-Nov'!K31</f>
        <v>RECURSOS ORDINARIOS</v>
      </c>
      <c r="J31" s="23" t="str">
        <f>'Access-Nov'!L31</f>
        <v>3</v>
      </c>
      <c r="K31" s="24"/>
      <c r="L31" s="24"/>
      <c r="M31" s="24"/>
      <c r="N31" s="24">
        <f t="shared" si="0"/>
        <v>0</v>
      </c>
      <c r="O31" s="24"/>
      <c r="P31" s="26">
        <f>'Access-Nov'!M31</f>
        <v>112369</v>
      </c>
      <c r="Q31" s="26"/>
      <c r="R31" s="26">
        <f t="shared" si="1"/>
        <v>112369</v>
      </c>
      <c r="S31" s="26">
        <f>'Access-Nov'!N31</f>
        <v>110617.37</v>
      </c>
      <c r="T31" s="41">
        <f t="shared" si="2"/>
        <v>0.98441180396728634</v>
      </c>
      <c r="U31" s="26">
        <f>'Access-Nov'!O31</f>
        <v>110617.37</v>
      </c>
      <c r="V31" s="41">
        <f t="shared" si="3"/>
        <v>0.98441180396728634</v>
      </c>
      <c r="W31" s="26">
        <f>'Access-Nov'!P31</f>
        <v>110617.37</v>
      </c>
      <c r="X31" s="41">
        <f t="shared" si="4"/>
        <v>0.98441180396728634</v>
      </c>
    </row>
    <row r="32" spans="1:24" ht="28.5" customHeight="1">
      <c r="A32" s="31" t="str">
        <f>'Access-Nov'!A32</f>
        <v>44201</v>
      </c>
      <c r="B32" s="27" t="str">
        <f>'Access-Nov'!B32</f>
        <v>INST.BRAS.DO MEIO AMB.E REC.NAT.RENOVAVEIS</v>
      </c>
      <c r="C32" s="23" t="str">
        <f>CONCATENATE('Access-Nov'!C32,".",'Access-Nov'!D32)</f>
        <v>28.846</v>
      </c>
      <c r="D32" s="23" t="str">
        <f>CONCATENATE('Access-Nov'!E32,".",'Access-Nov'!G32)</f>
        <v>0901.0005</v>
      </c>
      <c r="E32" s="27" t="str">
        <f>'Access-Nov'!F32</f>
        <v>OPERACOES ESPECIAIS: CUMPRIMENTO DE SENTENCAS JUDICIAIS</v>
      </c>
      <c r="F32" s="27" t="str">
        <f>'Access-Nov'!H32</f>
        <v>SENTENCAS JUDICIAIS TRANSITADAS EM JULGADO (PRECATORIOS)</v>
      </c>
      <c r="G32" s="23" t="str">
        <f>'Access-Nov'!I32</f>
        <v>1</v>
      </c>
      <c r="H32" s="23" t="str">
        <f>'Access-Nov'!J32</f>
        <v>0100</v>
      </c>
      <c r="I32" s="27" t="str">
        <f>'Access-Nov'!K32</f>
        <v>RECURSOS ORDINARIOS</v>
      </c>
      <c r="J32" s="23" t="str">
        <f>'Access-Nov'!L32</f>
        <v>1</v>
      </c>
      <c r="K32" s="24"/>
      <c r="L32" s="24"/>
      <c r="M32" s="24"/>
      <c r="N32" s="24">
        <f t="shared" si="0"/>
        <v>0</v>
      </c>
      <c r="O32" s="24"/>
      <c r="P32" s="26">
        <f>'Access-Nov'!M32</f>
        <v>244353</v>
      </c>
      <c r="Q32" s="26"/>
      <c r="R32" s="26">
        <f t="shared" si="1"/>
        <v>244353</v>
      </c>
      <c r="S32" s="26">
        <f>'Access-Nov'!N32</f>
        <v>242489.2</v>
      </c>
      <c r="T32" s="41">
        <f t="shared" si="2"/>
        <v>0.99237251026179341</v>
      </c>
      <c r="U32" s="26">
        <f>'Access-Nov'!O32</f>
        <v>242489.2</v>
      </c>
      <c r="V32" s="41">
        <f t="shared" si="3"/>
        <v>0.99237251026179341</v>
      </c>
      <c r="W32" s="26">
        <f>'Access-Nov'!P32</f>
        <v>242489.2</v>
      </c>
      <c r="X32" s="41">
        <f t="shared" si="4"/>
        <v>0.99237251026179341</v>
      </c>
    </row>
    <row r="33" spans="1:24" ht="28.5" customHeight="1">
      <c r="A33" s="31" t="str">
        <f>'Access-Nov'!A33</f>
        <v>47205</v>
      </c>
      <c r="B33" s="27" t="str">
        <f>'Access-Nov'!B33</f>
        <v>FUNDACAO INST.BRAS.DE GEOGRAFIA E ESTATISTICA</v>
      </c>
      <c r="C33" s="23" t="str">
        <f>CONCATENATE('Access-Nov'!C33,".",'Access-Nov'!D33)</f>
        <v>28.846</v>
      </c>
      <c r="D33" s="23" t="str">
        <f>CONCATENATE('Access-Nov'!E33,".",'Access-Nov'!G33)</f>
        <v>0901.0005</v>
      </c>
      <c r="E33" s="27" t="str">
        <f>'Access-Nov'!F33</f>
        <v>OPERACOES ESPECIAIS: CUMPRIMENTO DE SENTENCAS JUDICIAIS</v>
      </c>
      <c r="F33" s="27" t="str">
        <f>'Access-Nov'!H33</f>
        <v>SENTENCAS JUDICIAIS TRANSITADAS EM JULGADO (PRECATORIOS)</v>
      </c>
      <c r="G33" s="23" t="str">
        <f>'Access-Nov'!I33</f>
        <v>1</v>
      </c>
      <c r="H33" s="23" t="str">
        <f>'Access-Nov'!J33</f>
        <v>0100</v>
      </c>
      <c r="I33" s="27" t="str">
        <f>'Access-Nov'!K33</f>
        <v>RECURSOS ORDINARIOS</v>
      </c>
      <c r="J33" s="23" t="str">
        <f>'Access-Nov'!L33</f>
        <v>1</v>
      </c>
      <c r="K33" s="24"/>
      <c r="L33" s="24"/>
      <c r="M33" s="24"/>
      <c r="N33" s="24">
        <f t="shared" si="0"/>
        <v>0</v>
      </c>
      <c r="O33" s="24"/>
      <c r="P33" s="26">
        <f>'Access-Nov'!M33</f>
        <v>182647</v>
      </c>
      <c r="Q33" s="26"/>
      <c r="R33" s="26">
        <f t="shared" si="1"/>
        <v>182647</v>
      </c>
      <c r="S33" s="26">
        <f>'Access-Nov'!N33</f>
        <v>181253.79</v>
      </c>
      <c r="T33" s="41">
        <f t="shared" si="2"/>
        <v>0.99237211670599579</v>
      </c>
      <c r="U33" s="26">
        <f>'Access-Nov'!O33</f>
        <v>181253.79</v>
      </c>
      <c r="V33" s="41">
        <f t="shared" si="3"/>
        <v>0.99237211670599579</v>
      </c>
      <c r="W33" s="26">
        <f>'Access-Nov'!P33</f>
        <v>181253.79</v>
      </c>
      <c r="X33" s="41">
        <f t="shared" si="4"/>
        <v>0.99237211670599579</v>
      </c>
    </row>
    <row r="34" spans="1:24" ht="28.5" customHeight="1">
      <c r="A34" s="31" t="str">
        <f>'Access-Nov'!A34</f>
        <v>49201</v>
      </c>
      <c r="B34" s="27" t="str">
        <f>'Access-Nov'!B34</f>
        <v>INSTITUTO NAC. DE COLONIZACAO E REF. AGRARIA</v>
      </c>
      <c r="C34" s="23" t="str">
        <f>CONCATENATE('Access-Nov'!C34,".",'Access-Nov'!D34)</f>
        <v>28.846</v>
      </c>
      <c r="D34" s="23" t="str">
        <f>CONCATENATE('Access-Nov'!E34,".",'Access-Nov'!G34)</f>
        <v>0901.0005</v>
      </c>
      <c r="E34" s="27" t="str">
        <f>'Access-Nov'!F34</f>
        <v>OPERACOES ESPECIAIS: CUMPRIMENTO DE SENTENCAS JUDICIAIS</v>
      </c>
      <c r="F34" s="27" t="str">
        <f>'Access-Nov'!H34</f>
        <v>SENTENCAS JUDICIAIS TRANSITADAS EM JULGADO (PRECATORIOS)</v>
      </c>
      <c r="G34" s="23" t="str">
        <f>'Access-Nov'!I34</f>
        <v>1</v>
      </c>
      <c r="H34" s="23" t="str">
        <f>'Access-Nov'!J34</f>
        <v>0100</v>
      </c>
      <c r="I34" s="27" t="str">
        <f>'Access-Nov'!K34</f>
        <v>RECURSOS ORDINARIOS</v>
      </c>
      <c r="J34" s="23" t="str">
        <f>'Access-Nov'!L34</f>
        <v>5</v>
      </c>
      <c r="K34" s="24"/>
      <c r="L34" s="24"/>
      <c r="M34" s="24"/>
      <c r="N34" s="24">
        <f t="shared" si="0"/>
        <v>0</v>
      </c>
      <c r="O34" s="24"/>
      <c r="P34" s="26">
        <f>'Access-Nov'!M34</f>
        <v>95282391</v>
      </c>
      <c r="Q34" s="26"/>
      <c r="R34" s="26">
        <f t="shared" si="1"/>
        <v>95282391</v>
      </c>
      <c r="S34" s="26">
        <f>'Access-Nov'!N34</f>
        <v>93797658.700000003</v>
      </c>
      <c r="T34" s="41">
        <f t="shared" si="2"/>
        <v>0.98441755832932454</v>
      </c>
      <c r="U34" s="26">
        <f>'Access-Nov'!O34</f>
        <v>93797658.700000003</v>
      </c>
      <c r="V34" s="41">
        <f t="shared" si="3"/>
        <v>0.98441755832932454</v>
      </c>
      <c r="W34" s="26">
        <f>'Access-Nov'!P34</f>
        <v>93797658.700000003</v>
      </c>
      <c r="X34" s="41">
        <f t="shared" si="4"/>
        <v>0.98441755832932454</v>
      </c>
    </row>
    <row r="35" spans="1:24" ht="28.5" customHeight="1">
      <c r="A35" s="31" t="str">
        <f>'Access-Nov'!A35</f>
        <v>49201</v>
      </c>
      <c r="B35" s="27" t="str">
        <f>'Access-Nov'!B35</f>
        <v>INSTITUTO NAC. DE COLONIZACAO E REF. AGRARIA</v>
      </c>
      <c r="C35" s="23" t="str">
        <f>CONCATENATE('Access-Nov'!C35,".",'Access-Nov'!D35)</f>
        <v>28.846</v>
      </c>
      <c r="D35" s="23" t="str">
        <f>CONCATENATE('Access-Nov'!E35,".",'Access-Nov'!G35)</f>
        <v>0901.0005</v>
      </c>
      <c r="E35" s="27" t="str">
        <f>'Access-Nov'!F35</f>
        <v>OPERACOES ESPECIAIS: CUMPRIMENTO DE SENTENCAS JUDICIAIS</v>
      </c>
      <c r="F35" s="27" t="str">
        <f>'Access-Nov'!H35</f>
        <v>SENTENCAS JUDICIAIS TRANSITADAS EM JULGADO (PRECATORIOS)</v>
      </c>
      <c r="G35" s="23" t="str">
        <f>'Access-Nov'!I35</f>
        <v>1</v>
      </c>
      <c r="H35" s="23" t="str">
        <f>'Access-Nov'!J35</f>
        <v>0100</v>
      </c>
      <c r="I35" s="27" t="str">
        <f>'Access-Nov'!K35</f>
        <v>RECURSOS ORDINARIOS</v>
      </c>
      <c r="J35" s="23" t="str">
        <f>'Access-Nov'!L35</f>
        <v>3</v>
      </c>
      <c r="K35" s="24"/>
      <c r="L35" s="24"/>
      <c r="M35" s="24"/>
      <c r="N35" s="24">
        <f t="shared" si="0"/>
        <v>0</v>
      </c>
      <c r="O35" s="24"/>
      <c r="P35" s="26">
        <f>'Access-Nov'!M35</f>
        <v>1278026</v>
      </c>
      <c r="Q35" s="26"/>
      <c r="R35" s="26">
        <f t="shared" si="1"/>
        <v>1278026</v>
      </c>
      <c r="S35" s="26">
        <f>'Access-Nov'!N35</f>
        <v>1248147.67</v>
      </c>
      <c r="T35" s="41">
        <f t="shared" si="2"/>
        <v>0.97662150065804598</v>
      </c>
      <c r="U35" s="26">
        <f>'Access-Nov'!O35</f>
        <v>1248147.67</v>
      </c>
      <c r="V35" s="41">
        <f t="shared" si="3"/>
        <v>0.97662150065804598</v>
      </c>
      <c r="W35" s="26">
        <f>'Access-Nov'!P35</f>
        <v>1248147.67</v>
      </c>
      <c r="X35" s="41">
        <f t="shared" si="4"/>
        <v>0.97662150065804598</v>
      </c>
    </row>
    <row r="36" spans="1:24" ht="28.5" customHeight="1">
      <c r="A36" s="31" t="str">
        <f>'Access-Nov'!A36</f>
        <v>49201</v>
      </c>
      <c r="B36" s="27" t="str">
        <f>'Access-Nov'!B36</f>
        <v>INSTITUTO NAC. DE COLONIZACAO E REF. AGRARIA</v>
      </c>
      <c r="C36" s="23" t="str">
        <f>CONCATENATE('Access-Nov'!C36,".",'Access-Nov'!D36)</f>
        <v>28.846</v>
      </c>
      <c r="D36" s="23" t="str">
        <f>CONCATENATE('Access-Nov'!E36,".",'Access-Nov'!G36)</f>
        <v>0901.0005</v>
      </c>
      <c r="E36" s="27" t="str">
        <f>'Access-Nov'!F36</f>
        <v>OPERACOES ESPECIAIS: CUMPRIMENTO DE SENTENCAS JUDICIAIS</v>
      </c>
      <c r="F36" s="27" t="str">
        <f>'Access-Nov'!H36</f>
        <v>SENTENCAS JUDICIAIS TRANSITADAS EM JULGADO (PRECATORIOS)</v>
      </c>
      <c r="G36" s="23" t="str">
        <f>'Access-Nov'!I36</f>
        <v>1</v>
      </c>
      <c r="H36" s="23" t="str">
        <f>'Access-Nov'!J36</f>
        <v>0100</v>
      </c>
      <c r="I36" s="27" t="str">
        <f>'Access-Nov'!K36</f>
        <v>RECURSOS ORDINARIOS</v>
      </c>
      <c r="J36" s="23" t="str">
        <f>'Access-Nov'!L36</f>
        <v>1</v>
      </c>
      <c r="K36" s="24"/>
      <c r="L36" s="24"/>
      <c r="M36" s="24"/>
      <c r="N36" s="24">
        <f t="shared" si="0"/>
        <v>0</v>
      </c>
      <c r="O36" s="24"/>
      <c r="P36" s="26">
        <f>'Access-Nov'!M36</f>
        <v>573382</v>
      </c>
      <c r="Q36" s="26"/>
      <c r="R36" s="26">
        <f t="shared" si="1"/>
        <v>573382</v>
      </c>
      <c r="S36" s="26">
        <f>'Access-Nov'!N36</f>
        <v>569010.30000000005</v>
      </c>
      <c r="T36" s="41">
        <f t="shared" si="2"/>
        <v>0.9923755890488366</v>
      </c>
      <c r="U36" s="26">
        <f>'Access-Nov'!O36</f>
        <v>569010.30000000005</v>
      </c>
      <c r="V36" s="41">
        <f t="shared" si="3"/>
        <v>0.9923755890488366</v>
      </c>
      <c r="W36" s="26">
        <f>'Access-Nov'!P36</f>
        <v>569010.30000000005</v>
      </c>
      <c r="X36" s="41">
        <f t="shared" si="4"/>
        <v>0.9923755890488366</v>
      </c>
    </row>
    <row r="37" spans="1:24" ht="28.5" customHeight="1">
      <c r="A37" s="31" t="str">
        <f>'Access-Nov'!A37</f>
        <v>49201</v>
      </c>
      <c r="B37" s="27" t="str">
        <f>'Access-Nov'!B37</f>
        <v>INSTITUTO NAC. DE COLONIZACAO E REF. AGRARIA</v>
      </c>
      <c r="C37" s="23" t="str">
        <f>CONCATENATE('Access-Nov'!C37,".",'Access-Nov'!D37)</f>
        <v>28.846</v>
      </c>
      <c r="D37" s="23" t="str">
        <f>CONCATENATE('Access-Nov'!E37,".",'Access-Nov'!G37)</f>
        <v>0901.00G5</v>
      </c>
      <c r="E37" s="27" t="str">
        <f>'Access-Nov'!F37</f>
        <v>OPERACOES ESPECIAIS: CUMPRIMENTO DE SENTENCAS JUDICIAIS</v>
      </c>
      <c r="F37" s="27" t="str">
        <f>'Access-Nov'!H37</f>
        <v>CONTRIBUICAO DA UNIAO, DE SUAS AUTARQUIAS E FUNDACOES PARA O</v>
      </c>
      <c r="G37" s="23" t="str">
        <f>'Access-Nov'!I37</f>
        <v>1</v>
      </c>
      <c r="H37" s="23" t="str">
        <f>'Access-Nov'!J37</f>
        <v>0100</v>
      </c>
      <c r="I37" s="27" t="str">
        <f>'Access-Nov'!K37</f>
        <v>RECURSOS ORDINARIOS</v>
      </c>
      <c r="J37" s="23" t="str">
        <f>'Access-Nov'!L37</f>
        <v>1</v>
      </c>
      <c r="K37" s="24"/>
      <c r="L37" s="24"/>
      <c r="M37" s="24"/>
      <c r="N37" s="24">
        <f t="shared" si="0"/>
        <v>0</v>
      </c>
      <c r="O37" s="24"/>
      <c r="P37" s="26">
        <f>'Access-Nov'!M37</f>
        <v>16435</v>
      </c>
      <c r="Q37" s="26"/>
      <c r="R37" s="26">
        <f t="shared" si="1"/>
        <v>16435</v>
      </c>
      <c r="S37" s="26">
        <f>'Access-Nov'!N37</f>
        <v>16435</v>
      </c>
      <c r="T37" s="41">
        <f t="shared" si="2"/>
        <v>1</v>
      </c>
      <c r="U37" s="26">
        <f>'Access-Nov'!O37</f>
        <v>16434.3</v>
      </c>
      <c r="V37" s="41">
        <f t="shared" si="3"/>
        <v>0.99995740797079402</v>
      </c>
      <c r="W37" s="26">
        <f>'Access-Nov'!P37</f>
        <v>16434.3</v>
      </c>
      <c r="X37" s="41">
        <f t="shared" si="4"/>
        <v>0.99995740797079402</v>
      </c>
    </row>
    <row r="38" spans="1:24" ht="28.5" customHeight="1">
      <c r="A38" s="31" t="str">
        <f>'Access-Nov'!A38</f>
        <v>52221</v>
      </c>
      <c r="B38" s="27" t="str">
        <f>'Access-Nov'!B38</f>
        <v>INDUSTRIA DE MATERIAL BELICO DO BRASIL-IMBEL</v>
      </c>
      <c r="C38" s="23" t="str">
        <f>CONCATENATE('Access-Nov'!C38,".",'Access-Nov'!D38)</f>
        <v>28.846</v>
      </c>
      <c r="D38" s="23" t="str">
        <f>CONCATENATE('Access-Nov'!E38,".",'Access-Nov'!G38)</f>
        <v>0901.0005</v>
      </c>
      <c r="E38" s="27" t="str">
        <f>'Access-Nov'!F38</f>
        <v>OPERACOES ESPECIAIS: CUMPRIMENTO DE SENTENCAS JUDICIAIS</v>
      </c>
      <c r="F38" s="27" t="str">
        <f>'Access-Nov'!H38</f>
        <v>SENTENCAS JUDICIAIS TRANSITADAS EM JULGADO (PRECATORIOS)</v>
      </c>
      <c r="G38" s="23" t="str">
        <f>'Access-Nov'!I38</f>
        <v>1</v>
      </c>
      <c r="H38" s="23" t="str">
        <f>'Access-Nov'!J38</f>
        <v>0100</v>
      </c>
      <c r="I38" s="27" t="str">
        <f>'Access-Nov'!K38</f>
        <v>RECURSOS ORDINARIOS</v>
      </c>
      <c r="J38" s="23" t="str">
        <f>'Access-Nov'!L38</f>
        <v>3</v>
      </c>
      <c r="K38" s="24"/>
      <c r="L38" s="24"/>
      <c r="M38" s="24"/>
      <c r="N38" s="24">
        <f t="shared" si="0"/>
        <v>0</v>
      </c>
      <c r="O38" s="24"/>
      <c r="P38" s="26">
        <f>'Access-Nov'!M38</f>
        <v>183060</v>
      </c>
      <c r="Q38" s="26"/>
      <c r="R38" s="26">
        <f t="shared" si="1"/>
        <v>183060</v>
      </c>
      <c r="S38" s="26">
        <f>'Access-Nov'!N38</f>
        <v>181663.62</v>
      </c>
      <c r="T38" s="41">
        <f t="shared" si="2"/>
        <v>0.99237200917731894</v>
      </c>
      <c r="U38" s="26">
        <f>'Access-Nov'!O38</f>
        <v>181663.62</v>
      </c>
      <c r="V38" s="41">
        <f t="shared" si="3"/>
        <v>0.99237200917731894</v>
      </c>
      <c r="W38" s="26">
        <f>'Access-Nov'!P38</f>
        <v>181663.62</v>
      </c>
      <c r="X38" s="41">
        <f t="shared" si="4"/>
        <v>0.99237200917731894</v>
      </c>
    </row>
    <row r="39" spans="1:24" ht="28.5" customHeight="1">
      <c r="A39" s="31" t="str">
        <f>'Access-Nov'!A39</f>
        <v>55901</v>
      </c>
      <c r="B39" s="27" t="str">
        <f>'Access-Nov'!B39</f>
        <v>FUNDO NACIONAL DE ASSISTENCIA SOCIAL</v>
      </c>
      <c r="C39" s="23" t="str">
        <f>CONCATENATE('Access-Nov'!C39,".",'Access-Nov'!D39)</f>
        <v>28.846</v>
      </c>
      <c r="D39" s="23" t="str">
        <f>CONCATENATE('Access-Nov'!E39,".",'Access-Nov'!G39)</f>
        <v>0901.0005</v>
      </c>
      <c r="E39" s="27" t="str">
        <f>'Access-Nov'!F39</f>
        <v>OPERACOES ESPECIAIS: CUMPRIMENTO DE SENTENCAS JUDICIAIS</v>
      </c>
      <c r="F39" s="27" t="str">
        <f>'Access-Nov'!H39</f>
        <v>SENTENCAS JUDICIAIS TRANSITADAS EM JULGADO (PRECATORIOS)</v>
      </c>
      <c r="G39" s="23" t="str">
        <f>'Access-Nov'!I39</f>
        <v>2</v>
      </c>
      <c r="H39" s="23" t="str">
        <f>'Access-Nov'!J39</f>
        <v>0100</v>
      </c>
      <c r="I39" s="27" t="str">
        <f>'Access-Nov'!K39</f>
        <v>RECURSOS ORDINARIOS</v>
      </c>
      <c r="J39" s="23" t="str">
        <f>'Access-Nov'!L39</f>
        <v>3</v>
      </c>
      <c r="K39" s="24"/>
      <c r="L39" s="24"/>
      <c r="M39" s="24"/>
      <c r="N39" s="24">
        <f t="shared" si="0"/>
        <v>0</v>
      </c>
      <c r="O39" s="24"/>
      <c r="P39" s="26">
        <f>'Access-Nov'!M39</f>
        <v>2937599</v>
      </c>
      <c r="Q39" s="26"/>
      <c r="R39" s="26">
        <f t="shared" si="1"/>
        <v>2937599</v>
      </c>
      <c r="S39" s="26">
        <f>'Access-Nov'!N39</f>
        <v>2326445.77</v>
      </c>
      <c r="T39" s="41">
        <f t="shared" si="2"/>
        <v>0.79195484816001094</v>
      </c>
      <c r="U39" s="26">
        <f>'Access-Nov'!O39</f>
        <v>2326445.77</v>
      </c>
      <c r="V39" s="41">
        <f t="shared" si="3"/>
        <v>0.79195484816001094</v>
      </c>
      <c r="W39" s="26">
        <f>'Access-Nov'!P39</f>
        <v>2326445.77</v>
      </c>
      <c r="X39" s="41">
        <f t="shared" si="4"/>
        <v>0.79195484816001094</v>
      </c>
    </row>
    <row r="40" spans="1:24" ht="28.5" customHeight="1">
      <c r="A40" s="31" t="str">
        <f>'Access-Nov'!A40</f>
        <v>55901</v>
      </c>
      <c r="B40" s="27" t="str">
        <f>'Access-Nov'!B40</f>
        <v>FUNDO NACIONAL DE ASSISTENCIA SOCIAL</v>
      </c>
      <c r="C40" s="23" t="str">
        <f>CONCATENATE('Access-Nov'!C40,".",'Access-Nov'!D40)</f>
        <v>28.846</v>
      </c>
      <c r="D40" s="23" t="str">
        <f>CONCATENATE('Access-Nov'!E40,".",'Access-Nov'!G40)</f>
        <v>0901.0005</v>
      </c>
      <c r="E40" s="27" t="str">
        <f>'Access-Nov'!F40</f>
        <v>OPERACOES ESPECIAIS: CUMPRIMENTO DE SENTENCAS JUDICIAIS</v>
      </c>
      <c r="F40" s="27" t="str">
        <f>'Access-Nov'!H40</f>
        <v>SENTENCAS JUDICIAIS TRANSITADAS EM JULGADO (PRECATORIOS)</v>
      </c>
      <c r="G40" s="23" t="str">
        <f>'Access-Nov'!I40</f>
        <v>2</v>
      </c>
      <c r="H40" s="23" t="str">
        <f>'Access-Nov'!J40</f>
        <v>0151</v>
      </c>
      <c r="I40" s="27" t="str">
        <f>'Access-Nov'!K40</f>
        <v>CONTR.SOCIAL S/O LUCRO DAS PESSOAS JURIDICAS</v>
      </c>
      <c r="J40" s="23" t="str">
        <f>'Access-Nov'!L40</f>
        <v>3</v>
      </c>
      <c r="K40" s="24"/>
      <c r="L40" s="24"/>
      <c r="M40" s="24"/>
      <c r="N40" s="24">
        <f t="shared" si="0"/>
        <v>0</v>
      </c>
      <c r="O40" s="24"/>
      <c r="P40" s="26">
        <f>'Access-Nov'!M40</f>
        <v>62915625</v>
      </c>
      <c r="Q40" s="26"/>
      <c r="R40" s="26">
        <f t="shared" si="1"/>
        <v>62915625</v>
      </c>
      <c r="S40" s="26">
        <f>'Access-Nov'!N40</f>
        <v>62915625</v>
      </c>
      <c r="T40" s="41">
        <f t="shared" si="2"/>
        <v>1</v>
      </c>
      <c r="U40" s="26">
        <f>'Access-Nov'!O40</f>
        <v>62915625</v>
      </c>
      <c r="V40" s="41">
        <f t="shared" si="3"/>
        <v>1</v>
      </c>
      <c r="W40" s="26">
        <f>'Access-Nov'!P40</f>
        <v>62915625</v>
      </c>
      <c r="X40" s="41">
        <f t="shared" si="4"/>
        <v>1</v>
      </c>
    </row>
    <row r="41" spans="1:24" ht="28.5" customHeight="1">
      <c r="A41" s="31" t="str">
        <f>'Access-Nov'!A41</f>
        <v>55901</v>
      </c>
      <c r="B41" s="27" t="str">
        <f>'Access-Nov'!B41</f>
        <v>FUNDO NACIONAL DE ASSISTENCIA SOCIAL</v>
      </c>
      <c r="C41" s="23" t="str">
        <f>CONCATENATE('Access-Nov'!C41,".",'Access-Nov'!D41)</f>
        <v>28.846</v>
      </c>
      <c r="D41" s="23" t="str">
        <f>CONCATENATE('Access-Nov'!E41,".",'Access-Nov'!G41)</f>
        <v>0901.0625</v>
      </c>
      <c r="E41" s="27" t="str">
        <f>'Access-Nov'!F41</f>
        <v>OPERACOES ESPECIAIS: CUMPRIMENTO DE SENTENCAS JUDICIAIS</v>
      </c>
      <c r="F41" s="27" t="str">
        <f>'Access-Nov'!H41</f>
        <v>SENTENCAS JUDICIAIS TRANSITADAS EM JULGADO DE PEQUENO VALOR</v>
      </c>
      <c r="G41" s="23" t="str">
        <f>'Access-Nov'!I41</f>
        <v>2</v>
      </c>
      <c r="H41" s="23" t="str">
        <f>'Access-Nov'!J41</f>
        <v>0151</v>
      </c>
      <c r="I41" s="27" t="str">
        <f>'Access-Nov'!K41</f>
        <v>CONTR.SOCIAL S/O LUCRO DAS PESSOAS JURIDICAS</v>
      </c>
      <c r="J41" s="23" t="str">
        <f>'Access-Nov'!L41</f>
        <v>3</v>
      </c>
      <c r="K41" s="24"/>
      <c r="L41" s="24"/>
      <c r="M41" s="24"/>
      <c r="N41" s="24">
        <f t="shared" si="0"/>
        <v>0</v>
      </c>
      <c r="O41" s="24"/>
      <c r="P41" s="26">
        <f>'Access-Nov'!M41</f>
        <v>189200110</v>
      </c>
      <c r="Q41" s="26"/>
      <c r="R41" s="26">
        <f t="shared" si="1"/>
        <v>189200110</v>
      </c>
      <c r="S41" s="26">
        <f>'Access-Nov'!N41</f>
        <v>188642448.88999999</v>
      </c>
      <c r="T41" s="41">
        <f t="shared" si="2"/>
        <v>0.99705253284472184</v>
      </c>
      <c r="U41" s="26">
        <f>'Access-Nov'!O41</f>
        <v>188642448.88999999</v>
      </c>
      <c r="V41" s="41">
        <f t="shared" si="3"/>
        <v>0.99705253284472184</v>
      </c>
      <c r="W41" s="26">
        <f>'Access-Nov'!P41</f>
        <v>188642448.88999999</v>
      </c>
      <c r="X41" s="41">
        <f t="shared" si="4"/>
        <v>0.99705253284472184</v>
      </c>
    </row>
    <row r="42" spans="1:24" ht="28.5" customHeight="1">
      <c r="A42" s="31" t="str">
        <f>'Access-Nov'!A42</f>
        <v>71103</v>
      </c>
      <c r="B42" s="27" t="str">
        <f>'Access-Nov'!B42</f>
        <v>ENCARGOS FINANC.DA UNIAO-SENTENCAS JUDICIAIS</v>
      </c>
      <c r="C42" s="23" t="str">
        <f>CONCATENATE('Access-Nov'!C42,".",'Access-Nov'!D42)</f>
        <v>28.846</v>
      </c>
      <c r="D42" s="23" t="str">
        <f>CONCATENATE('Access-Nov'!E42,".",'Access-Nov'!G42)</f>
        <v>0901.0005</v>
      </c>
      <c r="E42" s="27" t="str">
        <f>'Access-Nov'!F42</f>
        <v>OPERACOES ESPECIAIS: CUMPRIMENTO DE SENTENCAS JUDICIAIS</v>
      </c>
      <c r="F42" s="27" t="str">
        <f>'Access-Nov'!H42</f>
        <v>SENTENCAS JUDICIAIS TRANSITADAS EM JULGADO (PRECATORIOS)</v>
      </c>
      <c r="G42" s="23" t="str">
        <f>'Access-Nov'!I42</f>
        <v>1</v>
      </c>
      <c r="H42" s="23" t="str">
        <f>'Access-Nov'!J42</f>
        <v>0100</v>
      </c>
      <c r="I42" s="27" t="str">
        <f>'Access-Nov'!K42</f>
        <v>RECURSOS ORDINARIOS</v>
      </c>
      <c r="J42" s="23" t="str">
        <f>'Access-Nov'!L42</f>
        <v>5</v>
      </c>
      <c r="K42" s="24"/>
      <c r="L42" s="24"/>
      <c r="M42" s="24"/>
      <c r="N42" s="24">
        <f t="shared" si="0"/>
        <v>0</v>
      </c>
      <c r="O42" s="24"/>
      <c r="P42" s="26">
        <f>'Access-Nov'!M42</f>
        <v>37978977</v>
      </c>
      <c r="Q42" s="26"/>
      <c r="R42" s="26">
        <f t="shared" si="1"/>
        <v>37978977</v>
      </c>
      <c r="S42" s="26">
        <f>'Access-Nov'!N42</f>
        <v>37127035.469999999</v>
      </c>
      <c r="T42" s="41">
        <f t="shared" si="2"/>
        <v>0.97756807588577221</v>
      </c>
      <c r="U42" s="26">
        <f>'Access-Nov'!O42</f>
        <v>37127035.469999999</v>
      </c>
      <c r="V42" s="41">
        <f t="shared" si="3"/>
        <v>0.97756807588577221</v>
      </c>
      <c r="W42" s="26">
        <f>'Access-Nov'!P42</f>
        <v>37127035.469999999</v>
      </c>
      <c r="X42" s="41">
        <f t="shared" si="4"/>
        <v>0.97756807588577221</v>
      </c>
    </row>
    <row r="43" spans="1:24" ht="28.5" customHeight="1">
      <c r="A43" s="31" t="str">
        <f>'Access-Nov'!A43</f>
        <v>71103</v>
      </c>
      <c r="B43" s="27" t="str">
        <f>'Access-Nov'!B43</f>
        <v>ENCARGOS FINANC.DA UNIAO-SENTENCAS JUDICIAIS</v>
      </c>
      <c r="C43" s="23" t="str">
        <f>CONCATENATE('Access-Nov'!C43,".",'Access-Nov'!D43)</f>
        <v>28.846</v>
      </c>
      <c r="D43" s="23" t="str">
        <f>CONCATENATE('Access-Nov'!E43,".",'Access-Nov'!G43)</f>
        <v>0901.0005</v>
      </c>
      <c r="E43" s="27" t="str">
        <f>'Access-Nov'!F43</f>
        <v>OPERACOES ESPECIAIS: CUMPRIMENTO DE SENTENCAS JUDICIAIS</v>
      </c>
      <c r="F43" s="27" t="str">
        <f>'Access-Nov'!H43</f>
        <v>SENTENCAS JUDICIAIS TRANSITADAS EM JULGADO (PRECATORIOS)</v>
      </c>
      <c r="G43" s="23" t="str">
        <f>'Access-Nov'!I43</f>
        <v>1</v>
      </c>
      <c r="H43" s="23" t="str">
        <f>'Access-Nov'!J43</f>
        <v>0100</v>
      </c>
      <c r="I43" s="27" t="str">
        <f>'Access-Nov'!K43</f>
        <v>RECURSOS ORDINARIOS</v>
      </c>
      <c r="J43" s="23" t="str">
        <f>'Access-Nov'!L43</f>
        <v>3</v>
      </c>
      <c r="K43" s="24"/>
      <c r="L43" s="24"/>
      <c r="M43" s="24"/>
      <c r="N43" s="24">
        <f t="shared" si="0"/>
        <v>0</v>
      </c>
      <c r="O43" s="24"/>
      <c r="P43" s="26">
        <f>'Access-Nov'!M43</f>
        <v>641638872</v>
      </c>
      <c r="Q43" s="26"/>
      <c r="R43" s="26">
        <f t="shared" si="1"/>
        <v>641638872</v>
      </c>
      <c r="S43" s="26">
        <f>'Access-Nov'!N43</f>
        <v>626292219.03999996</v>
      </c>
      <c r="T43" s="41">
        <f t="shared" si="2"/>
        <v>0.97608210220779756</v>
      </c>
      <c r="U43" s="26">
        <f>'Access-Nov'!O43</f>
        <v>626292219.03999996</v>
      </c>
      <c r="V43" s="41">
        <f t="shared" si="3"/>
        <v>0.97608210220779756</v>
      </c>
      <c r="W43" s="26">
        <f>'Access-Nov'!P43</f>
        <v>626292219.03999996</v>
      </c>
      <c r="X43" s="41">
        <f t="shared" si="4"/>
        <v>0.97608210220779756</v>
      </c>
    </row>
    <row r="44" spans="1:24" ht="28.5" customHeight="1">
      <c r="A44" s="31" t="str">
        <f>'Access-Nov'!A44</f>
        <v>71103</v>
      </c>
      <c r="B44" s="27" t="str">
        <f>'Access-Nov'!B44</f>
        <v>ENCARGOS FINANC.DA UNIAO-SENTENCAS JUDICIAIS</v>
      </c>
      <c r="C44" s="23" t="str">
        <f>CONCATENATE('Access-Nov'!C44,".",'Access-Nov'!D44)</f>
        <v>28.846</v>
      </c>
      <c r="D44" s="23" t="str">
        <f>CONCATENATE('Access-Nov'!E44,".",'Access-Nov'!G44)</f>
        <v>0901.0005</v>
      </c>
      <c r="E44" s="27" t="str">
        <f>'Access-Nov'!F44</f>
        <v>OPERACOES ESPECIAIS: CUMPRIMENTO DE SENTENCAS JUDICIAIS</v>
      </c>
      <c r="F44" s="27" t="str">
        <f>'Access-Nov'!H44</f>
        <v>SENTENCAS JUDICIAIS TRANSITADAS EM JULGADO (PRECATORIOS)</v>
      </c>
      <c r="G44" s="23" t="str">
        <f>'Access-Nov'!I44</f>
        <v>1</v>
      </c>
      <c r="H44" s="23" t="str">
        <f>'Access-Nov'!J44</f>
        <v>0100</v>
      </c>
      <c r="I44" s="27" t="str">
        <f>'Access-Nov'!K44</f>
        <v>RECURSOS ORDINARIOS</v>
      </c>
      <c r="J44" s="23" t="str">
        <f>'Access-Nov'!L44</f>
        <v>1</v>
      </c>
      <c r="K44" s="24"/>
      <c r="L44" s="24"/>
      <c r="M44" s="24"/>
      <c r="N44" s="24">
        <f>K44+L44-M44</f>
        <v>0</v>
      </c>
      <c r="O44" s="24"/>
      <c r="P44" s="26">
        <f>'Access-Nov'!M44</f>
        <v>59432109</v>
      </c>
      <c r="Q44" s="26"/>
      <c r="R44" s="26">
        <f>N44-O44+P44+Q44</f>
        <v>59432109</v>
      </c>
      <c r="S44" s="26">
        <f>'Access-Nov'!N44</f>
        <v>58979012.149999999</v>
      </c>
      <c r="T44" s="41">
        <f>IF(R44&gt;0,S44/R44,0)</f>
        <v>0.9923762279746795</v>
      </c>
      <c r="U44" s="26">
        <f>'Access-Nov'!O44</f>
        <v>58979012.149999999</v>
      </c>
      <c r="V44" s="41">
        <f>IF(R44&gt;0,U44/R44,0)</f>
        <v>0.9923762279746795</v>
      </c>
      <c r="W44" s="26">
        <f>'Access-Nov'!P44</f>
        <v>58979012.149999999</v>
      </c>
      <c r="X44" s="41">
        <f>IF(R44&gt;0,W44/R44,0)</f>
        <v>0.9923762279746795</v>
      </c>
    </row>
    <row r="45" spans="1:24" ht="28.5" customHeight="1">
      <c r="A45" s="31" t="str">
        <f>'Access-Nov'!A45</f>
        <v>71103</v>
      </c>
      <c r="B45" s="27" t="str">
        <f>'Access-Nov'!B45</f>
        <v>ENCARGOS FINANC.DA UNIAO-SENTENCAS JUDICIAIS</v>
      </c>
      <c r="C45" s="23" t="str">
        <f>CONCATENATE('Access-Nov'!C45,".",'Access-Nov'!D45)</f>
        <v>28.846</v>
      </c>
      <c r="D45" s="23" t="str">
        <f>CONCATENATE('Access-Nov'!E45,".",'Access-Nov'!G45)</f>
        <v>0901.00G5</v>
      </c>
      <c r="E45" s="27" t="str">
        <f>'Access-Nov'!F45</f>
        <v>OPERACOES ESPECIAIS: CUMPRIMENTO DE SENTENCAS JUDICIAIS</v>
      </c>
      <c r="F45" s="27" t="str">
        <f>'Access-Nov'!H45</f>
        <v>CONTRIBUICAO DA UNIAO, DE SUAS AUTARQUIAS E FUNDACOES PARA O</v>
      </c>
      <c r="G45" s="23" t="str">
        <f>'Access-Nov'!I45</f>
        <v>1</v>
      </c>
      <c r="H45" s="23" t="str">
        <f>'Access-Nov'!J45</f>
        <v>0100</v>
      </c>
      <c r="I45" s="27" t="str">
        <f>'Access-Nov'!K45</f>
        <v>RECURSOS ORDINARIOS</v>
      </c>
      <c r="J45" s="23" t="str">
        <f>'Access-Nov'!L45</f>
        <v>1</v>
      </c>
      <c r="K45" s="24"/>
      <c r="L45" s="24"/>
      <c r="M45" s="24"/>
      <c r="N45" s="24">
        <f>K45+L45-M45</f>
        <v>0</v>
      </c>
      <c r="O45" s="24"/>
      <c r="P45" s="26">
        <f>'Access-Nov'!M45</f>
        <v>28187446</v>
      </c>
      <c r="Q45" s="26"/>
      <c r="R45" s="26">
        <f>N45-O45+P45+Q45</f>
        <v>28187446</v>
      </c>
      <c r="S45" s="26">
        <f>'Access-Nov'!N45</f>
        <v>28187445.079999998</v>
      </c>
      <c r="T45" s="41">
        <f>IF(R45&gt;0,S45/R45,0)</f>
        <v>0.99999996736135643</v>
      </c>
      <c r="U45" s="26">
        <f>'Access-Nov'!O45</f>
        <v>28187431.199999999</v>
      </c>
      <c r="V45" s="41">
        <f>IF(R45&gt;0,U45/R45,0)</f>
        <v>0.99999947494356167</v>
      </c>
      <c r="W45" s="26">
        <f>'Access-Nov'!P45</f>
        <v>28187431.199999999</v>
      </c>
      <c r="X45" s="41">
        <f>IF(R45&gt;0,W45/R45,0)</f>
        <v>0.99999947494356167</v>
      </c>
    </row>
    <row r="46" spans="1:24" ht="28.5" customHeight="1">
      <c r="A46" s="31" t="str">
        <f>'Access-Nov'!A46</f>
        <v>71103</v>
      </c>
      <c r="B46" s="27" t="str">
        <f>'Access-Nov'!B46</f>
        <v>ENCARGOS FINANC.DA UNIAO-SENTENCAS JUDICIAIS</v>
      </c>
      <c r="C46" s="23" t="str">
        <f>CONCATENATE('Access-Nov'!C46,".",'Access-Nov'!D46)</f>
        <v>28.846</v>
      </c>
      <c r="D46" s="23" t="str">
        <f>CONCATENATE('Access-Nov'!E46,".",'Access-Nov'!G46)</f>
        <v>0901.0625</v>
      </c>
      <c r="E46" s="27" t="str">
        <f>'Access-Nov'!F46</f>
        <v>OPERACOES ESPECIAIS: CUMPRIMENTO DE SENTENCAS JUDICIAIS</v>
      </c>
      <c r="F46" s="27" t="str">
        <f>'Access-Nov'!H46</f>
        <v>SENTENCAS JUDICIAIS TRANSITADAS EM JULGADO DE PEQUENO VALOR</v>
      </c>
      <c r="G46" s="23" t="str">
        <f>'Access-Nov'!I46</f>
        <v>1</v>
      </c>
      <c r="H46" s="23" t="str">
        <f>'Access-Nov'!J46</f>
        <v>0100</v>
      </c>
      <c r="I46" s="27" t="str">
        <f>'Access-Nov'!K46</f>
        <v>RECURSOS ORDINARIOS</v>
      </c>
      <c r="J46" s="23" t="str">
        <f>'Access-Nov'!L46</f>
        <v>5</v>
      </c>
      <c r="K46" s="24"/>
      <c r="L46" s="24"/>
      <c r="M46" s="24"/>
      <c r="N46" s="24">
        <f>K46+L46-M46</f>
        <v>0</v>
      </c>
      <c r="O46" s="24"/>
      <c r="P46" s="26">
        <f>'Access-Nov'!M46</f>
        <v>127093</v>
      </c>
      <c r="Q46" s="26"/>
      <c r="R46" s="26">
        <f>N46-O46+P46+Q46</f>
        <v>127093</v>
      </c>
      <c r="S46" s="26">
        <f>'Access-Nov'!N46</f>
        <v>127092.07</v>
      </c>
      <c r="T46" s="41">
        <f>IF(R46&gt;0,S46/R46,0)</f>
        <v>0.99999268252382123</v>
      </c>
      <c r="U46" s="26">
        <f>'Access-Nov'!O46</f>
        <v>127092.07</v>
      </c>
      <c r="V46" s="41">
        <f>IF(R46&gt;0,U46/R46,0)</f>
        <v>0.99999268252382123</v>
      </c>
      <c r="W46" s="26">
        <f>'Access-Nov'!P46</f>
        <v>127092.07</v>
      </c>
      <c r="X46" s="41">
        <f>IF(R46&gt;0,W46/R46,0)</f>
        <v>0.99999268252382123</v>
      </c>
    </row>
    <row r="47" spans="1:24" ht="28.5" customHeight="1">
      <c r="A47" s="31" t="str">
        <f>'Access-Nov'!A47</f>
        <v>71103</v>
      </c>
      <c r="B47" s="27" t="str">
        <f>'Access-Nov'!B47</f>
        <v>ENCARGOS FINANC.DA UNIAO-SENTENCAS JUDICIAIS</v>
      </c>
      <c r="C47" s="23" t="str">
        <f>CONCATENATE('Access-Nov'!C47,".",'Access-Nov'!D47)</f>
        <v>28.846</v>
      </c>
      <c r="D47" s="23" t="str">
        <f>CONCATENATE('Access-Nov'!E47,".",'Access-Nov'!G47)</f>
        <v>0901.0625</v>
      </c>
      <c r="E47" s="27" t="str">
        <f>'Access-Nov'!F47</f>
        <v>OPERACOES ESPECIAIS: CUMPRIMENTO DE SENTENCAS JUDICIAIS</v>
      </c>
      <c r="F47" s="27" t="str">
        <f>'Access-Nov'!H47</f>
        <v>SENTENCAS JUDICIAIS TRANSITADAS EM JULGADO DE PEQUENO VALOR</v>
      </c>
      <c r="G47" s="23" t="str">
        <f>'Access-Nov'!I47</f>
        <v>1</v>
      </c>
      <c r="H47" s="23" t="str">
        <f>'Access-Nov'!J47</f>
        <v>0100</v>
      </c>
      <c r="I47" s="27" t="str">
        <f>'Access-Nov'!K47</f>
        <v>RECURSOS ORDINARIOS</v>
      </c>
      <c r="J47" s="23" t="str">
        <f>'Access-Nov'!L47</f>
        <v>3</v>
      </c>
      <c r="K47" s="24"/>
      <c r="L47" s="24"/>
      <c r="M47" s="24"/>
      <c r="N47" s="24">
        <f>K47+L47-M47</f>
        <v>0</v>
      </c>
      <c r="O47" s="24"/>
      <c r="P47" s="26">
        <f>'Access-Nov'!M47</f>
        <v>294782991</v>
      </c>
      <c r="Q47" s="26"/>
      <c r="R47" s="26">
        <f>N47-O47+P47+Q47</f>
        <v>294782991</v>
      </c>
      <c r="S47" s="26">
        <f>'Access-Nov'!N47</f>
        <v>293854435.99000001</v>
      </c>
      <c r="T47" s="41">
        <f>IF(R47&gt;0,S47/R47,0)</f>
        <v>0.99685003871203681</v>
      </c>
      <c r="U47" s="26">
        <f>'Access-Nov'!O47</f>
        <v>293854435.99000001</v>
      </c>
      <c r="V47" s="41">
        <f>IF(R47&gt;0,U47/R47,0)</f>
        <v>0.99685003871203681</v>
      </c>
      <c r="W47" s="26">
        <f>'Access-Nov'!P47</f>
        <v>293854435.99000001</v>
      </c>
      <c r="X47" s="41">
        <f>IF(R47&gt;0,W47/R47,0)</f>
        <v>0.99685003871203681</v>
      </c>
    </row>
    <row r="48" spans="1:24" ht="28.5" customHeight="1" thickBot="1">
      <c r="A48" s="31" t="str">
        <f>'Access-Nov'!A48</f>
        <v>71103</v>
      </c>
      <c r="B48" s="27" t="str">
        <f>'Access-Nov'!B48</f>
        <v>ENCARGOS FINANC.DA UNIAO-SENTENCAS JUDICIAIS</v>
      </c>
      <c r="C48" s="23" t="str">
        <f>CONCATENATE('Access-Nov'!C48,".",'Access-Nov'!D48)</f>
        <v>28.846</v>
      </c>
      <c r="D48" s="23" t="str">
        <f>CONCATENATE('Access-Nov'!E48,".",'Access-Nov'!G48)</f>
        <v>0901.0625</v>
      </c>
      <c r="E48" s="27" t="str">
        <f>'Access-Nov'!F48</f>
        <v>OPERACOES ESPECIAIS: CUMPRIMENTO DE SENTENCAS JUDICIAIS</v>
      </c>
      <c r="F48" s="27" t="str">
        <f>'Access-Nov'!H48</f>
        <v>SENTENCAS JUDICIAIS TRANSITADAS EM JULGADO DE PEQUENO VALOR</v>
      </c>
      <c r="G48" s="23" t="str">
        <f>'Access-Nov'!I48</f>
        <v>1</v>
      </c>
      <c r="H48" s="23" t="str">
        <f>'Access-Nov'!J48</f>
        <v>0100</v>
      </c>
      <c r="I48" s="27" t="str">
        <f>'Access-Nov'!K48</f>
        <v>RECURSOS ORDINARIOS</v>
      </c>
      <c r="J48" s="23" t="str">
        <f>'Access-Nov'!L48</f>
        <v>1</v>
      </c>
      <c r="K48" s="24"/>
      <c r="L48" s="24"/>
      <c r="M48" s="24"/>
      <c r="N48" s="24">
        <f>K48+L48-M48</f>
        <v>0</v>
      </c>
      <c r="O48" s="24"/>
      <c r="P48" s="26">
        <f>'Access-Nov'!M48</f>
        <v>37451531</v>
      </c>
      <c r="Q48" s="26"/>
      <c r="R48" s="26">
        <f>N48-O48+P48+Q48</f>
        <v>37451531</v>
      </c>
      <c r="S48" s="26">
        <f>'Access-Nov'!N48</f>
        <v>37334506.380000003</v>
      </c>
      <c r="T48" s="41">
        <f>IF(R48&gt;0,S48/R48,0)</f>
        <v>0.99687530477726005</v>
      </c>
      <c r="U48" s="26">
        <f>'Access-Nov'!O48</f>
        <v>37334506.380000003</v>
      </c>
      <c r="V48" s="41">
        <f>IF(R48&gt;0,U48/R48,0)</f>
        <v>0.99687530477726005</v>
      </c>
      <c r="W48" s="26">
        <f>'Access-Nov'!P48</f>
        <v>37334506.380000003</v>
      </c>
      <c r="X48" s="41">
        <f>IF(R48&gt;0,W48/R48,0)</f>
        <v>0.99687530477726005</v>
      </c>
    </row>
    <row r="49" spans="1:24" ht="28.5" customHeight="1" thickBot="1">
      <c r="A49" s="78" t="s">
        <v>102</v>
      </c>
      <c r="B49" s="79"/>
      <c r="C49" s="79"/>
      <c r="D49" s="79"/>
      <c r="E49" s="79"/>
      <c r="F49" s="79"/>
      <c r="G49" s="79"/>
      <c r="H49" s="79"/>
      <c r="I49" s="79"/>
      <c r="J49" s="80"/>
      <c r="K49" s="28">
        <f t="shared" ref="K49:S49" si="5">SUM(K10:K48)</f>
        <v>0</v>
      </c>
      <c r="L49" s="28">
        <f t="shared" si="5"/>
        <v>0</v>
      </c>
      <c r="M49" s="28">
        <f t="shared" si="5"/>
        <v>0</v>
      </c>
      <c r="N49" s="28">
        <f t="shared" si="5"/>
        <v>0</v>
      </c>
      <c r="O49" s="28">
        <f t="shared" si="5"/>
        <v>0</v>
      </c>
      <c r="P49" s="42">
        <f t="shared" si="5"/>
        <v>4605197123</v>
      </c>
      <c r="Q49" s="42">
        <f t="shared" si="5"/>
        <v>0</v>
      </c>
      <c r="R49" s="42">
        <f t="shared" si="5"/>
        <v>4605197123</v>
      </c>
      <c r="S49" s="42">
        <f t="shared" si="5"/>
        <v>4561915765.8299999</v>
      </c>
      <c r="T49" s="43">
        <f t="shared" si="2"/>
        <v>0.99060162767977133</v>
      </c>
      <c r="U49" s="42">
        <f>SUM(U10:U48)</f>
        <v>4561915746.2699995</v>
      </c>
      <c r="V49" s="43">
        <f t="shared" si="3"/>
        <v>0.99060162343239599</v>
      </c>
      <c r="W49" s="42">
        <f>SUM(W10:W48)</f>
        <v>4561915746.2699995</v>
      </c>
      <c r="X49" s="43">
        <f t="shared" si="4"/>
        <v>0.99060162343239599</v>
      </c>
    </row>
    <row r="50" spans="1:24" ht="28.5" customHeight="1">
      <c r="A50" s="3" t="s">
        <v>103</v>
      </c>
      <c r="B50" s="3"/>
      <c r="C50" s="3"/>
      <c r="D50" s="3"/>
      <c r="E50" s="3"/>
      <c r="F50" s="3"/>
      <c r="G50" s="3"/>
      <c r="H50" s="4"/>
      <c r="I50" s="4"/>
      <c r="J50" s="4"/>
      <c r="K50" s="3"/>
      <c r="L50" s="3"/>
      <c r="M50" s="3"/>
      <c r="N50" s="3"/>
      <c r="O50" s="3"/>
      <c r="P50" s="48"/>
      <c r="Q50" s="3"/>
      <c r="R50" s="3"/>
      <c r="S50" s="3"/>
      <c r="T50" s="3"/>
      <c r="U50" s="5"/>
      <c r="V50" s="3"/>
      <c r="W50" s="5"/>
      <c r="X50" s="3"/>
    </row>
    <row r="51" spans="1:24" ht="28.5" customHeight="1">
      <c r="A51" s="3" t="s">
        <v>104</v>
      </c>
      <c r="B51" s="29"/>
      <c r="C51" s="3"/>
      <c r="D51" s="3"/>
      <c r="E51" s="3"/>
      <c r="F51" s="3"/>
      <c r="G51" s="3"/>
      <c r="H51" s="4"/>
      <c r="I51" s="4"/>
      <c r="J51" s="4"/>
      <c r="K51" s="3"/>
      <c r="L51" s="3"/>
      <c r="M51" s="3"/>
      <c r="N51" s="3"/>
      <c r="O51" s="3"/>
      <c r="P51" s="47"/>
      <c r="Q51" s="3"/>
      <c r="R51" s="3"/>
      <c r="S51" s="3"/>
      <c r="T51" s="3"/>
      <c r="U51" s="5"/>
      <c r="V51" s="3"/>
      <c r="W51" s="5"/>
      <c r="X51" s="3"/>
    </row>
    <row r="52" spans="1:24" ht="33.75" customHeight="1">
      <c r="A52" s="3"/>
      <c r="B52" s="29"/>
      <c r="C52" s="3"/>
      <c r="D52" s="3"/>
      <c r="E52" s="3"/>
      <c r="F52" s="3"/>
      <c r="G52" s="3"/>
      <c r="H52" s="4"/>
      <c r="I52" s="4"/>
      <c r="J52" s="4"/>
      <c r="K52" s="3"/>
      <c r="L52" s="3"/>
      <c r="M52" s="3"/>
      <c r="N52" s="3"/>
      <c r="O52" s="3"/>
      <c r="P52" s="46"/>
      <c r="Q52" s="3"/>
      <c r="R52" s="3"/>
      <c r="S52" s="3"/>
      <c r="T52" s="3"/>
      <c r="U52" s="5"/>
      <c r="V52" s="3"/>
      <c r="W52" s="5"/>
      <c r="X52" s="3"/>
    </row>
    <row r="53" spans="1:24" ht="33.75" customHeight="1">
      <c r="N53" s="57" t="s">
        <v>15</v>
      </c>
      <c r="O53" s="56"/>
      <c r="P53" s="55">
        <f>SUM(P10:P48)</f>
        <v>4605197123</v>
      </c>
      <c r="R53" s="51"/>
      <c r="S53" s="55">
        <f>SUM(S10:S48)</f>
        <v>4561915765.8299999</v>
      </c>
      <c r="T53" s="45"/>
      <c r="U53" s="55">
        <f>SUM(U10:U48)</f>
        <v>4561915746.2699995</v>
      </c>
      <c r="V53" s="45"/>
      <c r="W53" s="55">
        <f>SUM(W10:W48)</f>
        <v>4561915746.2699995</v>
      </c>
      <c r="X53" s="50"/>
    </row>
    <row r="54" spans="1:24" ht="33.75" customHeight="1">
      <c r="A54" s="1"/>
      <c r="B54" s="1"/>
      <c r="C54" s="1"/>
      <c r="N54" s="59" t="s">
        <v>18</v>
      </c>
      <c r="O54" s="56"/>
      <c r="P54" s="54">
        <v>4605197123</v>
      </c>
      <c r="R54" s="51"/>
      <c r="S54" s="51">
        <v>4561915765.8299999</v>
      </c>
      <c r="T54" s="52"/>
      <c r="U54" s="51">
        <v>4561915746.2700005</v>
      </c>
      <c r="V54" s="52"/>
      <c r="W54" s="51">
        <v>4561915746.2700005</v>
      </c>
      <c r="X54" s="50"/>
    </row>
    <row r="55" spans="1:24" ht="33.75" customHeight="1">
      <c r="N55" s="60" t="s">
        <v>17</v>
      </c>
      <c r="O55" s="56"/>
      <c r="P55" s="54"/>
      <c r="R55" s="51"/>
      <c r="S55" s="51"/>
      <c r="T55" s="52"/>
      <c r="U55" s="51"/>
      <c r="V55" s="52"/>
      <c r="W55" s="51"/>
      <c r="X55" s="50"/>
    </row>
    <row r="56" spans="1:24" ht="33.75" customHeight="1">
      <c r="C56" s="1"/>
      <c r="N56" s="57" t="s">
        <v>16</v>
      </c>
      <c r="O56" s="56"/>
      <c r="P56" s="49">
        <f>+P53-P54</f>
        <v>0</v>
      </c>
      <c r="R56" s="51"/>
      <c r="S56" s="49">
        <f>+S53-S54</f>
        <v>0</v>
      </c>
      <c r="T56" s="52"/>
      <c r="U56" s="49">
        <f>+U53-U54</f>
        <v>0</v>
      </c>
      <c r="V56" s="52"/>
      <c r="W56" s="49">
        <f>+W53-W54</f>
        <v>0</v>
      </c>
      <c r="X56" s="50"/>
    </row>
    <row r="57" spans="1:24" ht="33.75" customHeight="1">
      <c r="C57" s="1"/>
      <c r="O57" s="44"/>
      <c r="P57" s="44"/>
      <c r="R57" s="44"/>
      <c r="S57" s="44"/>
      <c r="T57" s="44"/>
      <c r="U57" s="44"/>
      <c r="V57" s="44"/>
      <c r="W57" s="44"/>
      <c r="X57" s="44"/>
    </row>
    <row r="58" spans="1:24">
      <c r="N58" s="50"/>
      <c r="O58" s="50"/>
      <c r="P58" s="58" t="s">
        <v>20</v>
      </c>
      <c r="R58" s="50"/>
      <c r="S58" s="50"/>
      <c r="T58" s="50"/>
      <c r="U58" s="50"/>
      <c r="V58" s="50"/>
      <c r="W58" s="50"/>
      <c r="X58" s="50"/>
    </row>
  </sheetData>
  <mergeCells count="17">
    <mergeCell ref="H8:I8"/>
    <mergeCell ref="J8:J9"/>
    <mergeCell ref="A49:J49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ageMargins left="0.78740157499999996" right="0.78740157499999996" top="0.984251969" bottom="0.984251969" header="0.49212598499999999" footer="0.49212598499999999"/>
  <pageSetup paperSize="9" scale="2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>
    <pageSetUpPr fitToPage="1"/>
  </sheetPr>
  <dimension ref="A1:X63"/>
  <sheetViews>
    <sheetView showGridLines="0" view="pageBreakPreview" topLeftCell="XDW46" zoomScale="70" zoomScaleNormal="85" zoomScaleSheetLayoutView="70" workbookViewId="0">
      <selection activeCell="U63" sqref="U63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5" width="14.140625" customWidth="1"/>
    <col min="16" max="16" width="18.85546875" customWidth="1"/>
    <col min="17" max="17" width="10.42578125" customWidth="1"/>
    <col min="18" max="18" width="15.85546875" customWidth="1"/>
    <col min="19" max="19" width="16.140625" customWidth="1"/>
    <col min="20" max="20" width="12.85546875" customWidth="1"/>
    <col min="21" max="21" width="15.7109375" customWidth="1"/>
    <col min="23" max="23" width="16.42578125" customWidth="1"/>
  </cols>
  <sheetData>
    <row r="1" spans="1:24" ht="12.75">
      <c r="A1" s="2" t="s">
        <v>69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70</v>
      </c>
      <c r="B2" s="2" t="s">
        <v>105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71</v>
      </c>
      <c r="B3" s="6" t="s">
        <v>106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72</v>
      </c>
      <c r="B4" s="35">
        <v>42705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89" t="s">
        <v>73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0" t="s">
        <v>74</v>
      </c>
      <c r="B7" s="91"/>
      <c r="C7" s="91"/>
      <c r="D7" s="91"/>
      <c r="E7" s="91"/>
      <c r="F7" s="91"/>
      <c r="G7" s="91"/>
      <c r="H7" s="91"/>
      <c r="I7" s="91"/>
      <c r="J7" s="92"/>
      <c r="K7" s="93" t="s">
        <v>3</v>
      </c>
      <c r="L7" s="78" t="s">
        <v>75</v>
      </c>
      <c r="M7" s="80"/>
      <c r="N7" s="93" t="s">
        <v>76</v>
      </c>
      <c r="O7" s="93" t="s">
        <v>77</v>
      </c>
      <c r="P7" s="90" t="s">
        <v>78</v>
      </c>
      <c r="Q7" s="92"/>
      <c r="R7" s="93" t="s">
        <v>6</v>
      </c>
      <c r="S7" s="90" t="s">
        <v>79</v>
      </c>
      <c r="T7" s="91"/>
      <c r="U7" s="91"/>
      <c r="V7" s="91"/>
      <c r="W7" s="91"/>
      <c r="X7" s="92"/>
    </row>
    <row r="8" spans="1:24" ht="28.5" customHeight="1">
      <c r="A8" s="81" t="s">
        <v>21</v>
      </c>
      <c r="B8" s="82"/>
      <c r="C8" s="83" t="s">
        <v>80</v>
      </c>
      <c r="D8" s="83" t="s">
        <v>81</v>
      </c>
      <c r="E8" s="85" t="s">
        <v>82</v>
      </c>
      <c r="F8" s="86"/>
      <c r="G8" s="83" t="s">
        <v>0</v>
      </c>
      <c r="H8" s="87" t="s">
        <v>2</v>
      </c>
      <c r="I8" s="88"/>
      <c r="J8" s="83" t="s">
        <v>1</v>
      </c>
      <c r="K8" s="94"/>
      <c r="L8" s="8" t="s">
        <v>83</v>
      </c>
      <c r="M8" s="8" t="s">
        <v>84</v>
      </c>
      <c r="N8" s="94"/>
      <c r="O8" s="94"/>
      <c r="P8" s="9" t="s">
        <v>4</v>
      </c>
      <c r="Q8" s="9" t="s">
        <v>5</v>
      </c>
      <c r="R8" s="94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85</v>
      </c>
      <c r="B9" s="14" t="s">
        <v>86</v>
      </c>
      <c r="C9" s="84"/>
      <c r="D9" s="84"/>
      <c r="E9" s="15" t="s">
        <v>87</v>
      </c>
      <c r="F9" s="15" t="s">
        <v>88</v>
      </c>
      <c r="G9" s="84"/>
      <c r="H9" s="15" t="s">
        <v>85</v>
      </c>
      <c r="I9" s="15" t="s">
        <v>86</v>
      </c>
      <c r="J9" s="84"/>
      <c r="K9" s="14" t="s">
        <v>89</v>
      </c>
      <c r="L9" s="16" t="s">
        <v>90</v>
      </c>
      <c r="M9" s="16" t="s">
        <v>91</v>
      </c>
      <c r="N9" s="16" t="s">
        <v>92</v>
      </c>
      <c r="O9" s="16" t="s">
        <v>93</v>
      </c>
      <c r="P9" s="16" t="s">
        <v>11</v>
      </c>
      <c r="Q9" s="16" t="s">
        <v>94</v>
      </c>
      <c r="R9" s="14" t="s">
        <v>95</v>
      </c>
      <c r="S9" s="17" t="s">
        <v>96</v>
      </c>
      <c r="T9" s="18" t="s">
        <v>97</v>
      </c>
      <c r="U9" s="17" t="s">
        <v>98</v>
      </c>
      <c r="V9" s="18" t="s">
        <v>99</v>
      </c>
      <c r="W9" s="19" t="s">
        <v>100</v>
      </c>
      <c r="X9" s="18" t="s">
        <v>101</v>
      </c>
    </row>
    <row r="10" spans="1:24" ht="28.5" customHeight="1">
      <c r="A10" s="32" t="str">
        <f>'Access-Dez'!A10</f>
        <v>24204</v>
      </c>
      <c r="B10" s="34" t="str">
        <f>'Access-Dez'!B10</f>
        <v>COMISSAO NACIONAL DE ENERGIA NUCLEAR - CNEN</v>
      </c>
      <c r="C10" s="33" t="str">
        <f>CONCATENATE('Access-Dez'!C10,".",'Access-Dez'!D10)</f>
        <v>28.846</v>
      </c>
      <c r="D10" s="33" t="str">
        <f>CONCATENATE('Access-Dez'!E10,".",'Access-Dez'!G10)</f>
        <v>0901.0005</v>
      </c>
      <c r="E10" s="34" t="str">
        <f>'Access-Dez'!F10</f>
        <v>OPERACOES ESPECIAIS: CUMPRIMENTO DE SENTENCAS JUDICIAIS</v>
      </c>
      <c r="F10" s="36" t="str">
        <f>'Access-Dez'!H10</f>
        <v>SENTENCAS JUDICIAIS TRANSITADAS EM JULGADO (PRECATORIOS)</v>
      </c>
      <c r="G10" s="32" t="str">
        <f>'Access-Dez'!I10</f>
        <v>1</v>
      </c>
      <c r="H10" s="32" t="str">
        <f>'Access-Dez'!J10</f>
        <v>0100</v>
      </c>
      <c r="I10" s="38" t="str">
        <f>'Access-Dez'!K10</f>
        <v>RECURSOS ORDINARIOS</v>
      </c>
      <c r="J10" s="32" t="str">
        <f>'Access-Dez'!L10</f>
        <v>1</v>
      </c>
      <c r="K10" s="20"/>
      <c r="L10" s="21"/>
      <c r="M10" s="21"/>
      <c r="N10" s="22">
        <f>K10+L10-M10</f>
        <v>0</v>
      </c>
      <c r="O10" s="20"/>
      <c r="P10" s="39">
        <f>'Access-Dez'!M10</f>
        <v>392877.37</v>
      </c>
      <c r="Q10" s="39"/>
      <c r="R10" s="39">
        <f>N10-O10+P10+Q10</f>
        <v>392877.37</v>
      </c>
      <c r="S10" s="39">
        <f>'Access-Dez'!N10</f>
        <v>392877.37</v>
      </c>
      <c r="T10" s="40">
        <f>IF(R10&gt;0,S10/R10,0)</f>
        <v>1</v>
      </c>
      <c r="U10" s="39">
        <f>'Access-Dez'!N10</f>
        <v>392877.37</v>
      </c>
      <c r="V10" s="40">
        <f>IF(R10&gt;0,U10/R10,0)</f>
        <v>1</v>
      </c>
      <c r="W10" s="39">
        <f>'Access-Dez'!O10</f>
        <v>392877.37</v>
      </c>
      <c r="X10" s="40">
        <f>IF(R10&gt;0,W10/R10,0)</f>
        <v>1</v>
      </c>
    </row>
    <row r="11" spans="1:24" ht="28.5" customHeight="1">
      <c r="A11" s="31" t="str">
        <f>'Access-Dez'!A11</f>
        <v>24204</v>
      </c>
      <c r="B11" s="27" t="str">
        <f>'Access-Dez'!B11</f>
        <v>COMISSAO NACIONAL DE ENERGIA NUCLEAR - CNEN</v>
      </c>
      <c r="C11" s="23" t="str">
        <f>CONCATENATE('Access-Dez'!C11,".",'Access-Dez'!D11)</f>
        <v>28.846</v>
      </c>
      <c r="D11" s="23" t="str">
        <f>CONCATENATE('Access-Dez'!E11,".",'Access-Dez'!G11)</f>
        <v>0901.00G5</v>
      </c>
      <c r="E11" s="27" t="str">
        <f>'Access-Dez'!F11</f>
        <v>OPERACOES ESPECIAIS: CUMPRIMENTO DE SENTENCAS JUDICIAIS</v>
      </c>
      <c r="F11" s="37" t="str">
        <f>'Access-Dez'!H11</f>
        <v>CONTRIBUICAO DA UNIAO, DE SUAS AUTARQUIAS E FUNDACOES PARA O</v>
      </c>
      <c r="G11" s="23" t="str">
        <f>'Access-Dez'!I11</f>
        <v>1</v>
      </c>
      <c r="H11" s="23" t="str">
        <f>'Access-Dez'!J11</f>
        <v>0100</v>
      </c>
      <c r="I11" s="27" t="str">
        <f>'Access-Dez'!K11</f>
        <v>RECURSOS ORDINARIOS</v>
      </c>
      <c r="J11" s="23" t="str">
        <f>'Access-Dez'!L11</f>
        <v>1</v>
      </c>
      <c r="K11" s="24"/>
      <c r="L11" s="24"/>
      <c r="M11" s="24"/>
      <c r="N11" s="25">
        <f t="shared" ref="N11:N40" si="0">K11+L11-M11</f>
        <v>0</v>
      </c>
      <c r="O11" s="24"/>
      <c r="P11" s="26">
        <f>'Access-Dez'!M11</f>
        <v>59506</v>
      </c>
      <c r="Q11" s="26"/>
      <c r="R11" s="26">
        <f t="shared" ref="R11:R40" si="1">N11-O11+P11+Q11</f>
        <v>59506</v>
      </c>
      <c r="S11" s="26">
        <f>'Access-Dez'!N11</f>
        <v>59505.52</v>
      </c>
      <c r="T11" s="41">
        <f t="shared" ref="T11:T52" si="2">IF(R11&gt;0,S11/R11,0)</f>
        <v>0.99999193358652905</v>
      </c>
      <c r="U11" s="26">
        <f>'Access-Dez'!N11</f>
        <v>59505.52</v>
      </c>
      <c r="V11" s="41">
        <f t="shared" ref="V11:V52" si="3">IF(R11&gt;0,U11/R11,0)</f>
        <v>0.99999193358652905</v>
      </c>
      <c r="W11" s="26">
        <f>'Access-Dez'!O11</f>
        <v>59505.52</v>
      </c>
      <c r="X11" s="41">
        <f t="shared" ref="X11:X52" si="4">IF(R11&gt;0,W11/R11,0)</f>
        <v>0.99999193358652905</v>
      </c>
    </row>
    <row r="12" spans="1:24" ht="28.5" customHeight="1">
      <c r="A12" s="31" t="str">
        <f>'Access-Dez'!A12</f>
        <v>25201</v>
      </c>
      <c r="B12" s="27" t="str">
        <f>'Access-Dez'!B12</f>
        <v>BANCO CENTRAL DO BRASIL</v>
      </c>
      <c r="C12" s="23" t="str">
        <f>CONCATENATE('Access-Dez'!C12,".",'Access-Dez'!D12)</f>
        <v>28.846</v>
      </c>
      <c r="D12" s="23" t="str">
        <f>CONCATENATE('Access-Dez'!E12,".",'Access-Dez'!G12)</f>
        <v>0901.0005</v>
      </c>
      <c r="E12" s="27" t="str">
        <f>'Access-Dez'!F12</f>
        <v>OPERACOES ESPECIAIS: CUMPRIMENTO DE SENTENCAS JUDICIAIS</v>
      </c>
      <c r="F12" s="27" t="str">
        <f>'Access-Dez'!H12</f>
        <v>SENTENCAS JUDICIAIS TRANSITADAS EM JULGADO (PRECATORIOS)</v>
      </c>
      <c r="G12" s="23" t="str">
        <f>'Access-Dez'!I12</f>
        <v>1</v>
      </c>
      <c r="H12" s="23" t="str">
        <f>'Access-Dez'!J12</f>
        <v>0100</v>
      </c>
      <c r="I12" s="27" t="str">
        <f>'Access-Dez'!K12</f>
        <v>RECURSOS ORDINARIOS</v>
      </c>
      <c r="J12" s="23" t="str">
        <f>'Access-Dez'!L12</f>
        <v>3</v>
      </c>
      <c r="K12" s="26"/>
      <c r="L12" s="26"/>
      <c r="M12" s="26"/>
      <c r="N12" s="24">
        <f t="shared" si="0"/>
        <v>0</v>
      </c>
      <c r="O12" s="26"/>
      <c r="P12" s="26">
        <f>'Access-Dez'!M12</f>
        <v>11984979.199999999</v>
      </c>
      <c r="Q12" s="26"/>
      <c r="R12" s="26">
        <f t="shared" si="1"/>
        <v>11984979.199999999</v>
      </c>
      <c r="S12" s="26">
        <f>'Access-Dez'!N12</f>
        <v>11984979.199999999</v>
      </c>
      <c r="T12" s="41">
        <f t="shared" si="2"/>
        <v>1</v>
      </c>
      <c r="U12" s="26">
        <f>'Access-Dez'!N12</f>
        <v>11984979.199999999</v>
      </c>
      <c r="V12" s="41">
        <f t="shared" si="3"/>
        <v>1</v>
      </c>
      <c r="W12" s="26">
        <f>'Access-Dez'!O12</f>
        <v>11984979.199999999</v>
      </c>
      <c r="X12" s="41">
        <f t="shared" si="4"/>
        <v>1</v>
      </c>
    </row>
    <row r="13" spans="1:24" ht="28.5" customHeight="1">
      <c r="A13" s="31" t="str">
        <f>'Access-Dez'!A13</f>
        <v>26262</v>
      </c>
      <c r="B13" s="27" t="str">
        <f>'Access-Dez'!B13</f>
        <v>UNIVERSIDADE FEDERAL DE SAO PAULO</v>
      </c>
      <c r="C13" s="23" t="str">
        <f>CONCATENATE('Access-Dez'!C13,".",'Access-Dez'!D13)</f>
        <v>28.846</v>
      </c>
      <c r="D13" s="23" t="str">
        <f>CONCATENATE('Access-Dez'!E13,".",'Access-Dez'!G13)</f>
        <v>0901.0005</v>
      </c>
      <c r="E13" s="27" t="str">
        <f>'Access-Dez'!F13</f>
        <v>OPERACOES ESPECIAIS: CUMPRIMENTO DE SENTENCAS JUDICIAIS</v>
      </c>
      <c r="F13" s="27" t="str">
        <f>'Access-Dez'!H13</f>
        <v>SENTENCAS JUDICIAIS TRANSITADAS EM JULGADO (PRECATORIOS)</v>
      </c>
      <c r="G13" s="23" t="str">
        <f>'Access-Dez'!I13</f>
        <v>1</v>
      </c>
      <c r="H13" s="23" t="str">
        <f>'Access-Dez'!J13</f>
        <v>0100</v>
      </c>
      <c r="I13" s="27" t="str">
        <f>'Access-Dez'!K13</f>
        <v>RECURSOS ORDINARIOS</v>
      </c>
      <c r="J13" s="23" t="str">
        <f>'Access-Dez'!L13</f>
        <v>3</v>
      </c>
      <c r="K13" s="26"/>
      <c r="L13" s="26"/>
      <c r="M13" s="26"/>
      <c r="N13" s="24">
        <f t="shared" si="0"/>
        <v>0</v>
      </c>
      <c r="O13" s="26"/>
      <c r="P13" s="26">
        <f>'Access-Dez'!M13</f>
        <v>107457.41</v>
      </c>
      <c r="Q13" s="26"/>
      <c r="R13" s="26">
        <f t="shared" si="1"/>
        <v>107457.41</v>
      </c>
      <c r="S13" s="26">
        <f>'Access-Dez'!N13</f>
        <v>107457.41</v>
      </c>
      <c r="T13" s="41">
        <f t="shared" si="2"/>
        <v>1</v>
      </c>
      <c r="U13" s="26">
        <f>'Access-Dez'!N13</f>
        <v>107457.41</v>
      </c>
      <c r="V13" s="41">
        <f t="shared" si="3"/>
        <v>1</v>
      </c>
      <c r="W13" s="26">
        <f>'Access-Dez'!O13</f>
        <v>107457.41</v>
      </c>
      <c r="X13" s="41">
        <f t="shared" si="4"/>
        <v>1</v>
      </c>
    </row>
    <row r="14" spans="1:24" ht="28.5" customHeight="1">
      <c r="A14" s="31" t="str">
        <f>'Access-Dez'!A14</f>
        <v>26262</v>
      </c>
      <c r="B14" s="27" t="str">
        <f>'Access-Dez'!B14</f>
        <v>UNIVERSIDADE FEDERAL DE SAO PAULO</v>
      </c>
      <c r="C14" s="23" t="str">
        <f>CONCATENATE('Access-Dez'!C14,".",'Access-Dez'!D14)</f>
        <v>28.846</v>
      </c>
      <c r="D14" s="23" t="str">
        <f>CONCATENATE('Access-Dez'!E14,".",'Access-Dez'!G14)</f>
        <v>0901.0005</v>
      </c>
      <c r="E14" s="27" t="str">
        <f>'Access-Dez'!F14</f>
        <v>OPERACOES ESPECIAIS: CUMPRIMENTO DE SENTENCAS JUDICIAIS</v>
      </c>
      <c r="F14" s="27" t="str">
        <f>'Access-Dez'!H14</f>
        <v>SENTENCAS JUDICIAIS TRANSITADAS EM JULGADO (PRECATORIOS)</v>
      </c>
      <c r="G14" s="23" t="str">
        <f>'Access-Dez'!I14</f>
        <v>1</v>
      </c>
      <c r="H14" s="23" t="str">
        <f>'Access-Dez'!J14</f>
        <v>0100</v>
      </c>
      <c r="I14" s="27" t="str">
        <f>'Access-Dez'!K14</f>
        <v>RECURSOS ORDINARIOS</v>
      </c>
      <c r="J14" s="23" t="str">
        <f>'Access-Dez'!L14</f>
        <v>1</v>
      </c>
      <c r="K14" s="26"/>
      <c r="L14" s="26"/>
      <c r="M14" s="26"/>
      <c r="N14" s="24">
        <f t="shared" si="0"/>
        <v>0</v>
      </c>
      <c r="O14" s="26"/>
      <c r="P14" s="26">
        <f>'Access-Dez'!M14</f>
        <v>2721737.79</v>
      </c>
      <c r="Q14" s="26"/>
      <c r="R14" s="26">
        <f t="shared" si="1"/>
        <v>2721737.79</v>
      </c>
      <c r="S14" s="26">
        <f>'Access-Dez'!N14</f>
        <v>2721737.79</v>
      </c>
      <c r="T14" s="41">
        <f t="shared" si="2"/>
        <v>1</v>
      </c>
      <c r="U14" s="26">
        <f>'Access-Dez'!N14</f>
        <v>2721737.79</v>
      </c>
      <c r="V14" s="41">
        <f t="shared" si="3"/>
        <v>1</v>
      </c>
      <c r="W14" s="26">
        <f>'Access-Dez'!O14</f>
        <v>2721737.79</v>
      </c>
      <c r="X14" s="41">
        <f t="shared" si="4"/>
        <v>1</v>
      </c>
    </row>
    <row r="15" spans="1:24" ht="28.5" customHeight="1">
      <c r="A15" s="31" t="str">
        <f>'Access-Dez'!A15</f>
        <v>26262</v>
      </c>
      <c r="B15" s="27" t="str">
        <f>'Access-Dez'!B15</f>
        <v>UNIVERSIDADE FEDERAL DE SAO PAULO</v>
      </c>
      <c r="C15" s="23" t="str">
        <f>CONCATENATE('Access-Dez'!C15,".",'Access-Dez'!D15)</f>
        <v>28.846</v>
      </c>
      <c r="D15" s="23" t="str">
        <f>CONCATENATE('Access-Dez'!E15,".",'Access-Dez'!G15)</f>
        <v>0901.00G5</v>
      </c>
      <c r="E15" s="27" t="str">
        <f>'Access-Dez'!F15</f>
        <v>OPERACOES ESPECIAIS: CUMPRIMENTO DE SENTENCAS JUDICIAIS</v>
      </c>
      <c r="F15" s="27" t="str">
        <f>'Access-Dez'!H15</f>
        <v>CONTRIBUICAO DA UNIAO, DE SUAS AUTARQUIAS E FUNDACOES PARA O</v>
      </c>
      <c r="G15" s="23" t="str">
        <f>'Access-Dez'!I15</f>
        <v>1</v>
      </c>
      <c r="H15" s="23" t="str">
        <f>'Access-Dez'!J15</f>
        <v>0100</v>
      </c>
      <c r="I15" s="27" t="str">
        <f>'Access-Dez'!K15</f>
        <v>RECURSOS ORDINARIOS</v>
      </c>
      <c r="J15" s="23" t="str">
        <f>'Access-Dez'!L15</f>
        <v>1</v>
      </c>
      <c r="K15" s="24"/>
      <c r="L15" s="24"/>
      <c r="M15" s="24"/>
      <c r="N15" s="24">
        <f t="shared" si="0"/>
        <v>0</v>
      </c>
      <c r="O15" s="24"/>
      <c r="P15" s="26">
        <f>'Access-Dez'!M15</f>
        <v>204846</v>
      </c>
      <c r="Q15" s="26"/>
      <c r="R15" s="26">
        <f t="shared" si="1"/>
        <v>204846</v>
      </c>
      <c r="S15" s="26">
        <f>'Access-Dez'!N15</f>
        <v>204846</v>
      </c>
      <c r="T15" s="41">
        <f t="shared" si="2"/>
        <v>1</v>
      </c>
      <c r="U15" s="26">
        <f>'Access-Dez'!N15</f>
        <v>204846</v>
      </c>
      <c r="V15" s="41">
        <f t="shared" si="3"/>
        <v>1</v>
      </c>
      <c r="W15" s="26">
        <f>'Access-Dez'!O15</f>
        <v>204846</v>
      </c>
      <c r="X15" s="41">
        <f t="shared" si="4"/>
        <v>1</v>
      </c>
    </row>
    <row r="16" spans="1:24" ht="28.5" customHeight="1">
      <c r="A16" s="31" t="str">
        <f>'Access-Dez'!A16</f>
        <v>26280</v>
      </c>
      <c r="B16" s="27" t="str">
        <f>'Access-Dez'!B16</f>
        <v>FUNDACAO UNIVERSIDADE FEDERAL DE SAO CARLOS</v>
      </c>
      <c r="C16" s="23" t="str">
        <f>CONCATENATE('Access-Dez'!C16,".",'Access-Dez'!D16)</f>
        <v>28.846</v>
      </c>
      <c r="D16" s="23" t="str">
        <f>CONCATENATE('Access-Dez'!E16,".",'Access-Dez'!G16)</f>
        <v>0901.00G5</v>
      </c>
      <c r="E16" s="27" t="str">
        <f>'Access-Dez'!F16</f>
        <v>OPERACOES ESPECIAIS: CUMPRIMENTO DE SENTENCAS JUDICIAIS</v>
      </c>
      <c r="F16" s="27" t="str">
        <f>'Access-Dez'!H16</f>
        <v>CONTRIBUICAO DA UNIAO, DE SUAS AUTARQUIAS E FUNDACOES PARA O</v>
      </c>
      <c r="G16" s="23" t="str">
        <f>'Access-Dez'!I16</f>
        <v>1</v>
      </c>
      <c r="H16" s="23" t="str">
        <f>'Access-Dez'!J16</f>
        <v>0100</v>
      </c>
      <c r="I16" s="27" t="str">
        <f>'Access-Dez'!K16</f>
        <v>RECURSOS ORDINARIOS</v>
      </c>
      <c r="J16" s="23" t="str">
        <f>'Access-Dez'!L16</f>
        <v>1</v>
      </c>
      <c r="K16" s="26"/>
      <c r="L16" s="26"/>
      <c r="M16" s="26"/>
      <c r="N16" s="24">
        <f t="shared" si="0"/>
        <v>0</v>
      </c>
      <c r="O16" s="26"/>
      <c r="P16" s="26">
        <f>'Access-Dez'!M16</f>
        <v>11038</v>
      </c>
      <c r="Q16" s="26"/>
      <c r="R16" s="26">
        <f t="shared" si="1"/>
        <v>11038</v>
      </c>
      <c r="S16" s="26">
        <f>'Access-Dez'!N16</f>
        <v>11038</v>
      </c>
      <c r="T16" s="41">
        <f t="shared" si="2"/>
        <v>1</v>
      </c>
      <c r="U16" s="26">
        <f>'Access-Dez'!N16</f>
        <v>11038</v>
      </c>
      <c r="V16" s="41">
        <f t="shared" si="3"/>
        <v>1</v>
      </c>
      <c r="W16" s="26">
        <f>'Access-Dez'!O16</f>
        <v>11038</v>
      </c>
      <c r="X16" s="41">
        <f t="shared" si="4"/>
        <v>1</v>
      </c>
    </row>
    <row r="17" spans="1:24" ht="28.5" customHeight="1">
      <c r="A17" s="31" t="str">
        <f>'Access-Dez'!A17</f>
        <v>26283</v>
      </c>
      <c r="B17" s="27" t="str">
        <f>'Access-Dez'!B17</f>
        <v>FUNDACAO UNIVERSIDADE FED.DE MATO GROS.DO SUL</v>
      </c>
      <c r="C17" s="23" t="str">
        <f>CONCATENATE('Access-Dez'!C17,".",'Access-Dez'!D17)</f>
        <v>28.846</v>
      </c>
      <c r="D17" s="23" t="str">
        <f>CONCATENATE('Access-Dez'!E17,".",'Access-Dez'!G17)</f>
        <v>0901.0005</v>
      </c>
      <c r="E17" s="27" t="str">
        <f>'Access-Dez'!F17</f>
        <v>OPERACOES ESPECIAIS: CUMPRIMENTO DE SENTENCAS JUDICIAIS</v>
      </c>
      <c r="F17" s="27" t="str">
        <f>'Access-Dez'!H17</f>
        <v>SENTENCAS JUDICIAIS TRANSITADAS EM JULGADO (PRECATORIOS)</v>
      </c>
      <c r="G17" s="23" t="str">
        <f>'Access-Dez'!I17</f>
        <v>1</v>
      </c>
      <c r="H17" s="23" t="str">
        <f>'Access-Dez'!J17</f>
        <v>0100</v>
      </c>
      <c r="I17" s="27" t="str">
        <f>'Access-Dez'!K17</f>
        <v>RECURSOS ORDINARIOS</v>
      </c>
      <c r="J17" s="23" t="str">
        <f>'Access-Dez'!L17</f>
        <v>3</v>
      </c>
      <c r="K17" s="26"/>
      <c r="L17" s="26"/>
      <c r="M17" s="26"/>
      <c r="N17" s="24">
        <f t="shared" si="0"/>
        <v>0</v>
      </c>
      <c r="O17" s="26"/>
      <c r="P17" s="26">
        <f>'Access-Dez'!M17</f>
        <v>7702281.4000000004</v>
      </c>
      <c r="Q17" s="26"/>
      <c r="R17" s="26">
        <f t="shared" si="1"/>
        <v>7702281.4000000004</v>
      </c>
      <c r="S17" s="26">
        <f>'Access-Dez'!N17</f>
        <v>7702281.4000000004</v>
      </c>
      <c r="T17" s="41">
        <f t="shared" si="2"/>
        <v>1</v>
      </c>
      <c r="U17" s="26">
        <f>'Access-Dez'!N17</f>
        <v>7702281.4000000004</v>
      </c>
      <c r="V17" s="41">
        <f t="shared" si="3"/>
        <v>1</v>
      </c>
      <c r="W17" s="26">
        <f>'Access-Dez'!O17</f>
        <v>7702281.4000000004</v>
      </c>
      <c r="X17" s="41">
        <f t="shared" si="4"/>
        <v>1</v>
      </c>
    </row>
    <row r="18" spans="1:24" ht="28.5" customHeight="1">
      <c r="A18" s="31" t="str">
        <f>'Access-Dez'!A18</f>
        <v>26283</v>
      </c>
      <c r="B18" s="27" t="str">
        <f>'Access-Dez'!B18</f>
        <v>FUNDACAO UNIVERSIDADE FED.DE MATO GROS.DO SUL</v>
      </c>
      <c r="C18" s="23" t="str">
        <f>CONCATENATE('Access-Dez'!C18,".",'Access-Dez'!D18)</f>
        <v>28.846</v>
      </c>
      <c r="D18" s="23" t="str">
        <f>CONCATENATE('Access-Dez'!E18,".",'Access-Dez'!G18)</f>
        <v>0901.0005</v>
      </c>
      <c r="E18" s="27" t="str">
        <f>'Access-Dez'!F18</f>
        <v>OPERACOES ESPECIAIS: CUMPRIMENTO DE SENTENCAS JUDICIAIS</v>
      </c>
      <c r="F18" s="27" t="str">
        <f>'Access-Dez'!H18</f>
        <v>SENTENCAS JUDICIAIS TRANSITADAS EM JULGADO (PRECATORIOS)</v>
      </c>
      <c r="G18" s="23" t="str">
        <f>'Access-Dez'!I18</f>
        <v>1</v>
      </c>
      <c r="H18" s="23" t="str">
        <f>'Access-Dez'!J18</f>
        <v>0100</v>
      </c>
      <c r="I18" s="27" t="str">
        <f>'Access-Dez'!K18</f>
        <v>RECURSOS ORDINARIOS</v>
      </c>
      <c r="J18" s="23" t="str">
        <f>'Access-Dez'!L18</f>
        <v>1</v>
      </c>
      <c r="K18" s="24"/>
      <c r="L18" s="24"/>
      <c r="M18" s="24"/>
      <c r="N18" s="24">
        <f t="shared" si="0"/>
        <v>0</v>
      </c>
      <c r="O18" s="24"/>
      <c r="P18" s="26">
        <f>'Access-Dez'!M18</f>
        <v>858113.73</v>
      </c>
      <c r="Q18" s="26"/>
      <c r="R18" s="26">
        <f t="shared" si="1"/>
        <v>858113.73</v>
      </c>
      <c r="S18" s="26">
        <f>'Access-Dez'!N18</f>
        <v>858113.73</v>
      </c>
      <c r="T18" s="41">
        <f t="shared" si="2"/>
        <v>1</v>
      </c>
      <c r="U18" s="26">
        <f>'Access-Dez'!N18</f>
        <v>858113.73</v>
      </c>
      <c r="V18" s="41">
        <f t="shared" si="3"/>
        <v>1</v>
      </c>
      <c r="W18" s="26">
        <f>'Access-Dez'!O18</f>
        <v>858113.73</v>
      </c>
      <c r="X18" s="41">
        <f t="shared" si="4"/>
        <v>1</v>
      </c>
    </row>
    <row r="19" spans="1:24" ht="28.5" customHeight="1">
      <c r="A19" s="31" t="str">
        <f>'Access-Dez'!A19</f>
        <v>26283</v>
      </c>
      <c r="B19" s="27" t="str">
        <f>'Access-Dez'!B19</f>
        <v>FUNDACAO UNIVERSIDADE FED.DE MATO GROS.DO SUL</v>
      </c>
      <c r="C19" s="23" t="str">
        <f>CONCATENATE('Access-Dez'!C19,".",'Access-Dez'!D19)</f>
        <v>28.846</v>
      </c>
      <c r="D19" s="23" t="str">
        <f>CONCATENATE('Access-Dez'!E19,".",'Access-Dez'!G19)</f>
        <v>0901.00G5</v>
      </c>
      <c r="E19" s="27" t="str">
        <f>'Access-Dez'!F19</f>
        <v>OPERACOES ESPECIAIS: CUMPRIMENTO DE SENTENCAS JUDICIAIS</v>
      </c>
      <c r="F19" s="27" t="str">
        <f>'Access-Dez'!H19</f>
        <v>CONTRIBUICAO DA UNIAO, DE SUAS AUTARQUIAS E FUNDACOES PARA O</v>
      </c>
      <c r="G19" s="23" t="str">
        <f>'Access-Dez'!I19</f>
        <v>1</v>
      </c>
      <c r="H19" s="23" t="str">
        <f>'Access-Dez'!J19</f>
        <v>0100</v>
      </c>
      <c r="I19" s="27" t="str">
        <f>'Access-Dez'!K19</f>
        <v>RECURSOS ORDINARIOS</v>
      </c>
      <c r="J19" s="23" t="str">
        <f>'Access-Dez'!L19</f>
        <v>1</v>
      </c>
      <c r="K19" s="24"/>
      <c r="L19" s="24"/>
      <c r="M19" s="24"/>
      <c r="N19" s="24">
        <f t="shared" si="0"/>
        <v>0</v>
      </c>
      <c r="O19" s="24"/>
      <c r="P19" s="26">
        <f>'Access-Dez'!M19</f>
        <v>63057</v>
      </c>
      <c r="Q19" s="26"/>
      <c r="R19" s="26">
        <f t="shared" si="1"/>
        <v>63057</v>
      </c>
      <c r="S19" s="26">
        <f>'Access-Dez'!N19</f>
        <v>63053.120000000003</v>
      </c>
      <c r="T19" s="41">
        <f t="shared" si="2"/>
        <v>0.99993846836988765</v>
      </c>
      <c r="U19" s="26">
        <f>'Access-Dez'!N19</f>
        <v>63053.120000000003</v>
      </c>
      <c r="V19" s="41">
        <f t="shared" si="3"/>
        <v>0.99993846836988765</v>
      </c>
      <c r="W19" s="26">
        <f>'Access-Dez'!O19</f>
        <v>63053.120000000003</v>
      </c>
      <c r="X19" s="41">
        <f t="shared" si="4"/>
        <v>0.99993846836988765</v>
      </c>
    </row>
    <row r="20" spans="1:24" ht="28.5" customHeight="1">
      <c r="A20" s="31" t="str">
        <f>'Access-Dez'!A20</f>
        <v>30202</v>
      </c>
      <c r="B20" s="27" t="str">
        <f>'Access-Dez'!B20</f>
        <v>FUNDACAO NACIONAL DO INDIO</v>
      </c>
      <c r="C20" s="23" t="str">
        <f>CONCATENATE('Access-Dez'!C20,".",'Access-Dez'!D20)</f>
        <v>28.846</v>
      </c>
      <c r="D20" s="23" t="str">
        <f>CONCATENATE('Access-Dez'!E20,".",'Access-Dez'!G20)</f>
        <v>0901.0005</v>
      </c>
      <c r="E20" s="27" t="str">
        <f>'Access-Dez'!F20</f>
        <v>OPERACOES ESPECIAIS: CUMPRIMENTO DE SENTENCAS JUDICIAIS</v>
      </c>
      <c r="F20" s="27" t="str">
        <f>'Access-Dez'!H20</f>
        <v>SENTENCAS JUDICIAIS TRANSITADAS EM JULGADO (PRECATORIOS)</v>
      </c>
      <c r="G20" s="23" t="str">
        <f>'Access-Dez'!I20</f>
        <v>1</v>
      </c>
      <c r="H20" s="23" t="str">
        <f>'Access-Dez'!J20</f>
        <v>0100</v>
      </c>
      <c r="I20" s="27" t="str">
        <f>'Access-Dez'!K20</f>
        <v>RECURSOS ORDINARIOS</v>
      </c>
      <c r="J20" s="23" t="str">
        <f>'Access-Dez'!L20</f>
        <v>3</v>
      </c>
      <c r="K20" s="24"/>
      <c r="L20" s="24"/>
      <c r="M20" s="24"/>
      <c r="N20" s="24">
        <f t="shared" si="0"/>
        <v>0</v>
      </c>
      <c r="O20" s="24"/>
      <c r="P20" s="26">
        <f>'Access-Dez'!M20</f>
        <v>63386.74</v>
      </c>
      <c r="Q20" s="26"/>
      <c r="R20" s="26">
        <f t="shared" si="1"/>
        <v>63386.74</v>
      </c>
      <c r="S20" s="26">
        <f>'Access-Dez'!N20</f>
        <v>63386.74</v>
      </c>
      <c r="T20" s="41">
        <f t="shared" si="2"/>
        <v>1</v>
      </c>
      <c r="U20" s="26">
        <f>'Access-Dez'!N20</f>
        <v>63386.74</v>
      </c>
      <c r="V20" s="41">
        <f t="shared" si="3"/>
        <v>1</v>
      </c>
      <c r="W20" s="26">
        <f>'Access-Dez'!O20</f>
        <v>63386.74</v>
      </c>
      <c r="X20" s="41">
        <f t="shared" si="4"/>
        <v>1</v>
      </c>
    </row>
    <row r="21" spans="1:24" ht="28.5" customHeight="1">
      <c r="A21" s="31" t="str">
        <f>'Access-Dez'!A21</f>
        <v>33201</v>
      </c>
      <c r="B21" s="27" t="str">
        <f>'Access-Dez'!B21</f>
        <v>INSTITUTO NACIONAL DO SEGURO SOCIAL</v>
      </c>
      <c r="C21" s="23" t="str">
        <f>CONCATENATE('Access-Dez'!C21,".",'Access-Dez'!D21)</f>
        <v>28.846</v>
      </c>
      <c r="D21" s="23" t="str">
        <f>CONCATENATE('Access-Dez'!E21,".",'Access-Dez'!G21)</f>
        <v>0901.00G5</v>
      </c>
      <c r="E21" s="27" t="str">
        <f>'Access-Dez'!F21</f>
        <v>OPERACOES ESPECIAIS: CUMPRIMENTO DE SENTENCAS JUDICIAIS</v>
      </c>
      <c r="F21" s="27" t="str">
        <f>'Access-Dez'!H21</f>
        <v>CONTRIBUICAO DA UNIAO, DE SUAS AUTARQUIAS E FUNDACOES PARA O</v>
      </c>
      <c r="G21" s="23" t="str">
        <f>'Access-Dez'!I21</f>
        <v>2</v>
      </c>
      <c r="H21" s="23" t="str">
        <f>'Access-Dez'!J21</f>
        <v>0151</v>
      </c>
      <c r="I21" s="27" t="str">
        <f>'Access-Dez'!K21</f>
        <v>CONTR.SOCIAL S/O LUCRO DAS PESSOAS JURIDICAS</v>
      </c>
      <c r="J21" s="23" t="str">
        <f>'Access-Dez'!L21</f>
        <v>1</v>
      </c>
      <c r="K21" s="24"/>
      <c r="L21" s="24"/>
      <c r="M21" s="24"/>
      <c r="N21" s="24">
        <f t="shared" si="0"/>
        <v>0</v>
      </c>
      <c r="O21" s="24"/>
      <c r="P21" s="26">
        <f>'Access-Dez'!M21</f>
        <v>0</v>
      </c>
      <c r="Q21" s="26"/>
      <c r="R21" s="26">
        <f t="shared" si="1"/>
        <v>0</v>
      </c>
      <c r="S21" s="26">
        <f>'Access-Dez'!N21</f>
        <v>0</v>
      </c>
      <c r="T21" s="41">
        <f t="shared" si="2"/>
        <v>0</v>
      </c>
      <c r="U21" s="26">
        <f>'Access-Dez'!N21</f>
        <v>0</v>
      </c>
      <c r="V21" s="41">
        <f t="shared" si="3"/>
        <v>0</v>
      </c>
      <c r="W21" s="26">
        <f>'Access-Dez'!O21</f>
        <v>0</v>
      </c>
      <c r="X21" s="41">
        <f t="shared" si="4"/>
        <v>0</v>
      </c>
    </row>
    <row r="22" spans="1:24" ht="28.5" customHeight="1">
      <c r="A22" s="31" t="str">
        <f>'Access-Dez'!A22</f>
        <v>36211</v>
      </c>
      <c r="B22" s="27" t="str">
        <f>'Access-Dez'!B22</f>
        <v>FUNDACAO NACIONAL DE SAUDE</v>
      </c>
      <c r="C22" s="23" t="str">
        <f>CONCATENATE('Access-Dez'!C22,".",'Access-Dez'!D22)</f>
        <v>28.846</v>
      </c>
      <c r="D22" s="23" t="str">
        <f>CONCATENATE('Access-Dez'!E22,".",'Access-Dez'!G22)</f>
        <v>0901.00G5</v>
      </c>
      <c r="E22" s="27" t="str">
        <f>'Access-Dez'!F22</f>
        <v>OPERACOES ESPECIAIS: CUMPRIMENTO DE SENTENCAS JUDICIAIS</v>
      </c>
      <c r="F22" s="27" t="str">
        <f>'Access-Dez'!H22</f>
        <v>CONTRIBUICAO DA UNIAO, DE SUAS AUTARQUIAS E FUNDACOES PARA O</v>
      </c>
      <c r="G22" s="23" t="str">
        <f>'Access-Dez'!I22</f>
        <v>2</v>
      </c>
      <c r="H22" s="23" t="str">
        <f>'Access-Dez'!J22</f>
        <v>6151</v>
      </c>
      <c r="I22" s="27" t="str">
        <f>'Access-Dez'!K22</f>
        <v>CONTR.SOCIAL S/O LUCRO DAS PESSOAS JURIDICAS</v>
      </c>
      <c r="J22" s="23" t="str">
        <f>'Access-Dez'!L22</f>
        <v>1</v>
      </c>
      <c r="K22" s="24"/>
      <c r="L22" s="24"/>
      <c r="M22" s="24"/>
      <c r="N22" s="24">
        <f t="shared" si="0"/>
        <v>0</v>
      </c>
      <c r="O22" s="24"/>
      <c r="P22" s="26">
        <f>'Access-Dez'!M22</f>
        <v>12549</v>
      </c>
      <c r="Q22" s="26"/>
      <c r="R22" s="26">
        <f t="shared" si="1"/>
        <v>12549</v>
      </c>
      <c r="S22" s="26">
        <f>'Access-Dez'!N22</f>
        <v>12548.94</v>
      </c>
      <c r="T22" s="41">
        <f t="shared" si="2"/>
        <v>0.99999521874252928</v>
      </c>
      <c r="U22" s="26">
        <f>'Access-Dez'!N22</f>
        <v>12548.94</v>
      </c>
      <c r="V22" s="41">
        <f t="shared" si="3"/>
        <v>0.99999521874252928</v>
      </c>
      <c r="W22" s="26">
        <f>'Access-Dez'!O22</f>
        <v>12548.94</v>
      </c>
      <c r="X22" s="41">
        <f t="shared" si="4"/>
        <v>0.99999521874252928</v>
      </c>
    </row>
    <row r="23" spans="1:24" ht="28.5" customHeight="1">
      <c r="A23" s="31" t="str">
        <f>'Access-Dez'!A23</f>
        <v>39252</v>
      </c>
      <c r="B23" s="27" t="str">
        <f>'Access-Dez'!B23</f>
        <v>DEPTO.NAC.DE INFRA±ESTRUT.DE TRANSPORTES-DNIT</v>
      </c>
      <c r="C23" s="23" t="str">
        <f>CONCATENATE('Access-Dez'!C23,".",'Access-Dez'!D23)</f>
        <v>28.846</v>
      </c>
      <c r="D23" s="23" t="str">
        <f>CONCATENATE('Access-Dez'!E23,".",'Access-Dez'!G23)</f>
        <v>0901.0005</v>
      </c>
      <c r="E23" s="27" t="str">
        <f>'Access-Dez'!F23</f>
        <v>OPERACOES ESPECIAIS: CUMPRIMENTO DE SENTENCAS JUDICIAIS</v>
      </c>
      <c r="F23" s="27" t="str">
        <f>'Access-Dez'!H23</f>
        <v>SENTENCAS JUDICIAIS TRANSITADAS EM JULGADO (PRECATORIOS)</v>
      </c>
      <c r="G23" s="23" t="str">
        <f>'Access-Dez'!I23</f>
        <v>1</v>
      </c>
      <c r="H23" s="23" t="str">
        <f>'Access-Dez'!J23</f>
        <v>0100</v>
      </c>
      <c r="I23" s="27" t="str">
        <f>'Access-Dez'!K23</f>
        <v>RECURSOS ORDINARIOS</v>
      </c>
      <c r="J23" s="23" t="str">
        <f>'Access-Dez'!L23</f>
        <v>5</v>
      </c>
      <c r="K23" s="26"/>
      <c r="L23" s="26"/>
      <c r="M23" s="26"/>
      <c r="N23" s="24">
        <f t="shared" si="0"/>
        <v>0</v>
      </c>
      <c r="O23" s="26"/>
      <c r="P23" s="26">
        <f>'Access-Dez'!M23</f>
        <v>260189.01</v>
      </c>
      <c r="Q23" s="26"/>
      <c r="R23" s="26">
        <f t="shared" si="1"/>
        <v>260189.01</v>
      </c>
      <c r="S23" s="26">
        <f>'Access-Dez'!N23</f>
        <v>260189.01</v>
      </c>
      <c r="T23" s="41">
        <f t="shared" si="2"/>
        <v>1</v>
      </c>
      <c r="U23" s="26">
        <f>'Access-Dez'!N23</f>
        <v>260189.01</v>
      </c>
      <c r="V23" s="41">
        <f t="shared" si="3"/>
        <v>1</v>
      </c>
      <c r="W23" s="26">
        <f>'Access-Dez'!O23</f>
        <v>260189.01</v>
      </c>
      <c r="X23" s="41">
        <f t="shared" si="4"/>
        <v>1</v>
      </c>
    </row>
    <row r="24" spans="1:24" ht="28.5" customHeight="1">
      <c r="A24" s="31" t="str">
        <f>'Access-Dez'!A24</f>
        <v>40201</v>
      </c>
      <c r="B24" s="27" t="str">
        <f>'Access-Dez'!B24</f>
        <v>INSTITUTO NACIONAL DO SEGURO SOCIAL - INSS</v>
      </c>
      <c r="C24" s="23" t="str">
        <f>CONCATENATE('Access-Dez'!C24,".",'Access-Dez'!D24)</f>
        <v>28.846</v>
      </c>
      <c r="D24" s="23" t="str">
        <f>CONCATENATE('Access-Dez'!E24,".",'Access-Dez'!G24)</f>
        <v>0901.0005</v>
      </c>
      <c r="E24" s="27" t="str">
        <f>'Access-Dez'!F24</f>
        <v>OPERACOES ESPECIAIS: CUMPRIMENTO DE SENTENCAS JUDICIAIS</v>
      </c>
      <c r="F24" s="27" t="str">
        <f>'Access-Dez'!H24</f>
        <v>SENTENCAS JUDICIAIS TRANSITADAS EM JULGADO (PRECATORIOS)</v>
      </c>
      <c r="G24" s="23" t="str">
        <f>'Access-Dez'!I24</f>
        <v>2</v>
      </c>
      <c r="H24" s="23" t="str">
        <f>'Access-Dez'!J24</f>
        <v>0100</v>
      </c>
      <c r="I24" s="27" t="str">
        <f>'Access-Dez'!K24</f>
        <v>RECURSOS ORDINARIOS</v>
      </c>
      <c r="J24" s="23" t="str">
        <f>'Access-Dez'!L24</f>
        <v>1</v>
      </c>
      <c r="K24" s="26"/>
      <c r="L24" s="26"/>
      <c r="M24" s="26"/>
      <c r="N24" s="24">
        <f t="shared" si="0"/>
        <v>0</v>
      </c>
      <c r="O24" s="26"/>
      <c r="P24" s="26">
        <f>'Access-Dez'!M24</f>
        <v>589733.31000000006</v>
      </c>
      <c r="Q24" s="26"/>
      <c r="R24" s="26">
        <f t="shared" si="1"/>
        <v>589733.31000000006</v>
      </c>
      <c r="S24" s="26">
        <f>'Access-Dez'!N24</f>
        <v>589733.31000000006</v>
      </c>
      <c r="T24" s="41">
        <f t="shared" si="2"/>
        <v>1</v>
      </c>
      <c r="U24" s="26">
        <f>'Access-Dez'!N24</f>
        <v>589733.31000000006</v>
      </c>
      <c r="V24" s="41">
        <f t="shared" si="3"/>
        <v>1</v>
      </c>
      <c r="W24" s="26">
        <f>'Access-Dez'!O24</f>
        <v>589733.31000000006</v>
      </c>
      <c r="X24" s="41">
        <f t="shared" si="4"/>
        <v>1</v>
      </c>
    </row>
    <row r="25" spans="1:24" ht="28.5" customHeight="1">
      <c r="A25" s="31" t="str">
        <f>'Access-Dez'!A25</f>
        <v>40201</v>
      </c>
      <c r="B25" s="27" t="str">
        <f>'Access-Dez'!B25</f>
        <v>INSTITUTO NACIONAL DO SEGURO SOCIAL - INSS</v>
      </c>
      <c r="C25" s="23" t="str">
        <f>CONCATENATE('Access-Dez'!C25,".",'Access-Dez'!D25)</f>
        <v>28.846</v>
      </c>
      <c r="D25" s="23" t="str">
        <f>CONCATENATE('Access-Dez'!E25,".",'Access-Dez'!G25)</f>
        <v>0901.0005</v>
      </c>
      <c r="E25" s="27" t="str">
        <f>'Access-Dez'!F25</f>
        <v>OPERACOES ESPECIAIS: CUMPRIMENTO DE SENTENCAS JUDICIAIS</v>
      </c>
      <c r="F25" s="27" t="str">
        <f>'Access-Dez'!H25</f>
        <v>SENTENCAS JUDICIAIS TRANSITADAS EM JULGADO (PRECATORIOS)</v>
      </c>
      <c r="G25" s="23" t="str">
        <f>'Access-Dez'!I25</f>
        <v>2</v>
      </c>
      <c r="H25" s="23" t="str">
        <f>'Access-Dez'!J25</f>
        <v>0151</v>
      </c>
      <c r="I25" s="27" t="str">
        <f>'Access-Dez'!K25</f>
        <v>CONTR.SOCIAL S/O LUCRO DAS PESSOAS JURIDICAS</v>
      </c>
      <c r="J25" s="23" t="str">
        <f>'Access-Dez'!L25</f>
        <v>3</v>
      </c>
      <c r="K25" s="24"/>
      <c r="L25" s="24"/>
      <c r="M25" s="24"/>
      <c r="N25" s="24">
        <f t="shared" si="0"/>
        <v>0</v>
      </c>
      <c r="O25" s="24"/>
      <c r="P25" s="26">
        <f>'Access-Dez'!M25</f>
        <v>37613886.789999999</v>
      </c>
      <c r="Q25" s="26"/>
      <c r="R25" s="26">
        <f t="shared" si="1"/>
        <v>37613886.789999999</v>
      </c>
      <c r="S25" s="26">
        <f>'Access-Dez'!N25</f>
        <v>37613886.789999999</v>
      </c>
      <c r="T25" s="41">
        <f t="shared" si="2"/>
        <v>1</v>
      </c>
      <c r="U25" s="26">
        <f>'Access-Dez'!N25</f>
        <v>37613886.789999999</v>
      </c>
      <c r="V25" s="41">
        <f t="shared" si="3"/>
        <v>1</v>
      </c>
      <c r="W25" s="26">
        <f>'Access-Dez'!O25</f>
        <v>37613886.789999999</v>
      </c>
      <c r="X25" s="41">
        <f t="shared" si="4"/>
        <v>1</v>
      </c>
    </row>
    <row r="26" spans="1:24" ht="28.5" customHeight="1">
      <c r="A26" s="31" t="str">
        <f>'Access-Dez'!A26</f>
        <v>40201</v>
      </c>
      <c r="B26" s="27" t="str">
        <f>'Access-Dez'!B26</f>
        <v>INSTITUTO NACIONAL DO SEGURO SOCIAL - INSS</v>
      </c>
      <c r="C26" s="23" t="str">
        <f>CONCATENATE('Access-Dez'!C26,".",'Access-Dez'!D26)</f>
        <v>28.846</v>
      </c>
      <c r="D26" s="23" t="str">
        <f>CONCATENATE('Access-Dez'!E26,".",'Access-Dez'!G26)</f>
        <v>0901.0005</v>
      </c>
      <c r="E26" s="27" t="str">
        <f>'Access-Dez'!F26</f>
        <v>OPERACOES ESPECIAIS: CUMPRIMENTO DE SENTENCAS JUDICIAIS</v>
      </c>
      <c r="F26" s="27" t="str">
        <f>'Access-Dez'!H26</f>
        <v>SENTENCAS JUDICIAIS TRANSITADAS EM JULGADO (PRECATORIOS)</v>
      </c>
      <c r="G26" s="23" t="str">
        <f>'Access-Dez'!I26</f>
        <v>2</v>
      </c>
      <c r="H26" s="23" t="str">
        <f>'Access-Dez'!J26</f>
        <v>0151</v>
      </c>
      <c r="I26" s="27" t="str">
        <f>'Access-Dez'!K26</f>
        <v>CONTR.SOCIAL S/O LUCRO DAS PESSOAS JURIDICAS</v>
      </c>
      <c r="J26" s="23" t="str">
        <f>'Access-Dez'!L26</f>
        <v>1</v>
      </c>
      <c r="K26" s="24"/>
      <c r="L26" s="24"/>
      <c r="M26" s="24"/>
      <c r="N26" s="24">
        <f t="shared" si="0"/>
        <v>0</v>
      </c>
      <c r="O26" s="24"/>
      <c r="P26" s="26">
        <f>'Access-Dez'!M26</f>
        <v>12322087</v>
      </c>
      <c r="Q26" s="26"/>
      <c r="R26" s="26">
        <f t="shared" si="1"/>
        <v>12322087</v>
      </c>
      <c r="S26" s="26">
        <f>'Access-Dez'!N26</f>
        <v>12322087</v>
      </c>
      <c r="T26" s="41">
        <f t="shared" si="2"/>
        <v>1</v>
      </c>
      <c r="U26" s="26">
        <f>'Access-Dez'!N26</f>
        <v>12322087</v>
      </c>
      <c r="V26" s="41">
        <f t="shared" si="3"/>
        <v>1</v>
      </c>
      <c r="W26" s="26">
        <f>'Access-Dez'!O26</f>
        <v>12322087</v>
      </c>
      <c r="X26" s="41">
        <f t="shared" si="4"/>
        <v>1</v>
      </c>
    </row>
    <row r="27" spans="1:24" ht="28.5" customHeight="1">
      <c r="A27" s="31" t="str">
        <f>'Access-Dez'!A27</f>
        <v>40201</v>
      </c>
      <c r="B27" s="27" t="str">
        <f>'Access-Dez'!B27</f>
        <v>INSTITUTO NACIONAL DO SEGURO SOCIAL - INSS</v>
      </c>
      <c r="C27" s="23" t="str">
        <f>CONCATENATE('Access-Dez'!C27,".",'Access-Dez'!D27)</f>
        <v>28.846</v>
      </c>
      <c r="D27" s="23" t="str">
        <f>CONCATENATE('Access-Dez'!E27,".",'Access-Dez'!G27)</f>
        <v>0901.00G5</v>
      </c>
      <c r="E27" s="27" t="str">
        <f>'Access-Dez'!F27</f>
        <v>OPERACOES ESPECIAIS: CUMPRIMENTO DE SENTENCAS JUDICIAIS</v>
      </c>
      <c r="F27" s="27" t="str">
        <f>'Access-Dez'!H27</f>
        <v>CONTRIBUICAO DA UNIAO, DE SUAS AUTARQUIAS E FUNDACOES PARA O</v>
      </c>
      <c r="G27" s="23" t="str">
        <f>'Access-Dez'!I27</f>
        <v>2</v>
      </c>
      <c r="H27" s="23" t="str">
        <f>'Access-Dez'!J27</f>
        <v>0151</v>
      </c>
      <c r="I27" s="27" t="str">
        <f>'Access-Dez'!K27</f>
        <v>CONTR.SOCIAL S/O LUCRO DAS PESSOAS JURIDICAS</v>
      </c>
      <c r="J27" s="23" t="str">
        <f>'Access-Dez'!L27</f>
        <v>1</v>
      </c>
      <c r="K27" s="24"/>
      <c r="L27" s="24"/>
      <c r="M27" s="24"/>
      <c r="N27" s="24">
        <f t="shared" si="0"/>
        <v>0</v>
      </c>
      <c r="O27" s="24"/>
      <c r="P27" s="26">
        <f>'Access-Dez'!M27</f>
        <v>412914</v>
      </c>
      <c r="Q27" s="26"/>
      <c r="R27" s="26">
        <f t="shared" si="1"/>
        <v>412914</v>
      </c>
      <c r="S27" s="26">
        <f>'Access-Dez'!N27</f>
        <v>412909.88</v>
      </c>
      <c r="T27" s="41">
        <f t="shared" si="2"/>
        <v>0.99999002213535992</v>
      </c>
      <c r="U27" s="26">
        <f>'Access-Dez'!N27</f>
        <v>412909.88</v>
      </c>
      <c r="V27" s="41">
        <f t="shared" si="3"/>
        <v>0.99999002213535992</v>
      </c>
      <c r="W27" s="26">
        <f>'Access-Dez'!O27</f>
        <v>412909.88</v>
      </c>
      <c r="X27" s="41">
        <f t="shared" si="4"/>
        <v>0.99999002213535992</v>
      </c>
    </row>
    <row r="28" spans="1:24" ht="28.5" customHeight="1">
      <c r="A28" s="31" t="str">
        <f>'Access-Dez'!A28</f>
        <v>40203</v>
      </c>
      <c r="B28" s="27" t="str">
        <f>'Access-Dez'!B28</f>
        <v>FUNDACAO JORGE DUPRAT FIG.DE SEG.MED.TRABALHO</v>
      </c>
      <c r="C28" s="23" t="str">
        <f>CONCATENATE('Access-Dez'!C28,".",'Access-Dez'!D28)</f>
        <v>28.846</v>
      </c>
      <c r="D28" s="23" t="str">
        <f>CONCATENATE('Access-Dez'!E28,".",'Access-Dez'!G28)</f>
        <v>0901.0005</v>
      </c>
      <c r="E28" s="27" t="str">
        <f>'Access-Dez'!F28</f>
        <v>OPERACOES ESPECIAIS: CUMPRIMENTO DE SENTENCAS JUDICIAIS</v>
      </c>
      <c r="F28" s="27" t="str">
        <f>'Access-Dez'!H28</f>
        <v>SENTENCAS JUDICIAIS TRANSITADAS EM JULGADO (PRECATORIOS)</v>
      </c>
      <c r="G28" s="23" t="str">
        <f>'Access-Dez'!I28</f>
        <v>1</v>
      </c>
      <c r="H28" s="23" t="str">
        <f>'Access-Dez'!J28</f>
        <v>0100</v>
      </c>
      <c r="I28" s="27" t="str">
        <f>'Access-Dez'!K28</f>
        <v>RECURSOS ORDINARIOS</v>
      </c>
      <c r="J28" s="23" t="str">
        <f>'Access-Dez'!L28</f>
        <v>1</v>
      </c>
      <c r="K28" s="24"/>
      <c r="L28" s="24"/>
      <c r="M28" s="24"/>
      <c r="N28" s="24">
        <f t="shared" si="0"/>
        <v>0</v>
      </c>
      <c r="O28" s="24"/>
      <c r="P28" s="26">
        <f>'Access-Dez'!M28</f>
        <v>273930.43</v>
      </c>
      <c r="Q28" s="26"/>
      <c r="R28" s="26">
        <f t="shared" si="1"/>
        <v>273930.43</v>
      </c>
      <c r="S28" s="26">
        <f>'Access-Dez'!N28</f>
        <v>273930.43</v>
      </c>
      <c r="T28" s="41">
        <f t="shared" si="2"/>
        <v>1</v>
      </c>
      <c r="U28" s="26">
        <f>'Access-Dez'!N28</f>
        <v>273930.43</v>
      </c>
      <c r="V28" s="41">
        <f t="shared" si="3"/>
        <v>1</v>
      </c>
      <c r="W28" s="26">
        <f>'Access-Dez'!O28</f>
        <v>273930.43</v>
      </c>
      <c r="X28" s="41">
        <f t="shared" si="4"/>
        <v>1</v>
      </c>
    </row>
    <row r="29" spans="1:24" ht="28.5" customHeight="1">
      <c r="A29" s="31" t="str">
        <f>'Access-Dez'!A29</f>
        <v>40904</v>
      </c>
      <c r="B29" s="27" t="str">
        <f>'Access-Dez'!B29</f>
        <v>FUNDO DO REGIME GERAL DA PREVID.SOCIAL- FRGPS</v>
      </c>
      <c r="C29" s="23" t="str">
        <f>CONCATENATE('Access-Dez'!C29,".",'Access-Dez'!D29)</f>
        <v>28.846</v>
      </c>
      <c r="D29" s="23" t="str">
        <f>CONCATENATE('Access-Dez'!E29,".",'Access-Dez'!G29)</f>
        <v>0901.0005</v>
      </c>
      <c r="E29" s="27" t="str">
        <f>'Access-Dez'!F29</f>
        <v>OPERACOES ESPECIAIS: CUMPRIMENTO DE SENTENCAS JUDICIAIS</v>
      </c>
      <c r="F29" s="27" t="str">
        <f>'Access-Dez'!H29</f>
        <v>SENTENCAS JUDICIAIS TRANSITADAS EM JULGADO (PRECATORIOS)</v>
      </c>
      <c r="G29" s="23" t="str">
        <f>'Access-Dez'!I29</f>
        <v>2</v>
      </c>
      <c r="H29" s="23" t="str">
        <f>'Access-Dez'!J29</f>
        <v>0100</v>
      </c>
      <c r="I29" s="27" t="str">
        <f>'Access-Dez'!K29</f>
        <v>RECURSOS ORDINARIOS</v>
      </c>
      <c r="J29" s="23" t="str">
        <f>'Access-Dez'!L29</f>
        <v>3</v>
      </c>
      <c r="K29" s="24"/>
      <c r="L29" s="24"/>
      <c r="M29" s="24"/>
      <c r="N29" s="24">
        <f t="shared" si="0"/>
        <v>0</v>
      </c>
      <c r="O29" s="24"/>
      <c r="P29" s="26">
        <f>'Access-Dez'!M29</f>
        <v>1725121648.8099999</v>
      </c>
      <c r="Q29" s="26"/>
      <c r="R29" s="26">
        <f t="shared" si="1"/>
        <v>1725121648.8099999</v>
      </c>
      <c r="S29" s="26">
        <f>'Access-Dez'!N29</f>
        <v>1725121648.8099999</v>
      </c>
      <c r="T29" s="41">
        <f t="shared" si="2"/>
        <v>1</v>
      </c>
      <c r="U29" s="26">
        <f>'Access-Dez'!N29</f>
        <v>1725121648.8099999</v>
      </c>
      <c r="V29" s="41">
        <f t="shared" si="3"/>
        <v>1</v>
      </c>
      <c r="W29" s="26">
        <f>'Access-Dez'!O29</f>
        <v>1725121648.8099999</v>
      </c>
      <c r="X29" s="41">
        <f t="shared" si="4"/>
        <v>1</v>
      </c>
    </row>
    <row r="30" spans="1:24" ht="28.5" customHeight="1">
      <c r="A30" s="31" t="str">
        <f>'Access-Dez'!A30</f>
        <v>40904</v>
      </c>
      <c r="B30" s="27" t="str">
        <f>'Access-Dez'!B30</f>
        <v>FUNDO DO REGIME GERAL DA PREVID.SOCIAL- FRGPS</v>
      </c>
      <c r="C30" s="23" t="str">
        <f>CONCATENATE('Access-Dez'!C30,".",'Access-Dez'!D30)</f>
        <v>28.846</v>
      </c>
      <c r="D30" s="23" t="str">
        <f>CONCATENATE('Access-Dez'!E30,".",'Access-Dez'!G30)</f>
        <v>0901.0625</v>
      </c>
      <c r="E30" s="27" t="str">
        <f>'Access-Dez'!F30</f>
        <v>OPERACOES ESPECIAIS: CUMPRIMENTO DE SENTENCAS JUDICIAIS</v>
      </c>
      <c r="F30" s="27" t="str">
        <f>'Access-Dez'!H30</f>
        <v>SENTENCAS JUDICIAIS TRANSITADAS EM JULGADO DE PEQUENO VALOR</v>
      </c>
      <c r="G30" s="23" t="str">
        <f>'Access-Dez'!I30</f>
        <v>2</v>
      </c>
      <c r="H30" s="23" t="str">
        <f>'Access-Dez'!J30</f>
        <v>0100</v>
      </c>
      <c r="I30" s="27" t="str">
        <f>'Access-Dez'!K30</f>
        <v>RECURSOS ORDINARIOS</v>
      </c>
      <c r="J30" s="23" t="str">
        <f>'Access-Dez'!L30</f>
        <v>3</v>
      </c>
      <c r="K30" s="24"/>
      <c r="L30" s="24"/>
      <c r="M30" s="24"/>
      <c r="N30" s="24">
        <f t="shared" si="0"/>
        <v>0</v>
      </c>
      <c r="O30" s="24"/>
      <c r="P30" s="26">
        <f>'Access-Dez'!M30</f>
        <v>1448072313</v>
      </c>
      <c r="Q30" s="26"/>
      <c r="R30" s="26">
        <f t="shared" si="1"/>
        <v>1448072313</v>
      </c>
      <c r="S30" s="26">
        <f>'Access-Dez'!N30</f>
        <v>1448072313</v>
      </c>
      <c r="T30" s="41">
        <f t="shared" si="2"/>
        <v>1</v>
      </c>
      <c r="U30" s="26">
        <f>'Access-Dez'!N30</f>
        <v>1448072313</v>
      </c>
      <c r="V30" s="41">
        <f t="shared" si="3"/>
        <v>1</v>
      </c>
      <c r="W30" s="26">
        <f>'Access-Dez'!O30</f>
        <v>1447904970.3</v>
      </c>
      <c r="X30" s="41">
        <f t="shared" si="4"/>
        <v>0.99988443760819279</v>
      </c>
    </row>
    <row r="31" spans="1:24" ht="28.5" customHeight="1">
      <c r="A31" s="31" t="str">
        <f>'Access-Dez'!A31</f>
        <v>42204</v>
      </c>
      <c r="B31" s="27" t="str">
        <f>'Access-Dez'!B31</f>
        <v>INSTITUTO DO PATRIMONIO HIST. E ART. NACIONAL</v>
      </c>
      <c r="C31" s="23" t="str">
        <f>CONCATENATE('Access-Dez'!C31,".",'Access-Dez'!D31)</f>
        <v>28.846</v>
      </c>
      <c r="D31" s="23" t="str">
        <f>CONCATENATE('Access-Dez'!E31,".",'Access-Dez'!G31)</f>
        <v>0901.00G5</v>
      </c>
      <c r="E31" s="27" t="str">
        <f>'Access-Dez'!F31</f>
        <v>OPERACOES ESPECIAIS: CUMPRIMENTO DE SENTENCAS JUDICIAIS</v>
      </c>
      <c r="F31" s="27" t="str">
        <f>'Access-Dez'!H31</f>
        <v>CONTRIBUICAO DA UNIAO, DE SUAS AUTARQUIAS E FUNDACOES PARA O</v>
      </c>
      <c r="G31" s="23" t="str">
        <f>'Access-Dez'!I31</f>
        <v>1</v>
      </c>
      <c r="H31" s="23" t="str">
        <f>'Access-Dez'!J31</f>
        <v>0100</v>
      </c>
      <c r="I31" s="27" t="str">
        <f>'Access-Dez'!K31</f>
        <v>RECURSOS ORDINARIOS</v>
      </c>
      <c r="J31" s="23" t="str">
        <f>'Access-Dez'!L31</f>
        <v>1</v>
      </c>
      <c r="K31" s="24"/>
      <c r="L31" s="24"/>
      <c r="M31" s="24"/>
      <c r="N31" s="24">
        <f t="shared" si="0"/>
        <v>0</v>
      </c>
      <c r="O31" s="24"/>
      <c r="P31" s="26">
        <f>'Access-Dez'!M31</f>
        <v>37032</v>
      </c>
      <c r="Q31" s="26"/>
      <c r="R31" s="26">
        <f t="shared" si="1"/>
        <v>37032</v>
      </c>
      <c r="S31" s="26">
        <f>'Access-Dez'!N31</f>
        <v>37031</v>
      </c>
      <c r="T31" s="41">
        <f t="shared" si="2"/>
        <v>0.99997299632750059</v>
      </c>
      <c r="U31" s="26">
        <f>'Access-Dez'!N31</f>
        <v>37031</v>
      </c>
      <c r="V31" s="41">
        <f t="shared" si="3"/>
        <v>0.99997299632750059</v>
      </c>
      <c r="W31" s="26">
        <f>'Access-Dez'!O31</f>
        <v>37031</v>
      </c>
      <c r="X31" s="41">
        <f t="shared" si="4"/>
        <v>0.99997299632750059</v>
      </c>
    </row>
    <row r="32" spans="1:24" ht="28.5" customHeight="1">
      <c r="A32" s="31" t="str">
        <f>'Access-Dez'!A32</f>
        <v>44201</v>
      </c>
      <c r="B32" s="27" t="str">
        <f>'Access-Dez'!B32</f>
        <v>INST.BRAS.DO MEIO AMB.E REC.NAT.RENOVAVEIS</v>
      </c>
      <c r="C32" s="23" t="str">
        <f>CONCATENATE('Access-Dez'!C32,".",'Access-Dez'!D32)</f>
        <v>28.846</v>
      </c>
      <c r="D32" s="23" t="str">
        <f>CONCATENATE('Access-Dez'!E32,".",'Access-Dez'!G32)</f>
        <v>0901.0005</v>
      </c>
      <c r="E32" s="27" t="str">
        <f>'Access-Dez'!F32</f>
        <v>OPERACOES ESPECIAIS: CUMPRIMENTO DE SENTENCAS JUDICIAIS</v>
      </c>
      <c r="F32" s="27" t="str">
        <f>'Access-Dez'!H32</f>
        <v>SENTENCAS JUDICIAIS TRANSITADAS EM JULGADO (PRECATORIOS)</v>
      </c>
      <c r="G32" s="23" t="str">
        <f>'Access-Dez'!I32</f>
        <v>1</v>
      </c>
      <c r="H32" s="23" t="str">
        <f>'Access-Dez'!J32</f>
        <v>0100</v>
      </c>
      <c r="I32" s="27" t="str">
        <f>'Access-Dez'!K32</f>
        <v>RECURSOS ORDINARIOS</v>
      </c>
      <c r="J32" s="23" t="str">
        <f>'Access-Dez'!L32</f>
        <v>3</v>
      </c>
      <c r="K32" s="24"/>
      <c r="L32" s="24"/>
      <c r="M32" s="24"/>
      <c r="N32" s="24">
        <f t="shared" si="0"/>
        <v>0</v>
      </c>
      <c r="O32" s="24"/>
      <c r="P32" s="26">
        <f>'Access-Dez'!M32</f>
        <v>110617.37</v>
      </c>
      <c r="Q32" s="26"/>
      <c r="R32" s="26">
        <f t="shared" si="1"/>
        <v>110617.37</v>
      </c>
      <c r="S32" s="26">
        <f>'Access-Dez'!N32</f>
        <v>110617.37</v>
      </c>
      <c r="T32" s="41">
        <f t="shared" si="2"/>
        <v>1</v>
      </c>
      <c r="U32" s="26">
        <f>'Access-Dez'!N32</f>
        <v>110617.37</v>
      </c>
      <c r="V32" s="41">
        <f t="shared" si="3"/>
        <v>1</v>
      </c>
      <c r="W32" s="26">
        <f>'Access-Dez'!O32</f>
        <v>110617.37</v>
      </c>
      <c r="X32" s="41">
        <f t="shared" si="4"/>
        <v>1</v>
      </c>
    </row>
    <row r="33" spans="1:24" ht="28.5" customHeight="1">
      <c r="A33" s="31" t="str">
        <f>'Access-Dez'!A33</f>
        <v>44201</v>
      </c>
      <c r="B33" s="27" t="str">
        <f>'Access-Dez'!B33</f>
        <v>INST.BRAS.DO MEIO AMB.E REC.NAT.RENOVAVEIS</v>
      </c>
      <c r="C33" s="23" t="str">
        <f>CONCATENATE('Access-Dez'!C33,".",'Access-Dez'!D33)</f>
        <v>28.846</v>
      </c>
      <c r="D33" s="23" t="str">
        <f>CONCATENATE('Access-Dez'!E33,".",'Access-Dez'!G33)</f>
        <v>0901.0005</v>
      </c>
      <c r="E33" s="27" t="str">
        <f>'Access-Dez'!F33</f>
        <v>OPERACOES ESPECIAIS: CUMPRIMENTO DE SENTENCAS JUDICIAIS</v>
      </c>
      <c r="F33" s="27" t="str">
        <f>'Access-Dez'!H33</f>
        <v>SENTENCAS JUDICIAIS TRANSITADAS EM JULGADO (PRECATORIOS)</v>
      </c>
      <c r="G33" s="23" t="str">
        <f>'Access-Dez'!I33</f>
        <v>1</v>
      </c>
      <c r="H33" s="23" t="str">
        <f>'Access-Dez'!J33</f>
        <v>0100</v>
      </c>
      <c r="I33" s="27" t="str">
        <f>'Access-Dez'!K33</f>
        <v>RECURSOS ORDINARIOS</v>
      </c>
      <c r="J33" s="23" t="str">
        <f>'Access-Dez'!L33</f>
        <v>1</v>
      </c>
      <c r="K33" s="24"/>
      <c r="L33" s="24"/>
      <c r="M33" s="24"/>
      <c r="N33" s="24">
        <f t="shared" si="0"/>
        <v>0</v>
      </c>
      <c r="O33" s="24"/>
      <c r="P33" s="26">
        <f>'Access-Dez'!M33</f>
        <v>242489.2</v>
      </c>
      <c r="Q33" s="26"/>
      <c r="R33" s="26">
        <f t="shared" si="1"/>
        <v>242489.2</v>
      </c>
      <c r="S33" s="26">
        <f>'Access-Dez'!N33</f>
        <v>242489.2</v>
      </c>
      <c r="T33" s="41">
        <f t="shared" si="2"/>
        <v>1</v>
      </c>
      <c r="U33" s="26">
        <f>'Access-Dez'!N33</f>
        <v>242489.2</v>
      </c>
      <c r="V33" s="41">
        <f t="shared" si="3"/>
        <v>1</v>
      </c>
      <c r="W33" s="26">
        <f>'Access-Dez'!O33</f>
        <v>242489.2</v>
      </c>
      <c r="X33" s="41">
        <f t="shared" si="4"/>
        <v>1</v>
      </c>
    </row>
    <row r="34" spans="1:24" ht="28.5" customHeight="1">
      <c r="A34" s="31" t="str">
        <f>'Access-Dez'!A34</f>
        <v>44201</v>
      </c>
      <c r="B34" s="27" t="str">
        <f>'Access-Dez'!B34</f>
        <v>INST.BRAS.DO MEIO AMB.E REC.NAT.RENOVAVEIS</v>
      </c>
      <c r="C34" s="23" t="str">
        <f>CONCATENATE('Access-Dez'!C34,".",'Access-Dez'!D34)</f>
        <v>28.846</v>
      </c>
      <c r="D34" s="23" t="str">
        <f>CONCATENATE('Access-Dez'!E34,".",'Access-Dez'!G34)</f>
        <v>0901.00G5</v>
      </c>
      <c r="E34" s="27" t="str">
        <f>'Access-Dez'!F34</f>
        <v>OPERACOES ESPECIAIS: CUMPRIMENTO DE SENTENCAS JUDICIAIS</v>
      </c>
      <c r="F34" s="27" t="str">
        <f>'Access-Dez'!H34</f>
        <v>CONTRIBUICAO DA UNIAO, DE SUAS AUTARQUIAS E FUNDACOES PARA O</v>
      </c>
      <c r="G34" s="23" t="str">
        <f>'Access-Dez'!I34</f>
        <v>1</v>
      </c>
      <c r="H34" s="23" t="str">
        <f>'Access-Dez'!J34</f>
        <v>0100</v>
      </c>
      <c r="I34" s="27" t="str">
        <f>'Access-Dez'!K34</f>
        <v>RECURSOS ORDINARIOS</v>
      </c>
      <c r="J34" s="23" t="str">
        <f>'Access-Dez'!L34</f>
        <v>1</v>
      </c>
      <c r="K34" s="24"/>
      <c r="L34" s="24"/>
      <c r="M34" s="24"/>
      <c r="N34" s="24">
        <f t="shared" si="0"/>
        <v>0</v>
      </c>
      <c r="O34" s="24"/>
      <c r="P34" s="26">
        <f>'Access-Dez'!M34</f>
        <v>39754</v>
      </c>
      <c r="Q34" s="26"/>
      <c r="R34" s="26">
        <f t="shared" si="1"/>
        <v>39754</v>
      </c>
      <c r="S34" s="26">
        <f>'Access-Dez'!N34</f>
        <v>39754</v>
      </c>
      <c r="T34" s="41">
        <f t="shared" si="2"/>
        <v>1</v>
      </c>
      <c r="U34" s="26">
        <f>'Access-Dez'!N34</f>
        <v>39754</v>
      </c>
      <c r="V34" s="41">
        <f t="shared" si="3"/>
        <v>1</v>
      </c>
      <c r="W34" s="26">
        <f>'Access-Dez'!O34</f>
        <v>39754</v>
      </c>
      <c r="X34" s="41">
        <f t="shared" si="4"/>
        <v>1</v>
      </c>
    </row>
    <row r="35" spans="1:24" ht="28.5" customHeight="1">
      <c r="A35" s="31" t="str">
        <f>'Access-Dez'!A35</f>
        <v>47205</v>
      </c>
      <c r="B35" s="27" t="str">
        <f>'Access-Dez'!B35</f>
        <v>FUNDACAO INST.BRAS.DE GEOGRAFIA E ESTATISTICA</v>
      </c>
      <c r="C35" s="23" t="str">
        <f>CONCATENATE('Access-Dez'!C35,".",'Access-Dez'!D35)</f>
        <v>28.846</v>
      </c>
      <c r="D35" s="23" t="str">
        <f>CONCATENATE('Access-Dez'!E35,".",'Access-Dez'!G35)</f>
        <v>0901.0005</v>
      </c>
      <c r="E35" s="27" t="str">
        <f>'Access-Dez'!F35</f>
        <v>OPERACOES ESPECIAIS: CUMPRIMENTO DE SENTENCAS JUDICIAIS</v>
      </c>
      <c r="F35" s="27" t="str">
        <f>'Access-Dez'!H35</f>
        <v>SENTENCAS JUDICIAIS TRANSITADAS EM JULGADO (PRECATORIOS)</v>
      </c>
      <c r="G35" s="23" t="str">
        <f>'Access-Dez'!I35</f>
        <v>1</v>
      </c>
      <c r="H35" s="23" t="str">
        <f>'Access-Dez'!J35</f>
        <v>0100</v>
      </c>
      <c r="I35" s="27" t="str">
        <f>'Access-Dez'!K35</f>
        <v>RECURSOS ORDINARIOS</v>
      </c>
      <c r="J35" s="23" t="str">
        <f>'Access-Dez'!L35</f>
        <v>1</v>
      </c>
      <c r="K35" s="24"/>
      <c r="L35" s="24"/>
      <c r="M35" s="24"/>
      <c r="N35" s="24">
        <f t="shared" si="0"/>
        <v>0</v>
      </c>
      <c r="O35" s="24"/>
      <c r="P35" s="26">
        <f>'Access-Dez'!M35</f>
        <v>181253.79</v>
      </c>
      <c r="Q35" s="26"/>
      <c r="R35" s="26">
        <f t="shared" si="1"/>
        <v>181253.79</v>
      </c>
      <c r="S35" s="26">
        <f>'Access-Dez'!N35</f>
        <v>181253.79</v>
      </c>
      <c r="T35" s="41">
        <f t="shared" si="2"/>
        <v>1</v>
      </c>
      <c r="U35" s="26">
        <f>'Access-Dez'!N35</f>
        <v>181253.79</v>
      </c>
      <c r="V35" s="41">
        <f t="shared" si="3"/>
        <v>1</v>
      </c>
      <c r="W35" s="26">
        <f>'Access-Dez'!O35</f>
        <v>181253.79</v>
      </c>
      <c r="X35" s="41">
        <f t="shared" si="4"/>
        <v>1</v>
      </c>
    </row>
    <row r="36" spans="1:24" ht="28.5" customHeight="1">
      <c r="A36" s="31" t="str">
        <f>'Access-Dez'!A36</f>
        <v>49201</v>
      </c>
      <c r="B36" s="27" t="str">
        <f>'Access-Dez'!B36</f>
        <v>INSTITUTO NAC. DE COLONIZACAO E REF. AGRARIA</v>
      </c>
      <c r="C36" s="23" t="str">
        <f>CONCATENATE('Access-Dez'!C36,".",'Access-Dez'!D36)</f>
        <v>28.846</v>
      </c>
      <c r="D36" s="23" t="str">
        <f>CONCATENATE('Access-Dez'!E36,".",'Access-Dez'!G36)</f>
        <v>0901.0005</v>
      </c>
      <c r="E36" s="27" t="str">
        <f>'Access-Dez'!F36</f>
        <v>OPERACOES ESPECIAIS: CUMPRIMENTO DE SENTENCAS JUDICIAIS</v>
      </c>
      <c r="F36" s="27" t="str">
        <f>'Access-Dez'!H36</f>
        <v>SENTENCAS JUDICIAIS TRANSITADAS EM JULGADO (PRECATORIOS)</v>
      </c>
      <c r="G36" s="23" t="str">
        <f>'Access-Dez'!I36</f>
        <v>1</v>
      </c>
      <c r="H36" s="23" t="str">
        <f>'Access-Dez'!J36</f>
        <v>0100</v>
      </c>
      <c r="I36" s="27" t="str">
        <f>'Access-Dez'!K36</f>
        <v>RECURSOS ORDINARIOS</v>
      </c>
      <c r="J36" s="23" t="str">
        <f>'Access-Dez'!L36</f>
        <v>5</v>
      </c>
      <c r="K36" s="24"/>
      <c r="L36" s="24"/>
      <c r="M36" s="24"/>
      <c r="N36" s="24">
        <f t="shared" si="0"/>
        <v>0</v>
      </c>
      <c r="O36" s="24"/>
      <c r="P36" s="26">
        <f>'Access-Dez'!M36</f>
        <v>93797658.700000003</v>
      </c>
      <c r="Q36" s="26"/>
      <c r="R36" s="26">
        <f t="shared" si="1"/>
        <v>93797658.700000003</v>
      </c>
      <c r="S36" s="26">
        <f>'Access-Dez'!N36</f>
        <v>93797658.700000003</v>
      </c>
      <c r="T36" s="41">
        <f t="shared" si="2"/>
        <v>1</v>
      </c>
      <c r="U36" s="26">
        <f>'Access-Dez'!N36</f>
        <v>93797658.700000003</v>
      </c>
      <c r="V36" s="41">
        <f t="shared" si="3"/>
        <v>1</v>
      </c>
      <c r="W36" s="26">
        <f>'Access-Dez'!O36</f>
        <v>93797658.700000003</v>
      </c>
      <c r="X36" s="41">
        <f t="shared" si="4"/>
        <v>1</v>
      </c>
    </row>
    <row r="37" spans="1:24" ht="28.5" customHeight="1">
      <c r="A37" s="31" t="str">
        <f>'Access-Dez'!A37</f>
        <v>49201</v>
      </c>
      <c r="B37" s="27" t="str">
        <f>'Access-Dez'!B37</f>
        <v>INSTITUTO NAC. DE COLONIZACAO E REF. AGRARIA</v>
      </c>
      <c r="C37" s="23" t="str">
        <f>CONCATENATE('Access-Dez'!C37,".",'Access-Dez'!D37)</f>
        <v>28.846</v>
      </c>
      <c r="D37" s="23" t="str">
        <f>CONCATENATE('Access-Dez'!E37,".",'Access-Dez'!G37)</f>
        <v>0901.0005</v>
      </c>
      <c r="E37" s="27" t="str">
        <f>'Access-Dez'!F37</f>
        <v>OPERACOES ESPECIAIS: CUMPRIMENTO DE SENTENCAS JUDICIAIS</v>
      </c>
      <c r="F37" s="27" t="str">
        <f>'Access-Dez'!H37</f>
        <v>SENTENCAS JUDICIAIS TRANSITADAS EM JULGADO (PRECATORIOS)</v>
      </c>
      <c r="G37" s="23" t="str">
        <f>'Access-Dez'!I37</f>
        <v>1</v>
      </c>
      <c r="H37" s="23" t="str">
        <f>'Access-Dez'!J37</f>
        <v>0100</v>
      </c>
      <c r="I37" s="27" t="str">
        <f>'Access-Dez'!K37</f>
        <v>RECURSOS ORDINARIOS</v>
      </c>
      <c r="J37" s="23" t="str">
        <f>'Access-Dez'!L37</f>
        <v>3</v>
      </c>
      <c r="K37" s="24"/>
      <c r="L37" s="24"/>
      <c r="M37" s="24"/>
      <c r="N37" s="24">
        <f t="shared" si="0"/>
        <v>0</v>
      </c>
      <c r="O37" s="24"/>
      <c r="P37" s="26">
        <f>'Access-Dez'!M37</f>
        <v>1248147.67</v>
      </c>
      <c r="Q37" s="26"/>
      <c r="R37" s="26">
        <f t="shared" si="1"/>
        <v>1248147.67</v>
      </c>
      <c r="S37" s="26">
        <f>'Access-Dez'!N37</f>
        <v>1248147.67</v>
      </c>
      <c r="T37" s="41">
        <f t="shared" si="2"/>
        <v>1</v>
      </c>
      <c r="U37" s="26">
        <f>'Access-Dez'!N37</f>
        <v>1248147.67</v>
      </c>
      <c r="V37" s="41">
        <f t="shared" si="3"/>
        <v>1</v>
      </c>
      <c r="W37" s="26">
        <f>'Access-Dez'!O37</f>
        <v>1248147.67</v>
      </c>
      <c r="X37" s="41">
        <f t="shared" si="4"/>
        <v>1</v>
      </c>
    </row>
    <row r="38" spans="1:24" ht="28.5" customHeight="1">
      <c r="A38" s="31" t="str">
        <f>'Access-Dez'!A38</f>
        <v>49201</v>
      </c>
      <c r="B38" s="27" t="str">
        <f>'Access-Dez'!B38</f>
        <v>INSTITUTO NAC. DE COLONIZACAO E REF. AGRARIA</v>
      </c>
      <c r="C38" s="23" t="str">
        <f>CONCATENATE('Access-Dez'!C38,".",'Access-Dez'!D38)</f>
        <v>28.846</v>
      </c>
      <c r="D38" s="23" t="str">
        <f>CONCATENATE('Access-Dez'!E38,".",'Access-Dez'!G38)</f>
        <v>0901.0005</v>
      </c>
      <c r="E38" s="27" t="str">
        <f>'Access-Dez'!F38</f>
        <v>OPERACOES ESPECIAIS: CUMPRIMENTO DE SENTENCAS JUDICIAIS</v>
      </c>
      <c r="F38" s="27" t="str">
        <f>'Access-Dez'!H38</f>
        <v>SENTENCAS JUDICIAIS TRANSITADAS EM JULGADO (PRECATORIOS)</v>
      </c>
      <c r="G38" s="23" t="str">
        <f>'Access-Dez'!I38</f>
        <v>1</v>
      </c>
      <c r="H38" s="23" t="str">
        <f>'Access-Dez'!J38</f>
        <v>0100</v>
      </c>
      <c r="I38" s="27" t="str">
        <f>'Access-Dez'!K38</f>
        <v>RECURSOS ORDINARIOS</v>
      </c>
      <c r="J38" s="23" t="str">
        <f>'Access-Dez'!L38</f>
        <v>1</v>
      </c>
      <c r="K38" s="24"/>
      <c r="L38" s="24"/>
      <c r="M38" s="24"/>
      <c r="N38" s="24">
        <f t="shared" si="0"/>
        <v>0</v>
      </c>
      <c r="O38" s="24"/>
      <c r="P38" s="26">
        <f>'Access-Dez'!M38</f>
        <v>569010.30000000005</v>
      </c>
      <c r="Q38" s="26"/>
      <c r="R38" s="26">
        <f t="shared" si="1"/>
        <v>569010.30000000005</v>
      </c>
      <c r="S38" s="26">
        <f>'Access-Dez'!N38</f>
        <v>569010.30000000005</v>
      </c>
      <c r="T38" s="41">
        <f t="shared" si="2"/>
        <v>1</v>
      </c>
      <c r="U38" s="26">
        <f>'Access-Dez'!N38</f>
        <v>569010.30000000005</v>
      </c>
      <c r="V38" s="41">
        <f t="shared" si="3"/>
        <v>1</v>
      </c>
      <c r="W38" s="26">
        <f>'Access-Dez'!O38</f>
        <v>569010.30000000005</v>
      </c>
      <c r="X38" s="41">
        <f t="shared" si="4"/>
        <v>1</v>
      </c>
    </row>
    <row r="39" spans="1:24" ht="28.5" customHeight="1">
      <c r="A39" s="31" t="str">
        <f>'Access-Dez'!A39</f>
        <v>49201</v>
      </c>
      <c r="B39" s="27" t="str">
        <f>'Access-Dez'!B39</f>
        <v>INSTITUTO NAC. DE COLONIZACAO E REF. AGRARIA</v>
      </c>
      <c r="C39" s="23" t="str">
        <f>CONCATENATE('Access-Dez'!C39,".",'Access-Dez'!D39)</f>
        <v>28.846</v>
      </c>
      <c r="D39" s="23" t="str">
        <f>CONCATENATE('Access-Dez'!E39,".",'Access-Dez'!G39)</f>
        <v>0901.00G5</v>
      </c>
      <c r="E39" s="27" t="str">
        <f>'Access-Dez'!F39</f>
        <v>OPERACOES ESPECIAIS: CUMPRIMENTO DE SENTENCAS JUDICIAIS</v>
      </c>
      <c r="F39" s="27" t="str">
        <f>'Access-Dez'!H39</f>
        <v>CONTRIBUICAO DA UNIAO, DE SUAS AUTARQUIAS E FUNDACOES PARA O</v>
      </c>
      <c r="G39" s="23" t="str">
        <f>'Access-Dez'!I39</f>
        <v>1</v>
      </c>
      <c r="H39" s="23" t="str">
        <f>'Access-Dez'!J39</f>
        <v>0100</v>
      </c>
      <c r="I39" s="27" t="str">
        <f>'Access-Dez'!K39</f>
        <v>RECURSOS ORDINARIOS</v>
      </c>
      <c r="J39" s="23" t="str">
        <f>'Access-Dez'!L39</f>
        <v>1</v>
      </c>
      <c r="K39" s="24"/>
      <c r="L39" s="24"/>
      <c r="M39" s="24"/>
      <c r="N39" s="24">
        <f t="shared" si="0"/>
        <v>0</v>
      </c>
      <c r="O39" s="24"/>
      <c r="P39" s="26">
        <f>'Access-Dez'!M39</f>
        <v>16435</v>
      </c>
      <c r="Q39" s="26"/>
      <c r="R39" s="26">
        <f t="shared" si="1"/>
        <v>16435</v>
      </c>
      <c r="S39" s="26">
        <f>'Access-Dez'!N39</f>
        <v>16434.3</v>
      </c>
      <c r="T39" s="41">
        <f t="shared" si="2"/>
        <v>0.99995740797079402</v>
      </c>
      <c r="U39" s="26">
        <f>'Access-Dez'!N39</f>
        <v>16434.3</v>
      </c>
      <c r="V39" s="41">
        <f t="shared" si="3"/>
        <v>0.99995740797079402</v>
      </c>
      <c r="W39" s="26">
        <f>'Access-Dez'!O39</f>
        <v>16434.3</v>
      </c>
      <c r="X39" s="41">
        <f t="shared" si="4"/>
        <v>0.99995740797079402</v>
      </c>
    </row>
    <row r="40" spans="1:24" ht="28.5" customHeight="1">
      <c r="A40" s="31" t="str">
        <f>'Access-Dez'!A40</f>
        <v>52221</v>
      </c>
      <c r="B40" s="27" t="str">
        <f>'Access-Dez'!B40</f>
        <v>INDUSTRIA DE MATERIAL BELICO DO BRASIL-IMBEL</v>
      </c>
      <c r="C40" s="23" t="str">
        <f>CONCATENATE('Access-Dez'!C40,".",'Access-Dez'!D40)</f>
        <v>28.846</v>
      </c>
      <c r="D40" s="23" t="str">
        <f>CONCATENATE('Access-Dez'!E40,".",'Access-Dez'!G40)</f>
        <v>0901.0005</v>
      </c>
      <c r="E40" s="27" t="str">
        <f>'Access-Dez'!F40</f>
        <v>OPERACOES ESPECIAIS: CUMPRIMENTO DE SENTENCAS JUDICIAIS</v>
      </c>
      <c r="F40" s="27" t="str">
        <f>'Access-Dez'!H40</f>
        <v>SENTENCAS JUDICIAIS TRANSITADAS EM JULGADO (PRECATORIOS)</v>
      </c>
      <c r="G40" s="23" t="str">
        <f>'Access-Dez'!I40</f>
        <v>1</v>
      </c>
      <c r="H40" s="23" t="str">
        <f>'Access-Dez'!J40</f>
        <v>0100</v>
      </c>
      <c r="I40" s="27" t="str">
        <f>'Access-Dez'!K40</f>
        <v>RECURSOS ORDINARIOS</v>
      </c>
      <c r="J40" s="23" t="str">
        <f>'Access-Dez'!L40</f>
        <v>3</v>
      </c>
      <c r="K40" s="24"/>
      <c r="L40" s="24"/>
      <c r="M40" s="24"/>
      <c r="N40" s="24">
        <f t="shared" si="0"/>
        <v>0</v>
      </c>
      <c r="O40" s="24"/>
      <c r="P40" s="26">
        <f>'Access-Dez'!M40</f>
        <v>181663.62</v>
      </c>
      <c r="Q40" s="26"/>
      <c r="R40" s="26">
        <f t="shared" si="1"/>
        <v>181663.62</v>
      </c>
      <c r="S40" s="26">
        <f>'Access-Dez'!N40</f>
        <v>181663.62</v>
      </c>
      <c r="T40" s="41">
        <f t="shared" si="2"/>
        <v>1</v>
      </c>
      <c r="U40" s="26">
        <f>'Access-Dez'!N40</f>
        <v>181663.62</v>
      </c>
      <c r="V40" s="41">
        <f t="shared" si="3"/>
        <v>1</v>
      </c>
      <c r="W40" s="26">
        <f>'Access-Dez'!O40</f>
        <v>181663.62</v>
      </c>
      <c r="X40" s="41">
        <f t="shared" si="4"/>
        <v>1</v>
      </c>
    </row>
    <row r="41" spans="1:24" ht="28.5" customHeight="1">
      <c r="A41" s="31" t="str">
        <f>'Access-Dez'!A41</f>
        <v>55901</v>
      </c>
      <c r="B41" s="27" t="str">
        <f>'Access-Dez'!B41</f>
        <v>FUNDO NACIONAL DE ASSISTENCIA SOCIAL</v>
      </c>
      <c r="C41" s="23" t="str">
        <f>CONCATENATE('Access-Dez'!C41,".",'Access-Dez'!D41)</f>
        <v>28.846</v>
      </c>
      <c r="D41" s="23" t="str">
        <f>CONCATENATE('Access-Dez'!E41,".",'Access-Dez'!G41)</f>
        <v>0901.0005</v>
      </c>
      <c r="E41" s="27" t="str">
        <f>'Access-Dez'!F41</f>
        <v>OPERACOES ESPECIAIS: CUMPRIMENTO DE SENTENCAS JUDICIAIS</v>
      </c>
      <c r="F41" s="27" t="str">
        <f>'Access-Dez'!H41</f>
        <v>SENTENCAS JUDICIAIS TRANSITADAS EM JULGADO (PRECATORIOS)</v>
      </c>
      <c r="G41" s="23" t="str">
        <f>'Access-Dez'!I41</f>
        <v>2</v>
      </c>
      <c r="H41" s="23" t="str">
        <f>'Access-Dez'!J41</f>
        <v>0100</v>
      </c>
      <c r="I41" s="27" t="str">
        <f>'Access-Dez'!K41</f>
        <v>RECURSOS ORDINARIOS</v>
      </c>
      <c r="J41" s="23" t="str">
        <f>'Access-Dez'!L41</f>
        <v>3</v>
      </c>
      <c r="K41" s="24"/>
      <c r="L41" s="24"/>
      <c r="M41" s="24"/>
      <c r="N41" s="24">
        <f t="shared" ref="N41:N49" si="5">K41+L41-M41</f>
        <v>0</v>
      </c>
      <c r="O41" s="24"/>
      <c r="P41" s="26">
        <f>'Access-Dez'!M41</f>
        <v>2326445.77</v>
      </c>
      <c r="Q41" s="26"/>
      <c r="R41" s="26">
        <f t="shared" ref="R41:R49" si="6">N41-O41+P41+Q41</f>
        <v>2326445.77</v>
      </c>
      <c r="S41" s="26">
        <f>'Access-Dez'!N41</f>
        <v>2326445.77</v>
      </c>
      <c r="T41" s="41">
        <f t="shared" ref="T41:T49" si="7">IF(R41&gt;0,S41/R41,0)</f>
        <v>1</v>
      </c>
      <c r="U41" s="26">
        <f>'Access-Dez'!N41</f>
        <v>2326445.77</v>
      </c>
      <c r="V41" s="41">
        <f t="shared" ref="V41:V49" si="8">IF(R41&gt;0,U41/R41,0)</f>
        <v>1</v>
      </c>
      <c r="W41" s="26">
        <f>'Access-Dez'!O41</f>
        <v>2326445.77</v>
      </c>
      <c r="X41" s="41">
        <f t="shared" ref="X41:X49" si="9">IF(R41&gt;0,W41/R41,0)</f>
        <v>1</v>
      </c>
    </row>
    <row r="42" spans="1:24" ht="28.5" customHeight="1">
      <c r="A42" s="31" t="str">
        <f>'Access-Dez'!A42</f>
        <v>55901</v>
      </c>
      <c r="B42" s="27" t="str">
        <f>'Access-Dez'!B42</f>
        <v>FUNDO NACIONAL DE ASSISTENCIA SOCIAL</v>
      </c>
      <c r="C42" s="23" t="str">
        <f>CONCATENATE('Access-Dez'!C42,".",'Access-Dez'!D42)</f>
        <v>28.846</v>
      </c>
      <c r="D42" s="23" t="str">
        <f>CONCATENATE('Access-Dez'!E42,".",'Access-Dez'!G42)</f>
        <v>0901.0005</v>
      </c>
      <c r="E42" s="27" t="str">
        <f>'Access-Dez'!F42</f>
        <v>OPERACOES ESPECIAIS: CUMPRIMENTO DE SENTENCAS JUDICIAIS</v>
      </c>
      <c r="F42" s="27" t="str">
        <f>'Access-Dez'!H42</f>
        <v>SENTENCAS JUDICIAIS TRANSITADAS EM JULGADO (PRECATORIOS)</v>
      </c>
      <c r="G42" s="23" t="str">
        <f>'Access-Dez'!I42</f>
        <v>2</v>
      </c>
      <c r="H42" s="23" t="str">
        <f>'Access-Dez'!J42</f>
        <v>0151</v>
      </c>
      <c r="I42" s="27" t="str">
        <f>'Access-Dez'!K42</f>
        <v>CONTR.SOCIAL S/O LUCRO DAS PESSOAS JURIDICAS</v>
      </c>
      <c r="J42" s="23" t="str">
        <f>'Access-Dez'!L42</f>
        <v>3</v>
      </c>
      <c r="K42" s="24"/>
      <c r="L42" s="24"/>
      <c r="M42" s="24"/>
      <c r="N42" s="24">
        <f t="shared" si="5"/>
        <v>0</v>
      </c>
      <c r="O42" s="24"/>
      <c r="P42" s="26">
        <f>'Access-Dez'!M42</f>
        <v>62915625</v>
      </c>
      <c r="Q42" s="26"/>
      <c r="R42" s="26">
        <f t="shared" si="6"/>
        <v>62915625</v>
      </c>
      <c r="S42" s="26">
        <f>'Access-Dez'!N42</f>
        <v>62915625</v>
      </c>
      <c r="T42" s="41">
        <f t="shared" si="7"/>
        <v>1</v>
      </c>
      <c r="U42" s="26">
        <f>'Access-Dez'!N42</f>
        <v>62915625</v>
      </c>
      <c r="V42" s="41">
        <f t="shared" si="8"/>
        <v>1</v>
      </c>
      <c r="W42" s="26">
        <f>'Access-Dez'!O42</f>
        <v>62915625</v>
      </c>
      <c r="X42" s="41">
        <f t="shared" si="9"/>
        <v>1</v>
      </c>
    </row>
    <row r="43" spans="1:24" ht="28.5" customHeight="1">
      <c r="A43" s="31" t="str">
        <f>'Access-Dez'!A43</f>
        <v>55901</v>
      </c>
      <c r="B43" s="27" t="str">
        <f>'Access-Dez'!B43</f>
        <v>FUNDO NACIONAL DE ASSISTENCIA SOCIAL</v>
      </c>
      <c r="C43" s="23" t="str">
        <f>CONCATENATE('Access-Dez'!C43,".",'Access-Dez'!D43)</f>
        <v>28.846</v>
      </c>
      <c r="D43" s="23" t="str">
        <f>CONCATENATE('Access-Dez'!E43,".",'Access-Dez'!G43)</f>
        <v>0901.0625</v>
      </c>
      <c r="E43" s="27" t="str">
        <f>'Access-Dez'!F43</f>
        <v>OPERACOES ESPECIAIS: CUMPRIMENTO DE SENTENCAS JUDICIAIS</v>
      </c>
      <c r="F43" s="27" t="str">
        <f>'Access-Dez'!H43</f>
        <v>SENTENCAS JUDICIAIS TRANSITADAS EM JULGADO DE PEQUENO VALOR</v>
      </c>
      <c r="G43" s="23" t="str">
        <f>'Access-Dez'!I43</f>
        <v>2</v>
      </c>
      <c r="H43" s="23" t="str">
        <f>'Access-Dez'!J43</f>
        <v>0100</v>
      </c>
      <c r="I43" s="27" t="str">
        <f>'Access-Dez'!K43</f>
        <v>RECURSOS ORDINARIOS</v>
      </c>
      <c r="J43" s="23" t="str">
        <f>'Access-Dez'!L43</f>
        <v>3</v>
      </c>
      <c r="K43" s="24"/>
      <c r="L43" s="24"/>
      <c r="M43" s="24"/>
      <c r="N43" s="24">
        <f t="shared" si="5"/>
        <v>0</v>
      </c>
      <c r="O43" s="24"/>
      <c r="P43" s="26">
        <f>'Access-Dez'!M43</f>
        <v>13511332</v>
      </c>
      <c r="Q43" s="26"/>
      <c r="R43" s="26">
        <f t="shared" si="6"/>
        <v>13511332</v>
      </c>
      <c r="S43" s="26">
        <f>'Access-Dez'!N43</f>
        <v>13511332</v>
      </c>
      <c r="T43" s="41">
        <f t="shared" si="7"/>
        <v>1</v>
      </c>
      <c r="U43" s="26">
        <f>'Access-Dez'!N43</f>
        <v>13511332</v>
      </c>
      <c r="V43" s="41">
        <f t="shared" si="8"/>
        <v>1</v>
      </c>
      <c r="W43" s="26">
        <f>'Access-Dez'!O43</f>
        <v>13505888.289999999</v>
      </c>
      <c r="X43" s="41">
        <f t="shared" si="9"/>
        <v>0.99959710041911476</v>
      </c>
    </row>
    <row r="44" spans="1:24" ht="28.5" customHeight="1">
      <c r="A44" s="31" t="str">
        <f>'Access-Dez'!A44</f>
        <v>55901</v>
      </c>
      <c r="B44" s="27" t="str">
        <f>'Access-Dez'!B44</f>
        <v>FUNDO NACIONAL DE ASSISTENCIA SOCIAL</v>
      </c>
      <c r="C44" s="23" t="str">
        <f>CONCATENATE('Access-Dez'!C44,".",'Access-Dez'!D44)</f>
        <v>28.846</v>
      </c>
      <c r="D44" s="23" t="str">
        <f>CONCATENATE('Access-Dez'!E44,".",'Access-Dez'!G44)</f>
        <v>0901.0625</v>
      </c>
      <c r="E44" s="27" t="str">
        <f>'Access-Dez'!F44</f>
        <v>OPERACOES ESPECIAIS: CUMPRIMENTO DE SENTENCAS JUDICIAIS</v>
      </c>
      <c r="F44" s="27" t="str">
        <f>'Access-Dez'!H44</f>
        <v>SENTENCAS JUDICIAIS TRANSITADAS EM JULGADO DE PEQUENO VALOR</v>
      </c>
      <c r="G44" s="23" t="str">
        <f>'Access-Dez'!I44</f>
        <v>2</v>
      </c>
      <c r="H44" s="23" t="str">
        <f>'Access-Dez'!J44</f>
        <v>0151</v>
      </c>
      <c r="I44" s="27" t="str">
        <f>'Access-Dez'!K44</f>
        <v>CONTR.SOCIAL S/O LUCRO DAS PESSOAS JURIDICAS</v>
      </c>
      <c r="J44" s="23" t="str">
        <f>'Access-Dez'!L44</f>
        <v>3</v>
      </c>
      <c r="K44" s="24"/>
      <c r="L44" s="24"/>
      <c r="M44" s="24"/>
      <c r="N44" s="24">
        <f t="shared" si="5"/>
        <v>0</v>
      </c>
      <c r="O44" s="24"/>
      <c r="P44" s="26">
        <f>'Access-Dez'!M44</f>
        <v>189200110</v>
      </c>
      <c r="Q44" s="26"/>
      <c r="R44" s="26">
        <f t="shared" si="6"/>
        <v>189200110</v>
      </c>
      <c r="S44" s="26">
        <f>'Access-Dez'!N44</f>
        <v>189200110</v>
      </c>
      <c r="T44" s="41">
        <f t="shared" si="7"/>
        <v>1</v>
      </c>
      <c r="U44" s="26">
        <f>'Access-Dez'!N44</f>
        <v>189200110</v>
      </c>
      <c r="V44" s="41">
        <f t="shared" si="8"/>
        <v>1</v>
      </c>
      <c r="W44" s="26">
        <f>'Access-Dez'!O44</f>
        <v>188552843.56999999</v>
      </c>
      <c r="X44" s="41">
        <f t="shared" si="9"/>
        <v>0.99657893206298875</v>
      </c>
    </row>
    <row r="45" spans="1:24" ht="28.5" customHeight="1">
      <c r="A45" s="31" t="str">
        <f>'Access-Dez'!A45</f>
        <v>71103</v>
      </c>
      <c r="B45" s="27" t="str">
        <f>'Access-Dez'!B45</f>
        <v>ENCARGOS FINANC.DA UNIAO-SENTENCAS JUDICIAIS</v>
      </c>
      <c r="C45" s="23" t="str">
        <f>CONCATENATE('Access-Dez'!C45,".",'Access-Dez'!D45)</f>
        <v>28.846</v>
      </c>
      <c r="D45" s="23" t="str">
        <f>CONCATENATE('Access-Dez'!E45,".",'Access-Dez'!G45)</f>
        <v>0901.0005</v>
      </c>
      <c r="E45" s="27" t="str">
        <f>'Access-Dez'!F45</f>
        <v>OPERACOES ESPECIAIS: CUMPRIMENTO DE SENTENCAS JUDICIAIS</v>
      </c>
      <c r="F45" s="27" t="str">
        <f>'Access-Dez'!H45</f>
        <v>SENTENCAS JUDICIAIS TRANSITADAS EM JULGADO (PRECATORIOS)</v>
      </c>
      <c r="G45" s="23" t="str">
        <f>'Access-Dez'!I45</f>
        <v>1</v>
      </c>
      <c r="H45" s="23" t="str">
        <f>'Access-Dez'!J45</f>
        <v>0100</v>
      </c>
      <c r="I45" s="27" t="str">
        <f>'Access-Dez'!K45</f>
        <v>RECURSOS ORDINARIOS</v>
      </c>
      <c r="J45" s="23" t="str">
        <f>'Access-Dez'!L45</f>
        <v>5</v>
      </c>
      <c r="K45" s="24"/>
      <c r="L45" s="24"/>
      <c r="M45" s="24"/>
      <c r="N45" s="24">
        <f t="shared" si="5"/>
        <v>0</v>
      </c>
      <c r="O45" s="24"/>
      <c r="P45" s="26">
        <f>'Access-Dez'!M45</f>
        <v>37127035.469999999</v>
      </c>
      <c r="Q45" s="26"/>
      <c r="R45" s="26">
        <f t="shared" si="6"/>
        <v>37127035.469999999</v>
      </c>
      <c r="S45" s="26">
        <f>'Access-Dez'!N45</f>
        <v>37127035.469999999</v>
      </c>
      <c r="T45" s="41">
        <f t="shared" si="7"/>
        <v>1</v>
      </c>
      <c r="U45" s="26">
        <f>'Access-Dez'!N45</f>
        <v>37127035.469999999</v>
      </c>
      <c r="V45" s="41">
        <f t="shared" si="8"/>
        <v>1</v>
      </c>
      <c r="W45" s="26">
        <f>'Access-Dez'!O45</f>
        <v>37127035.469999999</v>
      </c>
      <c r="X45" s="41">
        <f t="shared" si="9"/>
        <v>1</v>
      </c>
    </row>
    <row r="46" spans="1:24" ht="28.5" customHeight="1">
      <c r="A46" s="31" t="str">
        <f>'Access-Dez'!A46</f>
        <v>71103</v>
      </c>
      <c r="B46" s="27" t="str">
        <f>'Access-Dez'!B46</f>
        <v>ENCARGOS FINANC.DA UNIAO-SENTENCAS JUDICIAIS</v>
      </c>
      <c r="C46" s="23" t="str">
        <f>CONCATENATE('Access-Dez'!C46,".",'Access-Dez'!D46)</f>
        <v>28.846</v>
      </c>
      <c r="D46" s="23" t="str">
        <f>CONCATENATE('Access-Dez'!E46,".",'Access-Dez'!G46)</f>
        <v>0901.0005</v>
      </c>
      <c r="E46" s="27" t="str">
        <f>'Access-Dez'!F46</f>
        <v>OPERACOES ESPECIAIS: CUMPRIMENTO DE SENTENCAS JUDICIAIS</v>
      </c>
      <c r="F46" s="27" t="str">
        <f>'Access-Dez'!H46</f>
        <v>SENTENCAS JUDICIAIS TRANSITADAS EM JULGADO (PRECATORIOS)</v>
      </c>
      <c r="G46" s="23" t="str">
        <f>'Access-Dez'!I46</f>
        <v>1</v>
      </c>
      <c r="H46" s="23" t="str">
        <f>'Access-Dez'!J46</f>
        <v>0100</v>
      </c>
      <c r="I46" s="27" t="str">
        <f>'Access-Dez'!K46</f>
        <v>RECURSOS ORDINARIOS</v>
      </c>
      <c r="J46" s="23" t="str">
        <f>'Access-Dez'!L46</f>
        <v>3</v>
      </c>
      <c r="K46" s="24"/>
      <c r="L46" s="24"/>
      <c r="M46" s="24"/>
      <c r="N46" s="24">
        <f t="shared" si="5"/>
        <v>0</v>
      </c>
      <c r="O46" s="24"/>
      <c r="P46" s="26">
        <f>'Access-Dez'!M46</f>
        <v>626292219.03999996</v>
      </c>
      <c r="Q46" s="26"/>
      <c r="R46" s="26">
        <f t="shared" si="6"/>
        <v>626292219.03999996</v>
      </c>
      <c r="S46" s="26">
        <f>'Access-Dez'!N46</f>
        <v>626292219.03999996</v>
      </c>
      <c r="T46" s="41">
        <f t="shared" si="7"/>
        <v>1</v>
      </c>
      <c r="U46" s="26">
        <f>'Access-Dez'!N46</f>
        <v>626292219.03999996</v>
      </c>
      <c r="V46" s="41">
        <f t="shared" si="8"/>
        <v>1</v>
      </c>
      <c r="W46" s="26">
        <f>'Access-Dez'!O46</f>
        <v>626292219.03999996</v>
      </c>
      <c r="X46" s="41">
        <f t="shared" si="9"/>
        <v>1</v>
      </c>
    </row>
    <row r="47" spans="1:24" ht="28.5" customHeight="1">
      <c r="A47" s="31" t="str">
        <f>'Access-Dez'!A47</f>
        <v>71103</v>
      </c>
      <c r="B47" s="27" t="str">
        <f>'Access-Dez'!B47</f>
        <v>ENCARGOS FINANC.DA UNIAO-SENTENCAS JUDICIAIS</v>
      </c>
      <c r="C47" s="23" t="str">
        <f>CONCATENATE('Access-Dez'!C47,".",'Access-Dez'!D47)</f>
        <v>28.846</v>
      </c>
      <c r="D47" s="23" t="str">
        <f>CONCATENATE('Access-Dez'!E47,".",'Access-Dez'!G47)</f>
        <v>0901.0005</v>
      </c>
      <c r="E47" s="27" t="str">
        <f>'Access-Dez'!F47</f>
        <v>OPERACOES ESPECIAIS: CUMPRIMENTO DE SENTENCAS JUDICIAIS</v>
      </c>
      <c r="F47" s="27" t="str">
        <f>'Access-Dez'!H47</f>
        <v>SENTENCAS JUDICIAIS TRANSITADAS EM JULGADO (PRECATORIOS)</v>
      </c>
      <c r="G47" s="23" t="str">
        <f>'Access-Dez'!I47</f>
        <v>1</v>
      </c>
      <c r="H47" s="23" t="str">
        <f>'Access-Dez'!J47</f>
        <v>0100</v>
      </c>
      <c r="I47" s="27" t="str">
        <f>'Access-Dez'!K47</f>
        <v>RECURSOS ORDINARIOS</v>
      </c>
      <c r="J47" s="23" t="str">
        <f>'Access-Dez'!L47</f>
        <v>1</v>
      </c>
      <c r="K47" s="24"/>
      <c r="L47" s="24"/>
      <c r="M47" s="24"/>
      <c r="N47" s="24">
        <f t="shared" si="5"/>
        <v>0</v>
      </c>
      <c r="O47" s="24"/>
      <c r="P47" s="26">
        <f>'Access-Dez'!M47</f>
        <v>58979012.149999999</v>
      </c>
      <c r="Q47" s="26"/>
      <c r="R47" s="26">
        <f t="shared" si="6"/>
        <v>58979012.149999999</v>
      </c>
      <c r="S47" s="26">
        <f>'Access-Dez'!N47</f>
        <v>58979012.149999999</v>
      </c>
      <c r="T47" s="41">
        <f t="shared" si="7"/>
        <v>1</v>
      </c>
      <c r="U47" s="26">
        <f>'Access-Dez'!N47</f>
        <v>58979012.149999999</v>
      </c>
      <c r="V47" s="41">
        <f t="shared" si="8"/>
        <v>1</v>
      </c>
      <c r="W47" s="26">
        <f>'Access-Dez'!O47</f>
        <v>58979012.149999999</v>
      </c>
      <c r="X47" s="41">
        <f t="shared" si="9"/>
        <v>1</v>
      </c>
    </row>
    <row r="48" spans="1:24" ht="28.5" customHeight="1">
      <c r="A48" s="31" t="str">
        <f>'Access-Dez'!A48</f>
        <v>71103</v>
      </c>
      <c r="B48" s="27" t="str">
        <f>'Access-Dez'!B48</f>
        <v>ENCARGOS FINANC.DA UNIAO-SENTENCAS JUDICIAIS</v>
      </c>
      <c r="C48" s="23" t="str">
        <f>CONCATENATE('Access-Dez'!C48,".",'Access-Dez'!D48)</f>
        <v>28.846</v>
      </c>
      <c r="D48" s="23" t="str">
        <f>CONCATENATE('Access-Dez'!E48,".",'Access-Dez'!G48)</f>
        <v>0901.00G5</v>
      </c>
      <c r="E48" s="27" t="str">
        <f>'Access-Dez'!F48</f>
        <v>OPERACOES ESPECIAIS: CUMPRIMENTO DE SENTENCAS JUDICIAIS</v>
      </c>
      <c r="F48" s="27" t="str">
        <f>'Access-Dez'!H48</f>
        <v>CONTRIBUICAO DA UNIAO, DE SUAS AUTARQUIAS E FUNDACOES PARA O</v>
      </c>
      <c r="G48" s="23" t="str">
        <f>'Access-Dez'!I48</f>
        <v>1</v>
      </c>
      <c r="H48" s="23" t="str">
        <f>'Access-Dez'!J48</f>
        <v>0100</v>
      </c>
      <c r="I48" s="27" t="str">
        <f>'Access-Dez'!K48</f>
        <v>RECURSOS ORDINARIOS</v>
      </c>
      <c r="J48" s="23" t="str">
        <f>'Access-Dez'!L48</f>
        <v>1</v>
      </c>
      <c r="K48" s="24"/>
      <c r="L48" s="24"/>
      <c r="M48" s="24"/>
      <c r="N48" s="24">
        <f t="shared" si="5"/>
        <v>0</v>
      </c>
      <c r="O48" s="24"/>
      <c r="P48" s="26">
        <f>'Access-Dez'!M48</f>
        <v>30924711</v>
      </c>
      <c r="Q48" s="26"/>
      <c r="R48" s="26">
        <f t="shared" si="6"/>
        <v>30924711</v>
      </c>
      <c r="S48" s="26">
        <f>'Access-Dez'!N48</f>
        <v>30924695.52</v>
      </c>
      <c r="T48" s="41">
        <f t="shared" si="7"/>
        <v>0.99999949942943689</v>
      </c>
      <c r="U48" s="26">
        <f>'Access-Dez'!N48</f>
        <v>30924695.52</v>
      </c>
      <c r="V48" s="41">
        <f t="shared" si="8"/>
        <v>0.99999949942943689</v>
      </c>
      <c r="W48" s="26">
        <f>'Access-Dez'!O48</f>
        <v>30924695.52</v>
      </c>
      <c r="X48" s="41">
        <f t="shared" si="9"/>
        <v>0.99999949942943689</v>
      </c>
    </row>
    <row r="49" spans="1:24" ht="28.5" customHeight="1">
      <c r="A49" s="31" t="str">
        <f>'Access-Dez'!A49</f>
        <v>71103</v>
      </c>
      <c r="B49" s="27" t="str">
        <f>'Access-Dez'!B49</f>
        <v>ENCARGOS FINANC.DA UNIAO-SENTENCAS JUDICIAIS</v>
      </c>
      <c r="C49" s="23" t="str">
        <f>CONCATENATE('Access-Dez'!C49,".",'Access-Dez'!D49)</f>
        <v>28.846</v>
      </c>
      <c r="D49" s="23" t="str">
        <f>CONCATENATE('Access-Dez'!E49,".",'Access-Dez'!G49)</f>
        <v>0901.0625</v>
      </c>
      <c r="E49" s="27" t="str">
        <f>'Access-Dez'!F49</f>
        <v>OPERACOES ESPECIAIS: CUMPRIMENTO DE SENTENCAS JUDICIAIS</v>
      </c>
      <c r="F49" s="27" t="str">
        <f>'Access-Dez'!H49</f>
        <v>SENTENCAS JUDICIAIS TRANSITADAS EM JULGADO DE PEQUENO VALOR</v>
      </c>
      <c r="G49" s="23" t="str">
        <f>'Access-Dez'!I49</f>
        <v>1</v>
      </c>
      <c r="H49" s="23" t="str">
        <f>'Access-Dez'!J49</f>
        <v>0100</v>
      </c>
      <c r="I49" s="27" t="str">
        <f>'Access-Dez'!K49</f>
        <v>RECURSOS ORDINARIOS</v>
      </c>
      <c r="J49" s="23" t="str">
        <f>'Access-Dez'!L49</f>
        <v>5</v>
      </c>
      <c r="K49" s="24"/>
      <c r="L49" s="24"/>
      <c r="M49" s="24"/>
      <c r="N49" s="24">
        <f t="shared" si="5"/>
        <v>0</v>
      </c>
      <c r="O49" s="24"/>
      <c r="P49" s="26">
        <f>'Access-Dez'!M49</f>
        <v>127093</v>
      </c>
      <c r="Q49" s="26"/>
      <c r="R49" s="26">
        <f t="shared" si="6"/>
        <v>127093</v>
      </c>
      <c r="S49" s="26">
        <f>'Access-Dez'!N49</f>
        <v>127093</v>
      </c>
      <c r="T49" s="41">
        <f t="shared" si="7"/>
        <v>1</v>
      </c>
      <c r="U49" s="26">
        <f>'Access-Dez'!N49</f>
        <v>127093</v>
      </c>
      <c r="V49" s="41">
        <f t="shared" si="8"/>
        <v>1</v>
      </c>
      <c r="W49" s="26">
        <f>'Access-Dez'!O49</f>
        <v>127092.07</v>
      </c>
      <c r="X49" s="41">
        <f t="shared" si="9"/>
        <v>0.99999268252382123</v>
      </c>
    </row>
    <row r="50" spans="1:24" ht="28.5" customHeight="1">
      <c r="A50" s="31" t="str">
        <f>'Access-Dez'!A50</f>
        <v>71103</v>
      </c>
      <c r="B50" s="27" t="str">
        <f>'Access-Dez'!B50</f>
        <v>ENCARGOS FINANC.DA UNIAO-SENTENCAS JUDICIAIS</v>
      </c>
      <c r="C50" s="23" t="str">
        <f>CONCATENATE('Access-Dez'!C50,".",'Access-Dez'!D50)</f>
        <v>28.846</v>
      </c>
      <c r="D50" s="23" t="str">
        <f>CONCATENATE('Access-Dez'!E50,".",'Access-Dez'!G50)</f>
        <v>0901.0625</v>
      </c>
      <c r="E50" s="27" t="str">
        <f>'Access-Dez'!F50</f>
        <v>OPERACOES ESPECIAIS: CUMPRIMENTO DE SENTENCAS JUDICIAIS</v>
      </c>
      <c r="F50" s="27" t="str">
        <f>'Access-Dez'!H50</f>
        <v>SENTENCAS JUDICIAIS TRANSITADAS EM JULGADO DE PEQUENO VALOR</v>
      </c>
      <c r="G50" s="23" t="str">
        <f>'Access-Dez'!I50</f>
        <v>1</v>
      </c>
      <c r="H50" s="23" t="str">
        <f>'Access-Dez'!J50</f>
        <v>0100</v>
      </c>
      <c r="I50" s="27" t="str">
        <f>'Access-Dez'!K50</f>
        <v>RECURSOS ORDINARIOS</v>
      </c>
      <c r="J50" s="23" t="str">
        <f>'Access-Dez'!L50</f>
        <v>3</v>
      </c>
      <c r="K50" s="24"/>
      <c r="L50" s="24"/>
      <c r="M50" s="24"/>
      <c r="N50" s="24">
        <f>K50+L50-M50</f>
        <v>0</v>
      </c>
      <c r="O50" s="24"/>
      <c r="P50" s="26">
        <f>'Access-Dez'!M50</f>
        <v>315910677</v>
      </c>
      <c r="Q50" s="26"/>
      <c r="R50" s="26">
        <f>N50-O50+P50+Q50</f>
        <v>315910677</v>
      </c>
      <c r="S50" s="26">
        <f>'Access-Dez'!N50</f>
        <v>315910677</v>
      </c>
      <c r="T50" s="41">
        <f>IF(R50&gt;0,S50/R50,0)</f>
        <v>1</v>
      </c>
      <c r="U50" s="26">
        <f>'Access-Dez'!N50</f>
        <v>315910677</v>
      </c>
      <c r="V50" s="41">
        <f>IF(R50&gt;0,U50/R50,0)</f>
        <v>1</v>
      </c>
      <c r="W50" s="26">
        <f>'Access-Dez'!O50</f>
        <v>315893021.45999998</v>
      </c>
      <c r="X50" s="41">
        <f>IF(R50&gt;0,W50/R50,0)</f>
        <v>0.99994411224030888</v>
      </c>
    </row>
    <row r="51" spans="1:24" ht="28.5" customHeight="1" thickBot="1">
      <c r="A51" s="31" t="str">
        <f>'Access-Dez'!A51</f>
        <v>71103</v>
      </c>
      <c r="B51" s="27" t="str">
        <f>'Access-Dez'!B51</f>
        <v>ENCARGOS FINANC.DA UNIAO-SENTENCAS JUDICIAIS</v>
      </c>
      <c r="C51" s="23" t="str">
        <f>CONCATENATE('Access-Dez'!C51,".",'Access-Dez'!D51)</f>
        <v>28.846</v>
      </c>
      <c r="D51" s="23" t="str">
        <f>CONCATENATE('Access-Dez'!E51,".",'Access-Dez'!G51)</f>
        <v>0901.0625</v>
      </c>
      <c r="E51" s="27" t="str">
        <f>'Access-Dez'!F51</f>
        <v>OPERACOES ESPECIAIS: CUMPRIMENTO DE SENTENCAS JUDICIAIS</v>
      </c>
      <c r="F51" s="27" t="str">
        <f>'Access-Dez'!H51</f>
        <v>SENTENCAS JUDICIAIS TRANSITADAS EM JULGADO DE PEQUENO VALOR</v>
      </c>
      <c r="G51" s="23" t="str">
        <f>'Access-Dez'!I51</f>
        <v>1</v>
      </c>
      <c r="H51" s="23" t="str">
        <f>'Access-Dez'!J51</f>
        <v>0100</v>
      </c>
      <c r="I51" s="27" t="str">
        <f>'Access-Dez'!K51</f>
        <v>RECURSOS ORDINARIOS</v>
      </c>
      <c r="J51" s="23" t="str">
        <f>'Access-Dez'!L51</f>
        <v>1</v>
      </c>
      <c r="K51" s="24"/>
      <c r="L51" s="24"/>
      <c r="M51" s="24"/>
      <c r="N51" s="24">
        <f>K51+L51-M51</f>
        <v>0</v>
      </c>
      <c r="O51" s="24"/>
      <c r="P51" s="26">
        <f>'Access-Dez'!M51</f>
        <v>39541124</v>
      </c>
      <c r="Q51" s="26"/>
      <c r="R51" s="26">
        <f>N51-O51+P51+Q51</f>
        <v>39541124</v>
      </c>
      <c r="S51" s="26">
        <f>'Access-Dez'!N51</f>
        <v>39541124</v>
      </c>
      <c r="T51" s="41">
        <f>IF(R51&gt;0,S51/R51,0)</f>
        <v>1</v>
      </c>
      <c r="U51" s="26">
        <f>'Access-Dez'!N51</f>
        <v>39541124</v>
      </c>
      <c r="V51" s="41">
        <f>IF(R51&gt;0,U51/R51,0)</f>
        <v>1</v>
      </c>
      <c r="W51" s="26">
        <f>'Access-Dez'!O51</f>
        <v>39541122.479999997</v>
      </c>
      <c r="X51" s="41">
        <f>IF(R51&gt;0,W51/R51,0)</f>
        <v>0.99999996155900872</v>
      </c>
    </row>
    <row r="52" spans="1:24" ht="28.5" customHeight="1" thickBot="1">
      <c r="A52" s="78" t="s">
        <v>102</v>
      </c>
      <c r="B52" s="79"/>
      <c r="C52" s="79"/>
      <c r="D52" s="79"/>
      <c r="E52" s="79"/>
      <c r="F52" s="79"/>
      <c r="G52" s="79"/>
      <c r="H52" s="79"/>
      <c r="I52" s="79"/>
      <c r="J52" s="80"/>
      <c r="K52" s="28">
        <f t="shared" ref="K52:S52" si="10">SUM(K10:K51)</f>
        <v>0</v>
      </c>
      <c r="L52" s="28">
        <f t="shared" si="10"/>
        <v>0</v>
      </c>
      <c r="M52" s="28">
        <f t="shared" si="10"/>
        <v>0</v>
      </c>
      <c r="N52" s="28">
        <f t="shared" si="10"/>
        <v>0</v>
      </c>
      <c r="O52" s="28">
        <f t="shared" si="10"/>
        <v>0</v>
      </c>
      <c r="P52" s="42">
        <f t="shared" si="10"/>
        <v>4722127978.0699987</v>
      </c>
      <c r="Q52" s="42">
        <f t="shared" si="10"/>
        <v>0</v>
      </c>
      <c r="R52" s="42">
        <f t="shared" si="10"/>
        <v>4722127978.0699987</v>
      </c>
      <c r="S52" s="42">
        <f t="shared" si="10"/>
        <v>4722127952.3499994</v>
      </c>
      <c r="T52" s="43">
        <f t="shared" si="2"/>
        <v>0.99999999455330324</v>
      </c>
      <c r="U52" s="42">
        <f>SUM(U10:U51)</f>
        <v>4722127952.3499994</v>
      </c>
      <c r="V52" s="43">
        <f t="shared" si="3"/>
        <v>0.99999999455330324</v>
      </c>
      <c r="W52" s="42">
        <f>SUM(W10:W51)</f>
        <v>4721290241.5199995</v>
      </c>
      <c r="X52" s="43">
        <f t="shared" si="4"/>
        <v>0.99982259342527569</v>
      </c>
    </row>
    <row r="53" spans="1:24" ht="28.5" customHeight="1">
      <c r="A53" s="3" t="s">
        <v>103</v>
      </c>
      <c r="B53" s="3"/>
      <c r="C53" s="3"/>
      <c r="D53" s="3"/>
      <c r="E53" s="3"/>
      <c r="F53" s="3"/>
      <c r="G53" s="3"/>
      <c r="H53" s="4"/>
      <c r="I53" s="4"/>
      <c r="J53" s="4"/>
      <c r="K53" s="3"/>
      <c r="L53" s="3"/>
      <c r="M53" s="3"/>
      <c r="N53" s="3"/>
      <c r="O53" s="3"/>
      <c r="P53" s="48"/>
      <c r="Q53" s="3"/>
      <c r="R53" s="3"/>
      <c r="S53" s="3"/>
      <c r="T53" s="3"/>
      <c r="U53" s="5"/>
      <c r="V53" s="3"/>
      <c r="W53" s="5"/>
      <c r="X53" s="3"/>
    </row>
    <row r="54" spans="1:24" ht="28.5" customHeight="1">
      <c r="A54" s="3" t="s">
        <v>104</v>
      </c>
      <c r="B54" s="29"/>
      <c r="C54" s="3"/>
      <c r="D54" s="3"/>
      <c r="E54" s="3"/>
      <c r="F54" s="3"/>
      <c r="G54" s="3"/>
      <c r="H54" s="4"/>
      <c r="I54" s="4"/>
      <c r="J54" s="4"/>
      <c r="K54" s="3"/>
      <c r="L54" s="3"/>
      <c r="M54" s="3"/>
      <c r="N54" s="3"/>
      <c r="O54" s="3"/>
      <c r="P54" s="47"/>
      <c r="Q54" s="3"/>
      <c r="R54" s="3"/>
      <c r="S54" s="3"/>
      <c r="T54" s="3"/>
      <c r="U54" s="5"/>
      <c r="V54" s="3"/>
      <c r="W54" s="5"/>
      <c r="X54" s="3"/>
    </row>
    <row r="55" spans="1:24" ht="33.75" customHeight="1">
      <c r="A55" s="3"/>
      <c r="B55" s="29"/>
      <c r="C55" s="3"/>
      <c r="D55" s="3"/>
      <c r="E55" s="3"/>
      <c r="F55" s="3"/>
      <c r="G55" s="3"/>
      <c r="H55" s="4"/>
      <c r="I55" s="4"/>
      <c r="J55" s="4"/>
      <c r="K55" s="3"/>
      <c r="L55" s="3"/>
      <c r="M55" s="3"/>
      <c r="N55" s="3"/>
      <c r="O55" s="3"/>
      <c r="P55" s="46"/>
      <c r="Q55" s="3"/>
      <c r="R55" s="3"/>
      <c r="S55" s="3"/>
      <c r="T55" s="3"/>
      <c r="U55" s="5"/>
      <c r="V55" s="3"/>
      <c r="W55" s="5"/>
      <c r="X55" s="3"/>
    </row>
    <row r="56" spans="1:24" ht="33.75" customHeight="1">
      <c r="N56" s="57" t="s">
        <v>15</v>
      </c>
      <c r="O56" s="56"/>
      <c r="P56" s="55">
        <f>SUM(P10:P51)</f>
        <v>4722127978.0699987</v>
      </c>
      <c r="R56" s="55">
        <f>SUM(R10:R51)</f>
        <v>4722127978.0699987</v>
      </c>
      <c r="S56" s="55">
        <f>SUM(S10:S51)</f>
        <v>4722127952.3499994</v>
      </c>
      <c r="T56" s="45"/>
      <c r="U56" s="55">
        <f>SUM(U10:U51)</f>
        <v>4722127952.3499994</v>
      </c>
      <c r="V56" s="45"/>
      <c r="W56" s="55">
        <f>SUM(W10:W51)</f>
        <v>4721290241.5199995</v>
      </c>
      <c r="X56" s="50"/>
    </row>
    <row r="57" spans="1:24" ht="33.75" customHeight="1">
      <c r="A57" s="1"/>
      <c r="B57" s="1"/>
      <c r="C57" s="1"/>
      <c r="N57" s="59" t="s">
        <v>18</v>
      </c>
      <c r="O57" s="56"/>
      <c r="P57" s="54">
        <v>4722127978.0699997</v>
      </c>
      <c r="R57" s="51">
        <v>4722127978.0699997</v>
      </c>
      <c r="S57" s="51">
        <v>4722127952.3500004</v>
      </c>
      <c r="T57" s="52"/>
      <c r="U57" s="51">
        <v>4721290241.5200005</v>
      </c>
      <c r="V57" s="52"/>
      <c r="W57" s="51">
        <v>4721290241.5200005</v>
      </c>
      <c r="X57" s="50"/>
    </row>
    <row r="58" spans="1:24" ht="33.75" customHeight="1">
      <c r="N58" s="60" t="s">
        <v>17</v>
      </c>
      <c r="O58" s="56"/>
      <c r="P58" s="54"/>
      <c r="R58" s="51"/>
      <c r="S58" s="51"/>
      <c r="T58" s="52"/>
      <c r="U58" s="51"/>
      <c r="V58" s="52"/>
      <c r="W58" s="51"/>
      <c r="X58" s="50"/>
    </row>
    <row r="59" spans="1:24" ht="33.75" customHeight="1">
      <c r="C59" s="1"/>
      <c r="N59" s="57" t="s">
        <v>16</v>
      </c>
      <c r="O59" s="56"/>
      <c r="P59" s="49">
        <f>+P56-P57</f>
        <v>0</v>
      </c>
      <c r="R59" s="49">
        <f>+R56-R57</f>
        <v>0</v>
      </c>
      <c r="S59" s="49">
        <f>+S56-S57</f>
        <v>0</v>
      </c>
      <c r="T59" s="52"/>
      <c r="U59" s="49">
        <f>+U56-U57</f>
        <v>837710.82999897003</v>
      </c>
      <c r="V59" s="52"/>
      <c r="W59" s="49">
        <f>+W56-W57</f>
        <v>0</v>
      </c>
      <c r="X59" s="50"/>
    </row>
    <row r="60" spans="1:24" ht="33.75" customHeight="1">
      <c r="C60" s="1"/>
      <c r="O60" s="44"/>
      <c r="P60" s="44"/>
      <c r="R60" s="44"/>
      <c r="S60" s="44"/>
      <c r="T60" s="44"/>
      <c r="U60" s="44"/>
      <c r="V60" s="44"/>
      <c r="W60" s="44"/>
      <c r="X60" s="44"/>
    </row>
    <row r="61" spans="1:24">
      <c r="N61" s="50"/>
      <c r="O61" s="50"/>
      <c r="P61" s="58" t="s">
        <v>20</v>
      </c>
      <c r="R61" s="50"/>
      <c r="S61" s="50"/>
      <c r="T61" s="50"/>
      <c r="U61" s="50"/>
      <c r="V61" s="50"/>
      <c r="W61" s="50"/>
      <c r="X61" s="50"/>
    </row>
    <row r="62" spans="1:24" ht="25.5" customHeight="1">
      <c r="U62" s="65" t="s">
        <v>138</v>
      </c>
    </row>
    <row r="63" spans="1:24" ht="25.5" customHeight="1">
      <c r="U63" s="65" t="s">
        <v>139</v>
      </c>
    </row>
  </sheetData>
  <mergeCells count="17">
    <mergeCell ref="J8:J9"/>
    <mergeCell ref="A52:J52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ageMargins left="0.78740157499999996" right="0.78740157499999996" top="0.984251969" bottom="0.984251969" header="0.49212598499999999" footer="0.49212598499999999"/>
  <pageSetup paperSize="9" scale="28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Q36"/>
  <sheetViews>
    <sheetView zoomScale="85" zoomScaleNormal="85" workbookViewId="0">
      <selection activeCell="U63" sqref="U63"/>
    </sheetView>
  </sheetViews>
  <sheetFormatPr defaultRowHeight="12.75"/>
  <cols>
    <col min="13" max="17" width="16.140625" customWidth="1"/>
  </cols>
  <sheetData>
    <row r="1" spans="1:17">
      <c r="A1" t="s">
        <v>126</v>
      </c>
    </row>
    <row r="3" spans="1:17" ht="10.5" customHeight="1">
      <c r="A3" t="s">
        <v>109</v>
      </c>
    </row>
    <row r="4" spans="1:17" ht="10.5" customHeight="1">
      <c r="A4" s="95" t="s">
        <v>140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</row>
    <row r="6" spans="1:17">
      <c r="A6" t="s">
        <v>21</v>
      </c>
      <c r="C6" t="s">
        <v>22</v>
      </c>
      <c r="D6" t="s">
        <v>23</v>
      </c>
      <c r="E6" t="s">
        <v>24</v>
      </c>
      <c r="G6" t="s">
        <v>25</v>
      </c>
      <c r="I6" t="s">
        <v>26</v>
      </c>
      <c r="J6" t="s">
        <v>27</v>
      </c>
      <c r="K6" t="s">
        <v>28</v>
      </c>
      <c r="L6" t="s">
        <v>29</v>
      </c>
      <c r="M6" t="s">
        <v>153</v>
      </c>
      <c r="N6" t="s">
        <v>154</v>
      </c>
      <c r="O6" t="s">
        <v>128</v>
      </c>
      <c r="P6" t="s">
        <v>129</v>
      </c>
      <c r="Q6" t="s">
        <v>130</v>
      </c>
    </row>
    <row r="7" spans="1:17">
      <c r="M7" t="s">
        <v>155</v>
      </c>
      <c r="N7" t="s">
        <v>156</v>
      </c>
      <c r="O7" t="s">
        <v>131</v>
      </c>
      <c r="P7" t="s">
        <v>132</v>
      </c>
      <c r="Q7" t="s">
        <v>133</v>
      </c>
    </row>
    <row r="8" spans="1:17">
      <c r="L8" t="s">
        <v>32</v>
      </c>
      <c r="M8" t="s">
        <v>134</v>
      </c>
      <c r="N8" t="s">
        <v>134</v>
      </c>
      <c r="O8" t="s">
        <v>134</v>
      </c>
      <c r="P8" t="s">
        <v>134</v>
      </c>
      <c r="Q8" t="s">
        <v>134</v>
      </c>
    </row>
    <row r="9" spans="1:17">
      <c r="A9" t="s">
        <v>141</v>
      </c>
      <c r="B9" t="s">
        <v>142</v>
      </c>
      <c r="C9" t="s">
        <v>35</v>
      </c>
      <c r="D9" t="s">
        <v>36</v>
      </c>
      <c r="E9" t="s">
        <v>37</v>
      </c>
      <c r="F9" t="s">
        <v>38</v>
      </c>
      <c r="G9" t="s">
        <v>39</v>
      </c>
      <c r="H9" t="s">
        <v>110</v>
      </c>
      <c r="I9" t="s">
        <v>13</v>
      </c>
      <c r="J9" t="s">
        <v>19</v>
      </c>
      <c r="K9" t="s">
        <v>40</v>
      </c>
      <c r="L9" t="s">
        <v>14</v>
      </c>
      <c r="M9" s="63">
        <v>80877171</v>
      </c>
      <c r="N9" s="63">
        <v>80877171</v>
      </c>
    </row>
    <row r="10" spans="1:17">
      <c r="A10" t="s">
        <v>141</v>
      </c>
      <c r="B10" t="s">
        <v>142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110</v>
      </c>
      <c r="I10" t="s">
        <v>13</v>
      </c>
      <c r="J10" t="s">
        <v>19</v>
      </c>
      <c r="K10" t="s">
        <v>40</v>
      </c>
      <c r="L10" t="s">
        <v>12</v>
      </c>
      <c r="M10" s="63">
        <v>1301585</v>
      </c>
      <c r="N10" s="63">
        <v>1301585</v>
      </c>
    </row>
    <row r="11" spans="1:17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39</v>
      </c>
      <c r="H11" t="s">
        <v>110</v>
      </c>
      <c r="I11" t="s">
        <v>13</v>
      </c>
      <c r="J11" t="s">
        <v>19</v>
      </c>
      <c r="K11" t="s">
        <v>40</v>
      </c>
      <c r="L11" t="s">
        <v>13</v>
      </c>
      <c r="M11" s="63">
        <v>1491350</v>
      </c>
      <c r="N11" s="63">
        <v>1491350</v>
      </c>
    </row>
    <row r="12" spans="1:17">
      <c r="A12" t="s">
        <v>43</v>
      </c>
      <c r="B12" t="s">
        <v>44</v>
      </c>
      <c r="C12" t="s">
        <v>35</v>
      </c>
      <c r="D12" t="s">
        <v>36</v>
      </c>
      <c r="E12" t="s">
        <v>37</v>
      </c>
      <c r="F12" t="s">
        <v>38</v>
      </c>
      <c r="G12" t="s">
        <v>39</v>
      </c>
      <c r="H12" t="s">
        <v>110</v>
      </c>
      <c r="I12" t="s">
        <v>13</v>
      </c>
      <c r="J12" t="s">
        <v>19</v>
      </c>
      <c r="K12" t="s">
        <v>40</v>
      </c>
      <c r="L12" t="s">
        <v>12</v>
      </c>
      <c r="M12" s="63">
        <v>10427703</v>
      </c>
      <c r="N12" s="63">
        <v>10427703</v>
      </c>
    </row>
    <row r="13" spans="1:17">
      <c r="A13" t="s">
        <v>45</v>
      </c>
      <c r="B13" t="s">
        <v>46</v>
      </c>
      <c r="C13" t="s">
        <v>35</v>
      </c>
      <c r="D13" t="s">
        <v>36</v>
      </c>
      <c r="E13" t="s">
        <v>37</v>
      </c>
      <c r="F13" t="s">
        <v>38</v>
      </c>
      <c r="G13" t="s">
        <v>39</v>
      </c>
      <c r="H13" t="s">
        <v>110</v>
      </c>
      <c r="I13" t="s">
        <v>13</v>
      </c>
      <c r="J13" t="s">
        <v>19</v>
      </c>
      <c r="K13" t="s">
        <v>40</v>
      </c>
      <c r="L13" t="s">
        <v>12</v>
      </c>
      <c r="M13" s="63">
        <v>65479</v>
      </c>
      <c r="N13" s="63">
        <v>65479</v>
      </c>
    </row>
    <row r="14" spans="1:17">
      <c r="A14" t="s">
        <v>45</v>
      </c>
      <c r="B14" t="s">
        <v>46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110</v>
      </c>
      <c r="I14" t="s">
        <v>13</v>
      </c>
      <c r="J14" t="s">
        <v>19</v>
      </c>
      <c r="K14" t="s">
        <v>40</v>
      </c>
      <c r="L14" t="s">
        <v>13</v>
      </c>
      <c r="M14" s="63">
        <v>3274347</v>
      </c>
      <c r="N14" s="63">
        <v>3274347</v>
      </c>
    </row>
    <row r="15" spans="1:17">
      <c r="A15" t="s">
        <v>47</v>
      </c>
      <c r="B15" t="s">
        <v>48</v>
      </c>
      <c r="C15" t="s">
        <v>35</v>
      </c>
      <c r="D15" t="s">
        <v>36</v>
      </c>
      <c r="E15" t="s">
        <v>37</v>
      </c>
      <c r="F15" t="s">
        <v>38</v>
      </c>
      <c r="G15" t="s">
        <v>39</v>
      </c>
      <c r="H15" t="s">
        <v>110</v>
      </c>
      <c r="I15" t="s">
        <v>13</v>
      </c>
      <c r="J15" t="s">
        <v>19</v>
      </c>
      <c r="K15" t="s">
        <v>40</v>
      </c>
      <c r="L15" t="s">
        <v>13</v>
      </c>
      <c r="M15" s="63">
        <v>230851</v>
      </c>
      <c r="N15" s="63">
        <v>230851</v>
      </c>
    </row>
    <row r="16" spans="1:17">
      <c r="A16" t="s">
        <v>49</v>
      </c>
      <c r="B16" t="s">
        <v>50</v>
      </c>
      <c r="C16" t="s">
        <v>35</v>
      </c>
      <c r="D16" t="s">
        <v>36</v>
      </c>
      <c r="E16" t="s">
        <v>37</v>
      </c>
      <c r="F16" t="s">
        <v>38</v>
      </c>
      <c r="G16" t="s">
        <v>39</v>
      </c>
      <c r="H16" t="s">
        <v>110</v>
      </c>
      <c r="I16" t="s">
        <v>13</v>
      </c>
      <c r="J16" t="s">
        <v>19</v>
      </c>
      <c r="K16" t="s">
        <v>40</v>
      </c>
      <c r="L16" t="s">
        <v>12</v>
      </c>
      <c r="M16" s="63">
        <v>254172</v>
      </c>
      <c r="N16" s="63">
        <v>254172</v>
      </c>
    </row>
    <row r="17" spans="1:17">
      <c r="A17" t="s">
        <v>49</v>
      </c>
      <c r="B17" t="s">
        <v>50</v>
      </c>
      <c r="C17" t="s">
        <v>35</v>
      </c>
      <c r="D17" t="s">
        <v>36</v>
      </c>
      <c r="E17" t="s">
        <v>37</v>
      </c>
      <c r="F17" t="s">
        <v>38</v>
      </c>
      <c r="G17" t="s">
        <v>39</v>
      </c>
      <c r="H17" t="s">
        <v>110</v>
      </c>
      <c r="I17" t="s">
        <v>13</v>
      </c>
      <c r="J17" t="s">
        <v>19</v>
      </c>
      <c r="K17" t="s">
        <v>40</v>
      </c>
      <c r="L17" t="s">
        <v>13</v>
      </c>
      <c r="M17" s="63">
        <v>1375710</v>
      </c>
      <c r="N17" s="63">
        <v>1375710</v>
      </c>
    </row>
    <row r="18" spans="1:17">
      <c r="A18" t="s">
        <v>143</v>
      </c>
      <c r="B18" t="s">
        <v>144</v>
      </c>
      <c r="C18" t="s">
        <v>35</v>
      </c>
      <c r="D18" t="s">
        <v>36</v>
      </c>
      <c r="E18" t="s">
        <v>37</v>
      </c>
      <c r="F18" t="s">
        <v>38</v>
      </c>
      <c r="G18" t="s">
        <v>39</v>
      </c>
      <c r="H18" t="s">
        <v>110</v>
      </c>
      <c r="I18" t="s">
        <v>13</v>
      </c>
      <c r="J18" t="s">
        <v>19</v>
      </c>
      <c r="K18" t="s">
        <v>40</v>
      </c>
      <c r="L18" t="s">
        <v>13</v>
      </c>
      <c r="M18" s="63">
        <v>99156</v>
      </c>
      <c r="N18" s="63">
        <v>99156</v>
      </c>
    </row>
    <row r="19" spans="1:17">
      <c r="A19" t="s">
        <v>145</v>
      </c>
      <c r="B19" t="s">
        <v>146</v>
      </c>
      <c r="C19" t="s">
        <v>35</v>
      </c>
      <c r="D19" t="s">
        <v>36</v>
      </c>
      <c r="E19" t="s">
        <v>37</v>
      </c>
      <c r="F19" t="s">
        <v>38</v>
      </c>
      <c r="G19" t="s">
        <v>39</v>
      </c>
      <c r="H19" t="s">
        <v>110</v>
      </c>
      <c r="I19" t="s">
        <v>13</v>
      </c>
      <c r="J19" t="s">
        <v>19</v>
      </c>
      <c r="K19" t="s">
        <v>40</v>
      </c>
      <c r="L19" t="s">
        <v>13</v>
      </c>
      <c r="M19" s="63">
        <v>85663</v>
      </c>
      <c r="N19" s="63">
        <v>85663</v>
      </c>
    </row>
    <row r="20" spans="1:17">
      <c r="A20" t="s">
        <v>116</v>
      </c>
      <c r="B20" t="s">
        <v>117</v>
      </c>
      <c r="C20" t="s">
        <v>35</v>
      </c>
      <c r="D20" t="s">
        <v>36</v>
      </c>
      <c r="E20" t="s">
        <v>37</v>
      </c>
      <c r="F20" t="s">
        <v>38</v>
      </c>
      <c r="G20" t="s">
        <v>39</v>
      </c>
      <c r="H20" t="s">
        <v>110</v>
      </c>
      <c r="I20" t="s">
        <v>13</v>
      </c>
      <c r="J20" t="s">
        <v>19</v>
      </c>
      <c r="K20" t="s">
        <v>40</v>
      </c>
      <c r="L20" t="s">
        <v>13</v>
      </c>
      <c r="M20" s="63">
        <v>473460</v>
      </c>
      <c r="N20" s="63">
        <v>473460</v>
      </c>
    </row>
    <row r="21" spans="1:17">
      <c r="A21" t="s">
        <v>61</v>
      </c>
      <c r="B21" t="s">
        <v>62</v>
      </c>
      <c r="C21" t="s">
        <v>35</v>
      </c>
      <c r="D21" t="s">
        <v>36</v>
      </c>
      <c r="E21" t="s">
        <v>37</v>
      </c>
      <c r="F21" t="s">
        <v>38</v>
      </c>
      <c r="G21" t="s">
        <v>39</v>
      </c>
      <c r="H21" t="s">
        <v>110</v>
      </c>
      <c r="I21" t="s">
        <v>13</v>
      </c>
      <c r="J21" t="s">
        <v>19</v>
      </c>
      <c r="K21" t="s">
        <v>40</v>
      </c>
      <c r="L21" t="s">
        <v>12</v>
      </c>
      <c r="M21" s="63">
        <v>66079</v>
      </c>
      <c r="N21" s="63">
        <v>66079</v>
      </c>
    </row>
    <row r="22" spans="1:17">
      <c r="A22" t="s">
        <v>61</v>
      </c>
      <c r="B22" t="s">
        <v>62</v>
      </c>
      <c r="C22" t="s">
        <v>35</v>
      </c>
      <c r="D22" t="s">
        <v>36</v>
      </c>
      <c r="E22" t="s">
        <v>37</v>
      </c>
      <c r="F22" t="s">
        <v>38</v>
      </c>
      <c r="G22" t="s">
        <v>39</v>
      </c>
      <c r="H22" t="s">
        <v>110</v>
      </c>
      <c r="I22" t="s">
        <v>13</v>
      </c>
      <c r="J22" t="s">
        <v>19</v>
      </c>
      <c r="K22" t="s">
        <v>40</v>
      </c>
      <c r="L22" t="s">
        <v>13</v>
      </c>
      <c r="M22" s="63">
        <v>209695</v>
      </c>
      <c r="N22" s="63">
        <v>209695</v>
      </c>
    </row>
    <row r="23" spans="1:17">
      <c r="A23" t="s">
        <v>147</v>
      </c>
      <c r="B23" t="s">
        <v>115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110</v>
      </c>
      <c r="I23" t="s">
        <v>55</v>
      </c>
      <c r="J23" t="s">
        <v>19</v>
      </c>
      <c r="K23" t="s">
        <v>40</v>
      </c>
      <c r="L23" t="s">
        <v>12</v>
      </c>
      <c r="M23" s="63">
        <v>37975328</v>
      </c>
      <c r="N23" s="63">
        <v>37975328</v>
      </c>
    </row>
    <row r="24" spans="1:17">
      <c r="A24" t="s">
        <v>147</v>
      </c>
      <c r="B24" t="s">
        <v>115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110</v>
      </c>
      <c r="I24" t="s">
        <v>55</v>
      </c>
      <c r="J24" t="s">
        <v>19</v>
      </c>
      <c r="K24" t="s">
        <v>40</v>
      </c>
      <c r="L24" t="s">
        <v>13</v>
      </c>
      <c r="M24" s="63">
        <v>7539383</v>
      </c>
      <c r="N24" s="63">
        <v>7539383</v>
      </c>
    </row>
    <row r="25" spans="1:17">
      <c r="A25" t="s">
        <v>65</v>
      </c>
      <c r="B25" t="s">
        <v>66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110</v>
      </c>
      <c r="I25" t="s">
        <v>55</v>
      </c>
      <c r="J25" t="s">
        <v>19</v>
      </c>
      <c r="K25" t="s">
        <v>40</v>
      </c>
      <c r="L25" t="s">
        <v>12</v>
      </c>
      <c r="M25" s="63">
        <v>81259165</v>
      </c>
      <c r="N25" s="63">
        <v>81259165</v>
      </c>
    </row>
    <row r="26" spans="1:17">
      <c r="A26" t="s">
        <v>65</v>
      </c>
      <c r="B26" t="s">
        <v>66</v>
      </c>
      <c r="C26" t="s">
        <v>35</v>
      </c>
      <c r="D26" t="s">
        <v>36</v>
      </c>
      <c r="E26" t="s">
        <v>37</v>
      </c>
      <c r="F26" t="s">
        <v>38</v>
      </c>
      <c r="G26" t="s">
        <v>56</v>
      </c>
      <c r="H26" t="s">
        <v>120</v>
      </c>
      <c r="I26" t="s">
        <v>55</v>
      </c>
      <c r="J26" t="s">
        <v>19</v>
      </c>
      <c r="K26" t="s">
        <v>40</v>
      </c>
      <c r="L26" t="s">
        <v>12</v>
      </c>
      <c r="M26" s="63">
        <v>9825667</v>
      </c>
      <c r="N26" s="63">
        <v>0</v>
      </c>
      <c r="O26" s="63">
        <v>9825666.5099999998</v>
      </c>
      <c r="P26" s="63">
        <v>9825666.5099999998</v>
      </c>
      <c r="Q26" s="63">
        <v>9825666.5099999998</v>
      </c>
    </row>
    <row r="27" spans="1:17">
      <c r="A27" t="s">
        <v>148</v>
      </c>
      <c r="B27" t="s">
        <v>149</v>
      </c>
      <c r="C27" t="s">
        <v>35</v>
      </c>
      <c r="D27" t="s">
        <v>36</v>
      </c>
      <c r="E27" t="s">
        <v>37</v>
      </c>
      <c r="F27" t="s">
        <v>38</v>
      </c>
      <c r="G27" t="s">
        <v>39</v>
      </c>
      <c r="H27" t="s">
        <v>110</v>
      </c>
      <c r="I27" t="s">
        <v>55</v>
      </c>
      <c r="J27" t="s">
        <v>19</v>
      </c>
      <c r="K27" t="s">
        <v>40</v>
      </c>
      <c r="L27" t="s">
        <v>12</v>
      </c>
      <c r="M27" s="63">
        <v>2264051660</v>
      </c>
      <c r="N27" s="63">
        <v>2264051660</v>
      </c>
    </row>
    <row r="28" spans="1:17">
      <c r="A28" t="s">
        <v>148</v>
      </c>
      <c r="B28" t="s">
        <v>149</v>
      </c>
      <c r="C28" t="s">
        <v>35</v>
      </c>
      <c r="D28" t="s">
        <v>36</v>
      </c>
      <c r="E28" t="s">
        <v>37</v>
      </c>
      <c r="F28" t="s">
        <v>38</v>
      </c>
      <c r="G28" t="s">
        <v>56</v>
      </c>
      <c r="H28" t="s">
        <v>120</v>
      </c>
      <c r="I28" t="s">
        <v>55</v>
      </c>
      <c r="J28" t="s">
        <v>19</v>
      </c>
      <c r="K28" t="s">
        <v>40</v>
      </c>
      <c r="L28" t="s">
        <v>12</v>
      </c>
      <c r="M28" s="63">
        <v>83382476</v>
      </c>
      <c r="N28" s="63">
        <v>0</v>
      </c>
      <c r="O28" s="63">
        <v>83378567.079999998</v>
      </c>
      <c r="P28" s="63">
        <v>83378567.079999998</v>
      </c>
      <c r="Q28" s="63">
        <v>83378567.079999998</v>
      </c>
    </row>
    <row r="29" spans="1:17">
      <c r="A29" t="s">
        <v>67</v>
      </c>
      <c r="B29" t="s">
        <v>68</v>
      </c>
      <c r="C29" t="s">
        <v>35</v>
      </c>
      <c r="D29" t="s">
        <v>36</v>
      </c>
      <c r="E29" t="s">
        <v>37</v>
      </c>
      <c r="F29" t="s">
        <v>38</v>
      </c>
      <c r="G29" t="s">
        <v>39</v>
      </c>
      <c r="H29" t="s">
        <v>110</v>
      </c>
      <c r="I29" t="s">
        <v>13</v>
      </c>
      <c r="J29" t="s">
        <v>19</v>
      </c>
      <c r="K29" t="s">
        <v>40</v>
      </c>
      <c r="L29" t="s">
        <v>14</v>
      </c>
      <c r="M29" s="63">
        <v>23168353</v>
      </c>
      <c r="N29" s="63">
        <v>23168353</v>
      </c>
    </row>
    <row r="30" spans="1:17">
      <c r="A30" t="s">
        <v>67</v>
      </c>
      <c r="B30" t="s">
        <v>68</v>
      </c>
      <c r="C30" t="s">
        <v>35</v>
      </c>
      <c r="D30" t="s">
        <v>36</v>
      </c>
      <c r="E30" t="s">
        <v>37</v>
      </c>
      <c r="F30" t="s">
        <v>38</v>
      </c>
      <c r="G30" t="s">
        <v>39</v>
      </c>
      <c r="H30" t="s">
        <v>110</v>
      </c>
      <c r="I30" t="s">
        <v>13</v>
      </c>
      <c r="J30" t="s">
        <v>19</v>
      </c>
      <c r="K30" t="s">
        <v>40</v>
      </c>
      <c r="L30" t="s">
        <v>13</v>
      </c>
      <c r="M30" s="63">
        <v>69701402</v>
      </c>
      <c r="N30" s="63">
        <v>69701402</v>
      </c>
    </row>
    <row r="31" spans="1:17">
      <c r="A31" t="s">
        <v>67</v>
      </c>
      <c r="B31" t="s">
        <v>68</v>
      </c>
      <c r="C31" t="s">
        <v>35</v>
      </c>
      <c r="D31" t="s">
        <v>36</v>
      </c>
      <c r="E31" t="s">
        <v>37</v>
      </c>
      <c r="F31" t="s">
        <v>38</v>
      </c>
      <c r="G31" t="s">
        <v>39</v>
      </c>
      <c r="H31" t="s">
        <v>110</v>
      </c>
      <c r="I31" t="s">
        <v>13</v>
      </c>
      <c r="J31" t="s">
        <v>150</v>
      </c>
      <c r="K31" t="s">
        <v>151</v>
      </c>
      <c r="L31" t="s">
        <v>12</v>
      </c>
      <c r="M31" s="63">
        <v>899763337</v>
      </c>
      <c r="N31" s="63">
        <v>899763337</v>
      </c>
    </row>
    <row r="32" spans="1:17">
      <c r="A32" t="s">
        <v>67</v>
      </c>
      <c r="B32" t="s">
        <v>68</v>
      </c>
      <c r="C32" t="s">
        <v>35</v>
      </c>
      <c r="D32" t="s">
        <v>36</v>
      </c>
      <c r="E32" t="s">
        <v>37</v>
      </c>
      <c r="F32" t="s">
        <v>38</v>
      </c>
      <c r="G32" t="s">
        <v>41</v>
      </c>
      <c r="H32" t="s">
        <v>42</v>
      </c>
      <c r="I32" t="s">
        <v>13</v>
      </c>
      <c r="J32" t="s">
        <v>19</v>
      </c>
      <c r="K32" t="s">
        <v>40</v>
      </c>
      <c r="L32" t="s">
        <v>13</v>
      </c>
      <c r="M32" s="63">
        <v>397957</v>
      </c>
      <c r="N32" s="63">
        <v>0</v>
      </c>
      <c r="O32" s="63">
        <v>397956.46</v>
      </c>
      <c r="P32" s="63">
        <v>397956.46</v>
      </c>
      <c r="Q32" s="63">
        <v>397956.46</v>
      </c>
    </row>
    <row r="33" spans="1:17">
      <c r="A33" t="s">
        <v>67</v>
      </c>
      <c r="B33" t="s">
        <v>68</v>
      </c>
      <c r="C33" t="s">
        <v>35</v>
      </c>
      <c r="D33" t="s">
        <v>36</v>
      </c>
      <c r="E33" t="s">
        <v>37</v>
      </c>
      <c r="F33" t="s">
        <v>38</v>
      </c>
      <c r="G33" t="s">
        <v>56</v>
      </c>
      <c r="H33" t="s">
        <v>120</v>
      </c>
      <c r="I33" t="s">
        <v>13</v>
      </c>
      <c r="J33" t="s">
        <v>19</v>
      </c>
      <c r="K33" t="s">
        <v>40</v>
      </c>
      <c r="L33" t="s">
        <v>12</v>
      </c>
      <c r="M33" s="63">
        <v>17326086</v>
      </c>
      <c r="N33" s="63">
        <v>0</v>
      </c>
      <c r="O33" s="63">
        <v>17307844.420000002</v>
      </c>
      <c r="P33" s="63">
        <v>17307844.420000002</v>
      </c>
      <c r="Q33" s="63">
        <v>17307844.420000002</v>
      </c>
    </row>
    <row r="34" spans="1:17">
      <c r="A34" t="s">
        <v>67</v>
      </c>
      <c r="B34" t="s">
        <v>68</v>
      </c>
      <c r="C34" t="s">
        <v>35</v>
      </c>
      <c r="D34" t="s">
        <v>36</v>
      </c>
      <c r="E34" t="s">
        <v>37</v>
      </c>
      <c r="F34" t="s">
        <v>38</v>
      </c>
      <c r="G34" t="s">
        <v>56</v>
      </c>
      <c r="H34" t="s">
        <v>120</v>
      </c>
      <c r="I34" t="s">
        <v>13</v>
      </c>
      <c r="J34" t="s">
        <v>19</v>
      </c>
      <c r="K34" t="s">
        <v>40</v>
      </c>
      <c r="L34" t="s">
        <v>13</v>
      </c>
      <c r="M34" s="63">
        <v>1502645</v>
      </c>
      <c r="N34" s="63">
        <v>0</v>
      </c>
      <c r="O34" s="63">
        <v>1495867.31</v>
      </c>
      <c r="P34" s="63">
        <v>1495867.31</v>
      </c>
      <c r="Q34" s="63">
        <v>1495867.31</v>
      </c>
    </row>
    <row r="36" spans="1:17">
      <c r="M36" s="64">
        <f>SUM(M9:M35)</f>
        <v>3596125880</v>
      </c>
      <c r="N36" s="64">
        <f>SUM(N9:N35)</f>
        <v>3483691049</v>
      </c>
      <c r="O36" s="64">
        <f>SUM(O9:O35)</f>
        <v>112405901.78</v>
      </c>
      <c r="P36" s="64">
        <f>SUM(P9:P35)</f>
        <v>112405901.78</v>
      </c>
      <c r="Q36" s="64">
        <f>SUM(Q9:Q35)</f>
        <v>112405901.78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Q35"/>
  <sheetViews>
    <sheetView zoomScaleNormal="100" workbookViewId="0">
      <selection activeCell="U63" sqref="U63"/>
    </sheetView>
  </sheetViews>
  <sheetFormatPr defaultRowHeight="12.75"/>
  <cols>
    <col min="13" max="17" width="16.140625" customWidth="1"/>
  </cols>
  <sheetData>
    <row r="1" spans="1:17">
      <c r="A1" t="s">
        <v>126</v>
      </c>
    </row>
    <row r="3" spans="1:17" ht="10.5" customHeight="1">
      <c r="A3" t="s">
        <v>109</v>
      </c>
    </row>
    <row r="4" spans="1:17" ht="10.5" customHeight="1">
      <c r="A4" s="95" t="s">
        <v>157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</row>
    <row r="6" spans="1:17">
      <c r="A6" t="s">
        <v>21</v>
      </c>
      <c r="C6" t="s">
        <v>22</v>
      </c>
      <c r="D6" t="s">
        <v>23</v>
      </c>
      <c r="E6" t="s">
        <v>24</v>
      </c>
      <c r="G6" t="s">
        <v>25</v>
      </c>
      <c r="I6" t="s">
        <v>26</v>
      </c>
      <c r="J6" t="s">
        <v>27</v>
      </c>
      <c r="K6" t="s">
        <v>28</v>
      </c>
      <c r="L6" t="s">
        <v>29</v>
      </c>
      <c r="M6" t="s">
        <v>153</v>
      </c>
      <c r="N6" t="s">
        <v>154</v>
      </c>
      <c r="O6" t="s">
        <v>128</v>
      </c>
      <c r="P6" t="s">
        <v>129</v>
      </c>
      <c r="Q6" t="s">
        <v>130</v>
      </c>
    </row>
    <row r="7" spans="1:17">
      <c r="M7" t="s">
        <v>155</v>
      </c>
      <c r="N7" t="s">
        <v>156</v>
      </c>
      <c r="O7" t="s">
        <v>131</v>
      </c>
      <c r="P7" t="s">
        <v>132</v>
      </c>
      <c r="Q7" t="s">
        <v>133</v>
      </c>
    </row>
    <row r="8" spans="1:17">
      <c r="L8" t="s">
        <v>32</v>
      </c>
      <c r="M8" t="s">
        <v>134</v>
      </c>
      <c r="N8" t="s">
        <v>134</v>
      </c>
      <c r="O8" t="s">
        <v>134</v>
      </c>
      <c r="P8" t="s">
        <v>134</v>
      </c>
      <c r="Q8" t="s">
        <v>134</v>
      </c>
    </row>
    <row r="9" spans="1:17">
      <c r="A9" t="s">
        <v>141</v>
      </c>
      <c r="B9" t="s">
        <v>142</v>
      </c>
      <c r="C9" t="s">
        <v>35</v>
      </c>
      <c r="D9" t="s">
        <v>36</v>
      </c>
      <c r="E9" t="s">
        <v>37</v>
      </c>
      <c r="F9" t="s">
        <v>38</v>
      </c>
      <c r="G9" t="s">
        <v>39</v>
      </c>
      <c r="H9" t="s">
        <v>110</v>
      </c>
      <c r="I9" t="s">
        <v>13</v>
      </c>
      <c r="J9" t="s">
        <v>19</v>
      </c>
      <c r="K9" t="s">
        <v>40</v>
      </c>
      <c r="L9" t="s">
        <v>14</v>
      </c>
      <c r="M9" s="63">
        <v>80877171</v>
      </c>
      <c r="N9" s="63">
        <v>80877171</v>
      </c>
    </row>
    <row r="10" spans="1:17">
      <c r="A10" t="s">
        <v>141</v>
      </c>
      <c r="B10" t="s">
        <v>142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110</v>
      </c>
      <c r="I10" t="s">
        <v>13</v>
      </c>
      <c r="J10" t="s">
        <v>19</v>
      </c>
      <c r="K10" t="s">
        <v>40</v>
      </c>
      <c r="L10" t="s">
        <v>12</v>
      </c>
      <c r="M10" s="63">
        <v>1301585</v>
      </c>
      <c r="N10" s="63">
        <v>1301585</v>
      </c>
    </row>
    <row r="11" spans="1:17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39</v>
      </c>
      <c r="H11" t="s">
        <v>110</v>
      </c>
      <c r="I11" t="s">
        <v>13</v>
      </c>
      <c r="J11" t="s">
        <v>19</v>
      </c>
      <c r="K11" t="s">
        <v>40</v>
      </c>
      <c r="L11" t="s">
        <v>13</v>
      </c>
      <c r="M11" s="63">
        <v>1491350</v>
      </c>
      <c r="N11" s="63">
        <v>1491350</v>
      </c>
    </row>
    <row r="12" spans="1:17">
      <c r="A12" t="s">
        <v>43</v>
      </c>
      <c r="B12" t="s">
        <v>44</v>
      </c>
      <c r="C12" t="s">
        <v>35</v>
      </c>
      <c r="D12" t="s">
        <v>36</v>
      </c>
      <c r="E12" t="s">
        <v>37</v>
      </c>
      <c r="F12" t="s">
        <v>38</v>
      </c>
      <c r="G12" t="s">
        <v>39</v>
      </c>
      <c r="H12" t="s">
        <v>110</v>
      </c>
      <c r="I12" t="s">
        <v>13</v>
      </c>
      <c r="J12" t="s">
        <v>19</v>
      </c>
      <c r="K12" t="s">
        <v>40</v>
      </c>
      <c r="L12" t="s">
        <v>12</v>
      </c>
      <c r="M12" s="63">
        <v>10427703</v>
      </c>
      <c r="N12" s="63">
        <v>10427703</v>
      </c>
    </row>
    <row r="13" spans="1:17">
      <c r="A13" t="s">
        <v>45</v>
      </c>
      <c r="B13" t="s">
        <v>46</v>
      </c>
      <c r="C13" t="s">
        <v>35</v>
      </c>
      <c r="D13" t="s">
        <v>36</v>
      </c>
      <c r="E13" t="s">
        <v>37</v>
      </c>
      <c r="F13" t="s">
        <v>38</v>
      </c>
      <c r="G13" t="s">
        <v>39</v>
      </c>
      <c r="H13" t="s">
        <v>110</v>
      </c>
      <c r="I13" t="s">
        <v>13</v>
      </c>
      <c r="J13" t="s">
        <v>19</v>
      </c>
      <c r="K13" t="s">
        <v>40</v>
      </c>
      <c r="L13" t="s">
        <v>12</v>
      </c>
      <c r="M13" s="63">
        <v>65479</v>
      </c>
      <c r="N13" s="63">
        <v>65479</v>
      </c>
    </row>
    <row r="14" spans="1:17">
      <c r="A14" t="s">
        <v>45</v>
      </c>
      <c r="B14" t="s">
        <v>46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110</v>
      </c>
      <c r="I14" t="s">
        <v>13</v>
      </c>
      <c r="J14" t="s">
        <v>19</v>
      </c>
      <c r="K14" t="s">
        <v>40</v>
      </c>
      <c r="L14" t="s">
        <v>13</v>
      </c>
      <c r="M14" s="63">
        <v>3274347</v>
      </c>
      <c r="N14" s="63">
        <v>3274347</v>
      </c>
    </row>
    <row r="15" spans="1:17">
      <c r="A15" t="s">
        <v>47</v>
      </c>
      <c r="B15" t="s">
        <v>48</v>
      </c>
      <c r="C15" t="s">
        <v>35</v>
      </c>
      <c r="D15" t="s">
        <v>36</v>
      </c>
      <c r="E15" t="s">
        <v>37</v>
      </c>
      <c r="F15" t="s">
        <v>38</v>
      </c>
      <c r="G15" t="s">
        <v>39</v>
      </c>
      <c r="H15" t="s">
        <v>110</v>
      </c>
      <c r="I15" t="s">
        <v>13</v>
      </c>
      <c r="J15" t="s">
        <v>19</v>
      </c>
      <c r="K15" t="s">
        <v>40</v>
      </c>
      <c r="L15" t="s">
        <v>13</v>
      </c>
      <c r="M15" s="63">
        <v>230851</v>
      </c>
      <c r="N15" s="63">
        <v>230851</v>
      </c>
    </row>
    <row r="16" spans="1:17">
      <c r="A16" t="s">
        <v>49</v>
      </c>
      <c r="B16" t="s">
        <v>50</v>
      </c>
      <c r="C16" t="s">
        <v>35</v>
      </c>
      <c r="D16" t="s">
        <v>36</v>
      </c>
      <c r="E16" t="s">
        <v>37</v>
      </c>
      <c r="F16" t="s">
        <v>38</v>
      </c>
      <c r="G16" t="s">
        <v>39</v>
      </c>
      <c r="H16" t="s">
        <v>110</v>
      </c>
      <c r="I16" t="s">
        <v>13</v>
      </c>
      <c r="J16" t="s">
        <v>19</v>
      </c>
      <c r="K16" t="s">
        <v>40</v>
      </c>
      <c r="L16" t="s">
        <v>12</v>
      </c>
      <c r="M16" s="63">
        <v>254172</v>
      </c>
      <c r="N16" s="63">
        <v>254172</v>
      </c>
    </row>
    <row r="17" spans="1:17">
      <c r="A17" t="s">
        <v>49</v>
      </c>
      <c r="B17" t="s">
        <v>50</v>
      </c>
      <c r="C17" t="s">
        <v>35</v>
      </c>
      <c r="D17" t="s">
        <v>36</v>
      </c>
      <c r="E17" t="s">
        <v>37</v>
      </c>
      <c r="F17" t="s">
        <v>38</v>
      </c>
      <c r="G17" t="s">
        <v>39</v>
      </c>
      <c r="H17" t="s">
        <v>110</v>
      </c>
      <c r="I17" t="s">
        <v>13</v>
      </c>
      <c r="J17" t="s">
        <v>19</v>
      </c>
      <c r="K17" t="s">
        <v>40</v>
      </c>
      <c r="L17" t="s">
        <v>13</v>
      </c>
      <c r="M17" s="63">
        <v>1375710</v>
      </c>
      <c r="N17" s="63">
        <v>1375710</v>
      </c>
    </row>
    <row r="18" spans="1:17">
      <c r="A18" t="s">
        <v>143</v>
      </c>
      <c r="B18" t="s">
        <v>144</v>
      </c>
      <c r="C18" t="s">
        <v>35</v>
      </c>
      <c r="D18" t="s">
        <v>36</v>
      </c>
      <c r="E18" t="s">
        <v>37</v>
      </c>
      <c r="F18" t="s">
        <v>38</v>
      </c>
      <c r="G18" t="s">
        <v>39</v>
      </c>
      <c r="H18" t="s">
        <v>110</v>
      </c>
      <c r="I18" t="s">
        <v>13</v>
      </c>
      <c r="J18" t="s">
        <v>19</v>
      </c>
      <c r="K18" t="s">
        <v>40</v>
      </c>
      <c r="L18" t="s">
        <v>13</v>
      </c>
      <c r="M18" s="63">
        <v>99156</v>
      </c>
      <c r="N18" s="63">
        <v>99156</v>
      </c>
    </row>
    <row r="19" spans="1:17">
      <c r="A19" t="s">
        <v>145</v>
      </c>
      <c r="B19" t="s">
        <v>146</v>
      </c>
      <c r="C19" t="s">
        <v>35</v>
      </c>
      <c r="D19" t="s">
        <v>36</v>
      </c>
      <c r="E19" t="s">
        <v>37</v>
      </c>
      <c r="F19" t="s">
        <v>38</v>
      </c>
      <c r="G19" t="s">
        <v>39</v>
      </c>
      <c r="H19" t="s">
        <v>110</v>
      </c>
      <c r="I19" t="s">
        <v>13</v>
      </c>
      <c r="J19" t="s">
        <v>19</v>
      </c>
      <c r="K19" t="s">
        <v>40</v>
      </c>
      <c r="L19" t="s">
        <v>13</v>
      </c>
      <c r="M19" s="63">
        <v>85663</v>
      </c>
      <c r="N19" s="63">
        <v>85663</v>
      </c>
    </row>
    <row r="20" spans="1:17">
      <c r="A20" t="s">
        <v>116</v>
      </c>
      <c r="B20" t="s">
        <v>117</v>
      </c>
      <c r="C20" t="s">
        <v>35</v>
      </c>
      <c r="D20" t="s">
        <v>36</v>
      </c>
      <c r="E20" t="s">
        <v>37</v>
      </c>
      <c r="F20" t="s">
        <v>38</v>
      </c>
      <c r="G20" t="s">
        <v>39</v>
      </c>
      <c r="H20" t="s">
        <v>110</v>
      </c>
      <c r="I20" t="s">
        <v>13</v>
      </c>
      <c r="J20" t="s">
        <v>19</v>
      </c>
      <c r="K20" t="s">
        <v>40</v>
      </c>
      <c r="L20" t="s">
        <v>13</v>
      </c>
      <c r="M20" s="63">
        <v>473460</v>
      </c>
      <c r="N20" s="63">
        <v>473460</v>
      </c>
    </row>
    <row r="21" spans="1:17">
      <c r="A21" t="s">
        <v>61</v>
      </c>
      <c r="B21" t="s">
        <v>62</v>
      </c>
      <c r="C21" t="s">
        <v>35</v>
      </c>
      <c r="D21" t="s">
        <v>36</v>
      </c>
      <c r="E21" t="s">
        <v>37</v>
      </c>
      <c r="F21" t="s">
        <v>38</v>
      </c>
      <c r="G21" t="s">
        <v>39</v>
      </c>
      <c r="H21" t="s">
        <v>110</v>
      </c>
      <c r="I21" t="s">
        <v>13</v>
      </c>
      <c r="J21" t="s">
        <v>19</v>
      </c>
      <c r="K21" t="s">
        <v>40</v>
      </c>
      <c r="L21" t="s">
        <v>12</v>
      </c>
      <c r="M21" s="63">
        <v>66079</v>
      </c>
      <c r="N21" s="63">
        <v>66079</v>
      </c>
    </row>
    <row r="22" spans="1:17">
      <c r="A22" t="s">
        <v>61</v>
      </c>
      <c r="B22" t="s">
        <v>62</v>
      </c>
      <c r="C22" t="s">
        <v>35</v>
      </c>
      <c r="D22" t="s">
        <v>36</v>
      </c>
      <c r="E22" t="s">
        <v>37</v>
      </c>
      <c r="F22" t="s">
        <v>38</v>
      </c>
      <c r="G22" t="s">
        <v>39</v>
      </c>
      <c r="H22" t="s">
        <v>110</v>
      </c>
      <c r="I22" t="s">
        <v>13</v>
      </c>
      <c r="J22" t="s">
        <v>19</v>
      </c>
      <c r="K22" t="s">
        <v>40</v>
      </c>
      <c r="L22" t="s">
        <v>13</v>
      </c>
      <c r="M22" s="63">
        <v>209695</v>
      </c>
      <c r="N22" s="63">
        <v>209695</v>
      </c>
    </row>
    <row r="23" spans="1:17">
      <c r="A23" t="s">
        <v>147</v>
      </c>
      <c r="B23" t="s">
        <v>115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110</v>
      </c>
      <c r="I23" t="s">
        <v>55</v>
      </c>
      <c r="J23" t="s">
        <v>19</v>
      </c>
      <c r="K23" t="s">
        <v>40</v>
      </c>
      <c r="L23" t="s">
        <v>12</v>
      </c>
      <c r="M23" s="63">
        <v>37975328</v>
      </c>
      <c r="N23" s="63">
        <v>37975328</v>
      </c>
    </row>
    <row r="24" spans="1:17">
      <c r="A24" t="s">
        <v>147</v>
      </c>
      <c r="B24" t="s">
        <v>115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110</v>
      </c>
      <c r="I24" t="s">
        <v>55</v>
      </c>
      <c r="J24" t="s">
        <v>19</v>
      </c>
      <c r="K24" t="s">
        <v>40</v>
      </c>
      <c r="L24" t="s">
        <v>13</v>
      </c>
      <c r="M24" s="63">
        <v>7539383</v>
      </c>
      <c r="N24" s="63">
        <v>7539383</v>
      </c>
    </row>
    <row r="25" spans="1:17">
      <c r="A25" t="s">
        <v>65</v>
      </c>
      <c r="B25" t="s">
        <v>66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110</v>
      </c>
      <c r="I25" t="s">
        <v>55</v>
      </c>
      <c r="J25" t="s">
        <v>19</v>
      </c>
      <c r="K25" t="s">
        <v>40</v>
      </c>
      <c r="L25" t="s">
        <v>12</v>
      </c>
      <c r="M25" s="63">
        <v>81259165</v>
      </c>
      <c r="N25" s="63">
        <v>81259165</v>
      </c>
    </row>
    <row r="26" spans="1:17">
      <c r="A26" t="s">
        <v>65</v>
      </c>
      <c r="B26" t="s">
        <v>66</v>
      </c>
      <c r="C26" t="s">
        <v>35</v>
      </c>
      <c r="D26" t="s">
        <v>36</v>
      </c>
      <c r="E26" t="s">
        <v>37</v>
      </c>
      <c r="F26" t="s">
        <v>38</v>
      </c>
      <c r="G26" t="s">
        <v>56</v>
      </c>
      <c r="H26" t="s">
        <v>120</v>
      </c>
      <c r="I26" t="s">
        <v>55</v>
      </c>
      <c r="J26" t="s">
        <v>19</v>
      </c>
      <c r="K26" t="s">
        <v>40</v>
      </c>
      <c r="L26" t="s">
        <v>12</v>
      </c>
      <c r="M26" s="63">
        <v>18851688</v>
      </c>
      <c r="N26" s="63">
        <v>0</v>
      </c>
      <c r="O26" s="63">
        <v>18848467.66</v>
      </c>
      <c r="P26" s="63">
        <v>18848467.66</v>
      </c>
      <c r="Q26" s="63">
        <v>18848467.66</v>
      </c>
    </row>
    <row r="27" spans="1:17">
      <c r="A27" t="s">
        <v>148</v>
      </c>
      <c r="B27" t="s">
        <v>149</v>
      </c>
      <c r="C27" t="s">
        <v>35</v>
      </c>
      <c r="D27" t="s">
        <v>36</v>
      </c>
      <c r="E27" t="s">
        <v>37</v>
      </c>
      <c r="F27" t="s">
        <v>38</v>
      </c>
      <c r="G27" t="s">
        <v>39</v>
      </c>
      <c r="H27" t="s">
        <v>110</v>
      </c>
      <c r="I27" t="s">
        <v>55</v>
      </c>
      <c r="J27" t="s">
        <v>19</v>
      </c>
      <c r="K27" t="s">
        <v>40</v>
      </c>
      <c r="L27" t="s">
        <v>12</v>
      </c>
      <c r="M27" s="63">
        <v>2264051660</v>
      </c>
      <c r="N27" s="63">
        <v>2264051660</v>
      </c>
    </row>
    <row r="28" spans="1:17">
      <c r="A28" t="s">
        <v>148</v>
      </c>
      <c r="B28" t="s">
        <v>149</v>
      </c>
      <c r="C28" t="s">
        <v>35</v>
      </c>
      <c r="D28" t="s">
        <v>36</v>
      </c>
      <c r="E28" t="s">
        <v>37</v>
      </c>
      <c r="F28" t="s">
        <v>38</v>
      </c>
      <c r="G28" t="s">
        <v>56</v>
      </c>
      <c r="H28" t="s">
        <v>120</v>
      </c>
      <c r="I28" t="s">
        <v>55</v>
      </c>
      <c r="J28" t="s">
        <v>19</v>
      </c>
      <c r="K28" t="s">
        <v>40</v>
      </c>
      <c r="L28" t="s">
        <v>12</v>
      </c>
      <c r="M28" s="63">
        <v>147348868</v>
      </c>
      <c r="N28" s="63">
        <v>0</v>
      </c>
      <c r="O28" s="63">
        <v>147293969.25</v>
      </c>
      <c r="P28" s="63">
        <v>147293969.25</v>
      </c>
      <c r="Q28" s="63">
        <v>147293969.25</v>
      </c>
    </row>
    <row r="29" spans="1:17">
      <c r="A29" t="s">
        <v>67</v>
      </c>
      <c r="B29" t="s">
        <v>68</v>
      </c>
      <c r="C29" t="s">
        <v>35</v>
      </c>
      <c r="D29" t="s">
        <v>36</v>
      </c>
      <c r="E29" t="s">
        <v>37</v>
      </c>
      <c r="F29" t="s">
        <v>38</v>
      </c>
      <c r="G29" t="s">
        <v>39</v>
      </c>
      <c r="H29" t="s">
        <v>110</v>
      </c>
      <c r="I29" t="s">
        <v>13</v>
      </c>
      <c r="J29" t="s">
        <v>19</v>
      </c>
      <c r="K29" t="s">
        <v>40</v>
      </c>
      <c r="L29" t="s">
        <v>14</v>
      </c>
      <c r="M29" s="63">
        <v>23168353</v>
      </c>
      <c r="N29" s="63">
        <v>23168353</v>
      </c>
    </row>
    <row r="30" spans="1:17">
      <c r="A30" t="s">
        <v>67</v>
      </c>
      <c r="B30" t="s">
        <v>68</v>
      </c>
      <c r="C30" t="s">
        <v>35</v>
      </c>
      <c r="D30" t="s">
        <v>36</v>
      </c>
      <c r="E30" t="s">
        <v>37</v>
      </c>
      <c r="F30" t="s">
        <v>38</v>
      </c>
      <c r="G30" t="s">
        <v>39</v>
      </c>
      <c r="H30" t="s">
        <v>110</v>
      </c>
      <c r="I30" t="s">
        <v>13</v>
      </c>
      <c r="J30" t="s">
        <v>19</v>
      </c>
      <c r="K30" t="s">
        <v>40</v>
      </c>
      <c r="L30" t="s">
        <v>13</v>
      </c>
      <c r="M30" s="63">
        <v>69701402</v>
      </c>
      <c r="N30" s="63">
        <v>69701402</v>
      </c>
    </row>
    <row r="31" spans="1:17">
      <c r="A31" t="s">
        <v>67</v>
      </c>
      <c r="B31" t="s">
        <v>68</v>
      </c>
      <c r="C31" t="s">
        <v>35</v>
      </c>
      <c r="D31" t="s">
        <v>36</v>
      </c>
      <c r="E31" t="s">
        <v>37</v>
      </c>
      <c r="F31" t="s">
        <v>38</v>
      </c>
      <c r="G31" t="s">
        <v>39</v>
      </c>
      <c r="H31" t="s">
        <v>110</v>
      </c>
      <c r="I31" t="s">
        <v>13</v>
      </c>
      <c r="J31" t="s">
        <v>150</v>
      </c>
      <c r="K31" t="s">
        <v>151</v>
      </c>
      <c r="L31" t="s">
        <v>12</v>
      </c>
      <c r="M31" s="63">
        <v>899763337</v>
      </c>
      <c r="N31" s="63">
        <v>899763337</v>
      </c>
    </row>
    <row r="32" spans="1:17">
      <c r="A32" t="s">
        <v>67</v>
      </c>
      <c r="B32" t="s">
        <v>68</v>
      </c>
      <c r="C32" t="s">
        <v>35</v>
      </c>
      <c r="D32" t="s">
        <v>36</v>
      </c>
      <c r="E32" t="s">
        <v>37</v>
      </c>
      <c r="F32" t="s">
        <v>38</v>
      </c>
      <c r="G32" t="s">
        <v>41</v>
      </c>
      <c r="H32" t="s">
        <v>42</v>
      </c>
      <c r="I32" t="s">
        <v>13</v>
      </c>
      <c r="J32" t="s">
        <v>19</v>
      </c>
      <c r="K32" t="s">
        <v>40</v>
      </c>
      <c r="L32" t="s">
        <v>13</v>
      </c>
      <c r="M32" s="63">
        <v>597250</v>
      </c>
      <c r="N32" s="63">
        <v>0</v>
      </c>
      <c r="O32" s="63">
        <v>597248.9</v>
      </c>
      <c r="P32" s="63">
        <v>597248.9</v>
      </c>
      <c r="Q32" s="63">
        <v>597248.9</v>
      </c>
    </row>
    <row r="33" spans="1:17">
      <c r="A33" t="s">
        <v>67</v>
      </c>
      <c r="B33" t="s">
        <v>68</v>
      </c>
      <c r="C33" t="s">
        <v>35</v>
      </c>
      <c r="D33" t="s">
        <v>36</v>
      </c>
      <c r="E33" t="s">
        <v>37</v>
      </c>
      <c r="F33" t="s">
        <v>38</v>
      </c>
      <c r="G33" t="s">
        <v>56</v>
      </c>
      <c r="H33" t="s">
        <v>120</v>
      </c>
      <c r="I33" t="s">
        <v>13</v>
      </c>
      <c r="J33" t="s">
        <v>19</v>
      </c>
      <c r="K33" t="s">
        <v>40</v>
      </c>
      <c r="L33" t="s">
        <v>12</v>
      </c>
      <c r="M33" s="63">
        <v>30649056</v>
      </c>
      <c r="N33" s="63">
        <v>0</v>
      </c>
      <c r="O33" s="63">
        <v>30619611.879999999</v>
      </c>
      <c r="P33" s="63">
        <v>30619611.879999999</v>
      </c>
      <c r="Q33" s="63">
        <v>30619611.879999999</v>
      </c>
    </row>
    <row r="34" spans="1:17">
      <c r="A34" t="s">
        <v>67</v>
      </c>
      <c r="B34" t="s">
        <v>68</v>
      </c>
      <c r="C34" t="s">
        <v>35</v>
      </c>
      <c r="D34" t="s">
        <v>36</v>
      </c>
      <c r="E34" t="s">
        <v>37</v>
      </c>
      <c r="F34" t="s">
        <v>38</v>
      </c>
      <c r="G34" t="s">
        <v>56</v>
      </c>
      <c r="H34" t="s">
        <v>120</v>
      </c>
      <c r="I34" t="s">
        <v>13</v>
      </c>
      <c r="J34" t="s">
        <v>19</v>
      </c>
      <c r="K34" t="s">
        <v>40</v>
      </c>
      <c r="L34" t="s">
        <v>13</v>
      </c>
      <c r="M34" s="63">
        <v>3398850</v>
      </c>
      <c r="N34" s="63">
        <v>0</v>
      </c>
      <c r="O34" s="63">
        <v>3378928.27</v>
      </c>
      <c r="P34" s="63">
        <v>3378928.27</v>
      </c>
      <c r="Q34" s="63">
        <v>3378928.27</v>
      </c>
    </row>
    <row r="35" spans="1:17">
      <c r="M35" s="64">
        <f>SUM(M9:M34)</f>
        <v>3684536761</v>
      </c>
      <c r="N35" s="64">
        <f>SUM(N9:N34)</f>
        <v>3483691049</v>
      </c>
      <c r="O35" s="64">
        <f>SUM(O9:O34)</f>
        <v>200738225.96000001</v>
      </c>
      <c r="P35" s="64">
        <f>SUM(P9:P34)</f>
        <v>200738225.96000001</v>
      </c>
      <c r="Q35" s="64">
        <f>SUM(Q9:Q34)</f>
        <v>200738225.96000001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Q38"/>
  <sheetViews>
    <sheetView zoomScaleNormal="100" workbookViewId="0">
      <selection activeCell="U63" sqref="U63"/>
    </sheetView>
  </sheetViews>
  <sheetFormatPr defaultRowHeight="12.75"/>
  <cols>
    <col min="13" max="13" width="16.140625" bestFit="1" customWidth="1"/>
    <col min="14" max="14" width="16.140625" customWidth="1"/>
    <col min="15" max="16" width="15.140625" bestFit="1" customWidth="1"/>
    <col min="17" max="17" width="15.7109375" customWidth="1"/>
  </cols>
  <sheetData>
    <row r="1" spans="1:17">
      <c r="A1" t="s">
        <v>126</v>
      </c>
    </row>
    <row r="3" spans="1:17">
      <c r="A3" t="s">
        <v>109</v>
      </c>
    </row>
    <row r="4" spans="1:17">
      <c r="A4" s="95" t="s">
        <v>160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</row>
    <row r="7" spans="1:17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153</v>
      </c>
      <c r="N7" t="s">
        <v>154</v>
      </c>
      <c r="O7" t="s">
        <v>128</v>
      </c>
      <c r="P7" t="s">
        <v>129</v>
      </c>
      <c r="Q7" t="s">
        <v>130</v>
      </c>
    </row>
    <row r="8" spans="1:17">
      <c r="M8" t="s">
        <v>155</v>
      </c>
      <c r="N8" t="s">
        <v>156</v>
      </c>
      <c r="O8" t="s">
        <v>131</v>
      </c>
      <c r="P8" t="s">
        <v>132</v>
      </c>
      <c r="Q8" t="s">
        <v>133</v>
      </c>
    </row>
    <row r="9" spans="1:17">
      <c r="L9" t="s">
        <v>32</v>
      </c>
      <c r="M9" t="s">
        <v>134</v>
      </c>
      <c r="N9" t="s">
        <v>134</v>
      </c>
      <c r="O9" t="s">
        <v>134</v>
      </c>
      <c r="P9" t="s">
        <v>134</v>
      </c>
      <c r="Q9" t="s">
        <v>134</v>
      </c>
    </row>
    <row r="10" spans="1:17">
      <c r="A10" t="s">
        <v>141</v>
      </c>
      <c r="B10" t="s">
        <v>142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110</v>
      </c>
      <c r="I10" t="s">
        <v>13</v>
      </c>
      <c r="J10" t="s">
        <v>19</v>
      </c>
      <c r="K10" t="s">
        <v>40</v>
      </c>
      <c r="L10" t="s">
        <v>14</v>
      </c>
      <c r="M10" s="63">
        <v>80877171</v>
      </c>
      <c r="N10" s="63">
        <v>80877171</v>
      </c>
    </row>
    <row r="11" spans="1:17">
      <c r="A11" t="s">
        <v>141</v>
      </c>
      <c r="B11" t="s">
        <v>142</v>
      </c>
      <c r="C11" t="s">
        <v>35</v>
      </c>
      <c r="D11" t="s">
        <v>36</v>
      </c>
      <c r="E11" t="s">
        <v>37</v>
      </c>
      <c r="F11" t="s">
        <v>38</v>
      </c>
      <c r="G11" t="s">
        <v>39</v>
      </c>
      <c r="H11" t="s">
        <v>110</v>
      </c>
      <c r="I11" t="s">
        <v>13</v>
      </c>
      <c r="J11" t="s">
        <v>19</v>
      </c>
      <c r="K11" t="s">
        <v>40</v>
      </c>
      <c r="L11" t="s">
        <v>12</v>
      </c>
      <c r="M11" s="63">
        <v>1301585</v>
      </c>
      <c r="N11" s="63">
        <v>1301585</v>
      </c>
    </row>
    <row r="12" spans="1:17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39</v>
      </c>
      <c r="H12" t="s">
        <v>110</v>
      </c>
      <c r="I12" t="s">
        <v>13</v>
      </c>
      <c r="J12" t="s">
        <v>19</v>
      </c>
      <c r="K12" t="s">
        <v>40</v>
      </c>
      <c r="L12" t="s">
        <v>13</v>
      </c>
      <c r="M12" s="63">
        <v>1491350</v>
      </c>
      <c r="N12" s="63">
        <v>1491350</v>
      </c>
    </row>
    <row r="13" spans="1:17">
      <c r="A13" t="s">
        <v>43</v>
      </c>
      <c r="B13" t="s">
        <v>44</v>
      </c>
      <c r="C13" t="s">
        <v>35</v>
      </c>
      <c r="D13" t="s">
        <v>36</v>
      </c>
      <c r="E13" t="s">
        <v>37</v>
      </c>
      <c r="F13" t="s">
        <v>38</v>
      </c>
      <c r="G13" t="s">
        <v>39</v>
      </c>
      <c r="H13" t="s">
        <v>110</v>
      </c>
      <c r="I13" t="s">
        <v>13</v>
      </c>
      <c r="J13" t="s">
        <v>19</v>
      </c>
      <c r="K13" t="s">
        <v>40</v>
      </c>
      <c r="L13" t="s">
        <v>12</v>
      </c>
      <c r="M13" s="63">
        <v>10427703</v>
      </c>
      <c r="N13" s="63">
        <v>10427703</v>
      </c>
    </row>
    <row r="14" spans="1:17">
      <c r="A14" t="s">
        <v>45</v>
      </c>
      <c r="B14" t="s">
        <v>46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110</v>
      </c>
      <c r="I14" t="s">
        <v>13</v>
      </c>
      <c r="J14" t="s">
        <v>19</v>
      </c>
      <c r="K14" t="s">
        <v>40</v>
      </c>
      <c r="L14" t="s">
        <v>12</v>
      </c>
      <c r="M14" s="63">
        <v>65479</v>
      </c>
      <c r="N14" s="63">
        <v>65479</v>
      </c>
    </row>
    <row r="15" spans="1:17">
      <c r="A15" t="s">
        <v>45</v>
      </c>
      <c r="B15" t="s">
        <v>46</v>
      </c>
      <c r="C15" t="s">
        <v>35</v>
      </c>
      <c r="D15" t="s">
        <v>36</v>
      </c>
      <c r="E15" t="s">
        <v>37</v>
      </c>
      <c r="F15" t="s">
        <v>38</v>
      </c>
      <c r="G15" t="s">
        <v>39</v>
      </c>
      <c r="H15" t="s">
        <v>110</v>
      </c>
      <c r="I15" t="s">
        <v>13</v>
      </c>
      <c r="J15" t="s">
        <v>19</v>
      </c>
      <c r="K15" t="s">
        <v>40</v>
      </c>
      <c r="L15" t="s">
        <v>13</v>
      </c>
      <c r="M15" s="63">
        <v>3274347</v>
      </c>
      <c r="N15" s="63">
        <v>3274347</v>
      </c>
    </row>
    <row r="16" spans="1:17">
      <c r="A16" t="s">
        <v>47</v>
      </c>
      <c r="B16" t="s">
        <v>48</v>
      </c>
      <c r="C16" t="s">
        <v>35</v>
      </c>
      <c r="D16" t="s">
        <v>36</v>
      </c>
      <c r="E16" t="s">
        <v>37</v>
      </c>
      <c r="F16" t="s">
        <v>38</v>
      </c>
      <c r="G16" t="s">
        <v>39</v>
      </c>
      <c r="H16" t="s">
        <v>110</v>
      </c>
      <c r="I16" t="s">
        <v>13</v>
      </c>
      <c r="J16" t="s">
        <v>19</v>
      </c>
      <c r="K16" t="s">
        <v>40</v>
      </c>
      <c r="L16" t="s">
        <v>13</v>
      </c>
      <c r="M16" s="63">
        <v>230851</v>
      </c>
      <c r="N16" s="63">
        <v>230851</v>
      </c>
    </row>
    <row r="17" spans="1:17">
      <c r="A17" t="s">
        <v>49</v>
      </c>
      <c r="B17" t="s">
        <v>50</v>
      </c>
      <c r="C17" t="s">
        <v>35</v>
      </c>
      <c r="D17" t="s">
        <v>36</v>
      </c>
      <c r="E17" t="s">
        <v>37</v>
      </c>
      <c r="F17" t="s">
        <v>38</v>
      </c>
      <c r="G17" t="s">
        <v>39</v>
      </c>
      <c r="H17" t="s">
        <v>110</v>
      </c>
      <c r="I17" t="s">
        <v>13</v>
      </c>
      <c r="J17" t="s">
        <v>19</v>
      </c>
      <c r="K17" t="s">
        <v>40</v>
      </c>
      <c r="L17" t="s">
        <v>12</v>
      </c>
      <c r="M17" s="63">
        <v>254172</v>
      </c>
      <c r="N17" s="63">
        <v>254172</v>
      </c>
    </row>
    <row r="18" spans="1:17">
      <c r="A18" t="s">
        <v>49</v>
      </c>
      <c r="B18" t="s">
        <v>50</v>
      </c>
      <c r="C18" t="s">
        <v>35</v>
      </c>
      <c r="D18" t="s">
        <v>36</v>
      </c>
      <c r="E18" t="s">
        <v>37</v>
      </c>
      <c r="F18" t="s">
        <v>38</v>
      </c>
      <c r="G18" t="s">
        <v>39</v>
      </c>
      <c r="H18" t="s">
        <v>110</v>
      </c>
      <c r="I18" t="s">
        <v>13</v>
      </c>
      <c r="J18" t="s">
        <v>19</v>
      </c>
      <c r="K18" t="s">
        <v>40</v>
      </c>
      <c r="L18" t="s">
        <v>13</v>
      </c>
      <c r="M18" s="63">
        <v>1375710</v>
      </c>
      <c r="N18" s="63">
        <v>1375710</v>
      </c>
    </row>
    <row r="19" spans="1:17">
      <c r="A19" t="s">
        <v>143</v>
      </c>
      <c r="B19" t="s">
        <v>144</v>
      </c>
      <c r="C19" t="s">
        <v>35</v>
      </c>
      <c r="D19" t="s">
        <v>36</v>
      </c>
      <c r="E19" t="s">
        <v>37</v>
      </c>
      <c r="F19" t="s">
        <v>38</v>
      </c>
      <c r="G19" t="s">
        <v>39</v>
      </c>
      <c r="H19" t="s">
        <v>110</v>
      </c>
      <c r="I19" t="s">
        <v>13</v>
      </c>
      <c r="J19" t="s">
        <v>19</v>
      </c>
      <c r="K19" t="s">
        <v>40</v>
      </c>
      <c r="L19" t="s">
        <v>13</v>
      </c>
      <c r="M19" s="63">
        <v>99156</v>
      </c>
      <c r="N19" s="63">
        <v>99156</v>
      </c>
    </row>
    <row r="20" spans="1:17">
      <c r="A20" t="s">
        <v>145</v>
      </c>
      <c r="B20" t="s">
        <v>146</v>
      </c>
      <c r="C20" t="s">
        <v>35</v>
      </c>
      <c r="D20" t="s">
        <v>36</v>
      </c>
      <c r="E20" t="s">
        <v>37</v>
      </c>
      <c r="F20" t="s">
        <v>38</v>
      </c>
      <c r="G20" t="s">
        <v>39</v>
      </c>
      <c r="H20" t="s">
        <v>110</v>
      </c>
      <c r="I20" t="s">
        <v>13</v>
      </c>
      <c r="J20" t="s">
        <v>19</v>
      </c>
      <c r="K20" t="s">
        <v>40</v>
      </c>
      <c r="L20" t="s">
        <v>13</v>
      </c>
      <c r="M20" s="63">
        <v>85663</v>
      </c>
      <c r="N20" s="63">
        <v>85663</v>
      </c>
    </row>
    <row r="21" spans="1:17">
      <c r="A21" t="s">
        <v>116</v>
      </c>
      <c r="B21" t="s">
        <v>117</v>
      </c>
      <c r="C21" t="s">
        <v>35</v>
      </c>
      <c r="D21" t="s">
        <v>36</v>
      </c>
      <c r="E21" t="s">
        <v>37</v>
      </c>
      <c r="F21" t="s">
        <v>38</v>
      </c>
      <c r="G21" t="s">
        <v>39</v>
      </c>
      <c r="H21" t="s">
        <v>110</v>
      </c>
      <c r="I21" t="s">
        <v>13</v>
      </c>
      <c r="J21" t="s">
        <v>19</v>
      </c>
      <c r="K21" t="s">
        <v>40</v>
      </c>
      <c r="L21" t="s">
        <v>13</v>
      </c>
      <c r="M21" s="63">
        <v>473460</v>
      </c>
      <c r="N21" s="63">
        <v>473460</v>
      </c>
    </row>
    <row r="22" spans="1:17">
      <c r="A22" t="s">
        <v>61</v>
      </c>
      <c r="B22" t="s">
        <v>62</v>
      </c>
      <c r="C22" t="s">
        <v>35</v>
      </c>
      <c r="D22" t="s">
        <v>36</v>
      </c>
      <c r="E22" t="s">
        <v>37</v>
      </c>
      <c r="F22" t="s">
        <v>38</v>
      </c>
      <c r="G22" t="s">
        <v>39</v>
      </c>
      <c r="H22" t="s">
        <v>110</v>
      </c>
      <c r="I22" t="s">
        <v>13</v>
      </c>
      <c r="J22" t="s">
        <v>19</v>
      </c>
      <c r="K22" t="s">
        <v>40</v>
      </c>
      <c r="L22" t="s">
        <v>12</v>
      </c>
      <c r="M22" s="63">
        <v>66079</v>
      </c>
      <c r="N22" s="63">
        <v>66079</v>
      </c>
    </row>
    <row r="23" spans="1:17">
      <c r="A23" t="s">
        <v>61</v>
      </c>
      <c r="B23" t="s">
        <v>62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110</v>
      </c>
      <c r="I23" t="s">
        <v>13</v>
      </c>
      <c r="J23" t="s">
        <v>19</v>
      </c>
      <c r="K23" t="s">
        <v>40</v>
      </c>
      <c r="L23" t="s">
        <v>13</v>
      </c>
      <c r="M23" s="63">
        <v>209695</v>
      </c>
      <c r="N23" s="63">
        <v>209695</v>
      </c>
    </row>
    <row r="24" spans="1:17">
      <c r="A24" t="s">
        <v>147</v>
      </c>
      <c r="B24" t="s">
        <v>115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110</v>
      </c>
      <c r="I24" t="s">
        <v>55</v>
      </c>
      <c r="J24" t="s">
        <v>19</v>
      </c>
      <c r="K24" t="s">
        <v>40</v>
      </c>
      <c r="L24" t="s">
        <v>12</v>
      </c>
      <c r="M24" s="63">
        <v>37975328</v>
      </c>
      <c r="N24" s="63">
        <v>37975328</v>
      </c>
    </row>
    <row r="25" spans="1:17">
      <c r="A25" t="s">
        <v>147</v>
      </c>
      <c r="B25" t="s">
        <v>115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110</v>
      </c>
      <c r="I25" t="s">
        <v>55</v>
      </c>
      <c r="J25" t="s">
        <v>19</v>
      </c>
      <c r="K25" t="s">
        <v>40</v>
      </c>
      <c r="L25" t="s">
        <v>13</v>
      </c>
      <c r="M25" s="63">
        <v>7539383</v>
      </c>
      <c r="N25" s="63">
        <v>7539383</v>
      </c>
    </row>
    <row r="26" spans="1:17">
      <c r="A26" t="s">
        <v>65</v>
      </c>
      <c r="B26" t="s">
        <v>66</v>
      </c>
      <c r="C26" t="s">
        <v>35</v>
      </c>
      <c r="D26" t="s">
        <v>36</v>
      </c>
      <c r="E26" t="s">
        <v>37</v>
      </c>
      <c r="F26" t="s">
        <v>38</v>
      </c>
      <c r="G26" t="s">
        <v>39</v>
      </c>
      <c r="H26" t="s">
        <v>110</v>
      </c>
      <c r="I26" t="s">
        <v>55</v>
      </c>
      <c r="J26" t="s">
        <v>19</v>
      </c>
      <c r="K26" t="s">
        <v>40</v>
      </c>
      <c r="L26" t="s">
        <v>12</v>
      </c>
      <c r="M26" s="63">
        <v>81259165</v>
      </c>
      <c r="N26" s="63">
        <v>81259165</v>
      </c>
    </row>
    <row r="27" spans="1:17">
      <c r="A27" t="s">
        <v>65</v>
      </c>
      <c r="B27" t="s">
        <v>66</v>
      </c>
      <c r="C27" t="s">
        <v>35</v>
      </c>
      <c r="D27" t="s">
        <v>36</v>
      </c>
      <c r="E27" t="s">
        <v>37</v>
      </c>
      <c r="F27" t="s">
        <v>38</v>
      </c>
      <c r="G27" t="s">
        <v>56</v>
      </c>
      <c r="H27" t="s">
        <v>120</v>
      </c>
      <c r="I27" t="s">
        <v>55</v>
      </c>
      <c r="J27" t="s">
        <v>19</v>
      </c>
      <c r="K27" t="s">
        <v>40</v>
      </c>
      <c r="L27" t="s">
        <v>12</v>
      </c>
      <c r="M27" s="63">
        <v>31313274</v>
      </c>
      <c r="N27" s="63">
        <v>0</v>
      </c>
      <c r="O27" s="63">
        <v>31287730.010000002</v>
      </c>
      <c r="P27" s="63">
        <v>31287730.010000002</v>
      </c>
      <c r="Q27" s="63">
        <v>31287730.010000002</v>
      </c>
    </row>
    <row r="28" spans="1:17">
      <c r="A28" t="s">
        <v>148</v>
      </c>
      <c r="B28" t="s">
        <v>149</v>
      </c>
      <c r="C28" t="s">
        <v>35</v>
      </c>
      <c r="D28" t="s">
        <v>36</v>
      </c>
      <c r="E28" t="s">
        <v>37</v>
      </c>
      <c r="F28" t="s">
        <v>38</v>
      </c>
      <c r="G28" t="s">
        <v>39</v>
      </c>
      <c r="H28" t="s">
        <v>110</v>
      </c>
      <c r="I28" t="s">
        <v>55</v>
      </c>
      <c r="J28" t="s">
        <v>19</v>
      </c>
      <c r="K28" t="s">
        <v>40</v>
      </c>
      <c r="L28" t="s">
        <v>12</v>
      </c>
      <c r="M28" s="63">
        <v>2264051660</v>
      </c>
      <c r="N28" s="63">
        <v>2264051660</v>
      </c>
    </row>
    <row r="29" spans="1:17">
      <c r="A29" t="s">
        <v>148</v>
      </c>
      <c r="B29" t="s">
        <v>149</v>
      </c>
      <c r="C29" t="s">
        <v>35</v>
      </c>
      <c r="D29" t="s">
        <v>36</v>
      </c>
      <c r="E29" t="s">
        <v>37</v>
      </c>
      <c r="F29" t="s">
        <v>38</v>
      </c>
      <c r="G29" t="s">
        <v>56</v>
      </c>
      <c r="H29" t="s">
        <v>120</v>
      </c>
      <c r="I29" t="s">
        <v>55</v>
      </c>
      <c r="J29" t="s">
        <v>19</v>
      </c>
      <c r="K29" t="s">
        <v>40</v>
      </c>
      <c r="L29" t="s">
        <v>12</v>
      </c>
      <c r="M29" s="63">
        <v>261748683</v>
      </c>
      <c r="N29" s="63">
        <v>0</v>
      </c>
      <c r="O29" s="63">
        <v>261546633.5</v>
      </c>
      <c r="P29" s="63">
        <v>261546633.5</v>
      </c>
      <c r="Q29" s="63">
        <v>261546633.5</v>
      </c>
    </row>
    <row r="30" spans="1:17">
      <c r="A30" t="s">
        <v>67</v>
      </c>
      <c r="B30" t="s">
        <v>68</v>
      </c>
      <c r="C30" t="s">
        <v>35</v>
      </c>
      <c r="D30" t="s">
        <v>36</v>
      </c>
      <c r="E30" t="s">
        <v>37</v>
      </c>
      <c r="F30" t="s">
        <v>38</v>
      </c>
      <c r="G30" t="s">
        <v>39</v>
      </c>
      <c r="H30" t="s">
        <v>110</v>
      </c>
      <c r="I30" t="s">
        <v>13</v>
      </c>
      <c r="J30" t="s">
        <v>19</v>
      </c>
      <c r="K30" t="s">
        <v>40</v>
      </c>
      <c r="L30" t="s">
        <v>14</v>
      </c>
      <c r="M30" s="63">
        <v>23168353</v>
      </c>
      <c r="N30" s="63">
        <v>23168353</v>
      </c>
    </row>
    <row r="31" spans="1:17">
      <c r="A31" t="s">
        <v>67</v>
      </c>
      <c r="B31" t="s">
        <v>68</v>
      </c>
      <c r="C31" t="s">
        <v>35</v>
      </c>
      <c r="D31" t="s">
        <v>36</v>
      </c>
      <c r="E31" t="s">
        <v>37</v>
      </c>
      <c r="F31" t="s">
        <v>38</v>
      </c>
      <c r="G31" t="s">
        <v>39</v>
      </c>
      <c r="H31" t="s">
        <v>110</v>
      </c>
      <c r="I31" t="s">
        <v>13</v>
      </c>
      <c r="J31" t="s">
        <v>19</v>
      </c>
      <c r="K31" t="s">
        <v>40</v>
      </c>
      <c r="L31" t="s">
        <v>13</v>
      </c>
      <c r="M31" s="63">
        <v>69701402</v>
      </c>
      <c r="N31" s="63">
        <v>69701402</v>
      </c>
    </row>
    <row r="32" spans="1:17">
      <c r="A32" t="s">
        <v>67</v>
      </c>
      <c r="B32" t="s">
        <v>68</v>
      </c>
      <c r="C32" t="s">
        <v>35</v>
      </c>
      <c r="D32" t="s">
        <v>36</v>
      </c>
      <c r="E32" t="s">
        <v>37</v>
      </c>
      <c r="F32" t="s">
        <v>38</v>
      </c>
      <c r="G32" t="s">
        <v>39</v>
      </c>
      <c r="H32" t="s">
        <v>110</v>
      </c>
      <c r="I32" t="s">
        <v>13</v>
      </c>
      <c r="J32" t="s">
        <v>150</v>
      </c>
      <c r="K32" t="s">
        <v>151</v>
      </c>
      <c r="L32" t="s">
        <v>12</v>
      </c>
      <c r="M32" s="63">
        <v>899763337</v>
      </c>
      <c r="N32" s="63">
        <v>899763337</v>
      </c>
    </row>
    <row r="33" spans="1:17">
      <c r="A33" t="s">
        <v>67</v>
      </c>
      <c r="B33" t="s">
        <v>68</v>
      </c>
      <c r="C33" t="s">
        <v>35</v>
      </c>
      <c r="D33" t="s">
        <v>36</v>
      </c>
      <c r="E33" t="s">
        <v>37</v>
      </c>
      <c r="F33" t="s">
        <v>38</v>
      </c>
      <c r="G33" t="s">
        <v>41</v>
      </c>
      <c r="H33" t="s">
        <v>42</v>
      </c>
      <c r="I33" t="s">
        <v>13</v>
      </c>
      <c r="J33" t="s">
        <v>19</v>
      </c>
      <c r="K33" t="s">
        <v>40</v>
      </c>
      <c r="L33" t="s">
        <v>13</v>
      </c>
      <c r="M33" s="63">
        <v>1198181</v>
      </c>
      <c r="N33" s="63">
        <v>0</v>
      </c>
      <c r="O33" s="63">
        <v>1198179.8999999999</v>
      </c>
      <c r="P33" s="63">
        <v>1198178.6399999999</v>
      </c>
      <c r="Q33" s="63">
        <v>1198178.6399999999</v>
      </c>
    </row>
    <row r="34" spans="1:17">
      <c r="A34" t="s">
        <v>67</v>
      </c>
      <c r="B34" t="s">
        <v>68</v>
      </c>
      <c r="C34" t="s">
        <v>35</v>
      </c>
      <c r="D34" t="s">
        <v>36</v>
      </c>
      <c r="E34" t="s">
        <v>37</v>
      </c>
      <c r="F34" t="s">
        <v>38</v>
      </c>
      <c r="G34" t="s">
        <v>56</v>
      </c>
      <c r="H34" t="s">
        <v>120</v>
      </c>
      <c r="I34" t="s">
        <v>13</v>
      </c>
      <c r="J34" t="s">
        <v>19</v>
      </c>
      <c r="K34" t="s">
        <v>40</v>
      </c>
      <c r="L34" t="s">
        <v>14</v>
      </c>
      <c r="M34" s="63">
        <v>1072</v>
      </c>
      <c r="N34" s="63">
        <v>0</v>
      </c>
      <c r="O34" s="63">
        <v>1071.24</v>
      </c>
      <c r="P34" s="63">
        <v>1071.24</v>
      </c>
      <c r="Q34" s="63">
        <v>1071.24</v>
      </c>
    </row>
    <row r="35" spans="1:17">
      <c r="A35" t="s">
        <v>67</v>
      </c>
      <c r="B35" t="s">
        <v>68</v>
      </c>
      <c r="C35" t="s">
        <v>35</v>
      </c>
      <c r="D35" t="s">
        <v>36</v>
      </c>
      <c r="E35" t="s">
        <v>37</v>
      </c>
      <c r="F35" t="s">
        <v>38</v>
      </c>
      <c r="G35" t="s">
        <v>56</v>
      </c>
      <c r="H35" t="s">
        <v>120</v>
      </c>
      <c r="I35" t="s">
        <v>13</v>
      </c>
      <c r="J35" t="s">
        <v>19</v>
      </c>
      <c r="K35" t="s">
        <v>40</v>
      </c>
      <c r="L35" t="s">
        <v>12</v>
      </c>
      <c r="M35" s="63">
        <v>53879685</v>
      </c>
      <c r="N35" s="63">
        <v>0</v>
      </c>
      <c r="O35" s="63">
        <v>53849569.060000002</v>
      </c>
      <c r="P35" s="63">
        <v>53849569.060000002</v>
      </c>
      <c r="Q35" s="63">
        <v>53849569.060000002</v>
      </c>
    </row>
    <row r="36" spans="1:17">
      <c r="A36" t="s">
        <v>67</v>
      </c>
      <c r="B36" t="s">
        <v>68</v>
      </c>
      <c r="C36" t="s">
        <v>35</v>
      </c>
      <c r="D36" t="s">
        <v>36</v>
      </c>
      <c r="E36" t="s">
        <v>37</v>
      </c>
      <c r="F36" t="s">
        <v>38</v>
      </c>
      <c r="G36" t="s">
        <v>56</v>
      </c>
      <c r="H36" t="s">
        <v>120</v>
      </c>
      <c r="I36" t="s">
        <v>13</v>
      </c>
      <c r="J36" t="s">
        <v>19</v>
      </c>
      <c r="K36" t="s">
        <v>40</v>
      </c>
      <c r="L36" t="s">
        <v>13</v>
      </c>
      <c r="M36" s="63">
        <v>5811230</v>
      </c>
      <c r="N36" s="63">
        <v>0</v>
      </c>
      <c r="O36" s="63">
        <v>5791307.5199999996</v>
      </c>
      <c r="P36" s="63">
        <v>5791307.5199999996</v>
      </c>
      <c r="Q36" s="63">
        <v>5791307.5199999996</v>
      </c>
    </row>
    <row r="38" spans="1:17">
      <c r="M38" s="64">
        <f>SUM(M10:M37)</f>
        <v>3837643174</v>
      </c>
      <c r="N38" s="64">
        <f>SUM(N10:N37)</f>
        <v>3483691049</v>
      </c>
      <c r="O38" s="64">
        <f>SUM(O10:O37)</f>
        <v>353674491.22999996</v>
      </c>
      <c r="P38" s="64">
        <f>SUM(P10:P37)</f>
        <v>353674489.96999997</v>
      </c>
      <c r="Q38" s="64">
        <f>SUM(Q10:Q37)</f>
        <v>353674489.96999997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Q38"/>
  <sheetViews>
    <sheetView zoomScaleNormal="100" workbookViewId="0">
      <selection activeCell="U63" sqref="U63"/>
    </sheetView>
  </sheetViews>
  <sheetFormatPr defaultRowHeight="12.75"/>
  <cols>
    <col min="13" max="13" width="25.7109375" customWidth="1"/>
    <col min="14" max="14" width="26.28515625" customWidth="1"/>
    <col min="15" max="17" width="16" customWidth="1"/>
  </cols>
  <sheetData>
    <row r="1" spans="1:17">
      <c r="A1" t="s">
        <v>126</v>
      </c>
    </row>
    <row r="3" spans="1:17">
      <c r="A3" t="s">
        <v>109</v>
      </c>
    </row>
    <row r="4" spans="1:17">
      <c r="A4" s="95" t="s">
        <v>162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</row>
    <row r="7" spans="1:17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153</v>
      </c>
      <c r="N7" t="s">
        <v>154</v>
      </c>
      <c r="O7" t="s">
        <v>128</v>
      </c>
      <c r="P7" t="s">
        <v>129</v>
      </c>
      <c r="Q7" t="s">
        <v>130</v>
      </c>
    </row>
    <row r="8" spans="1:17">
      <c r="M8" t="s">
        <v>155</v>
      </c>
      <c r="N8" t="s">
        <v>156</v>
      </c>
      <c r="O8" t="s">
        <v>131</v>
      </c>
      <c r="P8" t="s">
        <v>132</v>
      </c>
      <c r="Q8" t="s">
        <v>133</v>
      </c>
    </row>
    <row r="9" spans="1:17">
      <c r="L9" t="s">
        <v>32</v>
      </c>
      <c r="M9" t="s">
        <v>134</v>
      </c>
      <c r="N9" t="s">
        <v>134</v>
      </c>
      <c r="O9" t="s">
        <v>134</v>
      </c>
      <c r="P9" t="s">
        <v>134</v>
      </c>
      <c r="Q9" t="s">
        <v>134</v>
      </c>
    </row>
    <row r="10" spans="1:17">
      <c r="A10" t="s">
        <v>141</v>
      </c>
      <c r="B10" t="s">
        <v>142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110</v>
      </c>
      <c r="I10" t="s">
        <v>13</v>
      </c>
      <c r="J10" t="s">
        <v>19</v>
      </c>
      <c r="K10" t="s">
        <v>40</v>
      </c>
      <c r="L10" t="s">
        <v>14</v>
      </c>
      <c r="M10" s="63">
        <v>80877171</v>
      </c>
      <c r="N10" s="63">
        <v>80877171</v>
      </c>
    </row>
    <row r="11" spans="1:17">
      <c r="A11" t="s">
        <v>141</v>
      </c>
      <c r="B11" t="s">
        <v>142</v>
      </c>
      <c r="C11" t="s">
        <v>35</v>
      </c>
      <c r="D11" t="s">
        <v>36</v>
      </c>
      <c r="E11" t="s">
        <v>37</v>
      </c>
      <c r="F11" t="s">
        <v>38</v>
      </c>
      <c r="G11" t="s">
        <v>39</v>
      </c>
      <c r="H11" t="s">
        <v>110</v>
      </c>
      <c r="I11" t="s">
        <v>13</v>
      </c>
      <c r="J11" t="s">
        <v>19</v>
      </c>
      <c r="K11" t="s">
        <v>40</v>
      </c>
      <c r="L11" t="s">
        <v>12</v>
      </c>
      <c r="M11" s="63">
        <v>1301585</v>
      </c>
      <c r="N11" s="63">
        <v>1301585</v>
      </c>
    </row>
    <row r="12" spans="1:17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39</v>
      </c>
      <c r="H12" t="s">
        <v>110</v>
      </c>
      <c r="I12" t="s">
        <v>13</v>
      </c>
      <c r="J12" t="s">
        <v>19</v>
      </c>
      <c r="K12" t="s">
        <v>40</v>
      </c>
      <c r="L12" t="s">
        <v>13</v>
      </c>
      <c r="M12" s="63">
        <v>1491350</v>
      </c>
      <c r="N12" s="63">
        <v>1491350</v>
      </c>
    </row>
    <row r="13" spans="1:17">
      <c r="A13" t="s">
        <v>43</v>
      </c>
      <c r="B13" t="s">
        <v>44</v>
      </c>
      <c r="C13" t="s">
        <v>35</v>
      </c>
      <c r="D13" t="s">
        <v>36</v>
      </c>
      <c r="E13" t="s">
        <v>37</v>
      </c>
      <c r="F13" t="s">
        <v>38</v>
      </c>
      <c r="G13" t="s">
        <v>39</v>
      </c>
      <c r="H13" t="s">
        <v>110</v>
      </c>
      <c r="I13" t="s">
        <v>13</v>
      </c>
      <c r="J13" t="s">
        <v>19</v>
      </c>
      <c r="K13" t="s">
        <v>40</v>
      </c>
      <c r="L13" t="s">
        <v>12</v>
      </c>
      <c r="M13" s="63">
        <v>10427703</v>
      </c>
      <c r="N13" s="63">
        <v>10427703</v>
      </c>
    </row>
    <row r="14" spans="1:17">
      <c r="A14" t="s">
        <v>45</v>
      </c>
      <c r="B14" t="s">
        <v>46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110</v>
      </c>
      <c r="I14" t="s">
        <v>13</v>
      </c>
      <c r="J14" t="s">
        <v>19</v>
      </c>
      <c r="K14" t="s">
        <v>40</v>
      </c>
      <c r="L14" t="s">
        <v>12</v>
      </c>
      <c r="M14" s="63">
        <v>65479</v>
      </c>
      <c r="N14" s="63">
        <v>65479</v>
      </c>
    </row>
    <row r="15" spans="1:17">
      <c r="A15" t="s">
        <v>45</v>
      </c>
      <c r="B15" t="s">
        <v>46</v>
      </c>
      <c r="C15" t="s">
        <v>35</v>
      </c>
      <c r="D15" t="s">
        <v>36</v>
      </c>
      <c r="E15" t="s">
        <v>37</v>
      </c>
      <c r="F15" t="s">
        <v>38</v>
      </c>
      <c r="G15" t="s">
        <v>39</v>
      </c>
      <c r="H15" t="s">
        <v>110</v>
      </c>
      <c r="I15" t="s">
        <v>13</v>
      </c>
      <c r="J15" t="s">
        <v>19</v>
      </c>
      <c r="K15" t="s">
        <v>40</v>
      </c>
      <c r="L15" t="s">
        <v>13</v>
      </c>
      <c r="M15" s="63">
        <v>3274347</v>
      </c>
      <c r="N15" s="63">
        <v>3274347</v>
      </c>
    </row>
    <row r="16" spans="1:17">
      <c r="A16" t="s">
        <v>47</v>
      </c>
      <c r="B16" t="s">
        <v>48</v>
      </c>
      <c r="C16" t="s">
        <v>35</v>
      </c>
      <c r="D16" t="s">
        <v>36</v>
      </c>
      <c r="E16" t="s">
        <v>37</v>
      </c>
      <c r="F16" t="s">
        <v>38</v>
      </c>
      <c r="G16" t="s">
        <v>39</v>
      </c>
      <c r="H16" t="s">
        <v>110</v>
      </c>
      <c r="I16" t="s">
        <v>13</v>
      </c>
      <c r="J16" t="s">
        <v>19</v>
      </c>
      <c r="K16" t="s">
        <v>40</v>
      </c>
      <c r="L16" t="s">
        <v>13</v>
      </c>
      <c r="M16" s="63">
        <v>230851</v>
      </c>
      <c r="N16" s="63">
        <v>230851</v>
      </c>
    </row>
    <row r="17" spans="1:17">
      <c r="A17" t="s">
        <v>49</v>
      </c>
      <c r="B17" t="s">
        <v>50</v>
      </c>
      <c r="C17" t="s">
        <v>35</v>
      </c>
      <c r="D17" t="s">
        <v>36</v>
      </c>
      <c r="E17" t="s">
        <v>37</v>
      </c>
      <c r="F17" t="s">
        <v>38</v>
      </c>
      <c r="G17" t="s">
        <v>39</v>
      </c>
      <c r="H17" t="s">
        <v>110</v>
      </c>
      <c r="I17" t="s">
        <v>13</v>
      </c>
      <c r="J17" t="s">
        <v>19</v>
      </c>
      <c r="K17" t="s">
        <v>40</v>
      </c>
      <c r="L17" t="s">
        <v>12</v>
      </c>
      <c r="M17" s="63">
        <v>254172</v>
      </c>
      <c r="N17" s="63">
        <v>254172</v>
      </c>
    </row>
    <row r="18" spans="1:17">
      <c r="A18" t="s">
        <v>49</v>
      </c>
      <c r="B18" t="s">
        <v>50</v>
      </c>
      <c r="C18" t="s">
        <v>35</v>
      </c>
      <c r="D18" t="s">
        <v>36</v>
      </c>
      <c r="E18" t="s">
        <v>37</v>
      </c>
      <c r="F18" t="s">
        <v>38</v>
      </c>
      <c r="G18" t="s">
        <v>39</v>
      </c>
      <c r="H18" t="s">
        <v>110</v>
      </c>
      <c r="I18" t="s">
        <v>13</v>
      </c>
      <c r="J18" t="s">
        <v>19</v>
      </c>
      <c r="K18" t="s">
        <v>40</v>
      </c>
      <c r="L18" t="s">
        <v>13</v>
      </c>
      <c r="M18" s="63">
        <v>1375710</v>
      </c>
      <c r="N18" s="63">
        <v>1375710</v>
      </c>
    </row>
    <row r="19" spans="1:17">
      <c r="A19" t="s">
        <v>143</v>
      </c>
      <c r="B19" t="s">
        <v>144</v>
      </c>
      <c r="C19" t="s">
        <v>35</v>
      </c>
      <c r="D19" t="s">
        <v>36</v>
      </c>
      <c r="E19" t="s">
        <v>37</v>
      </c>
      <c r="F19" t="s">
        <v>38</v>
      </c>
      <c r="G19" t="s">
        <v>39</v>
      </c>
      <c r="H19" t="s">
        <v>110</v>
      </c>
      <c r="I19" t="s">
        <v>13</v>
      </c>
      <c r="J19" t="s">
        <v>19</v>
      </c>
      <c r="K19" t="s">
        <v>40</v>
      </c>
      <c r="L19" t="s">
        <v>13</v>
      </c>
      <c r="M19" s="63">
        <v>99156</v>
      </c>
      <c r="N19" s="63">
        <v>99156</v>
      </c>
    </row>
    <row r="20" spans="1:17">
      <c r="A20" t="s">
        <v>145</v>
      </c>
      <c r="B20" t="s">
        <v>146</v>
      </c>
      <c r="C20" t="s">
        <v>35</v>
      </c>
      <c r="D20" t="s">
        <v>36</v>
      </c>
      <c r="E20" t="s">
        <v>37</v>
      </c>
      <c r="F20" t="s">
        <v>38</v>
      </c>
      <c r="G20" t="s">
        <v>39</v>
      </c>
      <c r="H20" t="s">
        <v>110</v>
      </c>
      <c r="I20" t="s">
        <v>13</v>
      </c>
      <c r="J20" t="s">
        <v>19</v>
      </c>
      <c r="K20" t="s">
        <v>40</v>
      </c>
      <c r="L20" t="s">
        <v>13</v>
      </c>
      <c r="M20" s="63">
        <v>85663</v>
      </c>
      <c r="N20" s="63">
        <v>85663</v>
      </c>
    </row>
    <row r="21" spans="1:17">
      <c r="A21" t="s">
        <v>116</v>
      </c>
      <c r="B21" t="s">
        <v>117</v>
      </c>
      <c r="C21" t="s">
        <v>35</v>
      </c>
      <c r="D21" t="s">
        <v>36</v>
      </c>
      <c r="E21" t="s">
        <v>37</v>
      </c>
      <c r="F21" t="s">
        <v>38</v>
      </c>
      <c r="G21" t="s">
        <v>39</v>
      </c>
      <c r="H21" t="s">
        <v>110</v>
      </c>
      <c r="I21" t="s">
        <v>13</v>
      </c>
      <c r="J21" t="s">
        <v>19</v>
      </c>
      <c r="K21" t="s">
        <v>40</v>
      </c>
      <c r="L21" t="s">
        <v>13</v>
      </c>
      <c r="M21" s="63">
        <v>473460</v>
      </c>
      <c r="N21" s="63">
        <v>473460</v>
      </c>
    </row>
    <row r="22" spans="1:17">
      <c r="A22" t="s">
        <v>61</v>
      </c>
      <c r="B22" t="s">
        <v>62</v>
      </c>
      <c r="C22" t="s">
        <v>35</v>
      </c>
      <c r="D22" t="s">
        <v>36</v>
      </c>
      <c r="E22" t="s">
        <v>37</v>
      </c>
      <c r="F22" t="s">
        <v>38</v>
      </c>
      <c r="G22" t="s">
        <v>39</v>
      </c>
      <c r="H22" t="s">
        <v>110</v>
      </c>
      <c r="I22" t="s">
        <v>13</v>
      </c>
      <c r="J22" t="s">
        <v>19</v>
      </c>
      <c r="K22" t="s">
        <v>40</v>
      </c>
      <c r="L22" t="s">
        <v>12</v>
      </c>
      <c r="M22" s="63">
        <v>66079</v>
      </c>
      <c r="N22" s="63">
        <v>66079</v>
      </c>
    </row>
    <row r="23" spans="1:17">
      <c r="A23" t="s">
        <v>61</v>
      </c>
      <c r="B23" t="s">
        <v>62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110</v>
      </c>
      <c r="I23" t="s">
        <v>13</v>
      </c>
      <c r="J23" t="s">
        <v>19</v>
      </c>
      <c r="K23" t="s">
        <v>40</v>
      </c>
      <c r="L23" t="s">
        <v>13</v>
      </c>
      <c r="M23" s="63">
        <v>209695</v>
      </c>
      <c r="N23" s="63">
        <v>209695</v>
      </c>
    </row>
    <row r="24" spans="1:17">
      <c r="A24" t="s">
        <v>147</v>
      </c>
      <c r="B24" t="s">
        <v>115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110</v>
      </c>
      <c r="I24" t="s">
        <v>55</v>
      </c>
      <c r="J24" t="s">
        <v>19</v>
      </c>
      <c r="K24" t="s">
        <v>40</v>
      </c>
      <c r="L24" t="s">
        <v>12</v>
      </c>
      <c r="M24" s="63">
        <v>37975328</v>
      </c>
      <c r="N24" s="63">
        <v>37975328</v>
      </c>
    </row>
    <row r="25" spans="1:17">
      <c r="A25" t="s">
        <v>147</v>
      </c>
      <c r="B25" t="s">
        <v>115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110</v>
      </c>
      <c r="I25" t="s">
        <v>55</v>
      </c>
      <c r="J25" t="s">
        <v>19</v>
      </c>
      <c r="K25" t="s">
        <v>40</v>
      </c>
      <c r="L25" t="s">
        <v>13</v>
      </c>
      <c r="M25" s="63">
        <v>7539383</v>
      </c>
      <c r="N25" s="63">
        <v>7539383</v>
      </c>
    </row>
    <row r="26" spans="1:17">
      <c r="A26" t="s">
        <v>65</v>
      </c>
      <c r="B26" t="s">
        <v>66</v>
      </c>
      <c r="C26" t="s">
        <v>35</v>
      </c>
      <c r="D26" t="s">
        <v>36</v>
      </c>
      <c r="E26" t="s">
        <v>37</v>
      </c>
      <c r="F26" t="s">
        <v>38</v>
      </c>
      <c r="G26" t="s">
        <v>39</v>
      </c>
      <c r="H26" t="s">
        <v>110</v>
      </c>
      <c r="I26" t="s">
        <v>55</v>
      </c>
      <c r="J26" t="s">
        <v>19</v>
      </c>
      <c r="K26" t="s">
        <v>40</v>
      </c>
      <c r="L26" t="s">
        <v>12</v>
      </c>
      <c r="M26" s="63">
        <v>81259165</v>
      </c>
      <c r="N26" s="63">
        <v>81259165</v>
      </c>
    </row>
    <row r="27" spans="1:17">
      <c r="A27" t="s">
        <v>65</v>
      </c>
      <c r="B27" t="s">
        <v>66</v>
      </c>
      <c r="C27" t="s">
        <v>35</v>
      </c>
      <c r="D27" t="s">
        <v>36</v>
      </c>
      <c r="E27" t="s">
        <v>37</v>
      </c>
      <c r="F27" t="s">
        <v>38</v>
      </c>
      <c r="G27" t="s">
        <v>56</v>
      </c>
      <c r="H27" t="s">
        <v>120</v>
      </c>
      <c r="I27" t="s">
        <v>55</v>
      </c>
      <c r="J27" t="s">
        <v>19</v>
      </c>
      <c r="K27" t="s">
        <v>40</v>
      </c>
      <c r="L27" t="s">
        <v>12</v>
      </c>
      <c r="M27" s="63">
        <v>47478447</v>
      </c>
      <c r="N27" s="63">
        <v>0</v>
      </c>
      <c r="O27" s="63">
        <v>47433511.030000001</v>
      </c>
      <c r="P27" s="63">
        <v>47433511.030000001</v>
      </c>
      <c r="Q27" s="63">
        <v>47433511.030000001</v>
      </c>
    </row>
    <row r="28" spans="1:17">
      <c r="A28" t="s">
        <v>148</v>
      </c>
      <c r="B28" t="s">
        <v>149</v>
      </c>
      <c r="C28" t="s">
        <v>35</v>
      </c>
      <c r="D28" t="s">
        <v>36</v>
      </c>
      <c r="E28" t="s">
        <v>37</v>
      </c>
      <c r="F28" t="s">
        <v>38</v>
      </c>
      <c r="G28" t="s">
        <v>39</v>
      </c>
      <c r="H28" t="s">
        <v>110</v>
      </c>
      <c r="I28" t="s">
        <v>55</v>
      </c>
      <c r="J28" t="s">
        <v>19</v>
      </c>
      <c r="K28" t="s">
        <v>40</v>
      </c>
      <c r="L28" t="s">
        <v>12</v>
      </c>
      <c r="M28" s="63">
        <v>2264051660</v>
      </c>
      <c r="N28" s="63">
        <v>2264051660</v>
      </c>
    </row>
    <row r="29" spans="1:17">
      <c r="A29" t="s">
        <v>148</v>
      </c>
      <c r="B29" t="s">
        <v>149</v>
      </c>
      <c r="C29" t="s">
        <v>35</v>
      </c>
      <c r="D29" t="s">
        <v>36</v>
      </c>
      <c r="E29" t="s">
        <v>37</v>
      </c>
      <c r="F29" t="s">
        <v>38</v>
      </c>
      <c r="G29" t="s">
        <v>56</v>
      </c>
      <c r="H29" t="s">
        <v>120</v>
      </c>
      <c r="I29" t="s">
        <v>55</v>
      </c>
      <c r="J29" t="s">
        <v>19</v>
      </c>
      <c r="K29" t="s">
        <v>40</v>
      </c>
      <c r="L29" t="s">
        <v>12</v>
      </c>
      <c r="M29" s="63">
        <v>408289488</v>
      </c>
      <c r="N29" s="63">
        <v>0</v>
      </c>
      <c r="O29" s="63">
        <v>407874849.91000003</v>
      </c>
      <c r="P29" s="63">
        <v>407874849.91000003</v>
      </c>
      <c r="Q29" s="63">
        <v>407874849.91000003</v>
      </c>
    </row>
    <row r="30" spans="1:17">
      <c r="A30" t="s">
        <v>67</v>
      </c>
      <c r="B30" t="s">
        <v>68</v>
      </c>
      <c r="C30" t="s">
        <v>35</v>
      </c>
      <c r="D30" t="s">
        <v>36</v>
      </c>
      <c r="E30" t="s">
        <v>37</v>
      </c>
      <c r="F30" t="s">
        <v>38</v>
      </c>
      <c r="G30" t="s">
        <v>39</v>
      </c>
      <c r="H30" t="s">
        <v>110</v>
      </c>
      <c r="I30" t="s">
        <v>13</v>
      </c>
      <c r="J30" t="s">
        <v>19</v>
      </c>
      <c r="K30" t="s">
        <v>40</v>
      </c>
      <c r="L30" t="s">
        <v>14</v>
      </c>
      <c r="M30" s="63">
        <v>23168353</v>
      </c>
      <c r="N30" s="63">
        <v>23168353</v>
      </c>
    </row>
    <row r="31" spans="1:17">
      <c r="A31" t="s">
        <v>67</v>
      </c>
      <c r="B31" t="s">
        <v>68</v>
      </c>
      <c r="C31" t="s">
        <v>35</v>
      </c>
      <c r="D31" t="s">
        <v>36</v>
      </c>
      <c r="E31" t="s">
        <v>37</v>
      </c>
      <c r="F31" t="s">
        <v>38</v>
      </c>
      <c r="G31" t="s">
        <v>39</v>
      </c>
      <c r="H31" t="s">
        <v>110</v>
      </c>
      <c r="I31" t="s">
        <v>13</v>
      </c>
      <c r="J31" t="s">
        <v>19</v>
      </c>
      <c r="K31" t="s">
        <v>40</v>
      </c>
      <c r="L31" t="s">
        <v>13</v>
      </c>
      <c r="M31" s="63">
        <v>69701402</v>
      </c>
      <c r="N31" s="63">
        <v>69701402</v>
      </c>
    </row>
    <row r="32" spans="1:17">
      <c r="A32" t="s">
        <v>67</v>
      </c>
      <c r="B32" t="s">
        <v>68</v>
      </c>
      <c r="C32" t="s">
        <v>35</v>
      </c>
      <c r="D32" t="s">
        <v>36</v>
      </c>
      <c r="E32" t="s">
        <v>37</v>
      </c>
      <c r="F32" t="s">
        <v>38</v>
      </c>
      <c r="G32" t="s">
        <v>39</v>
      </c>
      <c r="H32" t="s">
        <v>110</v>
      </c>
      <c r="I32" t="s">
        <v>13</v>
      </c>
      <c r="J32" t="s">
        <v>150</v>
      </c>
      <c r="K32" t="s">
        <v>151</v>
      </c>
      <c r="L32" t="s">
        <v>12</v>
      </c>
      <c r="M32" s="63">
        <v>899763337</v>
      </c>
      <c r="N32" s="63">
        <v>899763337</v>
      </c>
    </row>
    <row r="33" spans="1:17">
      <c r="A33" t="s">
        <v>67</v>
      </c>
      <c r="B33" t="s">
        <v>68</v>
      </c>
      <c r="C33" t="s">
        <v>35</v>
      </c>
      <c r="D33" t="s">
        <v>36</v>
      </c>
      <c r="E33" t="s">
        <v>37</v>
      </c>
      <c r="F33" t="s">
        <v>38</v>
      </c>
      <c r="G33" t="s">
        <v>41</v>
      </c>
      <c r="H33" t="s">
        <v>42</v>
      </c>
      <c r="I33" t="s">
        <v>13</v>
      </c>
      <c r="J33" t="s">
        <v>19</v>
      </c>
      <c r="K33" t="s">
        <v>40</v>
      </c>
      <c r="L33" t="s">
        <v>13</v>
      </c>
      <c r="M33" s="63">
        <v>1554196</v>
      </c>
      <c r="N33" s="63">
        <v>0</v>
      </c>
      <c r="O33" s="63">
        <v>1554194.5</v>
      </c>
      <c r="P33" s="63">
        <v>1554193.24</v>
      </c>
      <c r="Q33" s="63">
        <v>1554193.24</v>
      </c>
    </row>
    <row r="34" spans="1:17">
      <c r="A34" t="s">
        <v>67</v>
      </c>
      <c r="B34" t="s">
        <v>68</v>
      </c>
      <c r="C34" t="s">
        <v>35</v>
      </c>
      <c r="D34" t="s">
        <v>36</v>
      </c>
      <c r="E34" t="s">
        <v>37</v>
      </c>
      <c r="F34" t="s">
        <v>38</v>
      </c>
      <c r="G34" t="s">
        <v>56</v>
      </c>
      <c r="H34" t="s">
        <v>120</v>
      </c>
      <c r="I34" t="s">
        <v>13</v>
      </c>
      <c r="J34" t="s">
        <v>19</v>
      </c>
      <c r="K34" t="s">
        <v>40</v>
      </c>
      <c r="L34" t="s">
        <v>14</v>
      </c>
      <c r="M34" s="63">
        <v>1072</v>
      </c>
      <c r="N34" s="63">
        <v>0</v>
      </c>
      <c r="O34" s="63">
        <v>1071.24</v>
      </c>
      <c r="P34" s="63">
        <v>1071.24</v>
      </c>
      <c r="Q34" s="63">
        <v>1071.24</v>
      </c>
    </row>
    <row r="35" spans="1:17">
      <c r="A35" t="s">
        <v>67</v>
      </c>
      <c r="B35" t="s">
        <v>68</v>
      </c>
      <c r="C35" t="s">
        <v>35</v>
      </c>
      <c r="D35" t="s">
        <v>36</v>
      </c>
      <c r="E35" t="s">
        <v>37</v>
      </c>
      <c r="F35" t="s">
        <v>38</v>
      </c>
      <c r="G35" t="s">
        <v>56</v>
      </c>
      <c r="H35" t="s">
        <v>120</v>
      </c>
      <c r="I35" t="s">
        <v>13</v>
      </c>
      <c r="J35" t="s">
        <v>19</v>
      </c>
      <c r="K35" t="s">
        <v>40</v>
      </c>
      <c r="L35" t="s">
        <v>12</v>
      </c>
      <c r="M35" s="63">
        <v>84243256</v>
      </c>
      <c r="N35" s="63">
        <v>0</v>
      </c>
      <c r="O35" s="63">
        <v>84160257.189999998</v>
      </c>
      <c r="P35" s="63">
        <v>84160257.189999998</v>
      </c>
      <c r="Q35" s="63">
        <v>84160257.189999998</v>
      </c>
    </row>
    <row r="36" spans="1:17">
      <c r="A36" t="s">
        <v>67</v>
      </c>
      <c r="B36" t="s">
        <v>68</v>
      </c>
      <c r="C36" t="s">
        <v>35</v>
      </c>
      <c r="D36" t="s">
        <v>36</v>
      </c>
      <c r="E36" t="s">
        <v>37</v>
      </c>
      <c r="F36" t="s">
        <v>38</v>
      </c>
      <c r="G36" t="s">
        <v>56</v>
      </c>
      <c r="H36" t="s">
        <v>120</v>
      </c>
      <c r="I36" t="s">
        <v>13</v>
      </c>
      <c r="J36" t="s">
        <v>19</v>
      </c>
      <c r="K36" t="s">
        <v>40</v>
      </c>
      <c r="L36" t="s">
        <v>13</v>
      </c>
      <c r="M36" s="63">
        <v>8384180</v>
      </c>
      <c r="N36" s="63">
        <v>0</v>
      </c>
      <c r="O36" s="63">
        <v>8364257.3600000003</v>
      </c>
      <c r="P36" s="63">
        <v>8364257.3600000003</v>
      </c>
      <c r="Q36" s="63">
        <v>8364257.3600000003</v>
      </c>
    </row>
    <row r="38" spans="1:17">
      <c r="M38" s="64">
        <f>SUM(M10:M37)</f>
        <v>4033641688</v>
      </c>
      <c r="N38" s="64">
        <f>SUM(N10:N37)</f>
        <v>3483691049</v>
      </c>
      <c r="O38" s="64">
        <f>SUM(O10:O37)</f>
        <v>549388141.23000014</v>
      </c>
      <c r="P38" s="64">
        <f>SUM(P10:P37)</f>
        <v>549388139.97000015</v>
      </c>
      <c r="Q38" s="64">
        <f>SUM(Q10:Q37)</f>
        <v>549388139.97000015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/>
  <dimension ref="A1:Q38"/>
  <sheetViews>
    <sheetView topLeftCell="A7" workbookViewId="0">
      <selection activeCell="O8" sqref="O8"/>
    </sheetView>
  </sheetViews>
  <sheetFormatPr defaultRowHeight="12.75"/>
  <cols>
    <col min="2" max="2" width="21.42578125" customWidth="1"/>
    <col min="13" max="13" width="15.42578125" bestFit="1" customWidth="1"/>
    <col min="14" max="14" width="16.42578125" customWidth="1"/>
    <col min="15" max="16" width="13.85546875" bestFit="1" customWidth="1"/>
  </cols>
  <sheetData>
    <row r="1" spans="1:17">
      <c r="A1" t="s">
        <v>126</v>
      </c>
    </row>
    <row r="3" spans="1:17">
      <c r="A3" t="s">
        <v>109</v>
      </c>
    </row>
    <row r="4" spans="1:17">
      <c r="A4" s="95" t="s">
        <v>164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</row>
    <row r="7" spans="1:17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153</v>
      </c>
      <c r="N7" t="s">
        <v>154</v>
      </c>
      <c r="O7" t="s">
        <v>128</v>
      </c>
      <c r="P7" t="s">
        <v>129</v>
      </c>
      <c r="Q7" t="s">
        <v>130</v>
      </c>
    </row>
    <row r="8" spans="1:17">
      <c r="M8" t="s">
        <v>155</v>
      </c>
      <c r="N8" t="s">
        <v>156</v>
      </c>
      <c r="O8" t="s">
        <v>131</v>
      </c>
      <c r="P8" t="s">
        <v>132</v>
      </c>
      <c r="Q8" t="s">
        <v>133</v>
      </c>
    </row>
    <row r="9" spans="1:17">
      <c r="L9" t="s">
        <v>32</v>
      </c>
      <c r="M9" t="s">
        <v>134</v>
      </c>
      <c r="N9" t="s">
        <v>134</v>
      </c>
      <c r="O9" t="s">
        <v>134</v>
      </c>
      <c r="P9" t="s">
        <v>134</v>
      </c>
      <c r="Q9" t="s">
        <v>134</v>
      </c>
    </row>
    <row r="10" spans="1:17">
      <c r="A10" t="s">
        <v>141</v>
      </c>
      <c r="B10" t="s">
        <v>142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110</v>
      </c>
      <c r="I10" t="s">
        <v>13</v>
      </c>
      <c r="J10" t="s">
        <v>19</v>
      </c>
      <c r="K10" t="s">
        <v>40</v>
      </c>
      <c r="L10" t="s">
        <v>14</v>
      </c>
      <c r="M10" s="63">
        <v>80877171</v>
      </c>
      <c r="N10" s="63">
        <v>80877171</v>
      </c>
    </row>
    <row r="11" spans="1:17">
      <c r="A11" t="s">
        <v>141</v>
      </c>
      <c r="B11" t="s">
        <v>142</v>
      </c>
      <c r="C11" t="s">
        <v>35</v>
      </c>
      <c r="D11" t="s">
        <v>36</v>
      </c>
      <c r="E11" t="s">
        <v>37</v>
      </c>
      <c r="F11" t="s">
        <v>38</v>
      </c>
      <c r="G11" t="s">
        <v>39</v>
      </c>
      <c r="H11" t="s">
        <v>110</v>
      </c>
      <c r="I11" t="s">
        <v>13</v>
      </c>
      <c r="J11" t="s">
        <v>19</v>
      </c>
      <c r="K11" t="s">
        <v>40</v>
      </c>
      <c r="L11" t="s">
        <v>12</v>
      </c>
      <c r="M11" s="63">
        <v>1296585</v>
      </c>
      <c r="N11" s="63">
        <v>1296585</v>
      </c>
      <c r="O11" s="63">
        <v>469742.61</v>
      </c>
      <c r="P11" s="63">
        <v>469742.61</v>
      </c>
      <c r="Q11" s="63">
        <v>469742.61</v>
      </c>
    </row>
    <row r="12" spans="1:17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39</v>
      </c>
      <c r="H12" t="s">
        <v>110</v>
      </c>
      <c r="I12" t="s">
        <v>13</v>
      </c>
      <c r="J12" t="s">
        <v>19</v>
      </c>
      <c r="K12" t="s">
        <v>40</v>
      </c>
      <c r="L12" t="s">
        <v>13</v>
      </c>
      <c r="M12" s="63">
        <v>1491350</v>
      </c>
      <c r="N12" s="63">
        <v>1491350</v>
      </c>
      <c r="O12" s="63">
        <v>1465927.08</v>
      </c>
      <c r="P12" s="63">
        <v>1465927.08</v>
      </c>
      <c r="Q12" s="63">
        <v>1465927.08</v>
      </c>
    </row>
    <row r="13" spans="1:17">
      <c r="A13" t="s">
        <v>43</v>
      </c>
      <c r="B13" t="s">
        <v>44</v>
      </c>
      <c r="C13" t="s">
        <v>35</v>
      </c>
      <c r="D13" t="s">
        <v>36</v>
      </c>
      <c r="E13" t="s">
        <v>37</v>
      </c>
      <c r="F13" t="s">
        <v>38</v>
      </c>
      <c r="G13" t="s">
        <v>39</v>
      </c>
      <c r="H13" t="s">
        <v>110</v>
      </c>
      <c r="I13" t="s">
        <v>13</v>
      </c>
      <c r="J13" t="s">
        <v>19</v>
      </c>
      <c r="K13" t="s">
        <v>40</v>
      </c>
      <c r="L13" t="s">
        <v>12</v>
      </c>
      <c r="M13" s="63">
        <v>10427703</v>
      </c>
      <c r="N13" s="63">
        <v>10427703</v>
      </c>
      <c r="O13" s="63">
        <v>887272.62</v>
      </c>
      <c r="P13" s="63">
        <v>887272.62</v>
      </c>
      <c r="Q13" s="63">
        <v>887272.62</v>
      </c>
    </row>
    <row r="14" spans="1:17">
      <c r="A14" t="s">
        <v>45</v>
      </c>
      <c r="B14" t="s">
        <v>46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110</v>
      </c>
      <c r="I14" t="s">
        <v>13</v>
      </c>
      <c r="J14" t="s">
        <v>19</v>
      </c>
      <c r="K14" t="s">
        <v>40</v>
      </c>
      <c r="L14" t="s">
        <v>12</v>
      </c>
      <c r="M14" s="63">
        <v>65479</v>
      </c>
      <c r="N14" s="63">
        <v>65479</v>
      </c>
      <c r="O14" s="63">
        <v>64363.69</v>
      </c>
      <c r="P14" s="63">
        <v>64363.69</v>
      </c>
      <c r="Q14" s="63">
        <v>64363.69</v>
      </c>
    </row>
    <row r="15" spans="1:17">
      <c r="A15" t="s">
        <v>45</v>
      </c>
      <c r="B15" t="s">
        <v>46</v>
      </c>
      <c r="C15" t="s">
        <v>35</v>
      </c>
      <c r="D15" t="s">
        <v>36</v>
      </c>
      <c r="E15" t="s">
        <v>37</v>
      </c>
      <c r="F15" t="s">
        <v>38</v>
      </c>
      <c r="G15" t="s">
        <v>39</v>
      </c>
      <c r="H15" t="s">
        <v>110</v>
      </c>
      <c r="I15" t="s">
        <v>13</v>
      </c>
      <c r="J15" t="s">
        <v>19</v>
      </c>
      <c r="K15" t="s">
        <v>40</v>
      </c>
      <c r="L15" t="s">
        <v>13</v>
      </c>
      <c r="M15" s="63">
        <v>3274347</v>
      </c>
      <c r="N15" s="63">
        <v>3274347</v>
      </c>
      <c r="O15" s="63">
        <v>3218528.99</v>
      </c>
      <c r="P15" s="63">
        <v>3218528.99</v>
      </c>
      <c r="Q15" s="63">
        <v>3218528.99</v>
      </c>
    </row>
    <row r="16" spans="1:17">
      <c r="A16" t="s">
        <v>47</v>
      </c>
      <c r="B16" t="s">
        <v>48</v>
      </c>
      <c r="C16" t="s">
        <v>35</v>
      </c>
      <c r="D16" t="s">
        <v>36</v>
      </c>
      <c r="E16" t="s">
        <v>37</v>
      </c>
      <c r="F16" t="s">
        <v>38</v>
      </c>
      <c r="G16" t="s">
        <v>39</v>
      </c>
      <c r="H16" t="s">
        <v>110</v>
      </c>
      <c r="I16" t="s">
        <v>13</v>
      </c>
      <c r="J16" t="s">
        <v>19</v>
      </c>
      <c r="K16" t="s">
        <v>40</v>
      </c>
      <c r="L16" t="s">
        <v>13</v>
      </c>
      <c r="M16" s="63">
        <v>230851</v>
      </c>
      <c r="N16" s="63">
        <v>230851</v>
      </c>
      <c r="O16" s="63">
        <v>226915.65</v>
      </c>
      <c r="P16" s="63">
        <v>226915.65</v>
      </c>
      <c r="Q16" s="63">
        <v>226915.65</v>
      </c>
    </row>
    <row r="17" spans="1:17">
      <c r="A17" t="s">
        <v>49</v>
      </c>
      <c r="B17" t="s">
        <v>50</v>
      </c>
      <c r="C17" t="s">
        <v>35</v>
      </c>
      <c r="D17" t="s">
        <v>36</v>
      </c>
      <c r="E17" t="s">
        <v>37</v>
      </c>
      <c r="F17" t="s">
        <v>38</v>
      </c>
      <c r="G17" t="s">
        <v>39</v>
      </c>
      <c r="H17" t="s">
        <v>110</v>
      </c>
      <c r="I17" t="s">
        <v>13</v>
      </c>
      <c r="J17" t="s">
        <v>19</v>
      </c>
      <c r="K17" t="s">
        <v>40</v>
      </c>
      <c r="L17" t="s">
        <v>12</v>
      </c>
      <c r="M17" s="63">
        <v>254172</v>
      </c>
      <c r="N17" s="63">
        <v>254172</v>
      </c>
      <c r="O17" s="63">
        <v>136248.95999999999</v>
      </c>
      <c r="P17" s="63">
        <v>136248.95999999999</v>
      </c>
      <c r="Q17" s="63">
        <v>136248.95999999999</v>
      </c>
    </row>
    <row r="18" spans="1:17">
      <c r="A18" t="s">
        <v>49</v>
      </c>
      <c r="B18" t="s">
        <v>50</v>
      </c>
      <c r="C18" t="s">
        <v>35</v>
      </c>
      <c r="D18" t="s">
        <v>36</v>
      </c>
      <c r="E18" t="s">
        <v>37</v>
      </c>
      <c r="F18" t="s">
        <v>38</v>
      </c>
      <c r="G18" t="s">
        <v>39</v>
      </c>
      <c r="H18" t="s">
        <v>110</v>
      </c>
      <c r="I18" t="s">
        <v>13</v>
      </c>
      <c r="J18" t="s">
        <v>19</v>
      </c>
      <c r="K18" t="s">
        <v>40</v>
      </c>
      <c r="L18" t="s">
        <v>13</v>
      </c>
      <c r="M18" s="63">
        <v>1375710</v>
      </c>
      <c r="N18" s="63">
        <v>1375710</v>
      </c>
      <c r="O18" s="63">
        <v>1352258.69</v>
      </c>
      <c r="P18" s="63">
        <v>1352258.69</v>
      </c>
      <c r="Q18" s="63">
        <v>1352258.69</v>
      </c>
    </row>
    <row r="19" spans="1:17">
      <c r="A19" t="s">
        <v>143</v>
      </c>
      <c r="B19" t="s">
        <v>144</v>
      </c>
      <c r="C19" t="s">
        <v>35</v>
      </c>
      <c r="D19" t="s">
        <v>36</v>
      </c>
      <c r="E19" t="s">
        <v>37</v>
      </c>
      <c r="F19" t="s">
        <v>38</v>
      </c>
      <c r="G19" t="s">
        <v>39</v>
      </c>
      <c r="H19" t="s">
        <v>110</v>
      </c>
      <c r="I19" t="s">
        <v>13</v>
      </c>
      <c r="J19" t="s">
        <v>19</v>
      </c>
      <c r="K19" t="s">
        <v>40</v>
      </c>
      <c r="L19" t="s">
        <v>13</v>
      </c>
      <c r="M19" s="63">
        <v>99156</v>
      </c>
      <c r="N19" s="63">
        <v>99156</v>
      </c>
      <c r="O19" s="63">
        <v>97465.95</v>
      </c>
      <c r="P19" s="63">
        <v>97465.95</v>
      </c>
      <c r="Q19" s="63">
        <v>97465.95</v>
      </c>
    </row>
    <row r="20" spans="1:17">
      <c r="A20" t="s">
        <v>145</v>
      </c>
      <c r="B20" t="s">
        <v>146</v>
      </c>
      <c r="C20" t="s">
        <v>35</v>
      </c>
      <c r="D20" t="s">
        <v>36</v>
      </c>
      <c r="E20" t="s">
        <v>37</v>
      </c>
      <c r="F20" t="s">
        <v>38</v>
      </c>
      <c r="G20" t="s">
        <v>39</v>
      </c>
      <c r="H20" t="s">
        <v>110</v>
      </c>
      <c r="I20" t="s">
        <v>13</v>
      </c>
      <c r="J20" t="s">
        <v>19</v>
      </c>
      <c r="K20" t="s">
        <v>40</v>
      </c>
      <c r="L20" t="s">
        <v>13</v>
      </c>
      <c r="M20" s="63">
        <v>85663</v>
      </c>
      <c r="N20" s="63">
        <v>85663</v>
      </c>
      <c r="O20" s="63">
        <v>84202.83</v>
      </c>
      <c r="P20" s="63">
        <v>84202.83</v>
      </c>
      <c r="Q20" s="63">
        <v>84202.83</v>
      </c>
    </row>
    <row r="21" spans="1:17">
      <c r="A21" t="s">
        <v>116</v>
      </c>
      <c r="B21" t="s">
        <v>117</v>
      </c>
      <c r="C21" t="s">
        <v>35</v>
      </c>
      <c r="D21" t="s">
        <v>36</v>
      </c>
      <c r="E21" t="s">
        <v>37</v>
      </c>
      <c r="F21" t="s">
        <v>38</v>
      </c>
      <c r="G21" t="s">
        <v>39</v>
      </c>
      <c r="H21" t="s">
        <v>110</v>
      </c>
      <c r="I21" t="s">
        <v>13</v>
      </c>
      <c r="J21" t="s">
        <v>19</v>
      </c>
      <c r="K21" t="s">
        <v>40</v>
      </c>
      <c r="L21" t="s">
        <v>13</v>
      </c>
      <c r="M21" s="63">
        <v>473460</v>
      </c>
      <c r="N21" s="63">
        <v>473460</v>
      </c>
      <c r="O21" s="63">
        <v>465389.11</v>
      </c>
      <c r="P21" s="63">
        <v>465389.11</v>
      </c>
      <c r="Q21" s="63">
        <v>465389.11</v>
      </c>
    </row>
    <row r="22" spans="1:17">
      <c r="A22" t="s">
        <v>61</v>
      </c>
      <c r="B22" t="s">
        <v>62</v>
      </c>
      <c r="C22" t="s">
        <v>35</v>
      </c>
      <c r="D22" t="s">
        <v>36</v>
      </c>
      <c r="E22" t="s">
        <v>37</v>
      </c>
      <c r="F22" t="s">
        <v>38</v>
      </c>
      <c r="G22" t="s">
        <v>39</v>
      </c>
      <c r="H22" t="s">
        <v>110</v>
      </c>
      <c r="I22" t="s">
        <v>13</v>
      </c>
      <c r="J22" t="s">
        <v>19</v>
      </c>
      <c r="K22" t="s">
        <v>40</v>
      </c>
      <c r="L22" t="s">
        <v>12</v>
      </c>
      <c r="M22" s="63">
        <v>66079</v>
      </c>
      <c r="N22" s="63">
        <v>66079</v>
      </c>
    </row>
    <row r="23" spans="1:17">
      <c r="A23" t="s">
        <v>61</v>
      </c>
      <c r="B23" t="s">
        <v>62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110</v>
      </c>
      <c r="I23" t="s">
        <v>13</v>
      </c>
      <c r="J23" t="s">
        <v>19</v>
      </c>
      <c r="K23" t="s">
        <v>40</v>
      </c>
      <c r="L23" t="s">
        <v>13</v>
      </c>
      <c r="M23" s="63">
        <v>209695</v>
      </c>
      <c r="N23" s="63">
        <v>209695</v>
      </c>
      <c r="O23" s="63">
        <v>206120.85</v>
      </c>
      <c r="P23" s="63">
        <v>206120.85</v>
      </c>
      <c r="Q23" s="63">
        <v>206120.85</v>
      </c>
    </row>
    <row r="24" spans="1:17">
      <c r="A24" t="s">
        <v>147</v>
      </c>
      <c r="B24" t="s">
        <v>115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110</v>
      </c>
      <c r="I24" t="s">
        <v>55</v>
      </c>
      <c r="J24" t="s">
        <v>19</v>
      </c>
      <c r="K24" t="s">
        <v>40</v>
      </c>
      <c r="L24" t="s">
        <v>12</v>
      </c>
      <c r="M24" s="63">
        <v>37975328</v>
      </c>
      <c r="N24" s="63">
        <v>37975328</v>
      </c>
      <c r="O24" s="63">
        <v>19232160.93</v>
      </c>
      <c r="P24" s="63">
        <v>19232160.93</v>
      </c>
      <c r="Q24" s="63">
        <v>19232160.93</v>
      </c>
    </row>
    <row r="25" spans="1:17">
      <c r="A25" t="s">
        <v>147</v>
      </c>
      <c r="B25" t="s">
        <v>115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110</v>
      </c>
      <c r="I25" t="s">
        <v>55</v>
      </c>
      <c r="J25" t="s">
        <v>19</v>
      </c>
      <c r="K25" t="s">
        <v>40</v>
      </c>
      <c r="L25" t="s">
        <v>13</v>
      </c>
      <c r="M25" s="63">
        <v>7539383</v>
      </c>
      <c r="N25" s="63">
        <v>7539383</v>
      </c>
      <c r="O25" s="63">
        <v>7278765.5899999999</v>
      </c>
      <c r="P25" s="63">
        <v>7278765.5899999999</v>
      </c>
      <c r="Q25" s="63">
        <v>7278765.5899999999</v>
      </c>
    </row>
    <row r="26" spans="1:17">
      <c r="A26" t="s">
        <v>65</v>
      </c>
      <c r="B26" t="s">
        <v>66</v>
      </c>
      <c r="C26" t="s">
        <v>35</v>
      </c>
      <c r="D26" t="s">
        <v>36</v>
      </c>
      <c r="E26" t="s">
        <v>37</v>
      </c>
      <c r="F26" t="s">
        <v>38</v>
      </c>
      <c r="G26" t="s">
        <v>39</v>
      </c>
      <c r="H26" t="s">
        <v>110</v>
      </c>
      <c r="I26" t="s">
        <v>55</v>
      </c>
      <c r="J26" t="s">
        <v>19</v>
      </c>
      <c r="K26" t="s">
        <v>40</v>
      </c>
      <c r="L26" t="s">
        <v>12</v>
      </c>
      <c r="M26" s="63">
        <v>81259165</v>
      </c>
      <c r="N26" s="63">
        <v>81259165</v>
      </c>
      <c r="O26" s="63">
        <v>79172472.709999993</v>
      </c>
      <c r="P26" s="63">
        <v>79172472.709999993</v>
      </c>
      <c r="Q26" s="63">
        <v>79172472.709999993</v>
      </c>
    </row>
    <row r="27" spans="1:17">
      <c r="A27" t="s">
        <v>65</v>
      </c>
      <c r="B27" t="s">
        <v>66</v>
      </c>
      <c r="C27" t="s">
        <v>35</v>
      </c>
      <c r="D27" t="s">
        <v>36</v>
      </c>
      <c r="E27" t="s">
        <v>37</v>
      </c>
      <c r="F27" t="s">
        <v>38</v>
      </c>
      <c r="G27" t="s">
        <v>56</v>
      </c>
      <c r="H27" t="s">
        <v>120</v>
      </c>
      <c r="I27" t="s">
        <v>55</v>
      </c>
      <c r="J27" t="s">
        <v>19</v>
      </c>
      <c r="K27" t="s">
        <v>40</v>
      </c>
      <c r="L27" t="s">
        <v>12</v>
      </c>
      <c r="M27" s="63">
        <v>57949090</v>
      </c>
      <c r="N27" s="63">
        <v>0</v>
      </c>
      <c r="O27" s="63">
        <v>57904153.130000003</v>
      </c>
      <c r="P27" s="63">
        <v>57904153.130000003</v>
      </c>
      <c r="Q27" s="63">
        <v>57904153.130000003</v>
      </c>
    </row>
    <row r="28" spans="1:17">
      <c r="A28" t="s">
        <v>148</v>
      </c>
      <c r="B28" t="s">
        <v>149</v>
      </c>
      <c r="C28" t="s">
        <v>35</v>
      </c>
      <c r="D28" t="s">
        <v>36</v>
      </c>
      <c r="E28" t="s">
        <v>37</v>
      </c>
      <c r="F28" t="s">
        <v>38</v>
      </c>
      <c r="G28" t="s">
        <v>39</v>
      </c>
      <c r="H28" t="s">
        <v>110</v>
      </c>
      <c r="I28" t="s">
        <v>55</v>
      </c>
      <c r="J28" t="s">
        <v>19</v>
      </c>
      <c r="K28" t="s">
        <v>40</v>
      </c>
      <c r="L28" t="s">
        <v>12</v>
      </c>
      <c r="M28" s="63">
        <v>2264051660</v>
      </c>
      <c r="N28" s="63">
        <v>2264051660</v>
      </c>
      <c r="O28" s="63">
        <v>2213893278.4099998</v>
      </c>
      <c r="P28" s="63">
        <v>2213893278.4099998</v>
      </c>
      <c r="Q28" s="63">
        <v>2213893278.4099998</v>
      </c>
    </row>
    <row r="29" spans="1:17">
      <c r="A29" t="s">
        <v>148</v>
      </c>
      <c r="B29" t="s">
        <v>149</v>
      </c>
      <c r="C29" t="s">
        <v>35</v>
      </c>
      <c r="D29" t="s">
        <v>36</v>
      </c>
      <c r="E29" t="s">
        <v>37</v>
      </c>
      <c r="F29" t="s">
        <v>38</v>
      </c>
      <c r="G29" t="s">
        <v>56</v>
      </c>
      <c r="H29" t="s">
        <v>120</v>
      </c>
      <c r="I29" t="s">
        <v>55</v>
      </c>
      <c r="J29" t="s">
        <v>19</v>
      </c>
      <c r="K29" t="s">
        <v>40</v>
      </c>
      <c r="L29" t="s">
        <v>12</v>
      </c>
      <c r="M29" s="63">
        <v>505962740</v>
      </c>
      <c r="N29" s="63">
        <v>0</v>
      </c>
      <c r="O29" s="63">
        <v>505423493.37</v>
      </c>
      <c r="P29" s="63">
        <v>505423493.37</v>
      </c>
      <c r="Q29" s="63">
        <v>505423493.37</v>
      </c>
    </row>
    <row r="30" spans="1:17">
      <c r="A30" t="s">
        <v>67</v>
      </c>
      <c r="B30" t="s">
        <v>68</v>
      </c>
      <c r="C30" t="s">
        <v>35</v>
      </c>
      <c r="D30" t="s">
        <v>36</v>
      </c>
      <c r="E30" t="s">
        <v>37</v>
      </c>
      <c r="F30" t="s">
        <v>38</v>
      </c>
      <c r="G30" t="s">
        <v>39</v>
      </c>
      <c r="H30" t="s">
        <v>110</v>
      </c>
      <c r="I30" t="s">
        <v>13</v>
      </c>
      <c r="J30" t="s">
        <v>19</v>
      </c>
      <c r="K30" t="s">
        <v>40</v>
      </c>
      <c r="L30" t="s">
        <v>14</v>
      </c>
      <c r="M30" s="63">
        <v>23168353</v>
      </c>
      <c r="N30" s="63">
        <v>23156353</v>
      </c>
    </row>
    <row r="31" spans="1:17">
      <c r="A31" t="s">
        <v>67</v>
      </c>
      <c r="B31" t="s">
        <v>68</v>
      </c>
      <c r="C31" t="s">
        <v>35</v>
      </c>
      <c r="D31" t="s">
        <v>36</v>
      </c>
      <c r="E31" t="s">
        <v>37</v>
      </c>
      <c r="F31" t="s">
        <v>38</v>
      </c>
      <c r="G31" t="s">
        <v>39</v>
      </c>
      <c r="H31" t="s">
        <v>110</v>
      </c>
      <c r="I31" t="s">
        <v>13</v>
      </c>
      <c r="J31" t="s">
        <v>19</v>
      </c>
      <c r="K31" t="s">
        <v>40</v>
      </c>
      <c r="L31" t="s">
        <v>13</v>
      </c>
      <c r="M31" s="63">
        <v>68801402</v>
      </c>
      <c r="N31" s="63">
        <v>68801402</v>
      </c>
      <c r="O31" s="63">
        <v>68503036.599999994</v>
      </c>
      <c r="P31" s="63">
        <v>68503036.599999994</v>
      </c>
      <c r="Q31" s="63">
        <v>68503036.599999994</v>
      </c>
    </row>
    <row r="32" spans="1:17">
      <c r="A32" t="s">
        <v>67</v>
      </c>
      <c r="B32" t="s">
        <v>68</v>
      </c>
      <c r="C32" t="s">
        <v>35</v>
      </c>
      <c r="D32" t="s">
        <v>36</v>
      </c>
      <c r="E32" t="s">
        <v>37</v>
      </c>
      <c r="F32" t="s">
        <v>38</v>
      </c>
      <c r="G32" t="s">
        <v>39</v>
      </c>
      <c r="H32" t="s">
        <v>110</v>
      </c>
      <c r="I32" t="s">
        <v>13</v>
      </c>
      <c r="J32" t="s">
        <v>150</v>
      </c>
      <c r="K32" t="s">
        <v>151</v>
      </c>
      <c r="L32" t="s">
        <v>12</v>
      </c>
      <c r="M32" s="63">
        <v>899763337</v>
      </c>
      <c r="N32" s="63">
        <v>899763337</v>
      </c>
      <c r="O32" s="63">
        <v>79960245.730000004</v>
      </c>
      <c r="P32" s="63">
        <v>79960245.730000004</v>
      </c>
      <c r="Q32" s="63">
        <v>79960245.730000004</v>
      </c>
    </row>
    <row r="33" spans="1:17">
      <c r="A33" t="s">
        <v>67</v>
      </c>
      <c r="B33" t="s">
        <v>68</v>
      </c>
      <c r="C33" t="s">
        <v>35</v>
      </c>
      <c r="D33" t="s">
        <v>36</v>
      </c>
      <c r="E33" t="s">
        <v>37</v>
      </c>
      <c r="F33" t="s">
        <v>38</v>
      </c>
      <c r="G33" t="s">
        <v>41</v>
      </c>
      <c r="H33" t="s">
        <v>42</v>
      </c>
      <c r="I33" t="s">
        <v>13</v>
      </c>
      <c r="J33" t="s">
        <v>19</v>
      </c>
      <c r="K33" t="s">
        <v>40</v>
      </c>
      <c r="L33" t="s">
        <v>13</v>
      </c>
      <c r="M33" s="63">
        <v>1764860</v>
      </c>
      <c r="N33" s="63">
        <v>0</v>
      </c>
      <c r="O33" s="63">
        <v>1764858.4</v>
      </c>
      <c r="P33" s="63">
        <v>1764857.14</v>
      </c>
      <c r="Q33" s="63">
        <v>1764857.14</v>
      </c>
    </row>
    <row r="34" spans="1:17">
      <c r="A34" t="s">
        <v>67</v>
      </c>
      <c r="B34" t="s">
        <v>68</v>
      </c>
      <c r="C34" t="s">
        <v>35</v>
      </c>
      <c r="D34" t="s">
        <v>36</v>
      </c>
      <c r="E34" t="s">
        <v>37</v>
      </c>
      <c r="F34" t="s">
        <v>38</v>
      </c>
      <c r="G34" t="s">
        <v>56</v>
      </c>
      <c r="H34" t="s">
        <v>120</v>
      </c>
      <c r="I34" t="s">
        <v>13</v>
      </c>
      <c r="J34" t="s">
        <v>19</v>
      </c>
      <c r="K34" t="s">
        <v>40</v>
      </c>
      <c r="L34" t="s">
        <v>14</v>
      </c>
      <c r="M34" s="63">
        <v>85959</v>
      </c>
      <c r="N34" s="63">
        <v>0</v>
      </c>
      <c r="O34" s="63">
        <v>85957.91</v>
      </c>
      <c r="P34" s="63">
        <v>85957.91</v>
      </c>
      <c r="Q34" s="63">
        <v>85957.91</v>
      </c>
    </row>
    <row r="35" spans="1:17">
      <c r="A35" t="s">
        <v>67</v>
      </c>
      <c r="B35" t="s">
        <v>68</v>
      </c>
      <c r="C35" t="s">
        <v>35</v>
      </c>
      <c r="D35" t="s">
        <v>36</v>
      </c>
      <c r="E35" t="s">
        <v>37</v>
      </c>
      <c r="F35" t="s">
        <v>38</v>
      </c>
      <c r="G35" t="s">
        <v>56</v>
      </c>
      <c r="H35" t="s">
        <v>120</v>
      </c>
      <c r="I35" t="s">
        <v>13</v>
      </c>
      <c r="J35" t="s">
        <v>19</v>
      </c>
      <c r="K35" t="s">
        <v>40</v>
      </c>
      <c r="L35" t="s">
        <v>12</v>
      </c>
      <c r="M35" s="63">
        <v>109487064</v>
      </c>
      <c r="N35" s="63">
        <v>0</v>
      </c>
      <c r="O35" s="63">
        <v>109299650.29000001</v>
      </c>
      <c r="P35" s="63">
        <v>109299650.29000001</v>
      </c>
      <c r="Q35" s="63">
        <v>109299650.29000001</v>
      </c>
    </row>
    <row r="36" spans="1:17">
      <c r="A36" t="s">
        <v>67</v>
      </c>
      <c r="B36" t="s">
        <v>68</v>
      </c>
      <c r="C36" t="s">
        <v>35</v>
      </c>
      <c r="D36" t="s">
        <v>36</v>
      </c>
      <c r="E36" t="s">
        <v>37</v>
      </c>
      <c r="F36" t="s">
        <v>38</v>
      </c>
      <c r="G36" t="s">
        <v>56</v>
      </c>
      <c r="H36" t="s">
        <v>120</v>
      </c>
      <c r="I36" t="s">
        <v>13</v>
      </c>
      <c r="J36" t="s">
        <v>19</v>
      </c>
      <c r="K36" t="s">
        <v>40</v>
      </c>
      <c r="L36" t="s">
        <v>13</v>
      </c>
      <c r="M36" s="63">
        <v>21899711</v>
      </c>
      <c r="N36" s="63">
        <v>0</v>
      </c>
      <c r="O36" s="63">
        <v>21874818.329999998</v>
      </c>
      <c r="P36" s="63">
        <v>21874818.329999998</v>
      </c>
      <c r="Q36" s="63">
        <v>21874818.329999998</v>
      </c>
    </row>
    <row r="37" spans="1:17">
      <c r="M37" s="63"/>
      <c r="N37" s="63"/>
      <c r="O37" s="63"/>
      <c r="P37" s="63"/>
      <c r="Q37" s="63"/>
    </row>
    <row r="38" spans="1:17">
      <c r="A38" s="61" t="s">
        <v>102</v>
      </c>
      <c r="B38" s="61"/>
      <c r="C38" s="61" t="s">
        <v>125</v>
      </c>
      <c r="D38" s="61" t="s">
        <v>125</v>
      </c>
      <c r="E38" s="61" t="s">
        <v>125</v>
      </c>
      <c r="F38" s="61"/>
      <c r="G38" s="61" t="s">
        <v>125</v>
      </c>
      <c r="H38" s="61"/>
      <c r="I38" s="61" t="s">
        <v>125</v>
      </c>
      <c r="J38" s="61" t="s">
        <v>125</v>
      </c>
      <c r="K38" s="61" t="s">
        <v>125</v>
      </c>
      <c r="L38" s="61" t="s">
        <v>125</v>
      </c>
      <c r="M38" s="62">
        <f>SUM(M10:M36)</f>
        <v>4179935473</v>
      </c>
      <c r="N38" s="62">
        <f>SUM(N10:N36)</f>
        <v>3482774049</v>
      </c>
      <c r="O38" s="62">
        <f>SUM(O10:O36)</f>
        <v>3173067328.4299994</v>
      </c>
      <c r="P38" s="62">
        <f>SUM(P10:P36)</f>
        <v>3173067327.1699991</v>
      </c>
      <c r="Q38" s="62">
        <f>SUM(Q10:Q36)</f>
        <v>3173067327.1699991</v>
      </c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/>
  <dimension ref="A1:Q38"/>
  <sheetViews>
    <sheetView topLeftCell="A10" zoomScaleNormal="100" workbookViewId="0">
      <selection activeCell="O8" sqref="O8"/>
    </sheetView>
  </sheetViews>
  <sheetFormatPr defaultRowHeight="12.75"/>
  <cols>
    <col min="13" max="13" width="16.5703125" bestFit="1" customWidth="1"/>
    <col min="14" max="14" width="15.7109375" bestFit="1" customWidth="1"/>
    <col min="15" max="16" width="16.140625" bestFit="1" customWidth="1"/>
  </cols>
  <sheetData>
    <row r="1" spans="1:17">
      <c r="A1" t="s">
        <v>126</v>
      </c>
    </row>
    <row r="4" spans="1:17">
      <c r="A4" t="s">
        <v>109</v>
      </c>
    </row>
    <row r="5" spans="1:17">
      <c r="A5" s="95" t="s">
        <v>167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</row>
    <row r="7" spans="1:17" ht="10.5" customHeight="1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153</v>
      </c>
      <c r="N7" t="s">
        <v>154</v>
      </c>
      <c r="O7" t="s">
        <v>128</v>
      </c>
      <c r="P7" t="s">
        <v>129</v>
      </c>
      <c r="Q7" t="s">
        <v>130</v>
      </c>
    </row>
    <row r="8" spans="1:17" ht="10.5" customHeight="1">
      <c r="M8" t="s">
        <v>155</v>
      </c>
      <c r="N8" t="s">
        <v>156</v>
      </c>
      <c r="O8" t="s">
        <v>131</v>
      </c>
      <c r="P8" t="s">
        <v>132</v>
      </c>
      <c r="Q8" t="s">
        <v>133</v>
      </c>
    </row>
    <row r="9" spans="1:17">
      <c r="L9" t="s">
        <v>32</v>
      </c>
      <c r="M9" t="s">
        <v>134</v>
      </c>
      <c r="N9" t="s">
        <v>134</v>
      </c>
      <c r="O9" t="s">
        <v>134</v>
      </c>
      <c r="P9" t="s">
        <v>134</v>
      </c>
      <c r="Q9" t="s">
        <v>134</v>
      </c>
    </row>
    <row r="10" spans="1:17">
      <c r="A10" t="s">
        <v>141</v>
      </c>
      <c r="B10" t="s">
        <v>142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110</v>
      </c>
      <c r="I10" t="s">
        <v>13</v>
      </c>
      <c r="J10" t="s">
        <v>19</v>
      </c>
      <c r="K10" t="s">
        <v>40</v>
      </c>
      <c r="L10" t="s">
        <v>14</v>
      </c>
      <c r="M10" s="63">
        <v>80877171</v>
      </c>
      <c r="N10" s="63">
        <v>80877171</v>
      </c>
      <c r="O10" s="63">
        <v>78632148.159999996</v>
      </c>
      <c r="P10" s="63">
        <v>78632148.159999996</v>
      </c>
      <c r="Q10" s="63">
        <v>78632148.159999996</v>
      </c>
    </row>
    <row r="11" spans="1:17">
      <c r="A11" t="s">
        <v>141</v>
      </c>
      <c r="B11" t="s">
        <v>142</v>
      </c>
      <c r="C11" t="s">
        <v>35</v>
      </c>
      <c r="D11" t="s">
        <v>36</v>
      </c>
      <c r="E11" t="s">
        <v>37</v>
      </c>
      <c r="F11" t="s">
        <v>38</v>
      </c>
      <c r="G11" t="s">
        <v>39</v>
      </c>
      <c r="H11" t="s">
        <v>110</v>
      </c>
      <c r="I11" t="s">
        <v>13</v>
      </c>
      <c r="J11" t="s">
        <v>19</v>
      </c>
      <c r="K11" t="s">
        <v>40</v>
      </c>
      <c r="L11" t="s">
        <v>12</v>
      </c>
      <c r="M11" s="63">
        <v>1296585</v>
      </c>
      <c r="N11" s="63">
        <v>1296585</v>
      </c>
      <c r="O11" s="63">
        <v>901709.03</v>
      </c>
      <c r="P11" s="63">
        <v>901709.03</v>
      </c>
      <c r="Q11" s="63">
        <v>901709.03</v>
      </c>
    </row>
    <row r="12" spans="1:17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39</v>
      </c>
      <c r="H12" t="s">
        <v>110</v>
      </c>
      <c r="I12" t="s">
        <v>13</v>
      </c>
      <c r="J12" t="s">
        <v>19</v>
      </c>
      <c r="K12" t="s">
        <v>40</v>
      </c>
      <c r="L12" t="s">
        <v>13</v>
      </c>
      <c r="M12" s="63">
        <v>1491350</v>
      </c>
      <c r="N12" s="63">
        <v>1491350</v>
      </c>
      <c r="O12" s="63">
        <v>1465927.08</v>
      </c>
      <c r="P12" s="63">
        <v>1465927.08</v>
      </c>
      <c r="Q12" s="63">
        <v>1465927.08</v>
      </c>
    </row>
    <row r="13" spans="1:17">
      <c r="A13" t="s">
        <v>43</v>
      </c>
      <c r="B13" t="s">
        <v>44</v>
      </c>
      <c r="C13" t="s">
        <v>35</v>
      </c>
      <c r="D13" t="s">
        <v>36</v>
      </c>
      <c r="E13" t="s">
        <v>37</v>
      </c>
      <c r="F13" t="s">
        <v>38</v>
      </c>
      <c r="G13" t="s">
        <v>39</v>
      </c>
      <c r="H13" t="s">
        <v>110</v>
      </c>
      <c r="I13" t="s">
        <v>13</v>
      </c>
      <c r="J13" t="s">
        <v>19</v>
      </c>
      <c r="K13" t="s">
        <v>40</v>
      </c>
      <c r="L13" t="s">
        <v>12</v>
      </c>
      <c r="M13" s="63">
        <v>10427703</v>
      </c>
      <c r="N13" s="63">
        <v>10427703</v>
      </c>
      <c r="O13" s="63">
        <v>10010110.189999999</v>
      </c>
      <c r="P13" s="63">
        <v>10010110.189999999</v>
      </c>
      <c r="Q13" s="63">
        <v>10010110.189999999</v>
      </c>
    </row>
    <row r="14" spans="1:17">
      <c r="A14" t="s">
        <v>45</v>
      </c>
      <c r="B14" t="s">
        <v>46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110</v>
      </c>
      <c r="I14" t="s">
        <v>13</v>
      </c>
      <c r="J14" t="s">
        <v>19</v>
      </c>
      <c r="K14" t="s">
        <v>40</v>
      </c>
      <c r="L14" t="s">
        <v>12</v>
      </c>
      <c r="M14" s="63">
        <v>65479</v>
      </c>
      <c r="N14" s="63">
        <v>65479</v>
      </c>
      <c r="O14" s="63">
        <v>64363.69</v>
      </c>
      <c r="P14" s="63">
        <v>64363.69</v>
      </c>
      <c r="Q14" s="63">
        <v>64363.69</v>
      </c>
    </row>
    <row r="15" spans="1:17">
      <c r="A15" t="s">
        <v>45</v>
      </c>
      <c r="B15" t="s">
        <v>46</v>
      </c>
      <c r="C15" t="s">
        <v>35</v>
      </c>
      <c r="D15" t="s">
        <v>36</v>
      </c>
      <c r="E15" t="s">
        <v>37</v>
      </c>
      <c r="F15" t="s">
        <v>38</v>
      </c>
      <c r="G15" t="s">
        <v>39</v>
      </c>
      <c r="H15" t="s">
        <v>110</v>
      </c>
      <c r="I15" t="s">
        <v>13</v>
      </c>
      <c r="J15" t="s">
        <v>19</v>
      </c>
      <c r="K15" t="s">
        <v>40</v>
      </c>
      <c r="L15" t="s">
        <v>13</v>
      </c>
      <c r="M15" s="63">
        <v>3274347</v>
      </c>
      <c r="N15" s="63">
        <v>3274347</v>
      </c>
      <c r="O15" s="63">
        <v>3218528.99</v>
      </c>
      <c r="P15" s="63">
        <v>3218528.99</v>
      </c>
      <c r="Q15" s="63">
        <v>3218528.99</v>
      </c>
    </row>
    <row r="16" spans="1:17">
      <c r="A16" t="s">
        <v>47</v>
      </c>
      <c r="B16" t="s">
        <v>48</v>
      </c>
      <c r="C16" t="s">
        <v>35</v>
      </c>
      <c r="D16" t="s">
        <v>36</v>
      </c>
      <c r="E16" t="s">
        <v>37</v>
      </c>
      <c r="F16" t="s">
        <v>38</v>
      </c>
      <c r="G16" t="s">
        <v>39</v>
      </c>
      <c r="H16" t="s">
        <v>110</v>
      </c>
      <c r="I16" t="s">
        <v>13</v>
      </c>
      <c r="J16" t="s">
        <v>19</v>
      </c>
      <c r="K16" t="s">
        <v>40</v>
      </c>
      <c r="L16" t="s">
        <v>13</v>
      </c>
      <c r="M16" s="63">
        <v>230851</v>
      </c>
      <c r="N16" s="63">
        <v>230851</v>
      </c>
      <c r="O16" s="63">
        <v>226915.65</v>
      </c>
      <c r="P16" s="63">
        <v>226915.65</v>
      </c>
      <c r="Q16" s="63">
        <v>226915.65</v>
      </c>
    </row>
    <row r="17" spans="1:17">
      <c r="A17" t="s">
        <v>49</v>
      </c>
      <c r="B17" t="s">
        <v>50</v>
      </c>
      <c r="C17" t="s">
        <v>35</v>
      </c>
      <c r="D17" t="s">
        <v>36</v>
      </c>
      <c r="E17" t="s">
        <v>37</v>
      </c>
      <c r="F17" t="s">
        <v>38</v>
      </c>
      <c r="G17" t="s">
        <v>39</v>
      </c>
      <c r="H17" t="s">
        <v>110</v>
      </c>
      <c r="I17" t="s">
        <v>13</v>
      </c>
      <c r="J17" t="s">
        <v>19</v>
      </c>
      <c r="K17" t="s">
        <v>40</v>
      </c>
      <c r="L17" t="s">
        <v>12</v>
      </c>
      <c r="M17" s="63">
        <v>254172</v>
      </c>
      <c r="N17" s="63">
        <v>254172</v>
      </c>
      <c r="O17" s="63">
        <v>233278.87</v>
      </c>
      <c r="P17" s="63">
        <v>233278.87</v>
      </c>
      <c r="Q17" s="63">
        <v>233278.87</v>
      </c>
    </row>
    <row r="18" spans="1:17">
      <c r="A18" t="s">
        <v>49</v>
      </c>
      <c r="B18" t="s">
        <v>50</v>
      </c>
      <c r="C18" t="s">
        <v>35</v>
      </c>
      <c r="D18" t="s">
        <v>36</v>
      </c>
      <c r="E18" t="s">
        <v>37</v>
      </c>
      <c r="F18" t="s">
        <v>38</v>
      </c>
      <c r="G18" t="s">
        <v>39</v>
      </c>
      <c r="H18" t="s">
        <v>110</v>
      </c>
      <c r="I18" t="s">
        <v>13</v>
      </c>
      <c r="J18" t="s">
        <v>19</v>
      </c>
      <c r="K18" t="s">
        <v>40</v>
      </c>
      <c r="L18" t="s">
        <v>13</v>
      </c>
      <c r="M18" s="63">
        <v>1375710</v>
      </c>
      <c r="N18" s="63">
        <v>1375710</v>
      </c>
      <c r="O18" s="63">
        <v>1352258.69</v>
      </c>
      <c r="P18" s="63">
        <v>1352258.69</v>
      </c>
      <c r="Q18" s="63">
        <v>1352258.69</v>
      </c>
    </row>
    <row r="19" spans="1:17">
      <c r="A19" t="s">
        <v>143</v>
      </c>
      <c r="B19" t="s">
        <v>144</v>
      </c>
      <c r="C19" t="s">
        <v>35</v>
      </c>
      <c r="D19" t="s">
        <v>36</v>
      </c>
      <c r="E19" t="s">
        <v>37</v>
      </c>
      <c r="F19" t="s">
        <v>38</v>
      </c>
      <c r="G19" t="s">
        <v>39</v>
      </c>
      <c r="H19" t="s">
        <v>110</v>
      </c>
      <c r="I19" t="s">
        <v>13</v>
      </c>
      <c r="J19" t="s">
        <v>19</v>
      </c>
      <c r="K19" t="s">
        <v>40</v>
      </c>
      <c r="L19" t="s">
        <v>13</v>
      </c>
      <c r="M19" s="63">
        <v>99156</v>
      </c>
      <c r="N19" s="63">
        <v>99156</v>
      </c>
      <c r="O19" s="63">
        <v>97465.95</v>
      </c>
      <c r="P19" s="63">
        <v>97465.95</v>
      </c>
      <c r="Q19" s="63">
        <v>97465.95</v>
      </c>
    </row>
    <row r="20" spans="1:17">
      <c r="A20" t="s">
        <v>145</v>
      </c>
      <c r="B20" t="s">
        <v>146</v>
      </c>
      <c r="C20" t="s">
        <v>35</v>
      </c>
      <c r="D20" t="s">
        <v>36</v>
      </c>
      <c r="E20" t="s">
        <v>37</v>
      </c>
      <c r="F20" t="s">
        <v>38</v>
      </c>
      <c r="G20" t="s">
        <v>39</v>
      </c>
      <c r="H20" t="s">
        <v>110</v>
      </c>
      <c r="I20" t="s">
        <v>13</v>
      </c>
      <c r="J20" t="s">
        <v>19</v>
      </c>
      <c r="K20" t="s">
        <v>40</v>
      </c>
      <c r="L20" t="s">
        <v>13</v>
      </c>
      <c r="M20" s="63">
        <v>85663</v>
      </c>
      <c r="N20" s="63">
        <v>85663</v>
      </c>
      <c r="O20" s="63">
        <v>84202.83</v>
      </c>
      <c r="P20" s="63">
        <v>84202.83</v>
      </c>
      <c r="Q20" s="63">
        <v>84202.83</v>
      </c>
    </row>
    <row r="21" spans="1:17">
      <c r="A21" t="s">
        <v>116</v>
      </c>
      <c r="B21" t="s">
        <v>117</v>
      </c>
      <c r="C21" t="s">
        <v>35</v>
      </c>
      <c r="D21" t="s">
        <v>36</v>
      </c>
      <c r="E21" t="s">
        <v>37</v>
      </c>
      <c r="F21" t="s">
        <v>38</v>
      </c>
      <c r="G21" t="s">
        <v>39</v>
      </c>
      <c r="H21" t="s">
        <v>110</v>
      </c>
      <c r="I21" t="s">
        <v>13</v>
      </c>
      <c r="J21" t="s">
        <v>19</v>
      </c>
      <c r="K21" t="s">
        <v>40</v>
      </c>
      <c r="L21" t="s">
        <v>13</v>
      </c>
      <c r="M21" s="63">
        <v>473460</v>
      </c>
      <c r="N21" s="63">
        <v>473460</v>
      </c>
      <c r="O21" s="63">
        <v>465389.11</v>
      </c>
      <c r="P21" s="63">
        <v>465389.11</v>
      </c>
      <c r="Q21" s="63">
        <v>465389.11</v>
      </c>
    </row>
    <row r="22" spans="1:17">
      <c r="A22" t="s">
        <v>61</v>
      </c>
      <c r="B22" t="s">
        <v>62</v>
      </c>
      <c r="C22" t="s">
        <v>35</v>
      </c>
      <c r="D22" t="s">
        <v>36</v>
      </c>
      <c r="E22" t="s">
        <v>37</v>
      </c>
      <c r="F22" t="s">
        <v>38</v>
      </c>
      <c r="G22" t="s">
        <v>39</v>
      </c>
      <c r="H22" t="s">
        <v>110</v>
      </c>
      <c r="I22" t="s">
        <v>13</v>
      </c>
      <c r="J22" t="s">
        <v>19</v>
      </c>
      <c r="K22" t="s">
        <v>40</v>
      </c>
      <c r="L22" t="s">
        <v>12</v>
      </c>
      <c r="M22" s="63">
        <v>66079</v>
      </c>
      <c r="N22" s="63">
        <v>66079</v>
      </c>
    </row>
    <row r="23" spans="1:17">
      <c r="A23" t="s">
        <v>61</v>
      </c>
      <c r="B23" t="s">
        <v>62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110</v>
      </c>
      <c r="I23" t="s">
        <v>13</v>
      </c>
      <c r="J23" t="s">
        <v>19</v>
      </c>
      <c r="K23" t="s">
        <v>40</v>
      </c>
      <c r="L23" t="s">
        <v>13</v>
      </c>
      <c r="M23" s="63">
        <v>209695</v>
      </c>
      <c r="N23" s="63">
        <v>209695</v>
      </c>
      <c r="O23" s="63">
        <v>206120.85</v>
      </c>
      <c r="P23" s="63">
        <v>206120.85</v>
      </c>
      <c r="Q23" s="63">
        <v>206120.85</v>
      </c>
    </row>
    <row r="24" spans="1:17">
      <c r="A24" t="s">
        <v>147</v>
      </c>
      <c r="B24" t="s">
        <v>115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110</v>
      </c>
      <c r="I24" t="s">
        <v>55</v>
      </c>
      <c r="J24" t="s">
        <v>19</v>
      </c>
      <c r="K24" t="s">
        <v>40</v>
      </c>
      <c r="L24" t="s">
        <v>12</v>
      </c>
      <c r="M24" s="63">
        <v>37975328</v>
      </c>
      <c r="N24" s="63">
        <v>37975328</v>
      </c>
      <c r="O24" s="63">
        <v>34520998.780000001</v>
      </c>
      <c r="P24" s="63">
        <v>34520998.780000001</v>
      </c>
      <c r="Q24" s="63">
        <v>34520998.780000001</v>
      </c>
    </row>
    <row r="25" spans="1:17">
      <c r="A25" t="s">
        <v>147</v>
      </c>
      <c r="B25" t="s">
        <v>115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110</v>
      </c>
      <c r="I25" t="s">
        <v>55</v>
      </c>
      <c r="J25" t="s">
        <v>19</v>
      </c>
      <c r="K25" t="s">
        <v>40</v>
      </c>
      <c r="L25" t="s">
        <v>13</v>
      </c>
      <c r="M25" s="63">
        <v>7539383</v>
      </c>
      <c r="N25" s="63">
        <v>7539383</v>
      </c>
      <c r="O25" s="63">
        <v>7278765.5899999999</v>
      </c>
      <c r="P25" s="63">
        <v>7278765.5899999999</v>
      </c>
      <c r="Q25" s="63">
        <v>7278765.5899999999</v>
      </c>
    </row>
    <row r="26" spans="1:17">
      <c r="A26" t="s">
        <v>65</v>
      </c>
      <c r="B26" t="s">
        <v>66</v>
      </c>
      <c r="C26" t="s">
        <v>35</v>
      </c>
      <c r="D26" t="s">
        <v>36</v>
      </c>
      <c r="E26" t="s">
        <v>37</v>
      </c>
      <c r="F26" t="s">
        <v>38</v>
      </c>
      <c r="G26" t="s">
        <v>39</v>
      </c>
      <c r="H26" t="s">
        <v>110</v>
      </c>
      <c r="I26" t="s">
        <v>55</v>
      </c>
      <c r="J26" t="s">
        <v>19</v>
      </c>
      <c r="K26" t="s">
        <v>40</v>
      </c>
      <c r="L26" t="s">
        <v>12</v>
      </c>
      <c r="M26" s="63">
        <v>81259165</v>
      </c>
      <c r="N26" s="63">
        <v>81259165</v>
      </c>
      <c r="O26" s="63">
        <v>79172472.709999993</v>
      </c>
      <c r="P26" s="63">
        <v>79172472.709999993</v>
      </c>
      <c r="Q26" s="63">
        <v>79172472.709999993</v>
      </c>
    </row>
    <row r="27" spans="1:17">
      <c r="A27" t="s">
        <v>65</v>
      </c>
      <c r="B27" t="s">
        <v>66</v>
      </c>
      <c r="C27" t="s">
        <v>35</v>
      </c>
      <c r="D27" t="s">
        <v>36</v>
      </c>
      <c r="E27" t="s">
        <v>37</v>
      </c>
      <c r="F27" t="s">
        <v>38</v>
      </c>
      <c r="G27" t="s">
        <v>56</v>
      </c>
      <c r="H27" t="s">
        <v>120</v>
      </c>
      <c r="I27" t="s">
        <v>55</v>
      </c>
      <c r="J27" t="s">
        <v>19</v>
      </c>
      <c r="K27" t="s">
        <v>40</v>
      </c>
      <c r="L27" t="s">
        <v>12</v>
      </c>
      <c r="M27" s="63">
        <v>74590651</v>
      </c>
      <c r="N27" s="63">
        <v>0</v>
      </c>
      <c r="O27" s="63">
        <v>74545713.25</v>
      </c>
      <c r="P27" s="63">
        <v>74545713.25</v>
      </c>
      <c r="Q27" s="63">
        <v>74545713.25</v>
      </c>
    </row>
    <row r="28" spans="1:17">
      <c r="A28" t="s">
        <v>148</v>
      </c>
      <c r="B28" t="s">
        <v>149</v>
      </c>
      <c r="C28" t="s">
        <v>35</v>
      </c>
      <c r="D28" t="s">
        <v>36</v>
      </c>
      <c r="E28" t="s">
        <v>37</v>
      </c>
      <c r="F28" t="s">
        <v>38</v>
      </c>
      <c r="G28" t="s">
        <v>39</v>
      </c>
      <c r="H28" t="s">
        <v>110</v>
      </c>
      <c r="I28" t="s">
        <v>55</v>
      </c>
      <c r="J28" t="s">
        <v>19</v>
      </c>
      <c r="K28" t="s">
        <v>40</v>
      </c>
      <c r="L28" t="s">
        <v>12</v>
      </c>
      <c r="M28" s="63">
        <v>2264051660</v>
      </c>
      <c r="N28" s="63">
        <v>2264051660</v>
      </c>
      <c r="O28" s="63">
        <v>2213875587.3200002</v>
      </c>
      <c r="P28" s="63">
        <v>2213875587.3200002</v>
      </c>
      <c r="Q28" s="63">
        <v>2213875587.3200002</v>
      </c>
    </row>
    <row r="29" spans="1:17">
      <c r="A29" t="s">
        <v>148</v>
      </c>
      <c r="B29" t="s">
        <v>149</v>
      </c>
      <c r="C29" t="s">
        <v>35</v>
      </c>
      <c r="D29" t="s">
        <v>36</v>
      </c>
      <c r="E29" t="s">
        <v>37</v>
      </c>
      <c r="F29" t="s">
        <v>38</v>
      </c>
      <c r="G29" t="s">
        <v>56</v>
      </c>
      <c r="H29" t="s">
        <v>120</v>
      </c>
      <c r="I29" t="s">
        <v>55</v>
      </c>
      <c r="J29" t="s">
        <v>19</v>
      </c>
      <c r="K29" t="s">
        <v>40</v>
      </c>
      <c r="L29" t="s">
        <v>12</v>
      </c>
      <c r="M29" s="63">
        <v>659116125</v>
      </c>
      <c r="N29" s="63">
        <v>0</v>
      </c>
      <c r="O29" s="63">
        <v>658382844.30999994</v>
      </c>
      <c r="P29" s="63">
        <v>658382844.30999994</v>
      </c>
      <c r="Q29" s="63">
        <v>658382844.30999994</v>
      </c>
    </row>
    <row r="30" spans="1:17">
      <c r="A30" t="s">
        <v>67</v>
      </c>
      <c r="B30" t="s">
        <v>68</v>
      </c>
      <c r="C30" t="s">
        <v>35</v>
      </c>
      <c r="D30" t="s">
        <v>36</v>
      </c>
      <c r="E30" t="s">
        <v>37</v>
      </c>
      <c r="F30" t="s">
        <v>38</v>
      </c>
      <c r="G30" t="s">
        <v>39</v>
      </c>
      <c r="H30" t="s">
        <v>110</v>
      </c>
      <c r="I30" t="s">
        <v>13</v>
      </c>
      <c r="J30" t="s">
        <v>19</v>
      </c>
      <c r="K30" t="s">
        <v>40</v>
      </c>
      <c r="L30" t="s">
        <v>14</v>
      </c>
      <c r="M30" s="63">
        <v>23168353</v>
      </c>
      <c r="N30" s="63">
        <v>23156353</v>
      </c>
      <c r="O30" s="63">
        <v>19436718.859999999</v>
      </c>
      <c r="P30" s="63">
        <v>19436718.859999999</v>
      </c>
      <c r="Q30" s="63">
        <v>19436718.859999999</v>
      </c>
    </row>
    <row r="31" spans="1:17">
      <c r="A31" t="s">
        <v>67</v>
      </c>
      <c r="B31" t="s">
        <v>68</v>
      </c>
      <c r="C31" t="s">
        <v>35</v>
      </c>
      <c r="D31" t="s">
        <v>36</v>
      </c>
      <c r="E31" t="s">
        <v>37</v>
      </c>
      <c r="F31" t="s">
        <v>38</v>
      </c>
      <c r="G31" t="s">
        <v>39</v>
      </c>
      <c r="H31" t="s">
        <v>110</v>
      </c>
      <c r="I31" t="s">
        <v>13</v>
      </c>
      <c r="J31" t="s">
        <v>19</v>
      </c>
      <c r="K31" t="s">
        <v>40</v>
      </c>
      <c r="L31" t="s">
        <v>13</v>
      </c>
      <c r="M31" s="63">
        <v>68801402</v>
      </c>
      <c r="N31" s="63">
        <v>68801402</v>
      </c>
      <c r="O31" s="63">
        <v>68503036.599999994</v>
      </c>
      <c r="P31" s="63">
        <v>68503036.599999994</v>
      </c>
      <c r="Q31" s="63">
        <v>68503036.599999994</v>
      </c>
    </row>
    <row r="32" spans="1:17">
      <c r="A32" t="s">
        <v>67</v>
      </c>
      <c r="B32" t="s">
        <v>68</v>
      </c>
      <c r="C32" t="s">
        <v>35</v>
      </c>
      <c r="D32" t="s">
        <v>36</v>
      </c>
      <c r="E32" t="s">
        <v>37</v>
      </c>
      <c r="F32" t="s">
        <v>38</v>
      </c>
      <c r="G32" t="s">
        <v>39</v>
      </c>
      <c r="H32" t="s">
        <v>110</v>
      </c>
      <c r="I32" t="s">
        <v>13</v>
      </c>
      <c r="J32" t="s">
        <v>150</v>
      </c>
      <c r="K32" t="s">
        <v>151</v>
      </c>
      <c r="L32" t="s">
        <v>12</v>
      </c>
      <c r="M32" s="63">
        <v>899763337</v>
      </c>
      <c r="N32" s="63">
        <v>899763337</v>
      </c>
      <c r="O32" s="63">
        <v>788733384.63</v>
      </c>
      <c r="P32" s="63">
        <v>788733384.63</v>
      </c>
      <c r="Q32" s="63">
        <v>788733384.63</v>
      </c>
    </row>
    <row r="33" spans="1:17">
      <c r="A33" t="s">
        <v>67</v>
      </c>
      <c r="B33" t="s">
        <v>68</v>
      </c>
      <c r="C33" t="s">
        <v>35</v>
      </c>
      <c r="D33" t="s">
        <v>36</v>
      </c>
      <c r="E33" t="s">
        <v>37</v>
      </c>
      <c r="F33" t="s">
        <v>38</v>
      </c>
      <c r="G33" t="s">
        <v>41</v>
      </c>
      <c r="H33" t="s">
        <v>42</v>
      </c>
      <c r="I33" t="s">
        <v>13</v>
      </c>
      <c r="J33" t="s">
        <v>19</v>
      </c>
      <c r="K33" t="s">
        <v>40</v>
      </c>
      <c r="L33" t="s">
        <v>13</v>
      </c>
      <c r="M33" s="63">
        <v>2026890</v>
      </c>
      <c r="N33" s="63">
        <v>0</v>
      </c>
      <c r="O33" s="63">
        <v>2026887.36</v>
      </c>
      <c r="P33" s="63">
        <v>2026886.1</v>
      </c>
      <c r="Q33" s="63">
        <v>2026886.1</v>
      </c>
    </row>
    <row r="34" spans="1:17">
      <c r="A34" t="s">
        <v>67</v>
      </c>
      <c r="B34" t="s">
        <v>68</v>
      </c>
      <c r="C34" t="s">
        <v>35</v>
      </c>
      <c r="D34" t="s">
        <v>36</v>
      </c>
      <c r="E34" t="s">
        <v>37</v>
      </c>
      <c r="F34" t="s">
        <v>38</v>
      </c>
      <c r="G34" t="s">
        <v>56</v>
      </c>
      <c r="H34" t="s">
        <v>120</v>
      </c>
      <c r="I34" t="s">
        <v>13</v>
      </c>
      <c r="J34" t="s">
        <v>19</v>
      </c>
      <c r="K34" t="s">
        <v>40</v>
      </c>
      <c r="L34" t="s">
        <v>14</v>
      </c>
      <c r="M34" s="63">
        <v>85959</v>
      </c>
      <c r="N34" s="63">
        <v>0</v>
      </c>
      <c r="O34" s="63">
        <v>85957.91</v>
      </c>
      <c r="P34" s="63">
        <v>85957.91</v>
      </c>
      <c r="Q34" s="63">
        <v>85957.91</v>
      </c>
    </row>
    <row r="35" spans="1:17">
      <c r="A35" t="s">
        <v>67</v>
      </c>
      <c r="B35" t="s">
        <v>68</v>
      </c>
      <c r="C35" t="s">
        <v>35</v>
      </c>
      <c r="D35" t="s">
        <v>36</v>
      </c>
      <c r="E35" t="s">
        <v>37</v>
      </c>
      <c r="F35" t="s">
        <v>38</v>
      </c>
      <c r="G35" t="s">
        <v>56</v>
      </c>
      <c r="H35" t="s">
        <v>120</v>
      </c>
      <c r="I35" t="s">
        <v>13</v>
      </c>
      <c r="J35" t="s">
        <v>19</v>
      </c>
      <c r="K35" t="s">
        <v>40</v>
      </c>
      <c r="L35" t="s">
        <v>12</v>
      </c>
      <c r="M35" s="63">
        <v>154924100</v>
      </c>
      <c r="N35" s="63">
        <v>0</v>
      </c>
      <c r="O35" s="63">
        <v>154555097.06</v>
      </c>
      <c r="P35" s="63">
        <v>154555097.06</v>
      </c>
      <c r="Q35" s="63">
        <v>154555097.06</v>
      </c>
    </row>
    <row r="36" spans="1:17">
      <c r="A36" t="s">
        <v>67</v>
      </c>
      <c r="B36" t="s">
        <v>68</v>
      </c>
      <c r="C36" t="s">
        <v>35</v>
      </c>
      <c r="D36" t="s">
        <v>36</v>
      </c>
      <c r="E36" t="s">
        <v>37</v>
      </c>
      <c r="F36" t="s">
        <v>38</v>
      </c>
      <c r="G36" t="s">
        <v>56</v>
      </c>
      <c r="H36" t="s">
        <v>120</v>
      </c>
      <c r="I36" t="s">
        <v>13</v>
      </c>
      <c r="J36" t="s">
        <v>19</v>
      </c>
      <c r="K36" t="s">
        <v>40</v>
      </c>
      <c r="L36" t="s">
        <v>13</v>
      </c>
      <c r="M36" s="63">
        <v>50569881</v>
      </c>
      <c r="N36" s="63">
        <v>0</v>
      </c>
      <c r="O36" s="63">
        <v>50544987.909999996</v>
      </c>
      <c r="P36" s="63">
        <v>50544987.909999996</v>
      </c>
      <c r="Q36" s="63">
        <v>50544987.909999996</v>
      </c>
    </row>
    <row r="38" spans="1:17">
      <c r="M38" s="64">
        <f>SUM(M10:M37)</f>
        <v>4424099655</v>
      </c>
      <c r="N38" s="64">
        <f>SUM(N10:N37)</f>
        <v>3482774049</v>
      </c>
      <c r="O38" s="64">
        <f>SUM(O10:O37)</f>
        <v>4248620871.3800001</v>
      </c>
      <c r="P38" s="64">
        <f>SUM(P10:P37)</f>
        <v>4248620870.1199999</v>
      </c>
      <c r="Q38" s="64">
        <f>SUM(Q10:Q37)</f>
        <v>4248620870.1199999</v>
      </c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/>
  <dimension ref="A1:Q38"/>
  <sheetViews>
    <sheetView zoomScale="85" zoomScaleNormal="85" workbookViewId="0">
      <selection activeCell="O8" sqref="O8"/>
    </sheetView>
  </sheetViews>
  <sheetFormatPr defaultRowHeight="12.75"/>
  <cols>
    <col min="3" max="3" width="5.42578125" customWidth="1"/>
    <col min="4" max="4" width="6.5703125" customWidth="1"/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7">
      <c r="A1" t="s">
        <v>126</v>
      </c>
    </row>
    <row r="3" spans="1:17" ht="10.5" customHeight="1"/>
    <row r="4" spans="1:17" ht="10.5" customHeight="1">
      <c r="A4" t="s">
        <v>109</v>
      </c>
    </row>
    <row r="5" spans="1:17" ht="10.5" customHeight="1">
      <c r="A5" s="95" t="s">
        <v>166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</row>
    <row r="7" spans="1:17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153</v>
      </c>
      <c r="N7" t="s">
        <v>154</v>
      </c>
      <c r="O7" t="s">
        <v>128</v>
      </c>
      <c r="P7" t="s">
        <v>129</v>
      </c>
      <c r="Q7" t="s">
        <v>130</v>
      </c>
    </row>
    <row r="8" spans="1:17">
      <c r="M8" t="s">
        <v>155</v>
      </c>
      <c r="N8" t="s">
        <v>156</v>
      </c>
      <c r="O8" t="s">
        <v>131</v>
      </c>
      <c r="P8" t="s">
        <v>132</v>
      </c>
      <c r="Q8" t="s">
        <v>133</v>
      </c>
    </row>
    <row r="9" spans="1:17">
      <c r="L9" t="s">
        <v>32</v>
      </c>
      <c r="M9" t="s">
        <v>134</v>
      </c>
      <c r="N9" t="s">
        <v>134</v>
      </c>
      <c r="O9" t="s">
        <v>134</v>
      </c>
      <c r="P9" t="s">
        <v>134</v>
      </c>
      <c r="Q9" t="s">
        <v>134</v>
      </c>
    </row>
    <row r="10" spans="1:17">
      <c r="A10" t="s">
        <v>141</v>
      </c>
      <c r="B10" t="s">
        <v>142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110</v>
      </c>
      <c r="I10" t="s">
        <v>13</v>
      </c>
      <c r="J10" t="s">
        <v>19</v>
      </c>
      <c r="K10" t="s">
        <v>40</v>
      </c>
      <c r="L10" t="s">
        <v>14</v>
      </c>
      <c r="M10" s="63">
        <v>80877171</v>
      </c>
      <c r="N10" s="63">
        <v>80877171</v>
      </c>
      <c r="O10" s="63">
        <v>78632148.159999996</v>
      </c>
      <c r="P10" s="63">
        <v>78632148.159999996</v>
      </c>
      <c r="Q10" s="63">
        <v>78632148.159999996</v>
      </c>
    </row>
    <row r="11" spans="1:17">
      <c r="A11" t="s">
        <v>141</v>
      </c>
      <c r="B11" t="s">
        <v>142</v>
      </c>
      <c r="C11" t="s">
        <v>35</v>
      </c>
      <c r="D11" t="s">
        <v>36</v>
      </c>
      <c r="E11" t="s">
        <v>37</v>
      </c>
      <c r="F11" t="s">
        <v>38</v>
      </c>
      <c r="G11" t="s">
        <v>39</v>
      </c>
      <c r="H11" t="s">
        <v>110</v>
      </c>
      <c r="I11" t="s">
        <v>13</v>
      </c>
      <c r="J11" t="s">
        <v>19</v>
      </c>
      <c r="K11" t="s">
        <v>40</v>
      </c>
      <c r="L11" t="s">
        <v>12</v>
      </c>
      <c r="M11" s="63">
        <v>1296585</v>
      </c>
      <c r="N11" s="63">
        <v>1296585</v>
      </c>
      <c r="O11" s="63">
        <v>901709.03</v>
      </c>
      <c r="P11" s="63">
        <v>901709.03</v>
      </c>
      <c r="Q11" s="63">
        <v>901709.03</v>
      </c>
    </row>
    <row r="12" spans="1:17">
      <c r="A12" t="s">
        <v>33</v>
      </c>
      <c r="B12" t="s">
        <v>34</v>
      </c>
      <c r="C12" t="s">
        <v>35</v>
      </c>
      <c r="D12" t="s">
        <v>36</v>
      </c>
      <c r="E12" t="s">
        <v>37</v>
      </c>
      <c r="F12" t="s">
        <v>38</v>
      </c>
      <c r="G12" t="s">
        <v>39</v>
      </c>
      <c r="H12" t="s">
        <v>110</v>
      </c>
      <c r="I12" t="s">
        <v>13</v>
      </c>
      <c r="J12" t="s">
        <v>19</v>
      </c>
      <c r="K12" t="s">
        <v>40</v>
      </c>
      <c r="L12" t="s">
        <v>13</v>
      </c>
      <c r="M12" s="63">
        <v>1491350</v>
      </c>
      <c r="N12" s="63">
        <v>1491350</v>
      </c>
      <c r="O12" s="63">
        <v>1465927.08</v>
      </c>
      <c r="P12" s="63">
        <v>1465927.08</v>
      </c>
      <c r="Q12" s="63">
        <v>1465927.08</v>
      </c>
    </row>
    <row r="13" spans="1:17">
      <c r="A13" t="s">
        <v>43</v>
      </c>
      <c r="B13" t="s">
        <v>44</v>
      </c>
      <c r="C13" t="s">
        <v>35</v>
      </c>
      <c r="D13" t="s">
        <v>36</v>
      </c>
      <c r="E13" t="s">
        <v>37</v>
      </c>
      <c r="F13" t="s">
        <v>38</v>
      </c>
      <c r="G13" t="s">
        <v>39</v>
      </c>
      <c r="H13" t="s">
        <v>110</v>
      </c>
      <c r="I13" t="s">
        <v>13</v>
      </c>
      <c r="J13" t="s">
        <v>19</v>
      </c>
      <c r="K13" t="s">
        <v>40</v>
      </c>
      <c r="L13" t="s">
        <v>12</v>
      </c>
      <c r="M13" s="63">
        <v>10427703</v>
      </c>
      <c r="N13" s="63">
        <v>10427703</v>
      </c>
      <c r="O13" s="63">
        <v>10010110.189999999</v>
      </c>
      <c r="P13" s="63">
        <v>10010110.189999999</v>
      </c>
      <c r="Q13" s="63">
        <v>10010110.189999999</v>
      </c>
    </row>
    <row r="14" spans="1:17">
      <c r="A14" t="s">
        <v>45</v>
      </c>
      <c r="B14" t="s">
        <v>46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110</v>
      </c>
      <c r="I14" t="s">
        <v>13</v>
      </c>
      <c r="J14" t="s">
        <v>19</v>
      </c>
      <c r="K14" t="s">
        <v>40</v>
      </c>
      <c r="L14" t="s">
        <v>12</v>
      </c>
      <c r="M14" s="63">
        <v>65479</v>
      </c>
      <c r="N14" s="63">
        <v>65479</v>
      </c>
      <c r="O14" s="63">
        <v>64363.69</v>
      </c>
      <c r="P14" s="63">
        <v>64363.69</v>
      </c>
      <c r="Q14" s="63">
        <v>64363.69</v>
      </c>
    </row>
    <row r="15" spans="1:17">
      <c r="A15" t="s">
        <v>45</v>
      </c>
      <c r="B15" t="s">
        <v>46</v>
      </c>
      <c r="C15" t="s">
        <v>35</v>
      </c>
      <c r="D15" t="s">
        <v>36</v>
      </c>
      <c r="E15" t="s">
        <v>37</v>
      </c>
      <c r="F15" t="s">
        <v>38</v>
      </c>
      <c r="G15" t="s">
        <v>39</v>
      </c>
      <c r="H15" t="s">
        <v>110</v>
      </c>
      <c r="I15" t="s">
        <v>13</v>
      </c>
      <c r="J15" t="s">
        <v>19</v>
      </c>
      <c r="K15" t="s">
        <v>40</v>
      </c>
      <c r="L15" t="s">
        <v>13</v>
      </c>
      <c r="M15" s="63">
        <v>3274347</v>
      </c>
      <c r="N15" s="63">
        <v>3274347</v>
      </c>
      <c r="O15" s="63">
        <v>3218528.99</v>
      </c>
      <c r="P15" s="63">
        <v>3218528.99</v>
      </c>
      <c r="Q15" s="63">
        <v>3218528.99</v>
      </c>
    </row>
    <row r="16" spans="1:17">
      <c r="A16" t="s">
        <v>47</v>
      </c>
      <c r="B16" t="s">
        <v>48</v>
      </c>
      <c r="C16" t="s">
        <v>35</v>
      </c>
      <c r="D16" t="s">
        <v>36</v>
      </c>
      <c r="E16" t="s">
        <v>37</v>
      </c>
      <c r="F16" t="s">
        <v>38</v>
      </c>
      <c r="G16" t="s">
        <v>39</v>
      </c>
      <c r="H16" t="s">
        <v>110</v>
      </c>
      <c r="I16" t="s">
        <v>13</v>
      </c>
      <c r="J16" t="s">
        <v>19</v>
      </c>
      <c r="K16" t="s">
        <v>40</v>
      </c>
      <c r="L16" t="s">
        <v>13</v>
      </c>
      <c r="M16" s="63">
        <v>230851</v>
      </c>
      <c r="N16" s="63">
        <v>230851</v>
      </c>
      <c r="O16" s="63">
        <v>226915.65</v>
      </c>
      <c r="P16" s="63">
        <v>226915.65</v>
      </c>
      <c r="Q16" s="63">
        <v>226915.65</v>
      </c>
    </row>
    <row r="17" spans="1:17">
      <c r="A17" t="s">
        <v>49</v>
      </c>
      <c r="B17" t="s">
        <v>50</v>
      </c>
      <c r="C17" t="s">
        <v>35</v>
      </c>
      <c r="D17" t="s">
        <v>36</v>
      </c>
      <c r="E17" t="s">
        <v>37</v>
      </c>
      <c r="F17" t="s">
        <v>38</v>
      </c>
      <c r="G17" t="s">
        <v>39</v>
      </c>
      <c r="H17" t="s">
        <v>110</v>
      </c>
      <c r="I17" t="s">
        <v>13</v>
      </c>
      <c r="J17" t="s">
        <v>19</v>
      </c>
      <c r="K17" t="s">
        <v>40</v>
      </c>
      <c r="L17" t="s">
        <v>12</v>
      </c>
      <c r="M17" s="63">
        <v>254172</v>
      </c>
      <c r="N17" s="63">
        <v>254172</v>
      </c>
      <c r="O17" s="63">
        <v>233278.87</v>
      </c>
      <c r="P17" s="63">
        <v>233278.87</v>
      </c>
      <c r="Q17" s="63">
        <v>233278.87</v>
      </c>
    </row>
    <row r="18" spans="1:17">
      <c r="A18" t="s">
        <v>49</v>
      </c>
      <c r="B18" t="s">
        <v>50</v>
      </c>
      <c r="C18" t="s">
        <v>35</v>
      </c>
      <c r="D18" t="s">
        <v>36</v>
      </c>
      <c r="E18" t="s">
        <v>37</v>
      </c>
      <c r="F18" t="s">
        <v>38</v>
      </c>
      <c r="G18" t="s">
        <v>39</v>
      </c>
      <c r="H18" t="s">
        <v>110</v>
      </c>
      <c r="I18" t="s">
        <v>13</v>
      </c>
      <c r="J18" t="s">
        <v>19</v>
      </c>
      <c r="K18" t="s">
        <v>40</v>
      </c>
      <c r="L18" t="s">
        <v>13</v>
      </c>
      <c r="M18" s="63">
        <v>1375710</v>
      </c>
      <c r="N18" s="63">
        <v>1375710</v>
      </c>
      <c r="O18" s="63">
        <v>1352258.69</v>
      </c>
      <c r="P18" s="63">
        <v>1352258.69</v>
      </c>
      <c r="Q18" s="63">
        <v>1352258.69</v>
      </c>
    </row>
    <row r="19" spans="1:17">
      <c r="A19" t="s">
        <v>143</v>
      </c>
      <c r="B19" t="s">
        <v>144</v>
      </c>
      <c r="C19" t="s">
        <v>35</v>
      </c>
      <c r="D19" t="s">
        <v>36</v>
      </c>
      <c r="E19" t="s">
        <v>37</v>
      </c>
      <c r="F19" t="s">
        <v>38</v>
      </c>
      <c r="G19" t="s">
        <v>39</v>
      </c>
      <c r="H19" t="s">
        <v>110</v>
      </c>
      <c r="I19" t="s">
        <v>13</v>
      </c>
      <c r="J19" t="s">
        <v>19</v>
      </c>
      <c r="K19" t="s">
        <v>40</v>
      </c>
      <c r="L19" t="s">
        <v>13</v>
      </c>
      <c r="M19" s="63">
        <v>99156</v>
      </c>
      <c r="N19" s="63">
        <v>99156</v>
      </c>
      <c r="O19" s="63">
        <v>97465.95</v>
      </c>
      <c r="P19" s="63">
        <v>97465.95</v>
      </c>
      <c r="Q19" s="63">
        <v>97465.95</v>
      </c>
    </row>
    <row r="20" spans="1:17">
      <c r="A20" t="s">
        <v>145</v>
      </c>
      <c r="B20" t="s">
        <v>146</v>
      </c>
      <c r="C20" t="s">
        <v>35</v>
      </c>
      <c r="D20" t="s">
        <v>36</v>
      </c>
      <c r="E20" t="s">
        <v>37</v>
      </c>
      <c r="F20" t="s">
        <v>38</v>
      </c>
      <c r="G20" t="s">
        <v>39</v>
      </c>
      <c r="H20" t="s">
        <v>110</v>
      </c>
      <c r="I20" t="s">
        <v>13</v>
      </c>
      <c r="J20" t="s">
        <v>19</v>
      </c>
      <c r="K20" t="s">
        <v>40</v>
      </c>
      <c r="L20" t="s">
        <v>13</v>
      </c>
      <c r="M20" s="63">
        <v>85663</v>
      </c>
      <c r="N20" s="63">
        <v>85663</v>
      </c>
      <c r="O20" s="63">
        <v>84202.83</v>
      </c>
      <c r="P20" s="63">
        <v>84202.83</v>
      </c>
      <c r="Q20" s="63">
        <v>84202.83</v>
      </c>
    </row>
    <row r="21" spans="1:17">
      <c r="A21" t="s">
        <v>116</v>
      </c>
      <c r="B21" t="s">
        <v>117</v>
      </c>
      <c r="C21" t="s">
        <v>35</v>
      </c>
      <c r="D21" t="s">
        <v>36</v>
      </c>
      <c r="E21" t="s">
        <v>37</v>
      </c>
      <c r="F21" t="s">
        <v>38</v>
      </c>
      <c r="G21" t="s">
        <v>39</v>
      </c>
      <c r="H21" t="s">
        <v>110</v>
      </c>
      <c r="I21" t="s">
        <v>13</v>
      </c>
      <c r="J21" t="s">
        <v>19</v>
      </c>
      <c r="K21" t="s">
        <v>40</v>
      </c>
      <c r="L21" t="s">
        <v>13</v>
      </c>
      <c r="M21" s="63">
        <v>473460</v>
      </c>
      <c r="N21" s="63">
        <v>473460</v>
      </c>
      <c r="O21" s="63">
        <v>465389.11</v>
      </c>
      <c r="P21" s="63">
        <v>465389.11</v>
      </c>
      <c r="Q21" s="63">
        <v>465389.11</v>
      </c>
    </row>
    <row r="22" spans="1:17">
      <c r="A22" t="s">
        <v>61</v>
      </c>
      <c r="B22" t="s">
        <v>62</v>
      </c>
      <c r="C22" t="s">
        <v>35</v>
      </c>
      <c r="D22" t="s">
        <v>36</v>
      </c>
      <c r="E22" t="s">
        <v>37</v>
      </c>
      <c r="F22" t="s">
        <v>38</v>
      </c>
      <c r="G22" t="s">
        <v>39</v>
      </c>
      <c r="H22" t="s">
        <v>110</v>
      </c>
      <c r="I22" t="s">
        <v>13</v>
      </c>
      <c r="J22" t="s">
        <v>19</v>
      </c>
      <c r="K22" t="s">
        <v>40</v>
      </c>
      <c r="L22" t="s">
        <v>12</v>
      </c>
      <c r="M22" s="63">
        <v>66079</v>
      </c>
      <c r="N22" s="63">
        <v>66079</v>
      </c>
    </row>
    <row r="23" spans="1:17">
      <c r="A23" t="s">
        <v>61</v>
      </c>
      <c r="B23" t="s">
        <v>62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110</v>
      </c>
      <c r="I23" t="s">
        <v>13</v>
      </c>
      <c r="J23" t="s">
        <v>19</v>
      </c>
      <c r="K23" t="s">
        <v>40</v>
      </c>
      <c r="L23" t="s">
        <v>13</v>
      </c>
      <c r="M23" s="63">
        <v>209695</v>
      </c>
      <c r="N23" s="63">
        <v>209695</v>
      </c>
      <c r="O23" s="63">
        <v>206120.85</v>
      </c>
      <c r="P23" s="63">
        <v>206120.85</v>
      </c>
      <c r="Q23" s="63">
        <v>206120.85</v>
      </c>
    </row>
    <row r="24" spans="1:17">
      <c r="A24" t="s">
        <v>147</v>
      </c>
      <c r="B24" t="s">
        <v>115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110</v>
      </c>
      <c r="I24" t="s">
        <v>55</v>
      </c>
      <c r="J24" t="s">
        <v>19</v>
      </c>
      <c r="K24" t="s">
        <v>40</v>
      </c>
      <c r="L24" t="s">
        <v>12</v>
      </c>
      <c r="M24" s="63">
        <v>37975328</v>
      </c>
      <c r="N24" s="63">
        <v>37975328</v>
      </c>
      <c r="O24" s="63">
        <v>34520998.780000001</v>
      </c>
      <c r="P24" s="63">
        <v>34520998.780000001</v>
      </c>
      <c r="Q24" s="63">
        <v>34520998.780000001</v>
      </c>
    </row>
    <row r="25" spans="1:17">
      <c r="A25" t="s">
        <v>147</v>
      </c>
      <c r="B25" t="s">
        <v>115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110</v>
      </c>
      <c r="I25" t="s">
        <v>55</v>
      </c>
      <c r="J25" t="s">
        <v>19</v>
      </c>
      <c r="K25" t="s">
        <v>40</v>
      </c>
      <c r="L25" t="s">
        <v>13</v>
      </c>
      <c r="M25" s="63">
        <v>7539383</v>
      </c>
      <c r="N25" s="63">
        <v>7539383</v>
      </c>
      <c r="O25" s="63">
        <v>7221055.7199999997</v>
      </c>
      <c r="P25" s="63">
        <v>7221055.7199999997</v>
      </c>
      <c r="Q25" s="63">
        <v>7221055.7199999997</v>
      </c>
    </row>
    <row r="26" spans="1:17">
      <c r="A26" t="s">
        <v>65</v>
      </c>
      <c r="B26" t="s">
        <v>66</v>
      </c>
      <c r="C26" t="s">
        <v>35</v>
      </c>
      <c r="D26" t="s">
        <v>36</v>
      </c>
      <c r="E26" t="s">
        <v>37</v>
      </c>
      <c r="F26" t="s">
        <v>38</v>
      </c>
      <c r="G26" t="s">
        <v>39</v>
      </c>
      <c r="H26" t="s">
        <v>110</v>
      </c>
      <c r="I26" t="s">
        <v>55</v>
      </c>
      <c r="J26" t="s">
        <v>19</v>
      </c>
      <c r="K26" t="s">
        <v>40</v>
      </c>
      <c r="L26" t="s">
        <v>12</v>
      </c>
      <c r="M26" s="63">
        <v>81259165</v>
      </c>
      <c r="N26" s="63">
        <v>81259165</v>
      </c>
      <c r="O26" s="63">
        <v>79154555.900000006</v>
      </c>
      <c r="P26" s="63">
        <v>79154555.900000006</v>
      </c>
      <c r="Q26" s="63">
        <v>79154555.900000006</v>
      </c>
    </row>
    <row r="27" spans="1:17">
      <c r="A27" t="s">
        <v>65</v>
      </c>
      <c r="B27" t="s">
        <v>66</v>
      </c>
      <c r="C27" t="s">
        <v>35</v>
      </c>
      <c r="D27" t="s">
        <v>36</v>
      </c>
      <c r="E27" t="s">
        <v>37</v>
      </c>
      <c r="F27" t="s">
        <v>38</v>
      </c>
      <c r="G27" t="s">
        <v>56</v>
      </c>
      <c r="H27" t="s">
        <v>120</v>
      </c>
      <c r="I27" t="s">
        <v>55</v>
      </c>
      <c r="J27" t="s">
        <v>19</v>
      </c>
      <c r="K27" t="s">
        <v>40</v>
      </c>
      <c r="L27" t="s">
        <v>12</v>
      </c>
      <c r="M27" s="63">
        <v>92555394</v>
      </c>
      <c r="N27" s="63">
        <v>0</v>
      </c>
      <c r="O27" s="63">
        <v>92506903.140000001</v>
      </c>
      <c r="P27" s="63">
        <v>92506903.140000001</v>
      </c>
      <c r="Q27" s="63">
        <v>92506903.140000001</v>
      </c>
    </row>
    <row r="28" spans="1:17">
      <c r="A28" t="s">
        <v>148</v>
      </c>
      <c r="B28" t="s">
        <v>149</v>
      </c>
      <c r="C28" t="s">
        <v>35</v>
      </c>
      <c r="D28" t="s">
        <v>36</v>
      </c>
      <c r="E28" t="s">
        <v>37</v>
      </c>
      <c r="F28" t="s">
        <v>38</v>
      </c>
      <c r="G28" t="s">
        <v>39</v>
      </c>
      <c r="H28" t="s">
        <v>110</v>
      </c>
      <c r="I28" t="s">
        <v>55</v>
      </c>
      <c r="J28" t="s">
        <v>19</v>
      </c>
      <c r="K28" t="s">
        <v>40</v>
      </c>
      <c r="L28" t="s">
        <v>12</v>
      </c>
      <c r="M28" s="63">
        <v>2264051660</v>
      </c>
      <c r="N28" s="63">
        <v>2264051660</v>
      </c>
      <c r="O28" s="63">
        <v>2213508161.0500002</v>
      </c>
      <c r="P28" s="63">
        <v>2213508161.0500002</v>
      </c>
      <c r="Q28" s="63">
        <v>2213508161.0500002</v>
      </c>
    </row>
    <row r="29" spans="1:17">
      <c r="A29" t="s">
        <v>148</v>
      </c>
      <c r="B29" t="s">
        <v>149</v>
      </c>
      <c r="C29" t="s">
        <v>35</v>
      </c>
      <c r="D29" t="s">
        <v>36</v>
      </c>
      <c r="E29" t="s">
        <v>37</v>
      </c>
      <c r="F29" t="s">
        <v>38</v>
      </c>
      <c r="G29" t="s">
        <v>56</v>
      </c>
      <c r="H29" t="s">
        <v>120</v>
      </c>
      <c r="I29" t="s">
        <v>55</v>
      </c>
      <c r="J29" t="s">
        <v>19</v>
      </c>
      <c r="K29" t="s">
        <v>40</v>
      </c>
      <c r="L29" t="s">
        <v>12</v>
      </c>
      <c r="M29" s="63">
        <v>839523162</v>
      </c>
      <c r="N29" s="63">
        <v>0</v>
      </c>
      <c r="O29" s="63">
        <v>838577477.78999996</v>
      </c>
      <c r="P29" s="63">
        <v>838577477.78999996</v>
      </c>
      <c r="Q29" s="63">
        <v>838577477.78999996</v>
      </c>
    </row>
    <row r="30" spans="1:17">
      <c r="A30" t="s">
        <v>67</v>
      </c>
      <c r="B30" t="s">
        <v>68</v>
      </c>
      <c r="C30" t="s">
        <v>35</v>
      </c>
      <c r="D30" t="s">
        <v>36</v>
      </c>
      <c r="E30" t="s">
        <v>37</v>
      </c>
      <c r="F30" t="s">
        <v>38</v>
      </c>
      <c r="G30" t="s">
        <v>39</v>
      </c>
      <c r="H30" t="s">
        <v>110</v>
      </c>
      <c r="I30" t="s">
        <v>13</v>
      </c>
      <c r="J30" t="s">
        <v>19</v>
      </c>
      <c r="K30" t="s">
        <v>40</v>
      </c>
      <c r="L30" t="s">
        <v>14</v>
      </c>
      <c r="M30" s="63">
        <v>23168353</v>
      </c>
      <c r="N30" s="63">
        <v>23156353</v>
      </c>
      <c r="O30" s="63">
        <v>19436718.859999999</v>
      </c>
      <c r="P30" s="63">
        <v>19436718.859999999</v>
      </c>
      <c r="Q30" s="63">
        <v>19436718.859999999</v>
      </c>
    </row>
    <row r="31" spans="1:17">
      <c r="A31" t="s">
        <v>67</v>
      </c>
      <c r="B31" t="s">
        <v>68</v>
      </c>
      <c r="C31" t="s">
        <v>35</v>
      </c>
      <c r="D31" t="s">
        <v>36</v>
      </c>
      <c r="E31" t="s">
        <v>37</v>
      </c>
      <c r="F31" t="s">
        <v>38</v>
      </c>
      <c r="G31" t="s">
        <v>39</v>
      </c>
      <c r="H31" t="s">
        <v>110</v>
      </c>
      <c r="I31" t="s">
        <v>13</v>
      </c>
      <c r="J31" t="s">
        <v>19</v>
      </c>
      <c r="K31" t="s">
        <v>40</v>
      </c>
      <c r="L31" t="s">
        <v>13</v>
      </c>
      <c r="M31" s="63">
        <v>68801402</v>
      </c>
      <c r="N31" s="63">
        <v>68801402</v>
      </c>
      <c r="O31" s="63">
        <v>68503036.599999994</v>
      </c>
      <c r="P31" s="63">
        <v>68503036.599999994</v>
      </c>
      <c r="Q31" s="63">
        <v>68503036.599999994</v>
      </c>
    </row>
    <row r="32" spans="1:17">
      <c r="A32" t="s">
        <v>67</v>
      </c>
      <c r="B32" t="s">
        <v>68</v>
      </c>
      <c r="C32" t="s">
        <v>35</v>
      </c>
      <c r="D32" t="s">
        <v>36</v>
      </c>
      <c r="E32" t="s">
        <v>37</v>
      </c>
      <c r="F32" t="s">
        <v>38</v>
      </c>
      <c r="G32" t="s">
        <v>39</v>
      </c>
      <c r="H32" t="s">
        <v>110</v>
      </c>
      <c r="I32" t="s">
        <v>13</v>
      </c>
      <c r="J32" t="s">
        <v>150</v>
      </c>
      <c r="K32" t="s">
        <v>151</v>
      </c>
      <c r="L32" t="s">
        <v>12</v>
      </c>
      <c r="M32" s="63">
        <v>899763337</v>
      </c>
      <c r="N32" s="63">
        <v>899763337</v>
      </c>
      <c r="O32" s="63">
        <v>788687344.69000006</v>
      </c>
      <c r="P32" s="63">
        <v>788687344.69000006</v>
      </c>
      <c r="Q32" s="63">
        <v>788687344.69000006</v>
      </c>
    </row>
    <row r="33" spans="1:17">
      <c r="A33" t="s">
        <v>67</v>
      </c>
      <c r="B33" t="s">
        <v>68</v>
      </c>
      <c r="C33" t="s">
        <v>35</v>
      </c>
      <c r="D33" t="s">
        <v>36</v>
      </c>
      <c r="E33" t="s">
        <v>37</v>
      </c>
      <c r="F33" t="s">
        <v>38</v>
      </c>
      <c r="G33" t="s">
        <v>41</v>
      </c>
      <c r="H33" t="s">
        <v>42</v>
      </c>
      <c r="I33" t="s">
        <v>13</v>
      </c>
      <c r="J33" t="s">
        <v>19</v>
      </c>
      <c r="K33" t="s">
        <v>40</v>
      </c>
      <c r="L33" t="s">
        <v>13</v>
      </c>
      <c r="M33" s="63">
        <v>3049954</v>
      </c>
      <c r="N33" s="63">
        <v>0</v>
      </c>
      <c r="O33" s="63">
        <v>3049951.36</v>
      </c>
      <c r="P33" s="63">
        <v>3049949.26</v>
      </c>
      <c r="Q33" s="63">
        <v>3049949.26</v>
      </c>
    </row>
    <row r="34" spans="1:17">
      <c r="A34" t="s">
        <v>67</v>
      </c>
      <c r="B34" t="s">
        <v>68</v>
      </c>
      <c r="C34" t="s">
        <v>35</v>
      </c>
      <c r="D34" t="s">
        <v>36</v>
      </c>
      <c r="E34" t="s">
        <v>37</v>
      </c>
      <c r="F34" t="s">
        <v>38</v>
      </c>
      <c r="G34" t="s">
        <v>56</v>
      </c>
      <c r="H34" t="s">
        <v>120</v>
      </c>
      <c r="I34" t="s">
        <v>13</v>
      </c>
      <c r="J34" t="s">
        <v>19</v>
      </c>
      <c r="K34" t="s">
        <v>40</v>
      </c>
      <c r="L34" t="s">
        <v>14</v>
      </c>
      <c r="M34" s="63">
        <v>86405</v>
      </c>
      <c r="N34" s="63">
        <v>0</v>
      </c>
      <c r="O34" s="63">
        <v>86403.59</v>
      </c>
      <c r="P34" s="63">
        <v>86403.59</v>
      </c>
      <c r="Q34" s="63">
        <v>86403.59</v>
      </c>
    </row>
    <row r="35" spans="1:17">
      <c r="A35" t="s">
        <v>67</v>
      </c>
      <c r="B35" t="s">
        <v>68</v>
      </c>
      <c r="C35" t="s">
        <v>35</v>
      </c>
      <c r="D35" t="s">
        <v>36</v>
      </c>
      <c r="E35" t="s">
        <v>37</v>
      </c>
      <c r="F35" t="s">
        <v>38</v>
      </c>
      <c r="G35" t="s">
        <v>56</v>
      </c>
      <c r="H35" t="s">
        <v>120</v>
      </c>
      <c r="I35" t="s">
        <v>13</v>
      </c>
      <c r="J35" t="s">
        <v>19</v>
      </c>
      <c r="K35" t="s">
        <v>40</v>
      </c>
      <c r="L35" t="s">
        <v>12</v>
      </c>
      <c r="M35" s="63">
        <v>227407209</v>
      </c>
      <c r="N35" s="63">
        <v>0</v>
      </c>
      <c r="O35" s="63">
        <v>226974209.63999999</v>
      </c>
      <c r="P35" s="63">
        <v>226974209.63999999</v>
      </c>
      <c r="Q35" s="63">
        <v>226974209.63999999</v>
      </c>
    </row>
    <row r="36" spans="1:17">
      <c r="A36" t="s">
        <v>67</v>
      </c>
      <c r="B36" t="s">
        <v>68</v>
      </c>
      <c r="C36" t="s">
        <v>35</v>
      </c>
      <c r="D36" t="s">
        <v>36</v>
      </c>
      <c r="E36" t="s">
        <v>37</v>
      </c>
      <c r="F36" t="s">
        <v>38</v>
      </c>
      <c r="G36" t="s">
        <v>56</v>
      </c>
      <c r="H36" t="s">
        <v>120</v>
      </c>
      <c r="I36" t="s">
        <v>13</v>
      </c>
      <c r="J36" t="s">
        <v>19</v>
      </c>
      <c r="K36" t="s">
        <v>40</v>
      </c>
      <c r="L36" t="s">
        <v>13</v>
      </c>
      <c r="M36" s="63">
        <v>56485130</v>
      </c>
      <c r="N36" s="63">
        <v>0</v>
      </c>
      <c r="O36" s="63">
        <v>56460235.939999998</v>
      </c>
      <c r="P36" s="63">
        <v>56460235.939999998</v>
      </c>
      <c r="Q36" s="63">
        <v>56460235.939999998</v>
      </c>
    </row>
    <row r="38" spans="1:17">
      <c r="M38" s="64">
        <f>SUM(M10:M37)</f>
        <v>4701893303</v>
      </c>
      <c r="N38" s="64">
        <f>SUM(N10:N37)</f>
        <v>3482774049</v>
      </c>
      <c r="O38" s="64">
        <f>SUM(O10:O37)</f>
        <v>4525645472.1500006</v>
      </c>
      <c r="P38" s="64">
        <f>SUM(P10:P37)</f>
        <v>4525645470.0500002</v>
      </c>
      <c r="Q38" s="64">
        <f>SUM(Q10:Q37)</f>
        <v>4525645470.0500002</v>
      </c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X45"/>
  <sheetViews>
    <sheetView showGridLines="0" view="pageBreakPreview" topLeftCell="F1" zoomScale="70" zoomScaleNormal="85" zoomScaleSheetLayoutView="70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140625" customWidth="1"/>
    <col min="23" max="23" width="16.5703125" customWidth="1"/>
  </cols>
  <sheetData>
    <row r="1" spans="1:24" ht="12.75">
      <c r="A1" s="2" t="s">
        <v>69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70</v>
      </c>
      <c r="B2" s="2" t="s">
        <v>105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71</v>
      </c>
      <c r="B3" s="6" t="s">
        <v>106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72</v>
      </c>
      <c r="B4" s="35">
        <v>42767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89" t="s">
        <v>73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0" t="s">
        <v>74</v>
      </c>
      <c r="B7" s="91"/>
      <c r="C7" s="91"/>
      <c r="D7" s="91"/>
      <c r="E7" s="91"/>
      <c r="F7" s="91"/>
      <c r="G7" s="91"/>
      <c r="H7" s="91"/>
      <c r="I7" s="91"/>
      <c r="J7" s="92"/>
      <c r="K7" s="93" t="s">
        <v>3</v>
      </c>
      <c r="L7" s="78" t="s">
        <v>75</v>
      </c>
      <c r="M7" s="80"/>
      <c r="N7" s="93" t="s">
        <v>76</v>
      </c>
      <c r="O7" s="93" t="s">
        <v>77</v>
      </c>
      <c r="P7" s="90" t="s">
        <v>78</v>
      </c>
      <c r="Q7" s="92"/>
      <c r="R7" s="93" t="s">
        <v>6</v>
      </c>
      <c r="S7" s="90" t="s">
        <v>79</v>
      </c>
      <c r="T7" s="91"/>
      <c r="U7" s="91"/>
      <c r="V7" s="91"/>
      <c r="W7" s="91"/>
      <c r="X7" s="92"/>
    </row>
    <row r="8" spans="1:24" ht="28.5" customHeight="1">
      <c r="A8" s="81" t="s">
        <v>21</v>
      </c>
      <c r="B8" s="82"/>
      <c r="C8" s="83" t="s">
        <v>80</v>
      </c>
      <c r="D8" s="83" t="s">
        <v>81</v>
      </c>
      <c r="E8" s="85" t="s">
        <v>82</v>
      </c>
      <c r="F8" s="86"/>
      <c r="G8" s="83" t="s">
        <v>0</v>
      </c>
      <c r="H8" s="87" t="s">
        <v>2</v>
      </c>
      <c r="I8" s="88"/>
      <c r="J8" s="83" t="s">
        <v>1</v>
      </c>
      <c r="K8" s="94"/>
      <c r="L8" s="8" t="s">
        <v>83</v>
      </c>
      <c r="M8" s="8" t="s">
        <v>84</v>
      </c>
      <c r="N8" s="94"/>
      <c r="O8" s="94"/>
      <c r="P8" s="9" t="s">
        <v>4</v>
      </c>
      <c r="Q8" s="9" t="s">
        <v>5</v>
      </c>
      <c r="R8" s="94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85</v>
      </c>
      <c r="B9" s="14" t="s">
        <v>86</v>
      </c>
      <c r="C9" s="84"/>
      <c r="D9" s="84"/>
      <c r="E9" s="15" t="s">
        <v>87</v>
      </c>
      <c r="F9" s="15" t="s">
        <v>88</v>
      </c>
      <c r="G9" s="84"/>
      <c r="H9" s="15" t="s">
        <v>85</v>
      </c>
      <c r="I9" s="15" t="s">
        <v>86</v>
      </c>
      <c r="J9" s="84"/>
      <c r="K9" s="14" t="s">
        <v>89</v>
      </c>
      <c r="L9" s="16" t="s">
        <v>90</v>
      </c>
      <c r="M9" s="16" t="s">
        <v>91</v>
      </c>
      <c r="N9" s="16" t="s">
        <v>92</v>
      </c>
      <c r="O9" s="16" t="s">
        <v>93</v>
      </c>
      <c r="P9" s="16" t="s">
        <v>11</v>
      </c>
      <c r="Q9" s="16" t="s">
        <v>94</v>
      </c>
      <c r="R9" s="14" t="s">
        <v>95</v>
      </c>
      <c r="S9" s="17" t="s">
        <v>96</v>
      </c>
      <c r="T9" s="18" t="s">
        <v>97</v>
      </c>
      <c r="U9" s="17" t="s">
        <v>98</v>
      </c>
      <c r="V9" s="18" t="s">
        <v>99</v>
      </c>
      <c r="W9" s="19" t="s">
        <v>100</v>
      </c>
      <c r="X9" s="18" t="s">
        <v>101</v>
      </c>
    </row>
    <row r="10" spans="1:24" ht="28.5" customHeight="1">
      <c r="A10" s="32" t="str">
        <f>'Access-Fev'!A9</f>
        <v>20201</v>
      </c>
      <c r="B10" s="34" t="str">
        <f>'Access-Fev'!B9</f>
        <v>INSTIT.NAC.DE COLONIZ.E REF.AGRARIA - INCRA</v>
      </c>
      <c r="C10" s="33" t="str">
        <f>CONCATENATE('Access-Fev'!C9,".",'Access-Fev'!D9)</f>
        <v>28.846</v>
      </c>
      <c r="D10" s="33" t="str">
        <f>CONCATENATE('Access-Fev'!E9,".",'Access-Fev'!G9)</f>
        <v>0901.0005</v>
      </c>
      <c r="E10" s="34" t="str">
        <f>'Access-Fev'!F9</f>
        <v>OPERACOES ESPECIAIS: CUMPRIMENTO DE SENTENCAS JUDICIAIS</v>
      </c>
      <c r="F10" s="36" t="str">
        <f>'Access-Fev'!H9</f>
        <v>SENTENCAS JUDICIAIS TRANSITADAS EM JULGADO (PRECATORIOS)</v>
      </c>
      <c r="G10" s="32" t="str">
        <f>'Access-Fev'!I9</f>
        <v>1</v>
      </c>
      <c r="H10" s="32" t="str">
        <f>'Access-Fev'!J9</f>
        <v>0100</v>
      </c>
      <c r="I10" s="38" t="str">
        <f>'Access-Fev'!K9</f>
        <v>RECURSOS ORDINARIOS</v>
      </c>
      <c r="J10" s="32" t="str">
        <f>'Access-Fev'!L9</f>
        <v>5</v>
      </c>
      <c r="K10" s="20"/>
      <c r="L10" s="21"/>
      <c r="M10" s="21"/>
      <c r="N10" s="22">
        <f>K10+L10-M10</f>
        <v>0</v>
      </c>
      <c r="O10" s="20"/>
      <c r="P10" s="39">
        <f>IF('Access-Fev'!N9=0,'Access-Fev'!M9,0)</f>
        <v>0</v>
      </c>
      <c r="Q10" s="39">
        <f>IF('Access-Fev'!N9&gt;0,'Access-Fev'!N9,0)</f>
        <v>80877171</v>
      </c>
      <c r="R10" s="39">
        <f>N10-O10+P10+Q10</f>
        <v>80877171</v>
      </c>
      <c r="S10" s="39">
        <f>'Access-Fev'!O9</f>
        <v>0</v>
      </c>
      <c r="T10" s="40">
        <f>IF(R10&gt;0,S10/R10,0)</f>
        <v>0</v>
      </c>
      <c r="U10" s="39">
        <f>'Access-Fev'!P9</f>
        <v>0</v>
      </c>
      <c r="V10" s="40">
        <f>IF(R10&gt;0,U10/R10,0)</f>
        <v>0</v>
      </c>
      <c r="W10" s="39">
        <f>'Access-Fev'!Q9</f>
        <v>0</v>
      </c>
      <c r="X10" s="40">
        <f>IF(R10&gt;0,W10/R10,0)</f>
        <v>0</v>
      </c>
    </row>
    <row r="11" spans="1:24" ht="28.5" customHeight="1">
      <c r="A11" s="31" t="str">
        <f>'Access-Fev'!A10</f>
        <v>20201</v>
      </c>
      <c r="B11" s="27" t="str">
        <f>'Access-Fev'!B10</f>
        <v>INSTIT.NAC.DE COLONIZ.E REF.AGRARIA - INCRA</v>
      </c>
      <c r="C11" s="23" t="str">
        <f>CONCATENATE('Access-Fev'!C10,".",'Access-Fev'!D10)</f>
        <v>28.846</v>
      </c>
      <c r="D11" s="23" t="str">
        <f>CONCATENATE('Access-Fev'!E10,".",'Access-Fev'!G10)</f>
        <v>0901.0005</v>
      </c>
      <c r="E11" s="27" t="str">
        <f>'Access-Fev'!F10</f>
        <v>OPERACOES ESPECIAIS: CUMPRIMENTO DE SENTENCAS JUDICIAIS</v>
      </c>
      <c r="F11" s="37" t="str">
        <f>'Access-Fev'!H10</f>
        <v>SENTENCAS JUDICIAIS TRANSITADAS EM JULGADO (PRECATORIOS)</v>
      </c>
      <c r="G11" s="23" t="str">
        <f>'Access-Fev'!I10</f>
        <v>1</v>
      </c>
      <c r="H11" s="23" t="str">
        <f>'Access-Fev'!J10</f>
        <v>0100</v>
      </c>
      <c r="I11" s="27" t="str">
        <f>'Access-Fev'!K10</f>
        <v>RECURSOS ORDINARIOS</v>
      </c>
      <c r="J11" s="23" t="str">
        <f>'Access-Fev'!L10</f>
        <v>3</v>
      </c>
      <c r="K11" s="24"/>
      <c r="L11" s="24"/>
      <c r="M11" s="24"/>
      <c r="N11" s="25">
        <f t="shared" ref="N11:N35" si="0">K11+L11-M11</f>
        <v>0</v>
      </c>
      <c r="O11" s="24"/>
      <c r="P11" s="26">
        <f>IF('Access-Fev'!N10=0,'Access-Fev'!M10,0)</f>
        <v>0</v>
      </c>
      <c r="Q11" s="26">
        <f>IF('Access-Fev'!N10&gt;0,'Access-Fev'!N10,0)</f>
        <v>1301585</v>
      </c>
      <c r="R11" s="26">
        <f t="shared" ref="R11:R35" si="1">N11-O11+P11+Q11</f>
        <v>1301585</v>
      </c>
      <c r="S11" s="26">
        <f>'Access-Fev'!O10</f>
        <v>0</v>
      </c>
      <c r="T11" s="41">
        <f t="shared" ref="T11:T35" si="2">IF(R11&gt;0,S11/R11,0)</f>
        <v>0</v>
      </c>
      <c r="U11" s="26">
        <f>'Access-Fev'!P10</f>
        <v>0</v>
      </c>
      <c r="V11" s="41">
        <f t="shared" ref="V11:V35" si="3">IF(R11&gt;0,U11/R11,0)</f>
        <v>0</v>
      </c>
      <c r="W11" s="26">
        <f>'Access-Fev'!Q10</f>
        <v>0</v>
      </c>
      <c r="X11" s="41">
        <f t="shared" ref="X11:X35" si="4">IF(R11&gt;0,W11/R11,0)</f>
        <v>0</v>
      </c>
    </row>
    <row r="12" spans="1:24" ht="28.5" customHeight="1">
      <c r="A12" s="31" t="str">
        <f>'Access-Fev'!A11</f>
        <v>24204</v>
      </c>
      <c r="B12" s="27" t="str">
        <f>'Access-Fev'!B11</f>
        <v>COMISSAO NACIONAL DE ENERGIA NUCLEAR - CNEN</v>
      </c>
      <c r="C12" s="23" t="str">
        <f>CONCATENATE('Access-Fev'!C11,".",'Access-Fev'!D11)</f>
        <v>28.846</v>
      </c>
      <c r="D12" s="23" t="str">
        <f>CONCATENATE('Access-Fev'!E11,".",'Access-Fev'!G11)</f>
        <v>0901.0005</v>
      </c>
      <c r="E12" s="27" t="str">
        <f>'Access-Fev'!F11</f>
        <v>OPERACOES ESPECIAIS: CUMPRIMENTO DE SENTENCAS JUDICIAIS</v>
      </c>
      <c r="F12" s="27" t="str">
        <f>'Access-Fev'!H11</f>
        <v>SENTENCAS JUDICIAIS TRANSITADAS EM JULGADO (PRECATORIOS)</v>
      </c>
      <c r="G12" s="23" t="str">
        <f>'Access-Fev'!I11</f>
        <v>1</v>
      </c>
      <c r="H12" s="23" t="str">
        <f>'Access-Fev'!J11</f>
        <v>0100</v>
      </c>
      <c r="I12" s="27" t="str">
        <f>'Access-Fev'!K11</f>
        <v>RECURSOS ORDINARIOS</v>
      </c>
      <c r="J12" s="23" t="str">
        <f>'Access-Fev'!L11</f>
        <v>1</v>
      </c>
      <c r="K12" s="26"/>
      <c r="L12" s="26"/>
      <c r="M12" s="26"/>
      <c r="N12" s="24">
        <f t="shared" si="0"/>
        <v>0</v>
      </c>
      <c r="O12" s="26"/>
      <c r="P12" s="26">
        <f>IF('Access-Fev'!N11=0,'Access-Fev'!M11,0)</f>
        <v>0</v>
      </c>
      <c r="Q12" s="26">
        <f>IF('Access-Fev'!N11&gt;0,'Access-Fev'!N11,0)</f>
        <v>1491350</v>
      </c>
      <c r="R12" s="26">
        <f t="shared" si="1"/>
        <v>1491350</v>
      </c>
      <c r="S12" s="26">
        <f>'Access-Fev'!O11</f>
        <v>0</v>
      </c>
      <c r="T12" s="41">
        <f t="shared" si="2"/>
        <v>0</v>
      </c>
      <c r="U12" s="26">
        <f>'Access-Fev'!P11</f>
        <v>0</v>
      </c>
      <c r="V12" s="41">
        <f t="shared" si="3"/>
        <v>0</v>
      </c>
      <c r="W12" s="26">
        <f>'Access-Fev'!Q11</f>
        <v>0</v>
      </c>
      <c r="X12" s="41">
        <f t="shared" si="4"/>
        <v>0</v>
      </c>
    </row>
    <row r="13" spans="1:24" ht="28.5" customHeight="1">
      <c r="A13" s="31" t="str">
        <f>'Access-Fev'!A12</f>
        <v>25201</v>
      </c>
      <c r="B13" s="27" t="str">
        <f>'Access-Fev'!B12</f>
        <v>BANCO CENTRAL DO BRASIL</v>
      </c>
      <c r="C13" s="23" t="str">
        <f>CONCATENATE('Access-Fev'!C12,".",'Access-Fev'!D12)</f>
        <v>28.846</v>
      </c>
      <c r="D13" s="23" t="str">
        <f>CONCATENATE('Access-Fev'!E12,".",'Access-Fev'!G12)</f>
        <v>0901.0005</v>
      </c>
      <c r="E13" s="27" t="str">
        <f>'Access-Fev'!F12</f>
        <v>OPERACOES ESPECIAIS: CUMPRIMENTO DE SENTENCAS JUDICIAIS</v>
      </c>
      <c r="F13" s="27" t="str">
        <f>'Access-Fev'!H12</f>
        <v>SENTENCAS JUDICIAIS TRANSITADAS EM JULGADO (PRECATORIOS)</v>
      </c>
      <c r="G13" s="23" t="str">
        <f>'Access-Fev'!I12</f>
        <v>1</v>
      </c>
      <c r="H13" s="23" t="str">
        <f>'Access-Fev'!J12</f>
        <v>0100</v>
      </c>
      <c r="I13" s="27" t="str">
        <f>'Access-Fev'!K12</f>
        <v>RECURSOS ORDINARIOS</v>
      </c>
      <c r="J13" s="23" t="str">
        <f>'Access-Fev'!L12</f>
        <v>3</v>
      </c>
      <c r="K13" s="26"/>
      <c r="L13" s="26"/>
      <c r="M13" s="26"/>
      <c r="N13" s="24">
        <f t="shared" si="0"/>
        <v>0</v>
      </c>
      <c r="O13" s="26"/>
      <c r="P13" s="26">
        <f>IF('Access-Fev'!N12=0,'Access-Fev'!M12,0)</f>
        <v>0</v>
      </c>
      <c r="Q13" s="26">
        <f>IF('Access-Fev'!N12&gt;0,'Access-Fev'!N12,0)</f>
        <v>10427703</v>
      </c>
      <c r="R13" s="26">
        <f t="shared" si="1"/>
        <v>10427703</v>
      </c>
      <c r="S13" s="26">
        <f>'Access-Fev'!O12</f>
        <v>0</v>
      </c>
      <c r="T13" s="41">
        <f t="shared" si="2"/>
        <v>0</v>
      </c>
      <c r="U13" s="26">
        <f>'Access-Fev'!P12</f>
        <v>0</v>
      </c>
      <c r="V13" s="41">
        <f t="shared" si="3"/>
        <v>0</v>
      </c>
      <c r="W13" s="26">
        <f>'Access-Fev'!Q12</f>
        <v>0</v>
      </c>
      <c r="X13" s="41">
        <f t="shared" si="4"/>
        <v>0</v>
      </c>
    </row>
    <row r="14" spans="1:24" ht="28.5" customHeight="1">
      <c r="A14" s="31" t="str">
        <f>'Access-Fev'!A13</f>
        <v>26262</v>
      </c>
      <c r="B14" s="27" t="str">
        <f>'Access-Fev'!B13</f>
        <v>UNIVERSIDADE FEDERAL DE SAO PAULO</v>
      </c>
      <c r="C14" s="23" t="str">
        <f>CONCATENATE('Access-Fev'!C13,".",'Access-Fev'!D13)</f>
        <v>28.846</v>
      </c>
      <c r="D14" s="23" t="str">
        <f>CONCATENATE('Access-Fev'!E13,".",'Access-Fev'!G13)</f>
        <v>0901.0005</v>
      </c>
      <c r="E14" s="27" t="str">
        <f>'Access-Fev'!F13</f>
        <v>OPERACOES ESPECIAIS: CUMPRIMENTO DE SENTENCAS JUDICIAIS</v>
      </c>
      <c r="F14" s="27" t="str">
        <f>'Access-Fev'!H13</f>
        <v>SENTENCAS JUDICIAIS TRANSITADAS EM JULGADO (PRECATORIOS)</v>
      </c>
      <c r="G14" s="23" t="str">
        <f>'Access-Fev'!I13</f>
        <v>1</v>
      </c>
      <c r="H14" s="23" t="str">
        <f>'Access-Fev'!J13</f>
        <v>0100</v>
      </c>
      <c r="I14" s="27" t="str">
        <f>'Access-Fev'!K13</f>
        <v>RECURSOS ORDINARIOS</v>
      </c>
      <c r="J14" s="23" t="str">
        <f>'Access-Fev'!L13</f>
        <v>3</v>
      </c>
      <c r="K14" s="26"/>
      <c r="L14" s="26"/>
      <c r="M14" s="26"/>
      <c r="N14" s="24">
        <f t="shared" si="0"/>
        <v>0</v>
      </c>
      <c r="O14" s="26"/>
      <c r="P14" s="26">
        <f>IF('Access-Fev'!N13=0,'Access-Fev'!M13,0)</f>
        <v>0</v>
      </c>
      <c r="Q14" s="26">
        <f>IF('Access-Fev'!N13&gt;0,'Access-Fev'!N13,0)</f>
        <v>65479</v>
      </c>
      <c r="R14" s="26">
        <f t="shared" si="1"/>
        <v>65479</v>
      </c>
      <c r="S14" s="26">
        <f>'Access-Fev'!O13</f>
        <v>0</v>
      </c>
      <c r="T14" s="41">
        <f t="shared" si="2"/>
        <v>0</v>
      </c>
      <c r="U14" s="26">
        <f>'Access-Fev'!P13</f>
        <v>0</v>
      </c>
      <c r="V14" s="41">
        <f t="shared" si="3"/>
        <v>0</v>
      </c>
      <c r="W14" s="26">
        <f>'Access-Fev'!Q13</f>
        <v>0</v>
      </c>
      <c r="X14" s="41">
        <f t="shared" si="4"/>
        <v>0</v>
      </c>
    </row>
    <row r="15" spans="1:24" ht="28.5" customHeight="1">
      <c r="A15" s="31" t="str">
        <f>'Access-Fev'!A14</f>
        <v>26262</v>
      </c>
      <c r="B15" s="27" t="str">
        <f>'Access-Fev'!B14</f>
        <v>UNIVERSIDADE FEDERAL DE SAO PAULO</v>
      </c>
      <c r="C15" s="23" t="str">
        <f>CONCATENATE('Access-Fev'!C14,".",'Access-Fev'!D14)</f>
        <v>28.846</v>
      </c>
      <c r="D15" s="23" t="str">
        <f>CONCATENATE('Access-Fev'!E14,".",'Access-Fev'!G14)</f>
        <v>0901.0005</v>
      </c>
      <c r="E15" s="27" t="str">
        <f>'Access-Fev'!F14</f>
        <v>OPERACOES ESPECIAIS: CUMPRIMENTO DE SENTENCAS JUDICIAIS</v>
      </c>
      <c r="F15" s="27" t="str">
        <f>'Access-Fev'!H14</f>
        <v>SENTENCAS JUDICIAIS TRANSITADAS EM JULGADO (PRECATORIOS)</v>
      </c>
      <c r="G15" s="23" t="str">
        <f>'Access-Fev'!I14</f>
        <v>1</v>
      </c>
      <c r="H15" s="23" t="str">
        <f>'Access-Fev'!J14</f>
        <v>0100</v>
      </c>
      <c r="I15" s="27" t="str">
        <f>'Access-Fev'!K14</f>
        <v>RECURSOS ORDINARIOS</v>
      </c>
      <c r="J15" s="23" t="str">
        <f>'Access-Fev'!L14</f>
        <v>1</v>
      </c>
      <c r="K15" s="24"/>
      <c r="L15" s="24"/>
      <c r="M15" s="24"/>
      <c r="N15" s="24">
        <f t="shared" si="0"/>
        <v>0</v>
      </c>
      <c r="O15" s="24"/>
      <c r="P15" s="26">
        <f>IF('Access-Fev'!N14=0,'Access-Fev'!M14,0)</f>
        <v>0</v>
      </c>
      <c r="Q15" s="26">
        <f>IF('Access-Fev'!N14&gt;0,'Access-Fev'!N14,0)</f>
        <v>3274347</v>
      </c>
      <c r="R15" s="26">
        <f t="shared" si="1"/>
        <v>3274347</v>
      </c>
      <c r="S15" s="26">
        <f>'Access-Fev'!O14</f>
        <v>0</v>
      </c>
      <c r="T15" s="41">
        <f t="shared" si="2"/>
        <v>0</v>
      </c>
      <c r="U15" s="26">
        <f>'Access-Fev'!P14</f>
        <v>0</v>
      </c>
      <c r="V15" s="41">
        <f t="shared" si="3"/>
        <v>0</v>
      </c>
      <c r="W15" s="26">
        <f>'Access-Fev'!Q14</f>
        <v>0</v>
      </c>
      <c r="X15" s="41">
        <f t="shared" si="4"/>
        <v>0</v>
      </c>
    </row>
    <row r="16" spans="1:24" ht="28.5" customHeight="1">
      <c r="A16" s="31" t="str">
        <f>'Access-Fev'!A15</f>
        <v>26280</v>
      </c>
      <c r="B16" s="27" t="str">
        <f>'Access-Fev'!B15</f>
        <v>FUNDACAO UNIVERSIDADE FEDERAL DE SAO CARLOS</v>
      </c>
      <c r="C16" s="23" t="str">
        <f>CONCATENATE('Access-Fev'!C15,".",'Access-Fev'!D15)</f>
        <v>28.846</v>
      </c>
      <c r="D16" s="23" t="str">
        <f>CONCATENATE('Access-Fev'!E15,".",'Access-Fev'!G15)</f>
        <v>0901.0005</v>
      </c>
      <c r="E16" s="27" t="str">
        <f>'Access-Fev'!F15</f>
        <v>OPERACOES ESPECIAIS: CUMPRIMENTO DE SENTENCAS JUDICIAIS</v>
      </c>
      <c r="F16" s="27" t="str">
        <f>'Access-Fev'!H15</f>
        <v>SENTENCAS JUDICIAIS TRANSITADAS EM JULGADO (PRECATORIOS)</v>
      </c>
      <c r="G16" s="23" t="str">
        <f>'Access-Fev'!I15</f>
        <v>1</v>
      </c>
      <c r="H16" s="23" t="str">
        <f>'Access-Fev'!J15</f>
        <v>0100</v>
      </c>
      <c r="I16" s="27" t="str">
        <f>'Access-Fev'!K15</f>
        <v>RECURSOS ORDINARIOS</v>
      </c>
      <c r="J16" s="23" t="str">
        <f>'Access-Fev'!L15</f>
        <v>1</v>
      </c>
      <c r="K16" s="26"/>
      <c r="L16" s="26"/>
      <c r="M16" s="26"/>
      <c r="N16" s="24">
        <f t="shared" si="0"/>
        <v>0</v>
      </c>
      <c r="O16" s="26"/>
      <c r="P16" s="26">
        <f>IF('Access-Fev'!N15=0,'Access-Fev'!M15,0)</f>
        <v>0</v>
      </c>
      <c r="Q16" s="26">
        <f>IF('Access-Fev'!N15&gt;0,'Access-Fev'!N15,0)</f>
        <v>230851</v>
      </c>
      <c r="R16" s="26">
        <f t="shared" si="1"/>
        <v>230851</v>
      </c>
      <c r="S16" s="26">
        <f>'Access-Fev'!O15</f>
        <v>0</v>
      </c>
      <c r="T16" s="41">
        <f t="shared" si="2"/>
        <v>0</v>
      </c>
      <c r="U16" s="26">
        <f>'Access-Fev'!P15</f>
        <v>0</v>
      </c>
      <c r="V16" s="41">
        <f t="shared" si="3"/>
        <v>0</v>
      </c>
      <c r="W16" s="26">
        <f>'Access-Fev'!Q15</f>
        <v>0</v>
      </c>
      <c r="X16" s="41">
        <f t="shared" si="4"/>
        <v>0</v>
      </c>
    </row>
    <row r="17" spans="1:24" ht="28.5" customHeight="1">
      <c r="A17" s="31" t="str">
        <f>'Access-Fev'!A16</f>
        <v>26283</v>
      </c>
      <c r="B17" s="27" t="str">
        <f>'Access-Fev'!B16</f>
        <v>FUNDACAO UNIVERSIDADE FED.DE MATO GROS.DO SUL</v>
      </c>
      <c r="C17" s="23" t="str">
        <f>CONCATENATE('Access-Fev'!C16,".",'Access-Fev'!D16)</f>
        <v>28.846</v>
      </c>
      <c r="D17" s="23" t="str">
        <f>CONCATENATE('Access-Fev'!E16,".",'Access-Fev'!G16)</f>
        <v>0901.0005</v>
      </c>
      <c r="E17" s="27" t="str">
        <f>'Access-Fev'!F16</f>
        <v>OPERACOES ESPECIAIS: CUMPRIMENTO DE SENTENCAS JUDICIAIS</v>
      </c>
      <c r="F17" s="27" t="str">
        <f>'Access-Fev'!H16</f>
        <v>SENTENCAS JUDICIAIS TRANSITADAS EM JULGADO (PRECATORIOS)</v>
      </c>
      <c r="G17" s="23" t="str">
        <f>'Access-Fev'!I16</f>
        <v>1</v>
      </c>
      <c r="H17" s="23" t="str">
        <f>'Access-Fev'!J16</f>
        <v>0100</v>
      </c>
      <c r="I17" s="27" t="str">
        <f>'Access-Fev'!K16</f>
        <v>RECURSOS ORDINARIOS</v>
      </c>
      <c r="J17" s="23" t="str">
        <f>'Access-Fev'!L16</f>
        <v>3</v>
      </c>
      <c r="K17" s="26"/>
      <c r="L17" s="26"/>
      <c r="M17" s="26"/>
      <c r="N17" s="24">
        <f t="shared" si="0"/>
        <v>0</v>
      </c>
      <c r="O17" s="26"/>
      <c r="P17" s="26">
        <f>IF('Access-Fev'!N16=0,'Access-Fev'!M16,0)</f>
        <v>0</v>
      </c>
      <c r="Q17" s="26">
        <f>IF('Access-Fev'!N16&gt;0,'Access-Fev'!N16,0)</f>
        <v>254172</v>
      </c>
      <c r="R17" s="26">
        <f t="shared" si="1"/>
        <v>254172</v>
      </c>
      <c r="S17" s="26">
        <f>'Access-Fev'!O16</f>
        <v>0</v>
      </c>
      <c r="T17" s="41">
        <f t="shared" si="2"/>
        <v>0</v>
      </c>
      <c r="U17" s="26">
        <f>'Access-Fev'!P16</f>
        <v>0</v>
      </c>
      <c r="V17" s="41">
        <f t="shared" si="3"/>
        <v>0</v>
      </c>
      <c r="W17" s="26">
        <f>'Access-Fev'!Q16</f>
        <v>0</v>
      </c>
      <c r="X17" s="41">
        <f t="shared" si="4"/>
        <v>0</v>
      </c>
    </row>
    <row r="18" spans="1:24" ht="28.5" customHeight="1">
      <c r="A18" s="31" t="str">
        <f>'Access-Fev'!A17</f>
        <v>26283</v>
      </c>
      <c r="B18" s="27" t="str">
        <f>'Access-Fev'!B17</f>
        <v>FUNDACAO UNIVERSIDADE FED.DE MATO GROS.DO SUL</v>
      </c>
      <c r="C18" s="23" t="str">
        <f>CONCATENATE('Access-Fev'!C17,".",'Access-Fev'!D17)</f>
        <v>28.846</v>
      </c>
      <c r="D18" s="23" t="str">
        <f>CONCATENATE('Access-Fev'!E17,".",'Access-Fev'!G17)</f>
        <v>0901.0005</v>
      </c>
      <c r="E18" s="27" t="str">
        <f>'Access-Fev'!F17</f>
        <v>OPERACOES ESPECIAIS: CUMPRIMENTO DE SENTENCAS JUDICIAIS</v>
      </c>
      <c r="F18" s="27" t="str">
        <f>'Access-Fev'!H17</f>
        <v>SENTENCAS JUDICIAIS TRANSITADAS EM JULGADO (PRECATORIOS)</v>
      </c>
      <c r="G18" s="23" t="str">
        <f>'Access-Fev'!I17</f>
        <v>1</v>
      </c>
      <c r="H18" s="23" t="str">
        <f>'Access-Fev'!J17</f>
        <v>0100</v>
      </c>
      <c r="I18" s="27" t="str">
        <f>'Access-Fev'!K17</f>
        <v>RECURSOS ORDINARIOS</v>
      </c>
      <c r="J18" s="23" t="str">
        <f>'Access-Fev'!L17</f>
        <v>1</v>
      </c>
      <c r="K18" s="24"/>
      <c r="L18" s="24"/>
      <c r="M18" s="24"/>
      <c r="N18" s="24">
        <f t="shared" si="0"/>
        <v>0</v>
      </c>
      <c r="O18" s="24"/>
      <c r="P18" s="26">
        <f>IF('Access-Fev'!N17=0,'Access-Fev'!M17,0)</f>
        <v>0</v>
      </c>
      <c r="Q18" s="26">
        <f>IF('Access-Fev'!N17&gt;0,'Access-Fev'!N17,0)</f>
        <v>1375710</v>
      </c>
      <c r="R18" s="26">
        <f t="shared" si="1"/>
        <v>1375710</v>
      </c>
      <c r="S18" s="26">
        <f>'Access-Fev'!O17</f>
        <v>0</v>
      </c>
      <c r="T18" s="41">
        <f t="shared" si="2"/>
        <v>0</v>
      </c>
      <c r="U18" s="26">
        <f>'Access-Fev'!P17</f>
        <v>0</v>
      </c>
      <c r="V18" s="41">
        <f t="shared" si="3"/>
        <v>0</v>
      </c>
      <c r="W18" s="26">
        <f>'Access-Fev'!Q17</f>
        <v>0</v>
      </c>
      <c r="X18" s="41">
        <f t="shared" si="4"/>
        <v>0</v>
      </c>
    </row>
    <row r="19" spans="1:24" ht="28.5" customHeight="1">
      <c r="A19" s="31" t="str">
        <f>'Access-Fev'!A18</f>
        <v>26352</v>
      </c>
      <c r="B19" s="27" t="str">
        <f>'Access-Fev'!B18</f>
        <v>FUNDACAO UNIVERSIDADE FEDERAL DO ABC</v>
      </c>
      <c r="C19" s="23" t="str">
        <f>CONCATENATE('Access-Fev'!C18,".",'Access-Fev'!D18)</f>
        <v>28.846</v>
      </c>
      <c r="D19" s="23" t="str">
        <f>CONCATENATE('Access-Fev'!E18,".",'Access-Fev'!G18)</f>
        <v>0901.0005</v>
      </c>
      <c r="E19" s="27" t="str">
        <f>'Access-Fev'!F18</f>
        <v>OPERACOES ESPECIAIS: CUMPRIMENTO DE SENTENCAS JUDICIAIS</v>
      </c>
      <c r="F19" s="27" t="str">
        <f>'Access-Fev'!H18</f>
        <v>SENTENCAS JUDICIAIS TRANSITADAS EM JULGADO (PRECATORIOS)</v>
      </c>
      <c r="G19" s="23" t="str">
        <f>'Access-Fev'!I18</f>
        <v>1</v>
      </c>
      <c r="H19" s="23" t="str">
        <f>'Access-Fev'!J18</f>
        <v>0100</v>
      </c>
      <c r="I19" s="27" t="str">
        <f>'Access-Fev'!K18</f>
        <v>RECURSOS ORDINARIOS</v>
      </c>
      <c r="J19" s="23" t="str">
        <f>'Access-Fev'!L18</f>
        <v>1</v>
      </c>
      <c r="K19" s="24"/>
      <c r="L19" s="24"/>
      <c r="M19" s="24"/>
      <c r="N19" s="24">
        <f t="shared" si="0"/>
        <v>0</v>
      </c>
      <c r="O19" s="24"/>
      <c r="P19" s="26">
        <f>IF('Access-Fev'!N18=0,'Access-Fev'!M18,0)</f>
        <v>0</v>
      </c>
      <c r="Q19" s="26">
        <f>IF('Access-Fev'!N18&gt;0,'Access-Fev'!N18,0)</f>
        <v>99156</v>
      </c>
      <c r="R19" s="26">
        <f t="shared" si="1"/>
        <v>99156</v>
      </c>
      <c r="S19" s="26">
        <f>'Access-Fev'!O18</f>
        <v>0</v>
      </c>
      <c r="T19" s="41">
        <f t="shared" si="2"/>
        <v>0</v>
      </c>
      <c r="U19" s="26">
        <f>'Access-Fev'!P18</f>
        <v>0</v>
      </c>
      <c r="V19" s="41">
        <f t="shared" si="3"/>
        <v>0</v>
      </c>
      <c r="W19" s="26">
        <f>'Access-Fev'!Q18</f>
        <v>0</v>
      </c>
      <c r="X19" s="41">
        <f t="shared" si="4"/>
        <v>0</v>
      </c>
    </row>
    <row r="20" spans="1:24" ht="28.5" customHeight="1">
      <c r="A20" s="31" t="str">
        <f>'Access-Fev'!A19</f>
        <v>26439</v>
      </c>
      <c r="B20" s="27" t="str">
        <f>'Access-Fev'!B19</f>
        <v>INST.FED.DE EDUC.,CIENC.E TEC.DE SAO PAULO</v>
      </c>
      <c r="C20" s="23" t="str">
        <f>CONCATENATE('Access-Fev'!C19,".",'Access-Fev'!D19)</f>
        <v>28.846</v>
      </c>
      <c r="D20" s="23" t="str">
        <f>CONCATENATE('Access-Fev'!E19,".",'Access-Fev'!G19)</f>
        <v>0901.0005</v>
      </c>
      <c r="E20" s="27" t="str">
        <f>'Access-Fev'!F19</f>
        <v>OPERACOES ESPECIAIS: CUMPRIMENTO DE SENTENCAS JUDICIAIS</v>
      </c>
      <c r="F20" s="27" t="str">
        <f>'Access-Fev'!H19</f>
        <v>SENTENCAS JUDICIAIS TRANSITADAS EM JULGADO (PRECATORIOS)</v>
      </c>
      <c r="G20" s="23" t="str">
        <f>'Access-Fev'!I19</f>
        <v>1</v>
      </c>
      <c r="H20" s="23" t="str">
        <f>'Access-Fev'!J19</f>
        <v>0100</v>
      </c>
      <c r="I20" s="27" t="str">
        <f>'Access-Fev'!K19</f>
        <v>RECURSOS ORDINARIOS</v>
      </c>
      <c r="J20" s="23" t="str">
        <f>'Access-Fev'!L19</f>
        <v>1</v>
      </c>
      <c r="K20" s="24"/>
      <c r="L20" s="24"/>
      <c r="M20" s="24"/>
      <c r="N20" s="24">
        <f t="shared" si="0"/>
        <v>0</v>
      </c>
      <c r="O20" s="24"/>
      <c r="P20" s="26">
        <f>IF('Access-Fev'!N19=0,'Access-Fev'!M19,0)</f>
        <v>0</v>
      </c>
      <c r="Q20" s="26">
        <f>IF('Access-Fev'!N19&gt;0,'Access-Fev'!N19,0)</f>
        <v>85663</v>
      </c>
      <c r="R20" s="26">
        <f t="shared" si="1"/>
        <v>85663</v>
      </c>
      <c r="S20" s="26">
        <f>'Access-Fev'!O19</f>
        <v>0</v>
      </c>
      <c r="T20" s="41">
        <f t="shared" si="2"/>
        <v>0</v>
      </c>
      <c r="U20" s="26">
        <f>'Access-Fev'!P19</f>
        <v>0</v>
      </c>
      <c r="V20" s="41">
        <f t="shared" si="3"/>
        <v>0</v>
      </c>
      <c r="W20" s="26">
        <f>'Access-Fev'!Q19</f>
        <v>0</v>
      </c>
      <c r="X20" s="41">
        <f t="shared" si="4"/>
        <v>0</v>
      </c>
    </row>
    <row r="21" spans="1:24" ht="28.5" customHeight="1">
      <c r="A21" s="31" t="str">
        <f>'Access-Fev'!A20</f>
        <v>40203</v>
      </c>
      <c r="B21" s="27" t="str">
        <f>'Access-Fev'!B20</f>
        <v>FUNDACAO JORGE DUPRAT FIG.DE SEG.MED.TRABALHO</v>
      </c>
      <c r="C21" s="23" t="str">
        <f>CONCATENATE('Access-Fev'!C20,".",'Access-Fev'!D20)</f>
        <v>28.846</v>
      </c>
      <c r="D21" s="23" t="str">
        <f>CONCATENATE('Access-Fev'!E20,".",'Access-Fev'!G20)</f>
        <v>0901.0005</v>
      </c>
      <c r="E21" s="27" t="str">
        <f>'Access-Fev'!F20</f>
        <v>OPERACOES ESPECIAIS: CUMPRIMENTO DE SENTENCAS JUDICIAIS</v>
      </c>
      <c r="F21" s="27" t="str">
        <f>'Access-Fev'!H20</f>
        <v>SENTENCAS JUDICIAIS TRANSITADAS EM JULGADO (PRECATORIOS)</v>
      </c>
      <c r="G21" s="23" t="str">
        <f>'Access-Fev'!I20</f>
        <v>1</v>
      </c>
      <c r="H21" s="23" t="str">
        <f>'Access-Fev'!J20</f>
        <v>0100</v>
      </c>
      <c r="I21" s="27" t="str">
        <f>'Access-Fev'!K20</f>
        <v>RECURSOS ORDINARIOS</v>
      </c>
      <c r="J21" s="23" t="str">
        <f>'Access-Fev'!L20</f>
        <v>1</v>
      </c>
      <c r="K21" s="24"/>
      <c r="L21" s="24"/>
      <c r="M21" s="24"/>
      <c r="N21" s="24">
        <f t="shared" si="0"/>
        <v>0</v>
      </c>
      <c r="O21" s="24"/>
      <c r="P21" s="26">
        <f>IF('Access-Fev'!N20=0,'Access-Fev'!M20,0)</f>
        <v>0</v>
      </c>
      <c r="Q21" s="26">
        <f>IF('Access-Fev'!N20&gt;0,'Access-Fev'!N20,0)</f>
        <v>473460</v>
      </c>
      <c r="R21" s="26">
        <f t="shared" si="1"/>
        <v>473460</v>
      </c>
      <c r="S21" s="26">
        <f>'Access-Fev'!O20</f>
        <v>0</v>
      </c>
      <c r="T21" s="41">
        <f t="shared" si="2"/>
        <v>0</v>
      </c>
      <c r="U21" s="26">
        <f>'Access-Fev'!P20</f>
        <v>0</v>
      </c>
      <c r="V21" s="41">
        <f t="shared" si="3"/>
        <v>0</v>
      </c>
      <c r="W21" s="26">
        <f>'Access-Fev'!Q20</f>
        <v>0</v>
      </c>
      <c r="X21" s="41">
        <f t="shared" si="4"/>
        <v>0</v>
      </c>
    </row>
    <row r="22" spans="1:24" ht="28.5" customHeight="1">
      <c r="A22" s="31" t="str">
        <f>'Access-Fev'!A21</f>
        <v>44201</v>
      </c>
      <c r="B22" s="27" t="str">
        <f>'Access-Fev'!B21</f>
        <v>INST.BRAS.DO MEIO AMB.E REC.NAT.RENOVAVEIS</v>
      </c>
      <c r="C22" s="23" t="str">
        <f>CONCATENATE('Access-Fev'!C21,".",'Access-Fev'!D21)</f>
        <v>28.846</v>
      </c>
      <c r="D22" s="23" t="str">
        <f>CONCATENATE('Access-Fev'!E21,".",'Access-Fev'!G21)</f>
        <v>0901.0005</v>
      </c>
      <c r="E22" s="27" t="str">
        <f>'Access-Fev'!F21</f>
        <v>OPERACOES ESPECIAIS: CUMPRIMENTO DE SENTENCAS JUDICIAIS</v>
      </c>
      <c r="F22" s="27" t="str">
        <f>'Access-Fev'!H21</f>
        <v>SENTENCAS JUDICIAIS TRANSITADAS EM JULGADO (PRECATORIOS)</v>
      </c>
      <c r="G22" s="23" t="str">
        <f>'Access-Fev'!I21</f>
        <v>1</v>
      </c>
      <c r="H22" s="23" t="str">
        <f>'Access-Fev'!J21</f>
        <v>0100</v>
      </c>
      <c r="I22" s="27" t="str">
        <f>'Access-Fev'!K21</f>
        <v>RECURSOS ORDINARIOS</v>
      </c>
      <c r="J22" s="23" t="str">
        <f>'Access-Fev'!L21</f>
        <v>3</v>
      </c>
      <c r="K22" s="24"/>
      <c r="L22" s="24"/>
      <c r="M22" s="24"/>
      <c r="N22" s="24">
        <f t="shared" si="0"/>
        <v>0</v>
      </c>
      <c r="O22" s="24"/>
      <c r="P22" s="26">
        <f>IF('Access-Fev'!N21=0,'Access-Fev'!M21,0)</f>
        <v>0</v>
      </c>
      <c r="Q22" s="26">
        <f>IF('Access-Fev'!N21&gt;0,'Access-Fev'!N21,0)</f>
        <v>66079</v>
      </c>
      <c r="R22" s="26">
        <f t="shared" si="1"/>
        <v>66079</v>
      </c>
      <c r="S22" s="26">
        <f>'Access-Fev'!O21</f>
        <v>0</v>
      </c>
      <c r="T22" s="41">
        <f t="shared" si="2"/>
        <v>0</v>
      </c>
      <c r="U22" s="26">
        <f>'Access-Fev'!P21</f>
        <v>0</v>
      </c>
      <c r="V22" s="41">
        <f t="shared" si="3"/>
        <v>0</v>
      </c>
      <c r="W22" s="26">
        <f>'Access-Fev'!Q21</f>
        <v>0</v>
      </c>
      <c r="X22" s="41">
        <f t="shared" si="4"/>
        <v>0</v>
      </c>
    </row>
    <row r="23" spans="1:24" ht="28.5" customHeight="1">
      <c r="A23" s="31" t="str">
        <f>'Access-Fev'!A22</f>
        <v>44201</v>
      </c>
      <c r="B23" s="27" t="str">
        <f>'Access-Fev'!B22</f>
        <v>INST.BRAS.DO MEIO AMB.E REC.NAT.RENOVAVEIS</v>
      </c>
      <c r="C23" s="23" t="str">
        <f>CONCATENATE('Access-Fev'!C22,".",'Access-Fev'!D22)</f>
        <v>28.846</v>
      </c>
      <c r="D23" s="23" t="str">
        <f>CONCATENATE('Access-Fev'!E22,".",'Access-Fev'!G22)</f>
        <v>0901.0005</v>
      </c>
      <c r="E23" s="27" t="str">
        <f>'Access-Fev'!F22</f>
        <v>OPERACOES ESPECIAIS: CUMPRIMENTO DE SENTENCAS JUDICIAIS</v>
      </c>
      <c r="F23" s="27" t="str">
        <f>'Access-Fev'!H22</f>
        <v>SENTENCAS JUDICIAIS TRANSITADAS EM JULGADO (PRECATORIOS)</v>
      </c>
      <c r="G23" s="23" t="str">
        <f>'Access-Fev'!I22</f>
        <v>1</v>
      </c>
      <c r="H23" s="23" t="str">
        <f>'Access-Fev'!J22</f>
        <v>0100</v>
      </c>
      <c r="I23" s="27" t="str">
        <f>'Access-Fev'!K22</f>
        <v>RECURSOS ORDINARIOS</v>
      </c>
      <c r="J23" s="23" t="str">
        <f>'Access-Fev'!L22</f>
        <v>1</v>
      </c>
      <c r="K23" s="26"/>
      <c r="L23" s="26"/>
      <c r="M23" s="26"/>
      <c r="N23" s="24">
        <f t="shared" si="0"/>
        <v>0</v>
      </c>
      <c r="O23" s="26"/>
      <c r="P23" s="26">
        <f>IF('Access-Fev'!N22=0,'Access-Fev'!M22,0)</f>
        <v>0</v>
      </c>
      <c r="Q23" s="26">
        <f>IF('Access-Fev'!N22&gt;0,'Access-Fev'!N22,0)</f>
        <v>209695</v>
      </c>
      <c r="R23" s="26">
        <f t="shared" si="1"/>
        <v>209695</v>
      </c>
      <c r="S23" s="26">
        <f>'Access-Fev'!O22</f>
        <v>0</v>
      </c>
      <c r="T23" s="41">
        <f t="shared" si="2"/>
        <v>0</v>
      </c>
      <c r="U23" s="26">
        <f>'Access-Fev'!P22</f>
        <v>0</v>
      </c>
      <c r="V23" s="41">
        <f t="shared" si="3"/>
        <v>0</v>
      </c>
      <c r="W23" s="26">
        <f>'Access-Fev'!Q22</f>
        <v>0</v>
      </c>
      <c r="X23" s="41">
        <f t="shared" si="4"/>
        <v>0</v>
      </c>
    </row>
    <row r="24" spans="1:24" ht="28.5" customHeight="1">
      <c r="A24" s="31" t="str">
        <f>'Access-Fev'!A23</f>
        <v>55201</v>
      </c>
      <c r="B24" s="27" t="str">
        <f>'Access-Fev'!B23</f>
        <v>INSTITUTO NACIONAL DO SEGURO SOCIAL - INSS</v>
      </c>
      <c r="C24" s="23" t="str">
        <f>CONCATENATE('Access-Fev'!C23,".",'Access-Fev'!D23)</f>
        <v>28.846</v>
      </c>
      <c r="D24" s="23" t="str">
        <f>CONCATENATE('Access-Fev'!E23,".",'Access-Fev'!G23)</f>
        <v>0901.0005</v>
      </c>
      <c r="E24" s="27" t="str">
        <f>'Access-Fev'!F23</f>
        <v>OPERACOES ESPECIAIS: CUMPRIMENTO DE SENTENCAS JUDICIAIS</v>
      </c>
      <c r="F24" s="27" t="str">
        <f>'Access-Fev'!H23</f>
        <v>SENTENCAS JUDICIAIS TRANSITADAS EM JULGADO (PRECATORIOS)</v>
      </c>
      <c r="G24" s="23" t="str">
        <f>'Access-Fev'!I23</f>
        <v>2</v>
      </c>
      <c r="H24" s="23" t="str">
        <f>'Access-Fev'!J23</f>
        <v>0100</v>
      </c>
      <c r="I24" s="27" t="str">
        <f>'Access-Fev'!K23</f>
        <v>RECURSOS ORDINARIOS</v>
      </c>
      <c r="J24" s="23" t="str">
        <f>'Access-Fev'!L23</f>
        <v>3</v>
      </c>
      <c r="K24" s="26"/>
      <c r="L24" s="26"/>
      <c r="M24" s="26"/>
      <c r="N24" s="24">
        <f t="shared" si="0"/>
        <v>0</v>
      </c>
      <c r="O24" s="26"/>
      <c r="P24" s="26">
        <f>IF('Access-Fev'!N23=0,'Access-Fev'!M23,0)</f>
        <v>0</v>
      </c>
      <c r="Q24" s="26">
        <f>IF('Access-Fev'!N23&gt;0,'Access-Fev'!N23,0)</f>
        <v>37975328</v>
      </c>
      <c r="R24" s="26">
        <f t="shared" si="1"/>
        <v>37975328</v>
      </c>
      <c r="S24" s="26">
        <f>'Access-Fev'!O23</f>
        <v>0</v>
      </c>
      <c r="T24" s="41">
        <f t="shared" si="2"/>
        <v>0</v>
      </c>
      <c r="U24" s="26">
        <f>'Access-Fev'!P23</f>
        <v>0</v>
      </c>
      <c r="V24" s="41">
        <f t="shared" si="3"/>
        <v>0</v>
      </c>
      <c r="W24" s="26">
        <f>'Access-Fev'!Q23</f>
        <v>0</v>
      </c>
      <c r="X24" s="41">
        <f t="shared" si="4"/>
        <v>0</v>
      </c>
    </row>
    <row r="25" spans="1:24" ht="28.5" customHeight="1">
      <c r="A25" s="31" t="str">
        <f>'Access-Fev'!A24</f>
        <v>55201</v>
      </c>
      <c r="B25" s="27" t="str">
        <f>'Access-Fev'!B24</f>
        <v>INSTITUTO NACIONAL DO SEGURO SOCIAL - INSS</v>
      </c>
      <c r="C25" s="23" t="str">
        <f>CONCATENATE('Access-Fev'!C24,".",'Access-Fev'!D24)</f>
        <v>28.846</v>
      </c>
      <c r="D25" s="23" t="str">
        <f>CONCATENATE('Access-Fev'!E24,".",'Access-Fev'!G24)</f>
        <v>0901.0005</v>
      </c>
      <c r="E25" s="27" t="str">
        <f>'Access-Fev'!F24</f>
        <v>OPERACOES ESPECIAIS: CUMPRIMENTO DE SENTENCAS JUDICIAIS</v>
      </c>
      <c r="F25" s="27" t="str">
        <f>'Access-Fev'!H24</f>
        <v>SENTENCAS JUDICIAIS TRANSITADAS EM JULGADO (PRECATORIOS)</v>
      </c>
      <c r="G25" s="23" t="str">
        <f>'Access-Fev'!I24</f>
        <v>2</v>
      </c>
      <c r="H25" s="23" t="str">
        <f>'Access-Fev'!J24</f>
        <v>0100</v>
      </c>
      <c r="I25" s="27" t="str">
        <f>'Access-Fev'!K24</f>
        <v>RECURSOS ORDINARIOS</v>
      </c>
      <c r="J25" s="23" t="str">
        <f>'Access-Fev'!L24</f>
        <v>1</v>
      </c>
      <c r="K25" s="24"/>
      <c r="L25" s="24"/>
      <c r="M25" s="24"/>
      <c r="N25" s="24">
        <f t="shared" si="0"/>
        <v>0</v>
      </c>
      <c r="O25" s="24"/>
      <c r="P25" s="26">
        <f>IF('Access-Fev'!N24=0,'Access-Fev'!M24,0)</f>
        <v>0</v>
      </c>
      <c r="Q25" s="26">
        <f>IF('Access-Fev'!N24&gt;0,'Access-Fev'!N24,0)</f>
        <v>7539383</v>
      </c>
      <c r="R25" s="26">
        <f t="shared" si="1"/>
        <v>7539383</v>
      </c>
      <c r="S25" s="26">
        <f>'Access-Fev'!O24</f>
        <v>0</v>
      </c>
      <c r="T25" s="41">
        <f t="shared" si="2"/>
        <v>0</v>
      </c>
      <c r="U25" s="26">
        <f>'Access-Fev'!P24</f>
        <v>0</v>
      </c>
      <c r="V25" s="41">
        <f t="shared" si="3"/>
        <v>0</v>
      </c>
      <c r="W25" s="26">
        <f>'Access-Fev'!Q24</f>
        <v>0</v>
      </c>
      <c r="X25" s="41">
        <f t="shared" si="4"/>
        <v>0</v>
      </c>
    </row>
    <row r="26" spans="1:24" ht="28.5" customHeight="1">
      <c r="A26" s="31" t="str">
        <f>'Access-Fev'!A25</f>
        <v>55901</v>
      </c>
      <c r="B26" s="27" t="str">
        <f>'Access-Fev'!B25</f>
        <v>FUNDO NACIONAL DE ASSISTENCIA SOCIAL</v>
      </c>
      <c r="C26" s="23" t="str">
        <f>CONCATENATE('Access-Fev'!C25,".",'Access-Fev'!D25)</f>
        <v>28.846</v>
      </c>
      <c r="D26" s="23" t="str">
        <f>CONCATENATE('Access-Fev'!E25,".",'Access-Fev'!G25)</f>
        <v>0901.0005</v>
      </c>
      <c r="E26" s="27" t="str">
        <f>'Access-Fev'!F25</f>
        <v>OPERACOES ESPECIAIS: CUMPRIMENTO DE SENTENCAS JUDICIAIS</v>
      </c>
      <c r="F26" s="27" t="str">
        <f>'Access-Fev'!H25</f>
        <v>SENTENCAS JUDICIAIS TRANSITADAS EM JULGADO (PRECATORIOS)</v>
      </c>
      <c r="G26" s="23" t="str">
        <f>'Access-Fev'!I25</f>
        <v>2</v>
      </c>
      <c r="H26" s="23" t="str">
        <f>'Access-Fev'!J25</f>
        <v>0100</v>
      </c>
      <c r="I26" s="27" t="str">
        <f>'Access-Fev'!K25</f>
        <v>RECURSOS ORDINARIOS</v>
      </c>
      <c r="J26" s="23" t="str">
        <f>'Access-Fev'!L25</f>
        <v>3</v>
      </c>
      <c r="K26" s="24"/>
      <c r="L26" s="24"/>
      <c r="M26" s="24"/>
      <c r="N26" s="24">
        <f t="shared" si="0"/>
        <v>0</v>
      </c>
      <c r="O26" s="24"/>
      <c r="P26" s="26">
        <f>IF('Access-Fev'!N25=0,'Access-Fev'!M25,0)</f>
        <v>0</v>
      </c>
      <c r="Q26" s="26">
        <f>IF('Access-Fev'!N25&gt;0,'Access-Fev'!N25,0)</f>
        <v>81259165</v>
      </c>
      <c r="R26" s="26">
        <f t="shared" si="1"/>
        <v>81259165</v>
      </c>
      <c r="S26" s="26">
        <f>'Access-Fev'!O25</f>
        <v>0</v>
      </c>
      <c r="T26" s="41">
        <f t="shared" si="2"/>
        <v>0</v>
      </c>
      <c r="U26" s="26">
        <f>'Access-Fev'!P25</f>
        <v>0</v>
      </c>
      <c r="V26" s="41">
        <f t="shared" si="3"/>
        <v>0</v>
      </c>
      <c r="W26" s="26">
        <f>'Access-Fev'!Q25</f>
        <v>0</v>
      </c>
      <c r="X26" s="41">
        <f t="shared" si="4"/>
        <v>0</v>
      </c>
    </row>
    <row r="27" spans="1:24" ht="28.5" customHeight="1">
      <c r="A27" s="31" t="str">
        <f>'Access-Fev'!A26</f>
        <v>55901</v>
      </c>
      <c r="B27" s="27" t="str">
        <f>'Access-Fev'!B26</f>
        <v>FUNDO NACIONAL DE ASSISTENCIA SOCIAL</v>
      </c>
      <c r="C27" s="23" t="str">
        <f>CONCATENATE('Access-Fev'!C26,".",'Access-Fev'!D26)</f>
        <v>28.846</v>
      </c>
      <c r="D27" s="23" t="str">
        <f>CONCATENATE('Access-Fev'!E26,".",'Access-Fev'!G26)</f>
        <v>0901.0625</v>
      </c>
      <c r="E27" s="27" t="str">
        <f>'Access-Fev'!F26</f>
        <v>OPERACOES ESPECIAIS: CUMPRIMENTO DE SENTENCAS JUDICIAIS</v>
      </c>
      <c r="F27" s="27" t="str">
        <f>'Access-Fev'!H26</f>
        <v>SENTENCAS JUDICIAIS TRANSITADAS EM JULGADO DE PEQUENO VALOR</v>
      </c>
      <c r="G27" s="23" t="str">
        <f>'Access-Fev'!I26</f>
        <v>2</v>
      </c>
      <c r="H27" s="23" t="str">
        <f>'Access-Fev'!J26</f>
        <v>0100</v>
      </c>
      <c r="I27" s="27" t="str">
        <f>'Access-Fev'!K26</f>
        <v>RECURSOS ORDINARIOS</v>
      </c>
      <c r="J27" s="23" t="str">
        <f>'Access-Fev'!L26</f>
        <v>3</v>
      </c>
      <c r="K27" s="24"/>
      <c r="L27" s="24"/>
      <c r="M27" s="24"/>
      <c r="N27" s="24">
        <f t="shared" si="0"/>
        <v>0</v>
      </c>
      <c r="O27" s="24"/>
      <c r="P27" s="26">
        <f>IF('Access-Fev'!N26=0,'Access-Fev'!M26,0)</f>
        <v>18851688</v>
      </c>
      <c r="Q27" s="26">
        <f>IF('Access-Fev'!N26&gt;0,'Access-Fev'!N26,0)</f>
        <v>0</v>
      </c>
      <c r="R27" s="26">
        <f t="shared" si="1"/>
        <v>18851688</v>
      </c>
      <c r="S27" s="26">
        <f>'Access-Fev'!O26</f>
        <v>18848467.66</v>
      </c>
      <c r="T27" s="41">
        <f t="shared" si="2"/>
        <v>0.99982917497891965</v>
      </c>
      <c r="U27" s="26">
        <f>'Access-Fev'!P26</f>
        <v>18848467.66</v>
      </c>
      <c r="V27" s="41">
        <f t="shared" si="3"/>
        <v>0.99982917497891965</v>
      </c>
      <c r="W27" s="26">
        <f>'Access-Fev'!Q26</f>
        <v>18848467.66</v>
      </c>
      <c r="X27" s="41">
        <f t="shared" si="4"/>
        <v>0.99982917497891965</v>
      </c>
    </row>
    <row r="28" spans="1:24" ht="28.5" customHeight="1">
      <c r="A28" s="31" t="str">
        <f>'Access-Fev'!A27</f>
        <v>55902</v>
      </c>
      <c r="B28" s="27" t="str">
        <f>'Access-Fev'!B27</f>
        <v>FUNDO DO REGIME GERAL DA PREVID.SOCIAL-FRGPS</v>
      </c>
      <c r="C28" s="23" t="str">
        <f>CONCATENATE('Access-Fev'!C27,".",'Access-Fev'!D27)</f>
        <v>28.846</v>
      </c>
      <c r="D28" s="23" t="str">
        <f>CONCATENATE('Access-Fev'!E27,".",'Access-Fev'!G27)</f>
        <v>0901.0005</v>
      </c>
      <c r="E28" s="27" t="str">
        <f>'Access-Fev'!F27</f>
        <v>OPERACOES ESPECIAIS: CUMPRIMENTO DE SENTENCAS JUDICIAIS</v>
      </c>
      <c r="F28" s="27" t="str">
        <f>'Access-Fev'!H27</f>
        <v>SENTENCAS JUDICIAIS TRANSITADAS EM JULGADO (PRECATORIOS)</v>
      </c>
      <c r="G28" s="23" t="str">
        <f>'Access-Fev'!I27</f>
        <v>2</v>
      </c>
      <c r="H28" s="23" t="str">
        <f>'Access-Fev'!J27</f>
        <v>0100</v>
      </c>
      <c r="I28" s="27" t="str">
        <f>'Access-Fev'!K27</f>
        <v>RECURSOS ORDINARIOS</v>
      </c>
      <c r="J28" s="23" t="str">
        <f>'Access-Fev'!L27</f>
        <v>3</v>
      </c>
      <c r="K28" s="24"/>
      <c r="L28" s="24"/>
      <c r="M28" s="24"/>
      <c r="N28" s="24">
        <f t="shared" si="0"/>
        <v>0</v>
      </c>
      <c r="O28" s="24"/>
      <c r="P28" s="26">
        <f>IF('Access-Fev'!N27=0,'Access-Fev'!M27,0)</f>
        <v>0</v>
      </c>
      <c r="Q28" s="26">
        <f>IF('Access-Fev'!N27&gt;0,'Access-Fev'!N27,0)</f>
        <v>2264051660</v>
      </c>
      <c r="R28" s="26">
        <f t="shared" si="1"/>
        <v>2264051660</v>
      </c>
      <c r="S28" s="26">
        <f>'Access-Fev'!O27</f>
        <v>0</v>
      </c>
      <c r="T28" s="41">
        <f t="shared" si="2"/>
        <v>0</v>
      </c>
      <c r="U28" s="26">
        <f>'Access-Fev'!P27</f>
        <v>0</v>
      </c>
      <c r="V28" s="41">
        <f t="shared" si="3"/>
        <v>0</v>
      </c>
      <c r="W28" s="26">
        <f>'Access-Fev'!Q27</f>
        <v>0</v>
      </c>
      <c r="X28" s="41">
        <f t="shared" si="4"/>
        <v>0</v>
      </c>
    </row>
    <row r="29" spans="1:24" ht="28.5" customHeight="1">
      <c r="A29" s="31" t="str">
        <f>'Access-Fev'!A28</f>
        <v>55902</v>
      </c>
      <c r="B29" s="27" t="str">
        <f>'Access-Fev'!B28</f>
        <v>FUNDO DO REGIME GERAL DA PREVID.SOCIAL-FRGPS</v>
      </c>
      <c r="C29" s="23" t="str">
        <f>CONCATENATE('Access-Fev'!C28,".",'Access-Fev'!D28)</f>
        <v>28.846</v>
      </c>
      <c r="D29" s="23" t="str">
        <f>CONCATENATE('Access-Fev'!E28,".",'Access-Fev'!G28)</f>
        <v>0901.0625</v>
      </c>
      <c r="E29" s="27" t="str">
        <f>'Access-Fev'!F28</f>
        <v>OPERACOES ESPECIAIS: CUMPRIMENTO DE SENTENCAS JUDICIAIS</v>
      </c>
      <c r="F29" s="27" t="str">
        <f>'Access-Fev'!H28</f>
        <v>SENTENCAS JUDICIAIS TRANSITADAS EM JULGADO DE PEQUENO VALOR</v>
      </c>
      <c r="G29" s="23" t="str">
        <f>'Access-Fev'!I28</f>
        <v>2</v>
      </c>
      <c r="H29" s="23" t="str">
        <f>'Access-Fev'!J28</f>
        <v>0100</v>
      </c>
      <c r="I29" s="27" t="str">
        <f>'Access-Fev'!K28</f>
        <v>RECURSOS ORDINARIOS</v>
      </c>
      <c r="J29" s="23" t="str">
        <f>'Access-Fev'!L28</f>
        <v>3</v>
      </c>
      <c r="K29" s="24"/>
      <c r="L29" s="24"/>
      <c r="M29" s="24"/>
      <c r="N29" s="24">
        <f t="shared" si="0"/>
        <v>0</v>
      </c>
      <c r="O29" s="24"/>
      <c r="P29" s="26">
        <f>IF('Access-Fev'!N28=0,'Access-Fev'!M28,0)</f>
        <v>147348868</v>
      </c>
      <c r="Q29" s="26">
        <f>IF('Access-Fev'!N28&gt;0,'Access-Fev'!N28,0)</f>
        <v>0</v>
      </c>
      <c r="R29" s="26">
        <f t="shared" si="1"/>
        <v>147348868</v>
      </c>
      <c r="S29" s="26">
        <f>'Access-Fev'!O28</f>
        <v>147293969.25</v>
      </c>
      <c r="T29" s="41">
        <f t="shared" si="2"/>
        <v>0.99962742333385279</v>
      </c>
      <c r="U29" s="26">
        <f>'Access-Fev'!P28</f>
        <v>147293969.25</v>
      </c>
      <c r="V29" s="41">
        <f t="shared" si="3"/>
        <v>0.99962742333385279</v>
      </c>
      <c r="W29" s="26">
        <f>'Access-Fev'!Q28</f>
        <v>147293969.25</v>
      </c>
      <c r="X29" s="41">
        <f t="shared" si="4"/>
        <v>0.99962742333385279</v>
      </c>
    </row>
    <row r="30" spans="1:24" ht="28.5" customHeight="1">
      <c r="A30" s="31" t="str">
        <f>'Access-Fev'!A29</f>
        <v>71103</v>
      </c>
      <c r="B30" s="27" t="str">
        <f>'Access-Fev'!B29</f>
        <v>ENCARGOS FINANC.DA UNIAO-SENTENCAS JUDICIAIS</v>
      </c>
      <c r="C30" s="23" t="str">
        <f>CONCATENATE('Access-Fev'!C29,".",'Access-Fev'!D29)</f>
        <v>28.846</v>
      </c>
      <c r="D30" s="23" t="str">
        <f>CONCATENATE('Access-Fev'!E29,".",'Access-Fev'!G29)</f>
        <v>0901.0005</v>
      </c>
      <c r="E30" s="27" t="str">
        <f>'Access-Fev'!F29</f>
        <v>OPERACOES ESPECIAIS: CUMPRIMENTO DE SENTENCAS JUDICIAIS</v>
      </c>
      <c r="F30" s="27" t="str">
        <f>'Access-Fev'!H29</f>
        <v>SENTENCAS JUDICIAIS TRANSITADAS EM JULGADO (PRECATORIOS)</v>
      </c>
      <c r="G30" s="23" t="str">
        <f>'Access-Fev'!I29</f>
        <v>1</v>
      </c>
      <c r="H30" s="23" t="str">
        <f>'Access-Fev'!J29</f>
        <v>0100</v>
      </c>
      <c r="I30" s="27" t="str">
        <f>'Access-Fev'!K29</f>
        <v>RECURSOS ORDINARIOS</v>
      </c>
      <c r="J30" s="23" t="str">
        <f>'Access-Fev'!L29</f>
        <v>5</v>
      </c>
      <c r="K30" s="24"/>
      <c r="L30" s="24"/>
      <c r="M30" s="24"/>
      <c r="N30" s="24">
        <f t="shared" si="0"/>
        <v>0</v>
      </c>
      <c r="O30" s="24"/>
      <c r="P30" s="26">
        <f>IF('Access-Fev'!N29=0,'Access-Fev'!M29,0)</f>
        <v>0</v>
      </c>
      <c r="Q30" s="26">
        <f>IF('Access-Fev'!N29&gt;0,'Access-Fev'!N29,0)</f>
        <v>23168353</v>
      </c>
      <c r="R30" s="26">
        <f t="shared" si="1"/>
        <v>23168353</v>
      </c>
      <c r="S30" s="26">
        <f>'Access-Fev'!O29</f>
        <v>0</v>
      </c>
      <c r="T30" s="41">
        <f t="shared" si="2"/>
        <v>0</v>
      </c>
      <c r="U30" s="26">
        <f>'Access-Fev'!P29</f>
        <v>0</v>
      </c>
      <c r="V30" s="41">
        <f t="shared" si="3"/>
        <v>0</v>
      </c>
      <c r="W30" s="26">
        <f>'Access-Fev'!Q29</f>
        <v>0</v>
      </c>
      <c r="X30" s="41">
        <f t="shared" si="4"/>
        <v>0</v>
      </c>
    </row>
    <row r="31" spans="1:24" ht="28.5" customHeight="1">
      <c r="A31" s="31" t="str">
        <f>'Access-Fev'!A30</f>
        <v>71103</v>
      </c>
      <c r="B31" s="27" t="str">
        <f>'Access-Fev'!B30</f>
        <v>ENCARGOS FINANC.DA UNIAO-SENTENCAS JUDICIAIS</v>
      </c>
      <c r="C31" s="23" t="str">
        <f>CONCATENATE('Access-Fev'!C30,".",'Access-Fev'!D30)</f>
        <v>28.846</v>
      </c>
      <c r="D31" s="23" t="str">
        <f>CONCATENATE('Access-Fev'!E30,".",'Access-Fev'!G30)</f>
        <v>0901.0005</v>
      </c>
      <c r="E31" s="27" t="str">
        <f>'Access-Fev'!F30</f>
        <v>OPERACOES ESPECIAIS: CUMPRIMENTO DE SENTENCAS JUDICIAIS</v>
      </c>
      <c r="F31" s="27" t="str">
        <f>'Access-Fev'!H30</f>
        <v>SENTENCAS JUDICIAIS TRANSITADAS EM JULGADO (PRECATORIOS)</v>
      </c>
      <c r="G31" s="23" t="str">
        <f>'Access-Fev'!I30</f>
        <v>1</v>
      </c>
      <c r="H31" s="23" t="str">
        <f>'Access-Fev'!J30</f>
        <v>0100</v>
      </c>
      <c r="I31" s="27" t="str">
        <f>'Access-Fev'!K30</f>
        <v>RECURSOS ORDINARIOS</v>
      </c>
      <c r="J31" s="23" t="str">
        <f>'Access-Fev'!L30</f>
        <v>1</v>
      </c>
      <c r="K31" s="24"/>
      <c r="L31" s="24"/>
      <c r="M31" s="24"/>
      <c r="N31" s="24">
        <f t="shared" si="0"/>
        <v>0</v>
      </c>
      <c r="O31" s="24"/>
      <c r="P31" s="26">
        <f>IF('Access-Fev'!N30=0,'Access-Fev'!M30,0)</f>
        <v>0</v>
      </c>
      <c r="Q31" s="26">
        <f>IF('Access-Fev'!N30&gt;0,'Access-Fev'!N30,0)</f>
        <v>69701402</v>
      </c>
      <c r="R31" s="26">
        <f t="shared" si="1"/>
        <v>69701402</v>
      </c>
      <c r="S31" s="26">
        <f>'Access-Fev'!O30</f>
        <v>0</v>
      </c>
      <c r="T31" s="41">
        <f t="shared" si="2"/>
        <v>0</v>
      </c>
      <c r="U31" s="26">
        <f>'Access-Fev'!P30</f>
        <v>0</v>
      </c>
      <c r="V31" s="41">
        <f t="shared" si="3"/>
        <v>0</v>
      </c>
      <c r="W31" s="26">
        <f>'Access-Fev'!Q30</f>
        <v>0</v>
      </c>
      <c r="X31" s="41">
        <f t="shared" si="4"/>
        <v>0</v>
      </c>
    </row>
    <row r="32" spans="1:24" ht="28.5" customHeight="1">
      <c r="A32" s="31" t="str">
        <f>'Access-Fev'!A31</f>
        <v>71103</v>
      </c>
      <c r="B32" s="27" t="str">
        <f>'Access-Fev'!B31</f>
        <v>ENCARGOS FINANC.DA UNIAO-SENTENCAS JUDICIAIS</v>
      </c>
      <c r="C32" s="23" t="str">
        <f>CONCATENATE('Access-Fev'!C31,".",'Access-Fev'!D31)</f>
        <v>28.846</v>
      </c>
      <c r="D32" s="23" t="str">
        <f>CONCATENATE('Access-Fev'!E31,".",'Access-Fev'!G31)</f>
        <v>0901.0005</v>
      </c>
      <c r="E32" s="27" t="str">
        <f>'Access-Fev'!F31</f>
        <v>OPERACOES ESPECIAIS: CUMPRIMENTO DE SENTENCAS JUDICIAIS</v>
      </c>
      <c r="F32" s="27" t="str">
        <f>'Access-Fev'!H31</f>
        <v>SENTENCAS JUDICIAIS TRANSITADAS EM JULGADO (PRECATORIOS)</v>
      </c>
      <c r="G32" s="23" t="str">
        <f>'Access-Fev'!I31</f>
        <v>1</v>
      </c>
      <c r="H32" s="23" t="str">
        <f>'Access-Fev'!J31</f>
        <v>0144</v>
      </c>
      <c r="I32" s="27" t="str">
        <f>'Access-Fev'!K31</f>
        <v>TITULOS DE RESPONSABILID.DO TESOURO NACIONAL</v>
      </c>
      <c r="J32" s="23" t="str">
        <f>'Access-Fev'!L31</f>
        <v>3</v>
      </c>
      <c r="K32" s="24"/>
      <c r="L32" s="24"/>
      <c r="M32" s="24"/>
      <c r="N32" s="24">
        <f t="shared" si="0"/>
        <v>0</v>
      </c>
      <c r="O32" s="24"/>
      <c r="P32" s="26">
        <f>IF('Access-Fev'!N31=0,'Access-Fev'!M31,0)</f>
        <v>0</v>
      </c>
      <c r="Q32" s="26">
        <f>IF('Access-Fev'!N31&gt;0,'Access-Fev'!N31,0)</f>
        <v>899763337</v>
      </c>
      <c r="R32" s="26">
        <f t="shared" si="1"/>
        <v>899763337</v>
      </c>
      <c r="S32" s="26">
        <f>'Access-Fev'!O31</f>
        <v>0</v>
      </c>
      <c r="T32" s="41">
        <f t="shared" si="2"/>
        <v>0</v>
      </c>
      <c r="U32" s="26">
        <f>'Access-Fev'!P31</f>
        <v>0</v>
      </c>
      <c r="V32" s="41">
        <f t="shared" si="3"/>
        <v>0</v>
      </c>
      <c r="W32" s="26">
        <f>'Access-Fev'!Q31</f>
        <v>0</v>
      </c>
      <c r="X32" s="41">
        <f t="shared" si="4"/>
        <v>0</v>
      </c>
    </row>
    <row r="33" spans="1:24" ht="28.5" customHeight="1">
      <c r="A33" s="31" t="str">
        <f>'Access-Fev'!A32</f>
        <v>71103</v>
      </c>
      <c r="B33" s="27" t="str">
        <f>'Access-Fev'!B32</f>
        <v>ENCARGOS FINANC.DA UNIAO-SENTENCAS JUDICIAIS</v>
      </c>
      <c r="C33" s="23" t="str">
        <f>CONCATENATE('Access-Fev'!C32,".",'Access-Fev'!D32)</f>
        <v>28.846</v>
      </c>
      <c r="D33" s="23" t="str">
        <f>CONCATENATE('Access-Fev'!E32,".",'Access-Fev'!G32)</f>
        <v>0901.00G5</v>
      </c>
      <c r="E33" s="27" t="str">
        <f>'Access-Fev'!F32</f>
        <v>OPERACOES ESPECIAIS: CUMPRIMENTO DE SENTENCAS JUDICIAIS</v>
      </c>
      <c r="F33" s="27" t="str">
        <f>'Access-Fev'!H32</f>
        <v>CONTRIBUICAO DA UNIAO, DE SUAS AUTARQUIAS E FUNDACOES PARA O</v>
      </c>
      <c r="G33" s="23" t="str">
        <f>'Access-Fev'!I32</f>
        <v>1</v>
      </c>
      <c r="H33" s="23" t="str">
        <f>'Access-Fev'!J32</f>
        <v>0100</v>
      </c>
      <c r="I33" s="27" t="str">
        <f>'Access-Fev'!K32</f>
        <v>RECURSOS ORDINARIOS</v>
      </c>
      <c r="J33" s="23" t="str">
        <f>'Access-Fev'!L32</f>
        <v>1</v>
      </c>
      <c r="K33" s="24"/>
      <c r="L33" s="24"/>
      <c r="M33" s="24"/>
      <c r="N33" s="24">
        <f t="shared" si="0"/>
        <v>0</v>
      </c>
      <c r="O33" s="24"/>
      <c r="P33" s="26">
        <f>IF('Access-Fev'!N32=0,'Access-Fev'!M32,0)</f>
        <v>597250</v>
      </c>
      <c r="Q33" s="26">
        <f>IF('Access-Fev'!N32&gt;0,'Access-Fev'!N32,0)</f>
        <v>0</v>
      </c>
      <c r="R33" s="26">
        <f t="shared" si="1"/>
        <v>597250</v>
      </c>
      <c r="S33" s="26">
        <f>'Access-Fev'!O32</f>
        <v>597248.9</v>
      </c>
      <c r="T33" s="41">
        <f t="shared" si="2"/>
        <v>0.99999815822519889</v>
      </c>
      <c r="U33" s="26">
        <f>'Access-Fev'!P32</f>
        <v>597248.9</v>
      </c>
      <c r="V33" s="41">
        <f t="shared" si="3"/>
        <v>0.99999815822519889</v>
      </c>
      <c r="W33" s="26">
        <f>'Access-Fev'!Q32</f>
        <v>597248.9</v>
      </c>
      <c r="X33" s="41">
        <f t="shared" si="4"/>
        <v>0.99999815822519889</v>
      </c>
    </row>
    <row r="34" spans="1:24" ht="28.5" customHeight="1">
      <c r="A34" s="31" t="str">
        <f>'Access-Fev'!A33</f>
        <v>71103</v>
      </c>
      <c r="B34" s="27" t="str">
        <f>'Access-Fev'!B33</f>
        <v>ENCARGOS FINANC.DA UNIAO-SENTENCAS JUDICIAIS</v>
      </c>
      <c r="C34" s="23" t="str">
        <f>CONCATENATE('Access-Fev'!C33,".",'Access-Fev'!D33)</f>
        <v>28.846</v>
      </c>
      <c r="D34" s="23" t="str">
        <f>CONCATENATE('Access-Fev'!E33,".",'Access-Fev'!G33)</f>
        <v>0901.0625</v>
      </c>
      <c r="E34" s="27" t="str">
        <f>'Access-Fev'!F33</f>
        <v>OPERACOES ESPECIAIS: CUMPRIMENTO DE SENTENCAS JUDICIAIS</v>
      </c>
      <c r="F34" s="27" t="str">
        <f>'Access-Fev'!H33</f>
        <v>SENTENCAS JUDICIAIS TRANSITADAS EM JULGADO DE PEQUENO VALOR</v>
      </c>
      <c r="G34" s="23" t="str">
        <f>'Access-Fev'!I33</f>
        <v>1</v>
      </c>
      <c r="H34" s="23" t="str">
        <f>'Access-Fev'!J33</f>
        <v>0100</v>
      </c>
      <c r="I34" s="27" t="str">
        <f>'Access-Fev'!K33</f>
        <v>RECURSOS ORDINARIOS</v>
      </c>
      <c r="J34" s="23" t="str">
        <f>'Access-Fev'!L33</f>
        <v>3</v>
      </c>
      <c r="K34" s="24"/>
      <c r="L34" s="24"/>
      <c r="M34" s="24"/>
      <c r="N34" s="24">
        <f t="shared" si="0"/>
        <v>0</v>
      </c>
      <c r="O34" s="24"/>
      <c r="P34" s="26">
        <f>IF('Access-Fev'!N33=0,'Access-Fev'!M33,0)</f>
        <v>30649056</v>
      </c>
      <c r="Q34" s="26">
        <f>IF('Access-Fev'!N33&gt;0,'Access-Fev'!N33,0)</f>
        <v>0</v>
      </c>
      <c r="R34" s="26">
        <f t="shared" si="1"/>
        <v>30649056</v>
      </c>
      <c r="S34" s="26">
        <f>'Access-Fev'!O33</f>
        <v>30619611.879999999</v>
      </c>
      <c r="T34" s="41">
        <f t="shared" si="2"/>
        <v>0.99903931396777768</v>
      </c>
      <c r="U34" s="26">
        <f>'Access-Fev'!P33</f>
        <v>30619611.879999999</v>
      </c>
      <c r="V34" s="41">
        <f t="shared" si="3"/>
        <v>0.99903931396777768</v>
      </c>
      <c r="W34" s="26">
        <f>'Access-Fev'!Q33</f>
        <v>30619611.879999999</v>
      </c>
      <c r="X34" s="41">
        <f t="shared" si="4"/>
        <v>0.99903931396777768</v>
      </c>
    </row>
    <row r="35" spans="1:24" ht="28.5" customHeight="1" thickBot="1">
      <c r="A35" s="31" t="str">
        <f>'Access-Fev'!A34</f>
        <v>71103</v>
      </c>
      <c r="B35" s="27" t="str">
        <f>'Access-Fev'!B34</f>
        <v>ENCARGOS FINANC.DA UNIAO-SENTENCAS JUDICIAIS</v>
      </c>
      <c r="C35" s="23" t="str">
        <f>CONCATENATE('Access-Fev'!C34,".",'Access-Fev'!D34)</f>
        <v>28.846</v>
      </c>
      <c r="D35" s="23" t="str">
        <f>CONCATENATE('Access-Fev'!E34,".",'Access-Fev'!G34)</f>
        <v>0901.0625</v>
      </c>
      <c r="E35" s="27" t="str">
        <f>'Access-Fev'!F34</f>
        <v>OPERACOES ESPECIAIS: CUMPRIMENTO DE SENTENCAS JUDICIAIS</v>
      </c>
      <c r="F35" s="27" t="str">
        <f>'Access-Fev'!H34</f>
        <v>SENTENCAS JUDICIAIS TRANSITADAS EM JULGADO DE PEQUENO VALOR</v>
      </c>
      <c r="G35" s="23" t="str">
        <f>'Access-Fev'!I34</f>
        <v>1</v>
      </c>
      <c r="H35" s="23" t="str">
        <f>'Access-Fev'!J34</f>
        <v>0100</v>
      </c>
      <c r="I35" s="27" t="str">
        <f>'Access-Fev'!K34</f>
        <v>RECURSOS ORDINARIOS</v>
      </c>
      <c r="J35" s="23" t="str">
        <f>'Access-Fev'!L34</f>
        <v>1</v>
      </c>
      <c r="K35" s="24"/>
      <c r="L35" s="24"/>
      <c r="M35" s="24"/>
      <c r="N35" s="24">
        <f t="shared" si="0"/>
        <v>0</v>
      </c>
      <c r="O35" s="24"/>
      <c r="P35" s="26">
        <f>IF('Access-Fev'!N34=0,'Access-Fev'!M34,0)</f>
        <v>3398850</v>
      </c>
      <c r="Q35" s="26">
        <f>IF('Access-Fev'!N34&gt;0,'Access-Fev'!N34,0)</f>
        <v>0</v>
      </c>
      <c r="R35" s="26">
        <f t="shared" si="1"/>
        <v>3398850</v>
      </c>
      <c r="S35" s="26">
        <f>'Access-Fev'!O34</f>
        <v>3378928.27</v>
      </c>
      <c r="T35" s="41">
        <f t="shared" si="2"/>
        <v>0.99413868514350445</v>
      </c>
      <c r="U35" s="26">
        <f>'Access-Fev'!P34</f>
        <v>3378928.27</v>
      </c>
      <c r="V35" s="41">
        <f t="shared" si="3"/>
        <v>0.99413868514350445</v>
      </c>
      <c r="W35" s="26">
        <f>'Access-Fev'!Q34</f>
        <v>3378928.27</v>
      </c>
      <c r="X35" s="41">
        <f t="shared" si="4"/>
        <v>0.99413868514350445</v>
      </c>
    </row>
    <row r="36" spans="1:24" ht="28.5" customHeight="1" thickBot="1">
      <c r="A36" s="78" t="s">
        <v>102</v>
      </c>
      <c r="B36" s="79"/>
      <c r="C36" s="79"/>
      <c r="D36" s="79"/>
      <c r="E36" s="79"/>
      <c r="F36" s="79"/>
      <c r="G36" s="79"/>
      <c r="H36" s="79"/>
      <c r="I36" s="79"/>
      <c r="J36" s="80"/>
      <c r="K36" s="28">
        <f t="shared" ref="K36:S36" si="5">SUM(K10:K35)</f>
        <v>0</v>
      </c>
      <c r="L36" s="28">
        <f t="shared" si="5"/>
        <v>0</v>
      </c>
      <c r="M36" s="28">
        <f t="shared" si="5"/>
        <v>0</v>
      </c>
      <c r="N36" s="28">
        <f t="shared" si="5"/>
        <v>0</v>
      </c>
      <c r="O36" s="28">
        <f t="shared" si="5"/>
        <v>0</v>
      </c>
      <c r="P36" s="42">
        <f>SUM(P10:P35)</f>
        <v>200845712</v>
      </c>
      <c r="Q36" s="42">
        <f t="shared" si="5"/>
        <v>3483691049</v>
      </c>
      <c r="R36" s="42">
        <f t="shared" si="5"/>
        <v>3684536761</v>
      </c>
      <c r="S36" s="42">
        <f t="shared" si="5"/>
        <v>200738225.96000001</v>
      </c>
      <c r="T36" s="43">
        <f>IF(R36&gt;0,S36/R36,0)</f>
        <v>5.4481265619268443E-2</v>
      </c>
      <c r="U36" s="42">
        <f>SUM(U10:U35)</f>
        <v>200738225.96000001</v>
      </c>
      <c r="V36" s="43">
        <f>IF(R36&gt;0,U36/R36,0)</f>
        <v>5.4481265619268443E-2</v>
      </c>
      <c r="W36" s="42">
        <f>SUM(W10:W35)</f>
        <v>200738225.96000001</v>
      </c>
      <c r="X36" s="43">
        <f>IF(R36&gt;0,W36/R36,0)</f>
        <v>5.4481265619268443E-2</v>
      </c>
    </row>
    <row r="37" spans="1:24" ht="28.5" customHeight="1">
      <c r="A37" s="66" t="s">
        <v>103</v>
      </c>
      <c r="B37" s="3"/>
      <c r="C37" s="3"/>
      <c r="D37" s="3"/>
      <c r="E37" s="3"/>
      <c r="F37" s="3"/>
      <c r="G37" s="3"/>
      <c r="H37" s="4"/>
      <c r="I37" s="4"/>
      <c r="J37" s="4"/>
      <c r="K37" s="3"/>
      <c r="L37" s="3"/>
      <c r="M37" s="3"/>
      <c r="N37" s="3"/>
      <c r="O37" s="3"/>
      <c r="P37" s="48"/>
      <c r="Q37" s="3"/>
      <c r="R37" s="3"/>
      <c r="S37" s="3"/>
      <c r="T37" s="3"/>
      <c r="U37" s="5"/>
      <c r="V37" s="3"/>
      <c r="W37" s="5"/>
      <c r="X37" s="3"/>
    </row>
    <row r="38" spans="1:24" ht="28.5" customHeight="1">
      <c r="A38" s="66" t="s">
        <v>104</v>
      </c>
      <c r="B38" s="29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7"/>
      <c r="Q38" s="3"/>
      <c r="R38" s="3"/>
      <c r="S38" s="3"/>
      <c r="T38" s="3"/>
      <c r="U38" s="5"/>
      <c r="V38" s="3"/>
      <c r="W38" s="5"/>
      <c r="X38" s="3"/>
    </row>
    <row r="39" spans="1:24" ht="33.75" customHeight="1">
      <c r="A39" s="3"/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6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N40" s="57" t="s">
        <v>15</v>
      </c>
      <c r="O40" s="56"/>
      <c r="P40" s="55"/>
      <c r="R40" s="51">
        <f>SUM(R36)</f>
        <v>3684536761</v>
      </c>
      <c r="S40" s="55">
        <f>SUM(S36)</f>
        <v>200738225.96000001</v>
      </c>
      <c r="T40" s="53"/>
      <c r="U40" s="55">
        <f>SUM(U36)</f>
        <v>200738225.96000001</v>
      </c>
      <c r="V40" s="53"/>
      <c r="W40" s="55">
        <f>SUM(W36)</f>
        <v>200738225.96000001</v>
      </c>
      <c r="X40" s="50"/>
    </row>
    <row r="41" spans="1:24" ht="33.75" customHeight="1">
      <c r="A41" s="1"/>
      <c r="B41" s="1"/>
      <c r="C41" s="1"/>
      <c r="N41" s="59" t="s">
        <v>158</v>
      </c>
      <c r="O41" s="56"/>
      <c r="P41" s="54"/>
      <c r="R41" s="51">
        <f>'Access-Fev'!M35</f>
        <v>3684536761</v>
      </c>
      <c r="S41" s="51">
        <f>'Access-Fev'!O35</f>
        <v>200738225.96000001</v>
      </c>
      <c r="T41" s="52"/>
      <c r="U41" s="51">
        <f>'Access-Fev'!P35</f>
        <v>200738225.96000001</v>
      </c>
      <c r="V41" s="52"/>
      <c r="W41" s="51">
        <f>'Access-Fev'!Q35</f>
        <v>200738225.96000001</v>
      </c>
      <c r="X41" s="50"/>
    </row>
    <row r="42" spans="1:24" ht="33.75" customHeight="1">
      <c r="N42" s="60" t="s">
        <v>17</v>
      </c>
      <c r="O42" s="56"/>
      <c r="P42" s="54"/>
      <c r="R42" s="51"/>
      <c r="S42" s="51"/>
      <c r="T42" s="52"/>
      <c r="U42" s="51"/>
      <c r="V42" s="52"/>
      <c r="W42" s="51"/>
      <c r="X42" s="50"/>
    </row>
    <row r="43" spans="1:24" ht="33.75" customHeight="1">
      <c r="C43" s="1"/>
      <c r="N43" s="57" t="s">
        <v>16</v>
      </c>
      <c r="O43" s="56"/>
      <c r="P43" s="49"/>
      <c r="R43" s="49">
        <f>+R40-R41-R42</f>
        <v>0</v>
      </c>
      <c r="S43" s="49">
        <f>+S40-S41-S42</f>
        <v>0</v>
      </c>
      <c r="T43" s="52"/>
      <c r="U43" s="49">
        <f>+U40-U41-U42</f>
        <v>0</v>
      </c>
      <c r="V43" s="52"/>
      <c r="W43" s="49">
        <f>+W40-W41-W42</f>
        <v>0</v>
      </c>
      <c r="X43" s="50"/>
    </row>
    <row r="44" spans="1:24" ht="33.75" customHeight="1">
      <c r="C44" s="1"/>
      <c r="N44" s="67" t="s">
        <v>159</v>
      </c>
      <c r="O44" s="44"/>
      <c r="P44" s="44"/>
      <c r="R44" s="44">
        <v>3684536761</v>
      </c>
      <c r="S44" s="44">
        <v>200738225.96000001</v>
      </c>
      <c r="T44" s="44"/>
      <c r="U44" s="44">
        <v>200738225.96000001</v>
      </c>
      <c r="V44" s="44"/>
      <c r="W44" s="44">
        <v>200738225.96000001</v>
      </c>
      <c r="X44" s="44"/>
    </row>
    <row r="45" spans="1:24" ht="33" customHeight="1">
      <c r="N45" s="67" t="s">
        <v>16</v>
      </c>
      <c r="O45" s="50"/>
      <c r="P45" s="58"/>
      <c r="R45" s="68">
        <f>+R36-R44</f>
        <v>0</v>
      </c>
      <c r="S45" s="68">
        <f>+S36-S44</f>
        <v>0</v>
      </c>
      <c r="T45" s="69"/>
      <c r="U45" s="68">
        <f>+U36-U44</f>
        <v>0</v>
      </c>
      <c r="V45" s="69"/>
      <c r="W45" s="68">
        <f>+W36-W44</f>
        <v>0</v>
      </c>
      <c r="X45" s="50"/>
    </row>
  </sheetData>
  <mergeCells count="17">
    <mergeCell ref="A36:J36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N7:N8"/>
    <mergeCell ref="O7:O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A1:Q47"/>
  <sheetViews>
    <sheetView topLeftCell="H10" zoomScaleNormal="100" workbookViewId="0">
      <selection activeCell="O8" sqref="O8"/>
    </sheetView>
  </sheetViews>
  <sheetFormatPr defaultRowHeight="12.75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  <col min="17" max="17" width="19.140625" customWidth="1"/>
  </cols>
  <sheetData>
    <row r="1" spans="1:17">
      <c r="A1" s="73" t="s">
        <v>126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s="73" customFormat="1"/>
    <row r="3" spans="1:17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17" ht="10.5" customHeight="1">
      <c r="A4" s="73" t="s">
        <v>109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</row>
    <row r="5" spans="1:17" ht="10.5" customHeight="1">
      <c r="A5" s="95" t="s">
        <v>170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</row>
    <row r="6" spans="1:17" ht="10.5" customHeight="1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</row>
    <row r="7" spans="1:17">
      <c r="A7" s="73" t="s">
        <v>21</v>
      </c>
      <c r="B7" s="73"/>
      <c r="C7" s="73" t="s">
        <v>22</v>
      </c>
      <c r="D7" s="73" t="s">
        <v>23</v>
      </c>
      <c r="E7" s="73" t="s">
        <v>24</v>
      </c>
      <c r="F7" s="73"/>
      <c r="G7" s="73" t="s">
        <v>25</v>
      </c>
      <c r="H7" s="73"/>
      <c r="I7" s="73" t="s">
        <v>26</v>
      </c>
      <c r="J7" s="73" t="s">
        <v>27</v>
      </c>
      <c r="K7" s="73" t="s">
        <v>28</v>
      </c>
      <c r="L7" s="73" t="s">
        <v>29</v>
      </c>
      <c r="M7" s="73" t="s">
        <v>153</v>
      </c>
      <c r="N7" s="73" t="s">
        <v>154</v>
      </c>
      <c r="O7" s="73" t="s">
        <v>128</v>
      </c>
      <c r="P7" s="73" t="s">
        <v>129</v>
      </c>
      <c r="Q7" s="73" t="s">
        <v>130</v>
      </c>
    </row>
    <row r="8" spans="1:17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 t="s">
        <v>155</v>
      </c>
      <c r="N8" s="73" t="s">
        <v>156</v>
      </c>
      <c r="O8" s="73" t="s">
        <v>131</v>
      </c>
      <c r="P8" s="73" t="s">
        <v>132</v>
      </c>
      <c r="Q8" s="73" t="s">
        <v>133</v>
      </c>
    </row>
    <row r="9" spans="1:17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 t="s">
        <v>32</v>
      </c>
      <c r="M9" s="73" t="s">
        <v>171</v>
      </c>
      <c r="N9" s="73" t="s">
        <v>171</v>
      </c>
      <c r="O9" s="73" t="s">
        <v>171</v>
      </c>
      <c r="P9" s="73" t="s">
        <v>171</v>
      </c>
      <c r="Q9" s="73" t="s">
        <v>171</v>
      </c>
    </row>
    <row r="10" spans="1:17">
      <c r="A10" s="73" t="s">
        <v>141</v>
      </c>
      <c r="B10" s="73" t="s">
        <v>142</v>
      </c>
      <c r="C10" s="73" t="s">
        <v>35</v>
      </c>
      <c r="D10" s="73" t="s">
        <v>36</v>
      </c>
      <c r="E10" s="73" t="s">
        <v>37</v>
      </c>
      <c r="F10" s="73" t="s">
        <v>38</v>
      </c>
      <c r="G10" s="73" t="s">
        <v>39</v>
      </c>
      <c r="H10" s="73" t="s">
        <v>110</v>
      </c>
      <c r="I10" s="73" t="s">
        <v>13</v>
      </c>
      <c r="J10" s="73" t="s">
        <v>19</v>
      </c>
      <c r="K10" s="73" t="s">
        <v>40</v>
      </c>
      <c r="L10" s="73" t="s">
        <v>14</v>
      </c>
      <c r="M10" s="63">
        <v>78632148.159999996</v>
      </c>
      <c r="N10" s="63">
        <v>78632149</v>
      </c>
      <c r="O10" s="63">
        <v>78632148.159999996</v>
      </c>
      <c r="P10" s="63">
        <v>78632148.159999996</v>
      </c>
      <c r="Q10" s="63">
        <v>78632148.159999996</v>
      </c>
    </row>
    <row r="11" spans="1:17">
      <c r="A11" s="73" t="s">
        <v>141</v>
      </c>
      <c r="B11" s="73" t="s">
        <v>142</v>
      </c>
      <c r="C11" s="73" t="s">
        <v>35</v>
      </c>
      <c r="D11" s="73" t="s">
        <v>36</v>
      </c>
      <c r="E11" s="73" t="s">
        <v>37</v>
      </c>
      <c r="F11" s="73" t="s">
        <v>38</v>
      </c>
      <c r="G11" s="73" t="s">
        <v>39</v>
      </c>
      <c r="H11" s="73" t="s">
        <v>110</v>
      </c>
      <c r="I11" s="73" t="s">
        <v>13</v>
      </c>
      <c r="J11" s="73" t="s">
        <v>19</v>
      </c>
      <c r="K11" s="73" t="s">
        <v>40</v>
      </c>
      <c r="L11" s="73" t="s">
        <v>12</v>
      </c>
      <c r="M11" s="63">
        <v>901709.03</v>
      </c>
      <c r="N11" s="63">
        <v>901710</v>
      </c>
      <c r="O11" s="63">
        <v>901709.03</v>
      </c>
      <c r="P11" s="63">
        <v>901709.03</v>
      </c>
      <c r="Q11" s="63">
        <v>901709.03</v>
      </c>
    </row>
    <row r="12" spans="1:17">
      <c r="A12" s="73" t="s">
        <v>33</v>
      </c>
      <c r="B12" s="73" t="s">
        <v>34</v>
      </c>
      <c r="C12" s="73" t="s">
        <v>35</v>
      </c>
      <c r="D12" s="73" t="s">
        <v>36</v>
      </c>
      <c r="E12" s="73" t="s">
        <v>37</v>
      </c>
      <c r="F12" s="73" t="s">
        <v>38</v>
      </c>
      <c r="G12" s="73" t="s">
        <v>39</v>
      </c>
      <c r="H12" s="73" t="s">
        <v>110</v>
      </c>
      <c r="I12" s="73" t="s">
        <v>13</v>
      </c>
      <c r="J12" s="73" t="s">
        <v>19</v>
      </c>
      <c r="K12" s="73" t="s">
        <v>40</v>
      </c>
      <c r="L12" s="73" t="s">
        <v>13</v>
      </c>
      <c r="M12" s="63">
        <v>1465927.08</v>
      </c>
      <c r="N12" s="63">
        <v>1465928</v>
      </c>
      <c r="O12" s="63">
        <v>1465927.08</v>
      </c>
      <c r="P12" s="63">
        <v>1465927.08</v>
      </c>
      <c r="Q12" s="63">
        <v>1465927.08</v>
      </c>
    </row>
    <row r="13" spans="1:17">
      <c r="A13" s="73" t="s">
        <v>43</v>
      </c>
      <c r="B13" s="73" t="s">
        <v>44</v>
      </c>
      <c r="C13" s="73" t="s">
        <v>35</v>
      </c>
      <c r="D13" s="73" t="s">
        <v>36</v>
      </c>
      <c r="E13" s="73" t="s">
        <v>37</v>
      </c>
      <c r="F13" s="73" t="s">
        <v>38</v>
      </c>
      <c r="G13" s="73" t="s">
        <v>39</v>
      </c>
      <c r="H13" s="73" t="s">
        <v>110</v>
      </c>
      <c r="I13" s="73" t="s">
        <v>13</v>
      </c>
      <c r="J13" s="73" t="s">
        <v>19</v>
      </c>
      <c r="K13" s="73" t="s">
        <v>40</v>
      </c>
      <c r="L13" s="73" t="s">
        <v>12</v>
      </c>
      <c r="M13" s="63">
        <v>10010110.189999999</v>
      </c>
      <c r="N13" s="63">
        <v>10010111</v>
      </c>
      <c r="O13" s="63">
        <v>10010110.189999999</v>
      </c>
      <c r="P13" s="63">
        <v>10010110.189999999</v>
      </c>
      <c r="Q13" s="63">
        <v>10010110.189999999</v>
      </c>
    </row>
    <row r="14" spans="1:17">
      <c r="A14" s="73" t="s">
        <v>45</v>
      </c>
      <c r="B14" s="73" t="s">
        <v>46</v>
      </c>
      <c r="C14" s="73" t="s">
        <v>35</v>
      </c>
      <c r="D14" s="73" t="s">
        <v>36</v>
      </c>
      <c r="E14" s="73" t="s">
        <v>37</v>
      </c>
      <c r="F14" s="73" t="s">
        <v>38</v>
      </c>
      <c r="G14" s="73" t="s">
        <v>39</v>
      </c>
      <c r="H14" s="73" t="s">
        <v>110</v>
      </c>
      <c r="I14" s="73" t="s">
        <v>13</v>
      </c>
      <c r="J14" s="73" t="s">
        <v>19</v>
      </c>
      <c r="K14" s="73" t="s">
        <v>40</v>
      </c>
      <c r="L14" s="73" t="s">
        <v>12</v>
      </c>
      <c r="M14" s="63">
        <v>64363.69</v>
      </c>
      <c r="N14" s="63">
        <v>64364</v>
      </c>
      <c r="O14" s="63">
        <v>64363.69</v>
      </c>
      <c r="P14" s="63">
        <v>64363.69</v>
      </c>
      <c r="Q14" s="63">
        <v>64363.69</v>
      </c>
    </row>
    <row r="15" spans="1:17">
      <c r="A15" s="73" t="s">
        <v>45</v>
      </c>
      <c r="B15" s="73" t="s">
        <v>46</v>
      </c>
      <c r="C15" s="73" t="s">
        <v>35</v>
      </c>
      <c r="D15" s="73" t="s">
        <v>36</v>
      </c>
      <c r="E15" s="73" t="s">
        <v>37</v>
      </c>
      <c r="F15" s="73" t="s">
        <v>38</v>
      </c>
      <c r="G15" s="73" t="s">
        <v>39</v>
      </c>
      <c r="H15" s="73" t="s">
        <v>110</v>
      </c>
      <c r="I15" s="73" t="s">
        <v>13</v>
      </c>
      <c r="J15" s="73" t="s">
        <v>19</v>
      </c>
      <c r="K15" s="73" t="s">
        <v>40</v>
      </c>
      <c r="L15" s="73" t="s">
        <v>13</v>
      </c>
      <c r="M15" s="63">
        <v>3218528.99</v>
      </c>
      <c r="N15" s="63">
        <v>3218529</v>
      </c>
      <c r="O15" s="63">
        <v>3218528.99</v>
      </c>
      <c r="P15" s="63">
        <v>3218528.99</v>
      </c>
      <c r="Q15" s="63">
        <v>3218528.99</v>
      </c>
    </row>
    <row r="16" spans="1:17">
      <c r="A16" s="73" t="s">
        <v>47</v>
      </c>
      <c r="B16" s="73" t="s">
        <v>48</v>
      </c>
      <c r="C16" s="73" t="s">
        <v>35</v>
      </c>
      <c r="D16" s="73" t="s">
        <v>36</v>
      </c>
      <c r="E16" s="73" t="s">
        <v>37</v>
      </c>
      <c r="F16" s="73" t="s">
        <v>38</v>
      </c>
      <c r="G16" s="73" t="s">
        <v>39</v>
      </c>
      <c r="H16" s="73" t="s">
        <v>110</v>
      </c>
      <c r="I16" s="73" t="s">
        <v>13</v>
      </c>
      <c r="J16" s="73" t="s">
        <v>19</v>
      </c>
      <c r="K16" s="73" t="s">
        <v>40</v>
      </c>
      <c r="L16" s="73" t="s">
        <v>13</v>
      </c>
      <c r="M16" s="63">
        <v>226915.65</v>
      </c>
      <c r="N16" s="63">
        <v>226916</v>
      </c>
      <c r="O16" s="63">
        <v>226915.65</v>
      </c>
      <c r="P16" s="63">
        <v>226915.65</v>
      </c>
      <c r="Q16" s="63">
        <v>226915.65</v>
      </c>
    </row>
    <row r="17" spans="1:17">
      <c r="A17" s="73" t="s">
        <v>49</v>
      </c>
      <c r="B17" s="73" t="s">
        <v>50</v>
      </c>
      <c r="C17" s="73" t="s">
        <v>35</v>
      </c>
      <c r="D17" s="73" t="s">
        <v>36</v>
      </c>
      <c r="E17" s="73" t="s">
        <v>37</v>
      </c>
      <c r="F17" s="73" t="s">
        <v>38</v>
      </c>
      <c r="G17" s="73" t="s">
        <v>39</v>
      </c>
      <c r="H17" s="73" t="s">
        <v>110</v>
      </c>
      <c r="I17" s="73" t="s">
        <v>13</v>
      </c>
      <c r="J17" s="73" t="s">
        <v>19</v>
      </c>
      <c r="K17" s="73" t="s">
        <v>40</v>
      </c>
      <c r="L17" s="73" t="s">
        <v>12</v>
      </c>
      <c r="M17" s="63">
        <v>233278.87</v>
      </c>
      <c r="N17" s="63">
        <v>233279</v>
      </c>
      <c r="O17" s="63">
        <v>233278.87</v>
      </c>
      <c r="P17" s="63">
        <v>233278.87</v>
      </c>
      <c r="Q17" s="63">
        <v>233278.87</v>
      </c>
    </row>
    <row r="18" spans="1:17">
      <c r="A18" s="73" t="s">
        <v>49</v>
      </c>
      <c r="B18" s="73" t="s">
        <v>50</v>
      </c>
      <c r="C18" s="73" t="s">
        <v>35</v>
      </c>
      <c r="D18" s="73" t="s">
        <v>36</v>
      </c>
      <c r="E18" s="73" t="s">
        <v>37</v>
      </c>
      <c r="F18" s="73" t="s">
        <v>38</v>
      </c>
      <c r="G18" s="73" t="s">
        <v>39</v>
      </c>
      <c r="H18" s="73" t="s">
        <v>110</v>
      </c>
      <c r="I18" s="73" t="s">
        <v>13</v>
      </c>
      <c r="J18" s="73" t="s">
        <v>19</v>
      </c>
      <c r="K18" s="73" t="s">
        <v>40</v>
      </c>
      <c r="L18" s="73" t="s">
        <v>13</v>
      </c>
      <c r="M18" s="63">
        <v>1352258.69</v>
      </c>
      <c r="N18" s="63">
        <v>1352259</v>
      </c>
      <c r="O18" s="63">
        <v>1352258.69</v>
      </c>
      <c r="P18" s="63">
        <v>1352258.69</v>
      </c>
      <c r="Q18" s="63">
        <v>1352258.69</v>
      </c>
    </row>
    <row r="19" spans="1:17">
      <c r="A19" s="73" t="s">
        <v>143</v>
      </c>
      <c r="B19" s="73" t="s">
        <v>144</v>
      </c>
      <c r="C19" s="73" t="s">
        <v>35</v>
      </c>
      <c r="D19" s="73" t="s">
        <v>36</v>
      </c>
      <c r="E19" s="73" t="s">
        <v>37</v>
      </c>
      <c r="F19" s="73" t="s">
        <v>38</v>
      </c>
      <c r="G19" s="73" t="s">
        <v>39</v>
      </c>
      <c r="H19" s="73" t="s">
        <v>110</v>
      </c>
      <c r="I19" s="73" t="s">
        <v>13</v>
      </c>
      <c r="J19" s="73" t="s">
        <v>19</v>
      </c>
      <c r="K19" s="73" t="s">
        <v>40</v>
      </c>
      <c r="L19" s="73" t="s">
        <v>13</v>
      </c>
      <c r="M19" s="63">
        <v>97465.95</v>
      </c>
      <c r="N19" s="63">
        <v>97466</v>
      </c>
      <c r="O19" s="63">
        <v>97465.95</v>
      </c>
      <c r="P19" s="63">
        <v>97465.95</v>
      </c>
      <c r="Q19" s="63">
        <v>97465.95</v>
      </c>
    </row>
    <row r="20" spans="1:17">
      <c r="A20" s="73" t="s">
        <v>145</v>
      </c>
      <c r="B20" s="73" t="s">
        <v>146</v>
      </c>
      <c r="C20" s="73" t="s">
        <v>35</v>
      </c>
      <c r="D20" s="73" t="s">
        <v>36</v>
      </c>
      <c r="E20" s="73" t="s">
        <v>37</v>
      </c>
      <c r="F20" s="73" t="s">
        <v>38</v>
      </c>
      <c r="G20" s="73" t="s">
        <v>39</v>
      </c>
      <c r="H20" s="73" t="s">
        <v>110</v>
      </c>
      <c r="I20" s="73" t="s">
        <v>13</v>
      </c>
      <c r="J20" s="73" t="s">
        <v>19</v>
      </c>
      <c r="K20" s="73" t="s">
        <v>40</v>
      </c>
      <c r="L20" s="73" t="s">
        <v>13</v>
      </c>
      <c r="M20" s="63">
        <v>84202.83</v>
      </c>
      <c r="N20" s="63">
        <v>84203</v>
      </c>
      <c r="O20" s="63">
        <v>84202.83</v>
      </c>
      <c r="P20" s="63">
        <v>84202.83</v>
      </c>
      <c r="Q20" s="63">
        <v>84202.83</v>
      </c>
    </row>
    <row r="21" spans="1:17">
      <c r="A21" s="73" t="s">
        <v>116</v>
      </c>
      <c r="B21" s="73" t="s">
        <v>117</v>
      </c>
      <c r="C21" s="73" t="s">
        <v>35</v>
      </c>
      <c r="D21" s="73" t="s">
        <v>36</v>
      </c>
      <c r="E21" s="73" t="s">
        <v>37</v>
      </c>
      <c r="F21" s="73" t="s">
        <v>38</v>
      </c>
      <c r="G21" s="73" t="s">
        <v>39</v>
      </c>
      <c r="H21" s="73" t="s">
        <v>110</v>
      </c>
      <c r="I21" s="73" t="s">
        <v>13</v>
      </c>
      <c r="J21" s="73" t="s">
        <v>19</v>
      </c>
      <c r="K21" s="73" t="s">
        <v>40</v>
      </c>
      <c r="L21" s="73" t="s">
        <v>13</v>
      </c>
      <c r="M21" s="63">
        <v>465389.11</v>
      </c>
      <c r="N21" s="63">
        <v>465390</v>
      </c>
      <c r="O21" s="63">
        <v>465389.11</v>
      </c>
      <c r="P21" s="63">
        <v>465389.11</v>
      </c>
      <c r="Q21" s="63">
        <v>465389.11</v>
      </c>
    </row>
    <row r="22" spans="1:17">
      <c r="A22" s="73" t="s">
        <v>61</v>
      </c>
      <c r="B22" s="73" t="s">
        <v>62</v>
      </c>
      <c r="C22" s="73" t="s">
        <v>35</v>
      </c>
      <c r="D22" s="73" t="s">
        <v>36</v>
      </c>
      <c r="E22" s="73" t="s">
        <v>37</v>
      </c>
      <c r="F22" s="73" t="s">
        <v>38</v>
      </c>
      <c r="G22" s="73" t="s">
        <v>39</v>
      </c>
      <c r="H22" s="73" t="s">
        <v>110</v>
      </c>
      <c r="I22" s="73" t="s">
        <v>13</v>
      </c>
      <c r="J22" s="73" t="s">
        <v>19</v>
      </c>
      <c r="K22" s="73" t="s">
        <v>40</v>
      </c>
      <c r="L22" s="73" t="s">
        <v>12</v>
      </c>
      <c r="M22" s="63">
        <v>0</v>
      </c>
      <c r="N22" s="63">
        <v>0</v>
      </c>
      <c r="O22" s="73"/>
      <c r="P22" s="73"/>
      <c r="Q22" s="73"/>
    </row>
    <row r="23" spans="1:17">
      <c r="A23" s="73" t="s">
        <v>61</v>
      </c>
      <c r="B23" s="73" t="s">
        <v>62</v>
      </c>
      <c r="C23" s="73" t="s">
        <v>35</v>
      </c>
      <c r="D23" s="73" t="s">
        <v>36</v>
      </c>
      <c r="E23" s="73" t="s">
        <v>37</v>
      </c>
      <c r="F23" s="73" t="s">
        <v>38</v>
      </c>
      <c r="G23" s="73" t="s">
        <v>39</v>
      </c>
      <c r="H23" s="73" t="s">
        <v>110</v>
      </c>
      <c r="I23" s="73" t="s">
        <v>13</v>
      </c>
      <c r="J23" s="73" t="s">
        <v>19</v>
      </c>
      <c r="K23" s="73" t="s">
        <v>40</v>
      </c>
      <c r="L23" s="73" t="s">
        <v>13</v>
      </c>
      <c r="M23" s="63">
        <v>206120.85</v>
      </c>
      <c r="N23" s="63">
        <v>206121</v>
      </c>
      <c r="O23" s="63">
        <v>206120.85</v>
      </c>
      <c r="P23" s="63">
        <v>206120.85</v>
      </c>
      <c r="Q23" s="63">
        <v>206120.85</v>
      </c>
    </row>
    <row r="24" spans="1:17">
      <c r="A24" s="73" t="s">
        <v>147</v>
      </c>
      <c r="B24" s="73" t="s">
        <v>115</v>
      </c>
      <c r="C24" s="73" t="s">
        <v>35</v>
      </c>
      <c r="D24" s="73" t="s">
        <v>36</v>
      </c>
      <c r="E24" s="73" t="s">
        <v>37</v>
      </c>
      <c r="F24" s="73" t="s">
        <v>38</v>
      </c>
      <c r="G24" s="73" t="s">
        <v>39</v>
      </c>
      <c r="H24" s="73" t="s">
        <v>110</v>
      </c>
      <c r="I24" s="73" t="s">
        <v>55</v>
      </c>
      <c r="J24" s="73" t="s">
        <v>19</v>
      </c>
      <c r="K24" s="73" t="s">
        <v>40</v>
      </c>
      <c r="L24" s="73" t="s">
        <v>12</v>
      </c>
      <c r="M24" s="63">
        <v>34520998.780000001</v>
      </c>
      <c r="N24" s="63">
        <v>34520999</v>
      </c>
      <c r="O24" s="63">
        <v>34520998.780000001</v>
      </c>
      <c r="P24" s="63">
        <v>34520998.780000001</v>
      </c>
      <c r="Q24" s="63">
        <v>34520998.780000001</v>
      </c>
    </row>
    <row r="25" spans="1:17">
      <c r="A25" s="73" t="s">
        <v>147</v>
      </c>
      <c r="B25" s="73" t="s">
        <v>115</v>
      </c>
      <c r="C25" s="73" t="s">
        <v>35</v>
      </c>
      <c r="D25" s="73" t="s">
        <v>36</v>
      </c>
      <c r="E25" s="73" t="s">
        <v>37</v>
      </c>
      <c r="F25" s="73" t="s">
        <v>38</v>
      </c>
      <c r="G25" s="73" t="s">
        <v>39</v>
      </c>
      <c r="H25" s="73" t="s">
        <v>110</v>
      </c>
      <c r="I25" s="73" t="s">
        <v>55</v>
      </c>
      <c r="J25" s="73" t="s">
        <v>19</v>
      </c>
      <c r="K25" s="73" t="s">
        <v>40</v>
      </c>
      <c r="L25" s="73" t="s">
        <v>13</v>
      </c>
      <c r="M25" s="63">
        <v>7278765.5899999999</v>
      </c>
      <c r="N25" s="63">
        <v>7278766</v>
      </c>
      <c r="O25" s="63">
        <v>7145564.4800000004</v>
      </c>
      <c r="P25" s="63">
        <v>7145564.4800000004</v>
      </c>
      <c r="Q25" s="63">
        <v>7145564.4800000004</v>
      </c>
    </row>
    <row r="26" spans="1:17">
      <c r="A26" s="73" t="s">
        <v>65</v>
      </c>
      <c r="B26" s="73" t="s">
        <v>66</v>
      </c>
      <c r="C26" s="73" t="s">
        <v>35</v>
      </c>
      <c r="D26" s="73" t="s">
        <v>36</v>
      </c>
      <c r="E26" s="73" t="s">
        <v>37</v>
      </c>
      <c r="F26" s="73" t="s">
        <v>38</v>
      </c>
      <c r="G26" s="73" t="s">
        <v>39</v>
      </c>
      <c r="H26" s="73" t="s">
        <v>110</v>
      </c>
      <c r="I26" s="73" t="s">
        <v>55</v>
      </c>
      <c r="J26" s="73" t="s">
        <v>19</v>
      </c>
      <c r="K26" s="73" t="s">
        <v>40</v>
      </c>
      <c r="L26" s="73" t="s">
        <v>12</v>
      </c>
      <c r="M26" s="63">
        <v>79172472.709999993</v>
      </c>
      <c r="N26" s="63">
        <v>79172473</v>
      </c>
      <c r="O26" s="63">
        <v>79154555.900000006</v>
      </c>
      <c r="P26" s="63">
        <v>79154555.900000006</v>
      </c>
      <c r="Q26" s="63">
        <v>79154555.900000006</v>
      </c>
    </row>
    <row r="27" spans="1:17">
      <c r="A27" s="73" t="s">
        <v>65</v>
      </c>
      <c r="B27" s="73" t="s">
        <v>66</v>
      </c>
      <c r="C27" s="73" t="s">
        <v>35</v>
      </c>
      <c r="D27" s="73" t="s">
        <v>36</v>
      </c>
      <c r="E27" s="73" t="s">
        <v>37</v>
      </c>
      <c r="F27" s="73" t="s">
        <v>38</v>
      </c>
      <c r="G27" s="73" t="s">
        <v>56</v>
      </c>
      <c r="H27" s="73" t="s">
        <v>120</v>
      </c>
      <c r="I27" s="73" t="s">
        <v>55</v>
      </c>
      <c r="J27" s="73" t="s">
        <v>19</v>
      </c>
      <c r="K27" s="73" t="s">
        <v>40</v>
      </c>
      <c r="L27" s="73" t="s">
        <v>12</v>
      </c>
      <c r="M27" s="63">
        <v>106730615</v>
      </c>
      <c r="N27" s="63">
        <v>0</v>
      </c>
      <c r="O27" s="63">
        <v>106668018.89</v>
      </c>
      <c r="P27" s="63">
        <v>106668018.89</v>
      </c>
      <c r="Q27" s="63">
        <v>106668018.89</v>
      </c>
    </row>
    <row r="28" spans="1:17">
      <c r="A28" s="73" t="s">
        <v>148</v>
      </c>
      <c r="B28" s="73" t="s">
        <v>149</v>
      </c>
      <c r="C28" s="73" t="s">
        <v>35</v>
      </c>
      <c r="D28" s="73" t="s">
        <v>36</v>
      </c>
      <c r="E28" s="73" t="s">
        <v>37</v>
      </c>
      <c r="F28" s="73" t="s">
        <v>38</v>
      </c>
      <c r="G28" s="73" t="s">
        <v>39</v>
      </c>
      <c r="H28" s="73" t="s">
        <v>110</v>
      </c>
      <c r="I28" s="73" t="s">
        <v>55</v>
      </c>
      <c r="J28" s="73" t="s">
        <v>19</v>
      </c>
      <c r="K28" s="73" t="s">
        <v>40</v>
      </c>
      <c r="L28" s="73" t="s">
        <v>12</v>
      </c>
      <c r="M28" s="63">
        <v>2213875587.3200002</v>
      </c>
      <c r="N28" s="63">
        <v>2213875588</v>
      </c>
      <c r="O28" s="63">
        <v>2213159569.1100001</v>
      </c>
      <c r="P28" s="63">
        <v>2213159569.1100001</v>
      </c>
      <c r="Q28" s="63">
        <v>2213159569.1100001</v>
      </c>
    </row>
    <row r="29" spans="1:17">
      <c r="A29" s="73" t="s">
        <v>148</v>
      </c>
      <c r="B29" s="73" t="s">
        <v>149</v>
      </c>
      <c r="C29" s="73" t="s">
        <v>35</v>
      </c>
      <c r="D29" s="73" t="s">
        <v>36</v>
      </c>
      <c r="E29" s="73" t="s">
        <v>37</v>
      </c>
      <c r="F29" s="73" t="s">
        <v>38</v>
      </c>
      <c r="G29" s="73" t="s">
        <v>56</v>
      </c>
      <c r="H29" s="73" t="s">
        <v>120</v>
      </c>
      <c r="I29" s="73" t="s">
        <v>55</v>
      </c>
      <c r="J29" s="73" t="s">
        <v>19</v>
      </c>
      <c r="K29" s="73" t="s">
        <v>40</v>
      </c>
      <c r="L29" s="73" t="s">
        <v>12</v>
      </c>
      <c r="M29" s="63">
        <v>957159361</v>
      </c>
      <c r="N29" s="63">
        <v>0</v>
      </c>
      <c r="O29" s="63">
        <v>955747778.40999997</v>
      </c>
      <c r="P29" s="63">
        <v>955747778.40999997</v>
      </c>
      <c r="Q29" s="63">
        <v>955747778.40999997</v>
      </c>
    </row>
    <row r="30" spans="1:17">
      <c r="A30" s="73" t="s">
        <v>67</v>
      </c>
      <c r="B30" s="73" t="s">
        <v>68</v>
      </c>
      <c r="C30" s="73" t="s">
        <v>35</v>
      </c>
      <c r="D30" s="73" t="s">
        <v>36</v>
      </c>
      <c r="E30" s="73" t="s">
        <v>37</v>
      </c>
      <c r="F30" s="73" t="s">
        <v>38</v>
      </c>
      <c r="G30" s="73" t="s">
        <v>39</v>
      </c>
      <c r="H30" s="73" t="s">
        <v>110</v>
      </c>
      <c r="I30" s="73" t="s">
        <v>13</v>
      </c>
      <c r="J30" s="73" t="s">
        <v>19</v>
      </c>
      <c r="K30" s="73" t="s">
        <v>40</v>
      </c>
      <c r="L30" s="73" t="s">
        <v>14</v>
      </c>
      <c r="M30" s="63">
        <v>19436718.859999999</v>
      </c>
      <c r="N30" s="63">
        <v>19424719</v>
      </c>
      <c r="O30" s="63">
        <v>19436718.859999999</v>
      </c>
      <c r="P30" s="63">
        <v>19436718.859999999</v>
      </c>
      <c r="Q30" s="63">
        <v>19436718.859999999</v>
      </c>
    </row>
    <row r="31" spans="1:17">
      <c r="A31" s="73" t="s">
        <v>67</v>
      </c>
      <c r="B31" s="73" t="s">
        <v>68</v>
      </c>
      <c r="C31" s="73" t="s">
        <v>35</v>
      </c>
      <c r="D31" s="73" t="s">
        <v>36</v>
      </c>
      <c r="E31" s="73" t="s">
        <v>37</v>
      </c>
      <c r="F31" s="73" t="s">
        <v>38</v>
      </c>
      <c r="G31" s="73" t="s">
        <v>39</v>
      </c>
      <c r="H31" s="73" t="s">
        <v>110</v>
      </c>
      <c r="I31" s="73" t="s">
        <v>13</v>
      </c>
      <c r="J31" s="73" t="s">
        <v>19</v>
      </c>
      <c r="K31" s="73" t="s">
        <v>40</v>
      </c>
      <c r="L31" s="73" t="s">
        <v>13</v>
      </c>
      <c r="M31" s="63">
        <v>68503036.599999994</v>
      </c>
      <c r="N31" s="63">
        <v>68503037</v>
      </c>
      <c r="O31" s="63">
        <v>68503036.599999994</v>
      </c>
      <c r="P31" s="63">
        <v>68503036.599999994</v>
      </c>
      <c r="Q31" s="63">
        <v>68503036.599999994</v>
      </c>
    </row>
    <row r="32" spans="1:17">
      <c r="A32" s="73" t="s">
        <v>67</v>
      </c>
      <c r="B32" s="73" t="s">
        <v>68</v>
      </c>
      <c r="C32" s="73" t="s">
        <v>35</v>
      </c>
      <c r="D32" s="73" t="s">
        <v>36</v>
      </c>
      <c r="E32" s="73" t="s">
        <v>37</v>
      </c>
      <c r="F32" s="73" t="s">
        <v>38</v>
      </c>
      <c r="G32" s="73" t="s">
        <v>39</v>
      </c>
      <c r="H32" s="73" t="s">
        <v>110</v>
      </c>
      <c r="I32" s="73" t="s">
        <v>13</v>
      </c>
      <c r="J32" s="73" t="s">
        <v>150</v>
      </c>
      <c r="K32" s="73" t="s">
        <v>151</v>
      </c>
      <c r="L32" s="73" t="s">
        <v>12</v>
      </c>
      <c r="M32" s="63">
        <v>788733384.63</v>
      </c>
      <c r="N32" s="63">
        <v>788733385</v>
      </c>
      <c r="O32" s="63">
        <v>788687344.69000006</v>
      </c>
      <c r="P32" s="63">
        <v>788687344.69000006</v>
      </c>
      <c r="Q32" s="63">
        <v>788687344.69000006</v>
      </c>
    </row>
    <row r="33" spans="1:17">
      <c r="A33" s="73" t="s">
        <v>67</v>
      </c>
      <c r="B33" s="73" t="s">
        <v>68</v>
      </c>
      <c r="C33" s="73" t="s">
        <v>35</v>
      </c>
      <c r="D33" s="73" t="s">
        <v>36</v>
      </c>
      <c r="E33" s="73" t="s">
        <v>37</v>
      </c>
      <c r="F33" s="73" t="s">
        <v>38</v>
      </c>
      <c r="G33" s="73" t="s">
        <v>41</v>
      </c>
      <c r="H33" s="73" t="s">
        <v>42</v>
      </c>
      <c r="I33" s="73" t="s">
        <v>13</v>
      </c>
      <c r="J33" s="73" t="s">
        <v>19</v>
      </c>
      <c r="K33" s="73" t="s">
        <v>40</v>
      </c>
      <c r="L33" s="73" t="s">
        <v>13</v>
      </c>
      <c r="M33" s="63">
        <v>4201162</v>
      </c>
      <c r="N33" s="63">
        <v>0</v>
      </c>
      <c r="O33" s="63">
        <v>4201157.79</v>
      </c>
      <c r="P33" s="63">
        <v>4201155.6900000004</v>
      </c>
      <c r="Q33" s="63">
        <v>4201155.6900000004</v>
      </c>
    </row>
    <row r="34" spans="1:17">
      <c r="A34" s="73" t="s">
        <v>67</v>
      </c>
      <c r="B34" s="73" t="s">
        <v>68</v>
      </c>
      <c r="C34" s="73" t="s">
        <v>35</v>
      </c>
      <c r="D34" s="73" t="s">
        <v>36</v>
      </c>
      <c r="E34" s="73" t="s">
        <v>37</v>
      </c>
      <c r="F34" s="73" t="s">
        <v>38</v>
      </c>
      <c r="G34" s="73" t="s">
        <v>56</v>
      </c>
      <c r="H34" s="73" t="s">
        <v>120</v>
      </c>
      <c r="I34" s="73" t="s">
        <v>13</v>
      </c>
      <c r="J34" s="73" t="s">
        <v>19</v>
      </c>
      <c r="K34" s="73" t="s">
        <v>40</v>
      </c>
      <c r="L34" s="73" t="s">
        <v>14</v>
      </c>
      <c r="M34" s="63">
        <v>91295</v>
      </c>
      <c r="N34" s="63">
        <v>0</v>
      </c>
      <c r="O34" s="63">
        <v>91293.11</v>
      </c>
      <c r="P34" s="63">
        <v>91293.11</v>
      </c>
      <c r="Q34" s="63">
        <v>91293.11</v>
      </c>
    </row>
    <row r="35" spans="1:17">
      <c r="A35" s="73" t="s">
        <v>67</v>
      </c>
      <c r="B35" s="73" t="s">
        <v>68</v>
      </c>
      <c r="C35" s="73" t="s">
        <v>35</v>
      </c>
      <c r="D35" s="73" t="s">
        <v>36</v>
      </c>
      <c r="E35" s="73" t="s">
        <v>37</v>
      </c>
      <c r="F35" s="73" t="s">
        <v>38</v>
      </c>
      <c r="G35" s="73" t="s">
        <v>56</v>
      </c>
      <c r="H35" s="73" t="s">
        <v>120</v>
      </c>
      <c r="I35" s="73" t="s">
        <v>13</v>
      </c>
      <c r="J35" s="73" t="s">
        <v>19</v>
      </c>
      <c r="K35" s="73" t="s">
        <v>40</v>
      </c>
      <c r="L35" s="73" t="s">
        <v>12</v>
      </c>
      <c r="M35" s="63">
        <v>243547163</v>
      </c>
      <c r="N35" s="63">
        <v>0</v>
      </c>
      <c r="O35" s="63">
        <v>242955834.78999999</v>
      </c>
      <c r="P35" s="63">
        <v>242955834.78999999</v>
      </c>
      <c r="Q35" s="63">
        <v>242955834.78999999</v>
      </c>
    </row>
    <row r="36" spans="1:17">
      <c r="A36" s="73" t="s">
        <v>67</v>
      </c>
      <c r="B36" s="73" t="s">
        <v>68</v>
      </c>
      <c r="C36" s="73" t="s">
        <v>35</v>
      </c>
      <c r="D36" s="73" t="s">
        <v>36</v>
      </c>
      <c r="E36" s="73" t="s">
        <v>37</v>
      </c>
      <c r="F36" s="73" t="s">
        <v>38</v>
      </c>
      <c r="G36" s="73" t="s">
        <v>56</v>
      </c>
      <c r="H36" s="73" t="s">
        <v>120</v>
      </c>
      <c r="I36" s="73" t="s">
        <v>13</v>
      </c>
      <c r="J36" s="73" t="s">
        <v>19</v>
      </c>
      <c r="K36" s="73" t="s">
        <v>40</v>
      </c>
      <c r="L36" s="73" t="s">
        <v>13</v>
      </c>
      <c r="M36" s="63">
        <v>58478974</v>
      </c>
      <c r="N36" s="63">
        <v>0</v>
      </c>
      <c r="O36" s="63">
        <v>58454079.25</v>
      </c>
      <c r="P36" s="63">
        <v>58454079.25</v>
      </c>
      <c r="Q36" s="63">
        <v>58454079.25</v>
      </c>
    </row>
    <row r="37" spans="1:17">
      <c r="M37" s="63"/>
      <c r="N37" s="63"/>
      <c r="O37" s="63"/>
      <c r="P37" s="63"/>
    </row>
    <row r="38" spans="1:17">
      <c r="M38" s="63">
        <f>SUM(M10:M37)</f>
        <v>4678687953.5799999</v>
      </c>
      <c r="N38" s="63">
        <f t="shared" ref="N38:Q38" si="0">SUM(N10:N37)</f>
        <v>3308467392</v>
      </c>
      <c r="O38" s="63">
        <f t="shared" si="0"/>
        <v>4675684369.749999</v>
      </c>
      <c r="P38" s="63">
        <f t="shared" si="0"/>
        <v>4675684367.6499987</v>
      </c>
      <c r="Q38" s="63">
        <f t="shared" si="0"/>
        <v>4675684367.6499987</v>
      </c>
    </row>
    <row r="39" spans="1:17">
      <c r="M39" s="63"/>
    </row>
    <row r="40" spans="1:17">
      <c r="M40" s="63"/>
      <c r="N40" s="63"/>
      <c r="O40" s="63"/>
      <c r="P40" s="63"/>
    </row>
    <row r="41" spans="1:17">
      <c r="M41" s="63"/>
    </row>
    <row r="42" spans="1:17">
      <c r="M42" s="63"/>
    </row>
    <row r="43" spans="1:17">
      <c r="M43" s="63"/>
    </row>
    <row r="44" spans="1:17">
      <c r="M44" s="63"/>
      <c r="N44" s="63"/>
      <c r="O44" s="63"/>
      <c r="P44" s="63"/>
    </row>
    <row r="45" spans="1:17">
      <c r="M45" s="63"/>
      <c r="N45" s="63"/>
      <c r="O45" s="63"/>
      <c r="P45" s="63"/>
    </row>
    <row r="46" spans="1:17">
      <c r="M46" s="63"/>
      <c r="N46" s="63"/>
      <c r="O46" s="63"/>
      <c r="P46" s="63"/>
    </row>
    <row r="47" spans="1:17">
      <c r="M47" s="63"/>
      <c r="N47" s="63"/>
      <c r="O47" s="63"/>
      <c r="P47" s="63"/>
    </row>
  </sheetData>
  <mergeCells count="1">
    <mergeCell ref="A5:Q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Q47"/>
  <sheetViews>
    <sheetView zoomScaleNormal="100" workbookViewId="0">
      <selection activeCell="O8" sqref="O8"/>
    </sheetView>
  </sheetViews>
  <sheetFormatPr defaultRowHeight="12.75"/>
  <cols>
    <col min="1" max="1" width="12.28515625" customWidth="1"/>
    <col min="2" max="2" width="57.140625" bestFit="1" customWidth="1"/>
    <col min="3" max="3" width="16" bestFit="1" customWidth="1"/>
    <col min="4" max="4" width="18.85546875" bestFit="1" customWidth="1"/>
    <col min="5" max="5" width="18.28515625" bestFit="1" customWidth="1"/>
    <col min="6" max="6" width="67.140625" bestFit="1" customWidth="1"/>
    <col min="7" max="7" width="14.28515625" bestFit="1" customWidth="1"/>
    <col min="8" max="8" width="72.42578125" bestFit="1" customWidth="1"/>
    <col min="9" max="9" width="19.140625" bestFit="1" customWidth="1"/>
    <col min="10" max="10" width="10.7109375" bestFit="1" customWidth="1"/>
    <col min="11" max="11" width="52.85546875" bestFit="1" customWidth="1"/>
    <col min="12" max="12" width="15.42578125" bestFit="1" customWidth="1"/>
    <col min="13" max="13" width="16.85546875" customWidth="1"/>
    <col min="14" max="14" width="24.140625" customWidth="1"/>
    <col min="15" max="15" width="29.7109375" customWidth="1"/>
    <col min="16" max="16" width="28.7109375" customWidth="1"/>
    <col min="17" max="17" width="15" customWidth="1"/>
  </cols>
  <sheetData>
    <row r="1" spans="1:17">
      <c r="A1" s="77" t="s">
        <v>126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7" s="77" customFormat="1"/>
    <row r="3" spans="1:17">
      <c r="A3" s="77" t="s">
        <v>109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ht="10.5" customHeight="1">
      <c r="A4" s="95" t="s">
        <v>173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</row>
    <row r="5" spans="1:17" ht="10.5" customHeight="1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</row>
    <row r="6" spans="1:17" ht="10.5" customHeight="1">
      <c r="A6" s="77" t="s">
        <v>21</v>
      </c>
      <c r="B6" s="77"/>
      <c r="C6" s="77" t="s">
        <v>22</v>
      </c>
      <c r="D6" s="77" t="s">
        <v>23</v>
      </c>
      <c r="E6" s="77" t="s">
        <v>24</v>
      </c>
      <c r="F6" s="77"/>
      <c r="G6" s="77" t="s">
        <v>25</v>
      </c>
      <c r="H6" s="77"/>
      <c r="I6" s="77" t="s">
        <v>26</v>
      </c>
      <c r="J6" s="77" t="s">
        <v>27</v>
      </c>
      <c r="K6" s="77" t="s">
        <v>28</v>
      </c>
      <c r="L6" s="77" t="s">
        <v>29</v>
      </c>
      <c r="M6" s="77" t="s">
        <v>153</v>
      </c>
      <c r="N6" s="77" t="s">
        <v>154</v>
      </c>
      <c r="O6" s="77" t="s">
        <v>128</v>
      </c>
      <c r="P6" s="77" t="s">
        <v>129</v>
      </c>
      <c r="Q6" s="77" t="s">
        <v>130</v>
      </c>
    </row>
    <row r="7" spans="1:17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 t="s">
        <v>155</v>
      </c>
      <c r="N7" s="77" t="s">
        <v>156</v>
      </c>
      <c r="O7" s="77" t="s">
        <v>131</v>
      </c>
      <c r="P7" s="77" t="s">
        <v>132</v>
      </c>
      <c r="Q7" s="77" t="s">
        <v>133</v>
      </c>
    </row>
    <row r="8" spans="1:17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 t="s">
        <v>32</v>
      </c>
      <c r="M8" s="77" t="s">
        <v>171</v>
      </c>
      <c r="N8" s="77" t="s">
        <v>171</v>
      </c>
      <c r="O8" s="77" t="s">
        <v>171</v>
      </c>
      <c r="P8" s="77" t="s">
        <v>171</v>
      </c>
      <c r="Q8" s="77" t="s">
        <v>171</v>
      </c>
    </row>
    <row r="9" spans="1:17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</row>
    <row r="10" spans="1:17">
      <c r="A10" s="77" t="s">
        <v>141</v>
      </c>
      <c r="B10" s="77" t="s">
        <v>142</v>
      </c>
      <c r="C10" s="77" t="s">
        <v>35</v>
      </c>
      <c r="D10" s="77" t="s">
        <v>36</v>
      </c>
      <c r="E10" s="77" t="s">
        <v>37</v>
      </c>
      <c r="F10" s="77" t="s">
        <v>38</v>
      </c>
      <c r="G10" s="77" t="s">
        <v>39</v>
      </c>
      <c r="H10" s="77" t="s">
        <v>110</v>
      </c>
      <c r="I10" s="77" t="s">
        <v>13</v>
      </c>
      <c r="J10" s="77" t="s">
        <v>19</v>
      </c>
      <c r="K10" s="77" t="s">
        <v>40</v>
      </c>
      <c r="L10" s="77" t="s">
        <v>14</v>
      </c>
      <c r="M10" s="63">
        <v>78632148.159999996</v>
      </c>
      <c r="N10" s="63">
        <v>78632149</v>
      </c>
      <c r="O10" s="63">
        <v>78632148.159999996</v>
      </c>
      <c r="P10" s="63">
        <v>78632148.159999996</v>
      </c>
      <c r="Q10" s="63">
        <v>78632148.159999996</v>
      </c>
    </row>
    <row r="11" spans="1:17">
      <c r="A11" s="77" t="s">
        <v>141</v>
      </c>
      <c r="B11" s="77" t="s">
        <v>142</v>
      </c>
      <c r="C11" s="77" t="s">
        <v>35</v>
      </c>
      <c r="D11" s="77" t="s">
        <v>36</v>
      </c>
      <c r="E11" s="77" t="s">
        <v>37</v>
      </c>
      <c r="F11" s="77" t="s">
        <v>38</v>
      </c>
      <c r="G11" s="77" t="s">
        <v>39</v>
      </c>
      <c r="H11" s="77" t="s">
        <v>110</v>
      </c>
      <c r="I11" s="77" t="s">
        <v>13</v>
      </c>
      <c r="J11" s="77" t="s">
        <v>19</v>
      </c>
      <c r="K11" s="77" t="s">
        <v>40</v>
      </c>
      <c r="L11" s="77" t="s">
        <v>12</v>
      </c>
      <c r="M11" s="63">
        <v>901709.03</v>
      </c>
      <c r="N11" s="63">
        <v>901710</v>
      </c>
      <c r="O11" s="63">
        <v>901709.03</v>
      </c>
      <c r="P11" s="63">
        <v>901709.03</v>
      </c>
      <c r="Q11" s="63">
        <v>901709.03</v>
      </c>
    </row>
    <row r="12" spans="1:17">
      <c r="A12" s="77" t="s">
        <v>33</v>
      </c>
      <c r="B12" s="77" t="s">
        <v>34</v>
      </c>
      <c r="C12" s="77" t="s">
        <v>35</v>
      </c>
      <c r="D12" s="77" t="s">
        <v>36</v>
      </c>
      <c r="E12" s="77" t="s">
        <v>37</v>
      </c>
      <c r="F12" s="77" t="s">
        <v>38</v>
      </c>
      <c r="G12" s="77" t="s">
        <v>39</v>
      </c>
      <c r="H12" s="77" t="s">
        <v>110</v>
      </c>
      <c r="I12" s="77" t="s">
        <v>13</v>
      </c>
      <c r="J12" s="77" t="s">
        <v>19</v>
      </c>
      <c r="K12" s="77" t="s">
        <v>40</v>
      </c>
      <c r="L12" s="77" t="s">
        <v>13</v>
      </c>
      <c r="M12" s="63">
        <v>1465927.08</v>
      </c>
      <c r="N12" s="63">
        <v>1465928</v>
      </c>
      <c r="O12" s="63">
        <v>1465927.08</v>
      </c>
      <c r="P12" s="63">
        <v>1465927.08</v>
      </c>
      <c r="Q12" s="63">
        <v>1465927.08</v>
      </c>
    </row>
    <row r="13" spans="1:17">
      <c r="A13" s="77" t="s">
        <v>43</v>
      </c>
      <c r="B13" s="77" t="s">
        <v>44</v>
      </c>
      <c r="C13" s="77" t="s">
        <v>35</v>
      </c>
      <c r="D13" s="77" t="s">
        <v>36</v>
      </c>
      <c r="E13" s="77" t="s">
        <v>37</v>
      </c>
      <c r="F13" s="77" t="s">
        <v>38</v>
      </c>
      <c r="G13" s="77" t="s">
        <v>39</v>
      </c>
      <c r="H13" s="77" t="s">
        <v>110</v>
      </c>
      <c r="I13" s="77" t="s">
        <v>13</v>
      </c>
      <c r="J13" s="77" t="s">
        <v>19</v>
      </c>
      <c r="K13" s="77" t="s">
        <v>40</v>
      </c>
      <c r="L13" s="77" t="s">
        <v>12</v>
      </c>
      <c r="M13" s="63">
        <v>10010110.189999999</v>
      </c>
      <c r="N13" s="63">
        <v>10010111</v>
      </c>
      <c r="O13" s="63">
        <v>10010110.189999999</v>
      </c>
      <c r="P13" s="63">
        <v>10010110.189999999</v>
      </c>
      <c r="Q13" s="63">
        <v>10010110.189999999</v>
      </c>
    </row>
    <row r="14" spans="1:17">
      <c r="A14" s="77" t="s">
        <v>45</v>
      </c>
      <c r="B14" s="77" t="s">
        <v>46</v>
      </c>
      <c r="C14" s="77" t="s">
        <v>35</v>
      </c>
      <c r="D14" s="77" t="s">
        <v>36</v>
      </c>
      <c r="E14" s="77" t="s">
        <v>37</v>
      </c>
      <c r="F14" s="77" t="s">
        <v>38</v>
      </c>
      <c r="G14" s="77" t="s">
        <v>39</v>
      </c>
      <c r="H14" s="77" t="s">
        <v>110</v>
      </c>
      <c r="I14" s="77" t="s">
        <v>13</v>
      </c>
      <c r="J14" s="77" t="s">
        <v>19</v>
      </c>
      <c r="K14" s="77" t="s">
        <v>40</v>
      </c>
      <c r="L14" s="77" t="s">
        <v>12</v>
      </c>
      <c r="M14" s="63">
        <v>64363.69</v>
      </c>
      <c r="N14" s="63">
        <v>64364</v>
      </c>
      <c r="O14" s="63">
        <v>64363.69</v>
      </c>
      <c r="P14" s="63">
        <v>64363.69</v>
      </c>
      <c r="Q14" s="63">
        <v>64363.69</v>
      </c>
    </row>
    <row r="15" spans="1:17">
      <c r="A15" s="77" t="s">
        <v>45</v>
      </c>
      <c r="B15" s="77" t="s">
        <v>46</v>
      </c>
      <c r="C15" s="77" t="s">
        <v>35</v>
      </c>
      <c r="D15" s="77" t="s">
        <v>36</v>
      </c>
      <c r="E15" s="77" t="s">
        <v>37</v>
      </c>
      <c r="F15" s="77" t="s">
        <v>38</v>
      </c>
      <c r="G15" s="77" t="s">
        <v>39</v>
      </c>
      <c r="H15" s="77" t="s">
        <v>110</v>
      </c>
      <c r="I15" s="77" t="s">
        <v>13</v>
      </c>
      <c r="J15" s="77" t="s">
        <v>19</v>
      </c>
      <c r="K15" s="77" t="s">
        <v>40</v>
      </c>
      <c r="L15" s="77" t="s">
        <v>13</v>
      </c>
      <c r="M15" s="63">
        <v>3218528.99</v>
      </c>
      <c r="N15" s="63">
        <v>3218529</v>
      </c>
      <c r="O15" s="63">
        <v>3218528.99</v>
      </c>
      <c r="P15" s="63">
        <v>3218528.99</v>
      </c>
      <c r="Q15" s="63">
        <v>3218528.99</v>
      </c>
    </row>
    <row r="16" spans="1:17">
      <c r="A16" s="77" t="s">
        <v>47</v>
      </c>
      <c r="B16" s="77" t="s">
        <v>48</v>
      </c>
      <c r="C16" s="77" t="s">
        <v>35</v>
      </c>
      <c r="D16" s="77" t="s">
        <v>36</v>
      </c>
      <c r="E16" s="77" t="s">
        <v>37</v>
      </c>
      <c r="F16" s="77" t="s">
        <v>38</v>
      </c>
      <c r="G16" s="77" t="s">
        <v>39</v>
      </c>
      <c r="H16" s="77" t="s">
        <v>110</v>
      </c>
      <c r="I16" s="77" t="s">
        <v>13</v>
      </c>
      <c r="J16" s="77" t="s">
        <v>19</v>
      </c>
      <c r="K16" s="77" t="s">
        <v>40</v>
      </c>
      <c r="L16" s="77" t="s">
        <v>13</v>
      </c>
      <c r="M16" s="63">
        <v>226915.65</v>
      </c>
      <c r="N16" s="63">
        <v>226916</v>
      </c>
      <c r="O16" s="63">
        <v>226915.65</v>
      </c>
      <c r="P16" s="63">
        <v>226915.65</v>
      </c>
      <c r="Q16" s="63">
        <v>226915.65</v>
      </c>
    </row>
    <row r="17" spans="1:17">
      <c r="A17" s="77" t="s">
        <v>49</v>
      </c>
      <c r="B17" s="77" t="s">
        <v>50</v>
      </c>
      <c r="C17" s="77" t="s">
        <v>35</v>
      </c>
      <c r="D17" s="77" t="s">
        <v>36</v>
      </c>
      <c r="E17" s="77" t="s">
        <v>37</v>
      </c>
      <c r="F17" s="77" t="s">
        <v>38</v>
      </c>
      <c r="G17" s="77" t="s">
        <v>39</v>
      </c>
      <c r="H17" s="77" t="s">
        <v>110</v>
      </c>
      <c r="I17" s="77" t="s">
        <v>13</v>
      </c>
      <c r="J17" s="77" t="s">
        <v>19</v>
      </c>
      <c r="K17" s="77" t="s">
        <v>40</v>
      </c>
      <c r="L17" s="77" t="s">
        <v>12</v>
      </c>
      <c r="M17" s="63">
        <v>233278.87</v>
      </c>
      <c r="N17" s="63">
        <v>233279</v>
      </c>
      <c r="O17" s="63">
        <v>233278.87</v>
      </c>
      <c r="P17" s="63">
        <v>233278.87</v>
      </c>
      <c r="Q17" s="63">
        <v>233278.87</v>
      </c>
    </row>
    <row r="18" spans="1:17">
      <c r="A18" s="77" t="s">
        <v>49</v>
      </c>
      <c r="B18" s="77" t="s">
        <v>50</v>
      </c>
      <c r="C18" s="77" t="s">
        <v>35</v>
      </c>
      <c r="D18" s="77" t="s">
        <v>36</v>
      </c>
      <c r="E18" s="77" t="s">
        <v>37</v>
      </c>
      <c r="F18" s="77" t="s">
        <v>38</v>
      </c>
      <c r="G18" s="77" t="s">
        <v>39</v>
      </c>
      <c r="H18" s="77" t="s">
        <v>110</v>
      </c>
      <c r="I18" s="77" t="s">
        <v>13</v>
      </c>
      <c r="J18" s="77" t="s">
        <v>19</v>
      </c>
      <c r="K18" s="77" t="s">
        <v>40</v>
      </c>
      <c r="L18" s="77" t="s">
        <v>13</v>
      </c>
      <c r="M18" s="63">
        <v>1352258.69</v>
      </c>
      <c r="N18" s="63">
        <v>1352259</v>
      </c>
      <c r="O18" s="63">
        <v>1352258.69</v>
      </c>
      <c r="P18" s="63">
        <v>1352258.69</v>
      </c>
      <c r="Q18" s="63">
        <v>1352258.69</v>
      </c>
    </row>
    <row r="19" spans="1:17">
      <c r="A19" s="77" t="s">
        <v>143</v>
      </c>
      <c r="B19" s="77" t="s">
        <v>144</v>
      </c>
      <c r="C19" s="77" t="s">
        <v>35</v>
      </c>
      <c r="D19" s="77" t="s">
        <v>36</v>
      </c>
      <c r="E19" s="77" t="s">
        <v>37</v>
      </c>
      <c r="F19" s="77" t="s">
        <v>38</v>
      </c>
      <c r="G19" s="77" t="s">
        <v>39</v>
      </c>
      <c r="H19" s="77" t="s">
        <v>110</v>
      </c>
      <c r="I19" s="77" t="s">
        <v>13</v>
      </c>
      <c r="J19" s="77" t="s">
        <v>19</v>
      </c>
      <c r="K19" s="77" t="s">
        <v>40</v>
      </c>
      <c r="L19" s="77" t="s">
        <v>13</v>
      </c>
      <c r="M19" s="63">
        <v>97465.95</v>
      </c>
      <c r="N19" s="63">
        <v>97466</v>
      </c>
      <c r="O19" s="63">
        <v>97465.95</v>
      </c>
      <c r="P19" s="63">
        <v>97465.95</v>
      </c>
      <c r="Q19" s="63">
        <v>97465.95</v>
      </c>
    </row>
    <row r="20" spans="1:17">
      <c r="A20" s="77" t="s">
        <v>145</v>
      </c>
      <c r="B20" s="77" t="s">
        <v>146</v>
      </c>
      <c r="C20" s="77" t="s">
        <v>35</v>
      </c>
      <c r="D20" s="77" t="s">
        <v>36</v>
      </c>
      <c r="E20" s="77" t="s">
        <v>37</v>
      </c>
      <c r="F20" s="77" t="s">
        <v>38</v>
      </c>
      <c r="G20" s="77" t="s">
        <v>39</v>
      </c>
      <c r="H20" s="77" t="s">
        <v>110</v>
      </c>
      <c r="I20" s="77" t="s">
        <v>13</v>
      </c>
      <c r="J20" s="77" t="s">
        <v>19</v>
      </c>
      <c r="K20" s="77" t="s">
        <v>40</v>
      </c>
      <c r="L20" s="77" t="s">
        <v>13</v>
      </c>
      <c r="M20" s="63">
        <v>84202.83</v>
      </c>
      <c r="N20" s="63">
        <v>84203</v>
      </c>
      <c r="O20" s="63">
        <v>84202.83</v>
      </c>
      <c r="P20" s="63">
        <v>84202.83</v>
      </c>
      <c r="Q20" s="63">
        <v>84202.83</v>
      </c>
    </row>
    <row r="21" spans="1:17">
      <c r="A21" s="77" t="s">
        <v>116</v>
      </c>
      <c r="B21" s="77" t="s">
        <v>117</v>
      </c>
      <c r="C21" s="77" t="s">
        <v>35</v>
      </c>
      <c r="D21" s="77" t="s">
        <v>36</v>
      </c>
      <c r="E21" s="77" t="s">
        <v>37</v>
      </c>
      <c r="F21" s="77" t="s">
        <v>38</v>
      </c>
      <c r="G21" s="77" t="s">
        <v>39</v>
      </c>
      <c r="H21" s="77" t="s">
        <v>110</v>
      </c>
      <c r="I21" s="77" t="s">
        <v>13</v>
      </c>
      <c r="J21" s="77" t="s">
        <v>19</v>
      </c>
      <c r="K21" s="77" t="s">
        <v>40</v>
      </c>
      <c r="L21" s="77" t="s">
        <v>13</v>
      </c>
      <c r="M21" s="63">
        <v>465389.11</v>
      </c>
      <c r="N21" s="63">
        <v>465390</v>
      </c>
      <c r="O21" s="63">
        <v>465389.11</v>
      </c>
      <c r="P21" s="63">
        <v>465389.11</v>
      </c>
      <c r="Q21" s="63">
        <v>465389.11</v>
      </c>
    </row>
    <row r="22" spans="1:17">
      <c r="A22" s="77" t="s">
        <v>61</v>
      </c>
      <c r="B22" s="77" t="s">
        <v>62</v>
      </c>
      <c r="C22" s="77" t="s">
        <v>35</v>
      </c>
      <c r="D22" s="77" t="s">
        <v>36</v>
      </c>
      <c r="E22" s="77" t="s">
        <v>37</v>
      </c>
      <c r="F22" s="77" t="s">
        <v>38</v>
      </c>
      <c r="G22" s="77" t="s">
        <v>39</v>
      </c>
      <c r="H22" s="77" t="s">
        <v>110</v>
      </c>
      <c r="I22" s="77" t="s">
        <v>13</v>
      </c>
      <c r="J22" s="77" t="s">
        <v>19</v>
      </c>
      <c r="K22" s="77" t="s">
        <v>40</v>
      </c>
      <c r="L22" s="77" t="s">
        <v>12</v>
      </c>
      <c r="M22" s="63">
        <v>0</v>
      </c>
      <c r="N22" s="63">
        <v>0</v>
      </c>
      <c r="O22" s="77"/>
      <c r="P22" s="77"/>
      <c r="Q22" s="77"/>
    </row>
    <row r="23" spans="1:17">
      <c r="A23" s="77" t="s">
        <v>61</v>
      </c>
      <c r="B23" s="77" t="s">
        <v>62</v>
      </c>
      <c r="C23" s="77" t="s">
        <v>35</v>
      </c>
      <c r="D23" s="77" t="s">
        <v>36</v>
      </c>
      <c r="E23" s="77" t="s">
        <v>37</v>
      </c>
      <c r="F23" s="77" t="s">
        <v>38</v>
      </c>
      <c r="G23" s="77" t="s">
        <v>39</v>
      </c>
      <c r="H23" s="77" t="s">
        <v>110</v>
      </c>
      <c r="I23" s="77" t="s">
        <v>13</v>
      </c>
      <c r="J23" s="77" t="s">
        <v>19</v>
      </c>
      <c r="K23" s="77" t="s">
        <v>40</v>
      </c>
      <c r="L23" s="77" t="s">
        <v>13</v>
      </c>
      <c r="M23" s="63">
        <v>206120.85</v>
      </c>
      <c r="N23" s="63">
        <v>206121</v>
      </c>
      <c r="O23" s="63">
        <v>206120.85</v>
      </c>
      <c r="P23" s="63">
        <v>206120.85</v>
      </c>
      <c r="Q23" s="63">
        <v>206120.85</v>
      </c>
    </row>
    <row r="24" spans="1:17">
      <c r="A24" s="77" t="s">
        <v>147</v>
      </c>
      <c r="B24" s="77" t="s">
        <v>115</v>
      </c>
      <c r="C24" s="77" t="s">
        <v>35</v>
      </c>
      <c r="D24" s="77" t="s">
        <v>36</v>
      </c>
      <c r="E24" s="77" t="s">
        <v>37</v>
      </c>
      <c r="F24" s="77" t="s">
        <v>38</v>
      </c>
      <c r="G24" s="77" t="s">
        <v>39</v>
      </c>
      <c r="H24" s="77" t="s">
        <v>110</v>
      </c>
      <c r="I24" s="77" t="s">
        <v>55</v>
      </c>
      <c r="J24" s="77" t="s">
        <v>19</v>
      </c>
      <c r="K24" s="77" t="s">
        <v>40</v>
      </c>
      <c r="L24" s="77" t="s">
        <v>12</v>
      </c>
      <c r="M24" s="63">
        <v>34520998.780000001</v>
      </c>
      <c r="N24" s="63">
        <v>34520999</v>
      </c>
      <c r="O24" s="63">
        <v>34520998.780000001</v>
      </c>
      <c r="P24" s="63">
        <v>34520998.780000001</v>
      </c>
      <c r="Q24" s="63">
        <v>34520998.780000001</v>
      </c>
    </row>
    <row r="25" spans="1:17">
      <c r="A25" s="77" t="s">
        <v>147</v>
      </c>
      <c r="B25" s="77" t="s">
        <v>115</v>
      </c>
      <c r="C25" s="77" t="s">
        <v>35</v>
      </c>
      <c r="D25" s="77" t="s">
        <v>36</v>
      </c>
      <c r="E25" s="77" t="s">
        <v>37</v>
      </c>
      <c r="F25" s="77" t="s">
        <v>38</v>
      </c>
      <c r="G25" s="77" t="s">
        <v>39</v>
      </c>
      <c r="H25" s="77" t="s">
        <v>110</v>
      </c>
      <c r="I25" s="77" t="s">
        <v>55</v>
      </c>
      <c r="J25" s="77" t="s">
        <v>19</v>
      </c>
      <c r="K25" s="77" t="s">
        <v>40</v>
      </c>
      <c r="L25" s="77" t="s">
        <v>13</v>
      </c>
      <c r="M25" s="63">
        <v>7278765.5899999999</v>
      </c>
      <c r="N25" s="63">
        <v>7278766</v>
      </c>
      <c r="O25" s="63">
        <v>7145564.4800000004</v>
      </c>
      <c r="P25" s="63">
        <v>7145564.4800000004</v>
      </c>
      <c r="Q25" s="63">
        <v>7145564.4800000004</v>
      </c>
    </row>
    <row r="26" spans="1:17">
      <c r="A26" s="77" t="s">
        <v>65</v>
      </c>
      <c r="B26" s="77" t="s">
        <v>66</v>
      </c>
      <c r="C26" s="77" t="s">
        <v>35</v>
      </c>
      <c r="D26" s="77" t="s">
        <v>36</v>
      </c>
      <c r="E26" s="77" t="s">
        <v>37</v>
      </c>
      <c r="F26" s="77" t="s">
        <v>38</v>
      </c>
      <c r="G26" s="77" t="s">
        <v>39</v>
      </c>
      <c r="H26" s="77" t="s">
        <v>110</v>
      </c>
      <c r="I26" s="77" t="s">
        <v>55</v>
      </c>
      <c r="J26" s="77" t="s">
        <v>19</v>
      </c>
      <c r="K26" s="77" t="s">
        <v>40</v>
      </c>
      <c r="L26" s="77" t="s">
        <v>12</v>
      </c>
      <c r="M26" s="63">
        <v>79172472.709999993</v>
      </c>
      <c r="N26" s="63">
        <v>79172473</v>
      </c>
      <c r="O26" s="63">
        <v>79154555.900000006</v>
      </c>
      <c r="P26" s="63">
        <v>79154555.900000006</v>
      </c>
      <c r="Q26" s="63">
        <v>79154555.900000006</v>
      </c>
    </row>
    <row r="27" spans="1:17">
      <c r="A27" s="77" t="s">
        <v>65</v>
      </c>
      <c r="B27" s="77" t="s">
        <v>66</v>
      </c>
      <c r="C27" s="77" t="s">
        <v>35</v>
      </c>
      <c r="D27" s="77" t="s">
        <v>36</v>
      </c>
      <c r="E27" s="77" t="s">
        <v>37</v>
      </c>
      <c r="F27" s="77" t="s">
        <v>38</v>
      </c>
      <c r="G27" s="77" t="s">
        <v>56</v>
      </c>
      <c r="H27" s="77" t="s">
        <v>120</v>
      </c>
      <c r="I27" s="77" t="s">
        <v>55</v>
      </c>
      <c r="J27" s="77" t="s">
        <v>19</v>
      </c>
      <c r="K27" s="77" t="s">
        <v>40</v>
      </c>
      <c r="L27" s="77" t="s">
        <v>12</v>
      </c>
      <c r="M27" s="63">
        <v>122545075</v>
      </c>
      <c r="N27" s="63">
        <v>0</v>
      </c>
      <c r="O27" s="63">
        <v>122431836.40000001</v>
      </c>
      <c r="P27" s="63">
        <v>122431836.40000001</v>
      </c>
      <c r="Q27" s="63">
        <v>122431836.40000001</v>
      </c>
    </row>
    <row r="28" spans="1:17">
      <c r="A28" s="77" t="s">
        <v>148</v>
      </c>
      <c r="B28" s="77" t="s">
        <v>149</v>
      </c>
      <c r="C28" s="77" t="s">
        <v>35</v>
      </c>
      <c r="D28" s="77" t="s">
        <v>36</v>
      </c>
      <c r="E28" s="77" t="s">
        <v>37</v>
      </c>
      <c r="F28" s="77" t="s">
        <v>38</v>
      </c>
      <c r="G28" s="77" t="s">
        <v>39</v>
      </c>
      <c r="H28" s="77" t="s">
        <v>110</v>
      </c>
      <c r="I28" s="77" t="s">
        <v>55</v>
      </c>
      <c r="J28" s="77" t="s">
        <v>19</v>
      </c>
      <c r="K28" s="77" t="s">
        <v>40</v>
      </c>
      <c r="L28" s="77" t="s">
        <v>12</v>
      </c>
      <c r="M28" s="63">
        <v>2213875587.3200002</v>
      </c>
      <c r="N28" s="63">
        <v>2213875588</v>
      </c>
      <c r="O28" s="63">
        <v>2213153503.5999999</v>
      </c>
      <c r="P28" s="63">
        <v>2213153503.5999999</v>
      </c>
      <c r="Q28" s="63">
        <v>2213153503.5999999</v>
      </c>
    </row>
    <row r="29" spans="1:17">
      <c r="A29" s="77" t="s">
        <v>148</v>
      </c>
      <c r="B29" s="77" t="s">
        <v>149</v>
      </c>
      <c r="C29" s="77" t="s">
        <v>35</v>
      </c>
      <c r="D29" s="77" t="s">
        <v>36</v>
      </c>
      <c r="E29" s="77" t="s">
        <v>37</v>
      </c>
      <c r="F29" s="77" t="s">
        <v>38</v>
      </c>
      <c r="G29" s="77" t="s">
        <v>56</v>
      </c>
      <c r="H29" s="77" t="s">
        <v>120</v>
      </c>
      <c r="I29" s="77" t="s">
        <v>55</v>
      </c>
      <c r="J29" s="77" t="s">
        <v>19</v>
      </c>
      <c r="K29" s="77" t="s">
        <v>40</v>
      </c>
      <c r="L29" s="77" t="s">
        <v>12</v>
      </c>
      <c r="M29" s="63">
        <v>1105879520</v>
      </c>
      <c r="N29" s="63">
        <v>0</v>
      </c>
      <c r="O29" s="63">
        <v>1104004267.6900001</v>
      </c>
      <c r="P29" s="63">
        <v>1104004267.6900001</v>
      </c>
      <c r="Q29" s="63">
        <v>1104004267.6900001</v>
      </c>
    </row>
    <row r="30" spans="1:17">
      <c r="A30" s="77" t="s">
        <v>67</v>
      </c>
      <c r="B30" s="77" t="s">
        <v>68</v>
      </c>
      <c r="C30" s="77" t="s">
        <v>35</v>
      </c>
      <c r="D30" s="77" t="s">
        <v>36</v>
      </c>
      <c r="E30" s="77" t="s">
        <v>37</v>
      </c>
      <c r="F30" s="77" t="s">
        <v>38</v>
      </c>
      <c r="G30" s="77" t="s">
        <v>39</v>
      </c>
      <c r="H30" s="77" t="s">
        <v>110</v>
      </c>
      <c r="I30" s="77" t="s">
        <v>13</v>
      </c>
      <c r="J30" s="77" t="s">
        <v>19</v>
      </c>
      <c r="K30" s="77" t="s">
        <v>40</v>
      </c>
      <c r="L30" s="77" t="s">
        <v>14</v>
      </c>
      <c r="M30" s="63">
        <v>19436718.859999999</v>
      </c>
      <c r="N30" s="63">
        <v>19424719</v>
      </c>
      <c r="O30" s="63">
        <v>19436718.859999999</v>
      </c>
      <c r="P30" s="63">
        <v>19436718.859999999</v>
      </c>
      <c r="Q30" s="63">
        <v>19436718.859999999</v>
      </c>
    </row>
    <row r="31" spans="1:17">
      <c r="A31" s="77" t="s">
        <v>67</v>
      </c>
      <c r="B31" s="77" t="s">
        <v>68</v>
      </c>
      <c r="C31" s="77" t="s">
        <v>35</v>
      </c>
      <c r="D31" s="77" t="s">
        <v>36</v>
      </c>
      <c r="E31" s="77" t="s">
        <v>37</v>
      </c>
      <c r="F31" s="77" t="s">
        <v>38</v>
      </c>
      <c r="G31" s="77" t="s">
        <v>39</v>
      </c>
      <c r="H31" s="77" t="s">
        <v>110</v>
      </c>
      <c r="I31" s="77" t="s">
        <v>13</v>
      </c>
      <c r="J31" s="77" t="s">
        <v>19</v>
      </c>
      <c r="K31" s="77" t="s">
        <v>40</v>
      </c>
      <c r="L31" s="77" t="s">
        <v>13</v>
      </c>
      <c r="M31" s="63">
        <v>68503036.599999994</v>
      </c>
      <c r="N31" s="63">
        <v>68503037</v>
      </c>
      <c r="O31" s="63">
        <v>68503036.599999994</v>
      </c>
      <c r="P31" s="63">
        <v>68503036.599999994</v>
      </c>
      <c r="Q31" s="63">
        <v>68503036.599999994</v>
      </c>
    </row>
    <row r="32" spans="1:17">
      <c r="A32" s="77" t="s">
        <v>67</v>
      </c>
      <c r="B32" s="77" t="s">
        <v>68</v>
      </c>
      <c r="C32" s="77" t="s">
        <v>35</v>
      </c>
      <c r="D32" s="77" t="s">
        <v>36</v>
      </c>
      <c r="E32" s="77" t="s">
        <v>37</v>
      </c>
      <c r="F32" s="77" t="s">
        <v>38</v>
      </c>
      <c r="G32" s="77" t="s">
        <v>39</v>
      </c>
      <c r="H32" s="77" t="s">
        <v>110</v>
      </c>
      <c r="I32" s="77" t="s">
        <v>13</v>
      </c>
      <c r="J32" s="77" t="s">
        <v>150</v>
      </c>
      <c r="K32" s="77" t="s">
        <v>151</v>
      </c>
      <c r="L32" s="77" t="s">
        <v>12</v>
      </c>
      <c r="M32" s="63">
        <v>788733384.63</v>
      </c>
      <c r="N32" s="63">
        <v>788733385</v>
      </c>
      <c r="O32" s="63">
        <v>788687344.69000006</v>
      </c>
      <c r="P32" s="63">
        <v>788687344.69000006</v>
      </c>
      <c r="Q32" s="63">
        <v>788687344.69000006</v>
      </c>
    </row>
    <row r="33" spans="1:17">
      <c r="A33" s="77" t="s">
        <v>67</v>
      </c>
      <c r="B33" s="77" t="s">
        <v>68</v>
      </c>
      <c r="C33" s="77" t="s">
        <v>35</v>
      </c>
      <c r="D33" s="77" t="s">
        <v>36</v>
      </c>
      <c r="E33" s="77" t="s">
        <v>37</v>
      </c>
      <c r="F33" s="77" t="s">
        <v>38</v>
      </c>
      <c r="G33" s="77" t="s">
        <v>41</v>
      </c>
      <c r="H33" s="77" t="s">
        <v>42</v>
      </c>
      <c r="I33" s="77" t="s">
        <v>13</v>
      </c>
      <c r="J33" s="77" t="s">
        <v>19</v>
      </c>
      <c r="K33" s="77" t="s">
        <v>40</v>
      </c>
      <c r="L33" s="77" t="s">
        <v>13</v>
      </c>
      <c r="M33" s="63">
        <v>4775038</v>
      </c>
      <c r="N33" s="63">
        <v>0</v>
      </c>
      <c r="O33" s="63">
        <v>4775032.37</v>
      </c>
      <c r="P33" s="63">
        <v>4775030.2699999996</v>
      </c>
      <c r="Q33" s="63">
        <v>4775030.2699999996</v>
      </c>
    </row>
    <row r="34" spans="1:17">
      <c r="A34" s="77" t="s">
        <v>67</v>
      </c>
      <c r="B34" s="77" t="s">
        <v>68</v>
      </c>
      <c r="C34" s="77" t="s">
        <v>35</v>
      </c>
      <c r="D34" s="77" t="s">
        <v>36</v>
      </c>
      <c r="E34" s="77" t="s">
        <v>37</v>
      </c>
      <c r="F34" s="77" t="s">
        <v>38</v>
      </c>
      <c r="G34" s="77" t="s">
        <v>56</v>
      </c>
      <c r="H34" s="77" t="s">
        <v>120</v>
      </c>
      <c r="I34" s="77" t="s">
        <v>13</v>
      </c>
      <c r="J34" s="77" t="s">
        <v>19</v>
      </c>
      <c r="K34" s="77" t="s">
        <v>40</v>
      </c>
      <c r="L34" s="77" t="s">
        <v>14</v>
      </c>
      <c r="M34" s="63">
        <v>270364</v>
      </c>
      <c r="N34" s="63">
        <v>0</v>
      </c>
      <c r="O34" s="63">
        <v>270362.11</v>
      </c>
      <c r="P34" s="63">
        <v>270362.11</v>
      </c>
      <c r="Q34" s="63">
        <v>270362.11</v>
      </c>
    </row>
    <row r="35" spans="1:17">
      <c r="A35" s="77" t="s">
        <v>67</v>
      </c>
      <c r="B35" s="77" t="s">
        <v>68</v>
      </c>
      <c r="C35" s="77" t="s">
        <v>35</v>
      </c>
      <c r="D35" s="77" t="s">
        <v>36</v>
      </c>
      <c r="E35" s="77" t="s">
        <v>37</v>
      </c>
      <c r="F35" s="77" t="s">
        <v>38</v>
      </c>
      <c r="G35" s="77" t="s">
        <v>56</v>
      </c>
      <c r="H35" s="77" t="s">
        <v>120</v>
      </c>
      <c r="I35" s="77" t="s">
        <v>13</v>
      </c>
      <c r="J35" s="77" t="s">
        <v>19</v>
      </c>
      <c r="K35" s="77" t="s">
        <v>40</v>
      </c>
      <c r="L35" s="77" t="s">
        <v>12</v>
      </c>
      <c r="M35" s="63">
        <v>263335313</v>
      </c>
      <c r="N35" s="63">
        <v>0</v>
      </c>
      <c r="O35" s="63">
        <v>263276572.19999999</v>
      </c>
      <c r="P35" s="63">
        <v>263276572.19999999</v>
      </c>
      <c r="Q35" s="63">
        <v>263276572.19999999</v>
      </c>
    </row>
    <row r="36" spans="1:17">
      <c r="A36" s="77" t="s">
        <v>67</v>
      </c>
      <c r="B36" s="77" t="s">
        <v>68</v>
      </c>
      <c r="C36" s="77" t="s">
        <v>35</v>
      </c>
      <c r="D36" s="77" t="s">
        <v>36</v>
      </c>
      <c r="E36" s="77" t="s">
        <v>37</v>
      </c>
      <c r="F36" s="77" t="s">
        <v>38</v>
      </c>
      <c r="G36" s="77" t="s">
        <v>56</v>
      </c>
      <c r="H36" s="77" t="s">
        <v>120</v>
      </c>
      <c r="I36" s="77" t="s">
        <v>13</v>
      </c>
      <c r="J36" s="77" t="s">
        <v>19</v>
      </c>
      <c r="K36" s="77" t="s">
        <v>40</v>
      </c>
      <c r="L36" s="77" t="s">
        <v>13</v>
      </c>
      <c r="M36" s="63">
        <v>62208236</v>
      </c>
      <c r="N36" s="63">
        <v>0</v>
      </c>
      <c r="O36" s="63">
        <v>62183340.399999999</v>
      </c>
      <c r="P36" s="63">
        <v>62183340.399999999</v>
      </c>
      <c r="Q36" s="63">
        <v>62183340.399999999</v>
      </c>
    </row>
    <row r="37" spans="1:17">
      <c r="A37" t="s">
        <v>63</v>
      </c>
      <c r="B37" t="s">
        <v>64</v>
      </c>
      <c r="C37" t="s">
        <v>35</v>
      </c>
      <c r="D37" t="s">
        <v>36</v>
      </c>
      <c r="E37" t="s">
        <v>37</v>
      </c>
      <c r="F37" t="s">
        <v>38</v>
      </c>
      <c r="G37" t="s">
        <v>41</v>
      </c>
      <c r="H37" t="s">
        <v>42</v>
      </c>
      <c r="M37" s="63"/>
      <c r="N37" s="63"/>
      <c r="O37" s="63"/>
      <c r="P37" s="63"/>
    </row>
    <row r="38" spans="1:17">
      <c r="A38" t="s">
        <v>123</v>
      </c>
      <c r="B38" t="s">
        <v>124</v>
      </c>
      <c r="C38" t="s">
        <v>35</v>
      </c>
      <c r="D38" t="s">
        <v>36</v>
      </c>
      <c r="E38" t="s">
        <v>37</v>
      </c>
      <c r="F38" t="s">
        <v>38</v>
      </c>
      <c r="G38" t="s">
        <v>39</v>
      </c>
      <c r="H38" t="s">
        <v>110</v>
      </c>
      <c r="M38" s="63">
        <f>SUM(M10:M37)</f>
        <v>4867492929.5799999</v>
      </c>
      <c r="N38" s="63">
        <f t="shared" ref="N38:Q38" si="0">SUM(N10:N37)</f>
        <v>3308467392</v>
      </c>
      <c r="O38" s="63">
        <f t="shared" si="0"/>
        <v>4864501553.1699991</v>
      </c>
      <c r="P38" s="63">
        <f t="shared" si="0"/>
        <v>4864501551.0699997</v>
      </c>
      <c r="Q38" s="63">
        <f t="shared" si="0"/>
        <v>4864501551.0699997</v>
      </c>
    </row>
    <row r="39" spans="1:17">
      <c r="A39" t="s">
        <v>65</v>
      </c>
      <c r="B39" t="s">
        <v>66</v>
      </c>
      <c r="C39" t="s">
        <v>35</v>
      </c>
      <c r="D39" t="s">
        <v>36</v>
      </c>
      <c r="E39" t="s">
        <v>37</v>
      </c>
      <c r="F39" t="s">
        <v>38</v>
      </c>
      <c r="G39" t="s">
        <v>39</v>
      </c>
      <c r="H39" t="s">
        <v>110</v>
      </c>
      <c r="M39" s="63"/>
    </row>
    <row r="40" spans="1:17">
      <c r="A40" t="s">
        <v>65</v>
      </c>
      <c r="B40" t="s">
        <v>66</v>
      </c>
      <c r="C40" t="s">
        <v>35</v>
      </c>
      <c r="D40" t="s">
        <v>36</v>
      </c>
      <c r="E40" t="s">
        <v>37</v>
      </c>
      <c r="F40" t="s">
        <v>38</v>
      </c>
      <c r="G40" t="s">
        <v>56</v>
      </c>
      <c r="H40" t="s">
        <v>120</v>
      </c>
      <c r="M40" s="63"/>
      <c r="N40" s="63"/>
      <c r="O40" s="63"/>
      <c r="P40" s="63"/>
    </row>
    <row r="41" spans="1:17">
      <c r="A41" t="s">
        <v>67</v>
      </c>
      <c r="B41" t="s">
        <v>68</v>
      </c>
      <c r="C41" t="s">
        <v>35</v>
      </c>
      <c r="D41" t="s">
        <v>36</v>
      </c>
      <c r="E41" t="s">
        <v>37</v>
      </c>
      <c r="F41" t="s">
        <v>38</v>
      </c>
      <c r="G41" t="s">
        <v>39</v>
      </c>
      <c r="H41" t="s">
        <v>110</v>
      </c>
      <c r="M41" s="63"/>
    </row>
    <row r="42" spans="1:17">
      <c r="A42" t="s">
        <v>67</v>
      </c>
      <c r="B42" t="s">
        <v>68</v>
      </c>
      <c r="C42" t="s">
        <v>35</v>
      </c>
      <c r="D42" t="s">
        <v>36</v>
      </c>
      <c r="E42" t="s">
        <v>37</v>
      </c>
      <c r="F42" t="s">
        <v>38</v>
      </c>
      <c r="G42" t="s">
        <v>39</v>
      </c>
      <c r="H42" t="s">
        <v>110</v>
      </c>
      <c r="M42" s="63"/>
    </row>
    <row r="43" spans="1:17">
      <c r="A43" t="s">
        <v>67</v>
      </c>
      <c r="B43" t="s">
        <v>68</v>
      </c>
      <c r="C43" t="s">
        <v>35</v>
      </c>
      <c r="D43" t="s">
        <v>36</v>
      </c>
      <c r="E43" t="s">
        <v>37</v>
      </c>
      <c r="F43" t="s">
        <v>38</v>
      </c>
      <c r="G43" t="s">
        <v>39</v>
      </c>
      <c r="H43" t="s">
        <v>110</v>
      </c>
      <c r="M43" s="63"/>
    </row>
    <row r="44" spans="1:17">
      <c r="A44" t="s">
        <v>67</v>
      </c>
      <c r="B44" t="s">
        <v>68</v>
      </c>
      <c r="C44" t="s">
        <v>35</v>
      </c>
      <c r="D44" t="s">
        <v>36</v>
      </c>
      <c r="E44" t="s">
        <v>37</v>
      </c>
      <c r="F44" t="s">
        <v>38</v>
      </c>
      <c r="G44" t="s">
        <v>41</v>
      </c>
      <c r="H44" t="s">
        <v>42</v>
      </c>
      <c r="M44" s="63"/>
      <c r="N44" s="63"/>
      <c r="O44" s="63"/>
      <c r="P44" s="63"/>
    </row>
    <row r="45" spans="1:17">
      <c r="A45" t="s">
        <v>67</v>
      </c>
      <c r="B45" t="s">
        <v>68</v>
      </c>
      <c r="C45" t="s">
        <v>35</v>
      </c>
      <c r="D45" t="s">
        <v>36</v>
      </c>
      <c r="E45" t="s">
        <v>37</v>
      </c>
      <c r="F45" t="s">
        <v>38</v>
      </c>
      <c r="G45" t="s">
        <v>56</v>
      </c>
      <c r="H45" t="s">
        <v>120</v>
      </c>
      <c r="M45" s="63"/>
      <c r="N45" s="63"/>
      <c r="O45" s="63"/>
      <c r="P45" s="63"/>
    </row>
    <row r="46" spans="1:17">
      <c r="A46" t="s">
        <v>67</v>
      </c>
      <c r="B46" t="s">
        <v>68</v>
      </c>
      <c r="C46" t="s">
        <v>35</v>
      </c>
      <c r="D46" t="s">
        <v>36</v>
      </c>
      <c r="E46" t="s">
        <v>37</v>
      </c>
      <c r="F46" t="s">
        <v>38</v>
      </c>
      <c r="G46" t="s">
        <v>56</v>
      </c>
      <c r="H46" t="s">
        <v>120</v>
      </c>
      <c r="M46" s="63"/>
      <c r="N46" s="63"/>
      <c r="O46" s="63"/>
      <c r="P46" s="63"/>
    </row>
    <row r="47" spans="1:17">
      <c r="A47" t="s">
        <v>67</v>
      </c>
      <c r="B47" t="s">
        <v>68</v>
      </c>
      <c r="C47" t="s">
        <v>35</v>
      </c>
      <c r="D47" t="s">
        <v>36</v>
      </c>
      <c r="E47" t="s">
        <v>37</v>
      </c>
      <c r="F47" t="s">
        <v>38</v>
      </c>
      <c r="G47" t="s">
        <v>56</v>
      </c>
      <c r="H47" t="s">
        <v>120</v>
      </c>
      <c r="M47" s="63"/>
      <c r="N47" s="63"/>
      <c r="O47" s="63"/>
      <c r="P47" s="63"/>
    </row>
  </sheetData>
  <mergeCells count="1">
    <mergeCell ref="A4:Q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P48"/>
  <sheetViews>
    <sheetView zoomScale="85" zoomScaleNormal="85" workbookViewId="0">
      <selection activeCell="O8" sqref="O8"/>
    </sheetView>
  </sheetViews>
  <sheetFormatPr defaultColWidth="14.85546875" defaultRowHeight="12.75"/>
  <sheetData>
    <row r="1" spans="1:16">
      <c r="A1" t="s">
        <v>126</v>
      </c>
    </row>
    <row r="3" spans="1:16" ht="10.5" customHeight="1">
      <c r="A3" t="s">
        <v>109</v>
      </c>
    </row>
    <row r="4" spans="1:16" ht="10.5" customHeight="1">
      <c r="A4" s="95" t="s">
        <v>135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</row>
    <row r="5" spans="1:16" ht="10.5" customHeight="1">
      <c r="A5" s="95" t="s">
        <v>127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</row>
    <row r="7" spans="1:16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128</v>
      </c>
      <c r="O7" t="s">
        <v>129</v>
      </c>
      <c r="P7" t="s">
        <v>130</v>
      </c>
    </row>
    <row r="8" spans="1:16">
      <c r="M8" t="s">
        <v>31</v>
      </c>
      <c r="N8" t="s">
        <v>131</v>
      </c>
      <c r="O8" t="s">
        <v>132</v>
      </c>
      <c r="P8" t="s">
        <v>133</v>
      </c>
    </row>
    <row r="9" spans="1:16">
      <c r="L9" t="s">
        <v>32</v>
      </c>
      <c r="M9" t="s">
        <v>134</v>
      </c>
      <c r="N9" t="s">
        <v>134</v>
      </c>
      <c r="O9" t="s">
        <v>134</v>
      </c>
      <c r="P9" t="s">
        <v>134</v>
      </c>
    </row>
    <row r="10" spans="1:16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110</v>
      </c>
      <c r="I10" t="s">
        <v>13</v>
      </c>
      <c r="J10" t="s">
        <v>19</v>
      </c>
      <c r="K10" t="s">
        <v>40</v>
      </c>
      <c r="L10" t="s">
        <v>13</v>
      </c>
      <c r="M10" s="63">
        <v>395896</v>
      </c>
      <c r="N10" s="63">
        <v>392877.37</v>
      </c>
      <c r="O10" s="63">
        <v>392877.37</v>
      </c>
      <c r="P10" s="63">
        <v>392877.37</v>
      </c>
    </row>
    <row r="11" spans="1:16">
      <c r="A11" t="s">
        <v>43</v>
      </c>
      <c r="B11" t="s">
        <v>44</v>
      </c>
      <c r="C11" t="s">
        <v>35</v>
      </c>
      <c r="D11" t="s">
        <v>36</v>
      </c>
      <c r="E11" t="s">
        <v>37</v>
      </c>
      <c r="F11" t="s">
        <v>38</v>
      </c>
      <c r="G11" t="s">
        <v>39</v>
      </c>
      <c r="H11" t="s">
        <v>110</v>
      </c>
      <c r="I11" t="s">
        <v>13</v>
      </c>
      <c r="J11" t="s">
        <v>19</v>
      </c>
      <c r="K11" t="s">
        <v>40</v>
      </c>
      <c r="L11" t="s">
        <v>12</v>
      </c>
      <c r="M11" s="63">
        <v>12174691</v>
      </c>
    </row>
    <row r="12" spans="1:16">
      <c r="A12" t="s">
        <v>45</v>
      </c>
      <c r="B12" t="s">
        <v>46</v>
      </c>
      <c r="C12" t="s">
        <v>35</v>
      </c>
      <c r="D12" t="s">
        <v>36</v>
      </c>
      <c r="E12" t="s">
        <v>37</v>
      </c>
      <c r="F12" t="s">
        <v>38</v>
      </c>
      <c r="G12" t="s">
        <v>39</v>
      </c>
      <c r="H12" t="s">
        <v>110</v>
      </c>
      <c r="I12" t="s">
        <v>13</v>
      </c>
      <c r="J12" t="s">
        <v>19</v>
      </c>
      <c r="K12" t="s">
        <v>40</v>
      </c>
      <c r="L12" t="s">
        <v>12</v>
      </c>
      <c r="M12" s="63">
        <v>108283</v>
      </c>
      <c r="N12" s="63">
        <v>107457.41</v>
      </c>
      <c r="O12" s="63">
        <v>107457.41</v>
      </c>
      <c r="P12" s="63">
        <v>107457.41</v>
      </c>
    </row>
    <row r="13" spans="1:16">
      <c r="A13" t="s">
        <v>45</v>
      </c>
      <c r="B13" t="s">
        <v>46</v>
      </c>
      <c r="C13" t="s">
        <v>35</v>
      </c>
      <c r="D13" t="s">
        <v>36</v>
      </c>
      <c r="E13" t="s">
        <v>37</v>
      </c>
      <c r="F13" t="s">
        <v>38</v>
      </c>
      <c r="G13" t="s">
        <v>39</v>
      </c>
      <c r="H13" t="s">
        <v>110</v>
      </c>
      <c r="I13" t="s">
        <v>13</v>
      </c>
      <c r="J13" t="s">
        <v>19</v>
      </c>
      <c r="K13" t="s">
        <v>40</v>
      </c>
      <c r="L13" t="s">
        <v>13</v>
      </c>
      <c r="M13" s="63">
        <v>2742648</v>
      </c>
      <c r="N13" s="63">
        <v>2721737.79</v>
      </c>
      <c r="O13" s="63">
        <v>2721737.79</v>
      </c>
      <c r="P13" s="63">
        <v>2721737.79</v>
      </c>
    </row>
    <row r="14" spans="1:16">
      <c r="A14" t="s">
        <v>45</v>
      </c>
      <c r="B14" t="s">
        <v>46</v>
      </c>
      <c r="C14" t="s">
        <v>35</v>
      </c>
      <c r="D14" t="s">
        <v>36</v>
      </c>
      <c r="E14" t="s">
        <v>37</v>
      </c>
      <c r="F14" t="s">
        <v>38</v>
      </c>
      <c r="G14" t="s">
        <v>41</v>
      </c>
      <c r="H14" t="s">
        <v>42</v>
      </c>
      <c r="I14" t="s">
        <v>13</v>
      </c>
      <c r="J14" t="s">
        <v>19</v>
      </c>
      <c r="K14" t="s">
        <v>40</v>
      </c>
      <c r="L14" t="s">
        <v>13</v>
      </c>
      <c r="M14" s="63">
        <v>204846</v>
      </c>
      <c r="N14" s="63">
        <v>204846</v>
      </c>
      <c r="O14" s="63">
        <v>204846</v>
      </c>
      <c r="P14" s="63">
        <v>204846</v>
      </c>
    </row>
    <row r="15" spans="1:16">
      <c r="A15" t="s">
        <v>47</v>
      </c>
      <c r="B15" t="s">
        <v>48</v>
      </c>
      <c r="C15" t="s">
        <v>35</v>
      </c>
      <c r="D15" t="s">
        <v>36</v>
      </c>
      <c r="E15" t="s">
        <v>37</v>
      </c>
      <c r="F15" t="s">
        <v>38</v>
      </c>
      <c r="G15" t="s">
        <v>41</v>
      </c>
      <c r="H15" t="s">
        <v>42</v>
      </c>
      <c r="I15" t="s">
        <v>13</v>
      </c>
      <c r="J15" t="s">
        <v>19</v>
      </c>
      <c r="K15" t="s">
        <v>40</v>
      </c>
      <c r="L15" t="s">
        <v>13</v>
      </c>
      <c r="M15" s="63">
        <v>11038</v>
      </c>
      <c r="N15" s="63">
        <v>11038</v>
      </c>
      <c r="O15" s="63">
        <v>11038</v>
      </c>
      <c r="P15" s="63">
        <v>11038</v>
      </c>
    </row>
    <row r="16" spans="1:16">
      <c r="A16" t="s">
        <v>49</v>
      </c>
      <c r="B16" t="s">
        <v>50</v>
      </c>
      <c r="C16" t="s">
        <v>35</v>
      </c>
      <c r="D16" t="s">
        <v>36</v>
      </c>
      <c r="E16" t="s">
        <v>37</v>
      </c>
      <c r="F16" t="s">
        <v>38</v>
      </c>
      <c r="G16" t="s">
        <v>39</v>
      </c>
      <c r="H16" t="s">
        <v>110</v>
      </c>
      <c r="I16" t="s">
        <v>13</v>
      </c>
      <c r="J16" t="s">
        <v>19</v>
      </c>
      <c r="K16" t="s">
        <v>40</v>
      </c>
      <c r="L16" t="s">
        <v>12</v>
      </c>
      <c r="M16" s="63">
        <v>7823638</v>
      </c>
      <c r="N16" s="63">
        <v>69225.77</v>
      </c>
      <c r="O16" s="63">
        <v>69225.77</v>
      </c>
      <c r="P16" s="63">
        <v>69225.77</v>
      </c>
    </row>
    <row r="17" spans="1:16">
      <c r="A17" t="s">
        <v>49</v>
      </c>
      <c r="B17" t="s">
        <v>50</v>
      </c>
      <c r="C17" t="s">
        <v>35</v>
      </c>
      <c r="D17" t="s">
        <v>36</v>
      </c>
      <c r="E17" t="s">
        <v>37</v>
      </c>
      <c r="F17" t="s">
        <v>38</v>
      </c>
      <c r="G17" t="s">
        <v>39</v>
      </c>
      <c r="H17" t="s">
        <v>110</v>
      </c>
      <c r="I17" t="s">
        <v>13</v>
      </c>
      <c r="J17" t="s">
        <v>19</v>
      </c>
      <c r="K17" t="s">
        <v>40</v>
      </c>
      <c r="L17" t="s">
        <v>13</v>
      </c>
      <c r="M17" s="63">
        <v>864707</v>
      </c>
      <c r="N17" s="63">
        <v>858113.73</v>
      </c>
      <c r="O17" s="63">
        <v>858113.73</v>
      </c>
      <c r="P17" s="63">
        <v>858113.73</v>
      </c>
    </row>
    <row r="18" spans="1:16">
      <c r="A18" t="s">
        <v>49</v>
      </c>
      <c r="B18" t="s">
        <v>50</v>
      </c>
      <c r="C18" t="s">
        <v>35</v>
      </c>
      <c r="D18" t="s">
        <v>36</v>
      </c>
      <c r="E18" t="s">
        <v>37</v>
      </c>
      <c r="F18" t="s">
        <v>38</v>
      </c>
      <c r="G18" t="s">
        <v>41</v>
      </c>
      <c r="H18" t="s">
        <v>42</v>
      </c>
      <c r="I18" t="s">
        <v>13</v>
      </c>
      <c r="J18" t="s">
        <v>19</v>
      </c>
      <c r="K18" t="s">
        <v>40</v>
      </c>
      <c r="L18" t="s">
        <v>13</v>
      </c>
      <c r="M18" s="63">
        <v>38161</v>
      </c>
      <c r="N18" s="63">
        <v>38159.74</v>
      </c>
      <c r="O18" s="63">
        <v>38158.400000000001</v>
      </c>
      <c r="P18" s="63">
        <v>38158.400000000001</v>
      </c>
    </row>
    <row r="19" spans="1:16">
      <c r="A19" t="s">
        <v>51</v>
      </c>
      <c r="B19" t="s">
        <v>52</v>
      </c>
      <c r="C19" t="s">
        <v>35</v>
      </c>
      <c r="D19" t="s">
        <v>36</v>
      </c>
      <c r="E19" t="s">
        <v>37</v>
      </c>
      <c r="F19" t="s">
        <v>38</v>
      </c>
      <c r="G19" t="s">
        <v>39</v>
      </c>
      <c r="H19" t="s">
        <v>110</v>
      </c>
      <c r="I19" t="s">
        <v>13</v>
      </c>
      <c r="J19" t="s">
        <v>19</v>
      </c>
      <c r="K19" t="s">
        <v>40</v>
      </c>
      <c r="L19" t="s">
        <v>12</v>
      </c>
      <c r="M19" s="63">
        <v>64391</v>
      </c>
    </row>
    <row r="20" spans="1:16">
      <c r="A20" t="s">
        <v>53</v>
      </c>
      <c r="B20" t="s">
        <v>54</v>
      </c>
      <c r="C20" t="s">
        <v>35</v>
      </c>
      <c r="D20" t="s">
        <v>36</v>
      </c>
      <c r="E20" t="s">
        <v>37</v>
      </c>
      <c r="F20" t="s">
        <v>38</v>
      </c>
      <c r="G20" t="s">
        <v>41</v>
      </c>
      <c r="H20" t="s">
        <v>42</v>
      </c>
      <c r="I20" t="s">
        <v>55</v>
      </c>
      <c r="J20" t="s">
        <v>107</v>
      </c>
      <c r="K20" t="s">
        <v>111</v>
      </c>
      <c r="L20" t="s">
        <v>13</v>
      </c>
      <c r="M20" s="63">
        <v>0</v>
      </c>
      <c r="N20" s="63">
        <v>0</v>
      </c>
      <c r="O20" s="63">
        <v>0</v>
      </c>
      <c r="P20" s="63">
        <v>0</v>
      </c>
    </row>
    <row r="21" spans="1:16">
      <c r="A21" t="s">
        <v>57</v>
      </c>
      <c r="B21" t="s">
        <v>58</v>
      </c>
      <c r="C21" t="s">
        <v>35</v>
      </c>
      <c r="D21" t="s">
        <v>36</v>
      </c>
      <c r="E21" t="s">
        <v>37</v>
      </c>
      <c r="F21" t="s">
        <v>38</v>
      </c>
      <c r="G21" t="s">
        <v>41</v>
      </c>
      <c r="H21" t="s">
        <v>42</v>
      </c>
      <c r="I21" t="s">
        <v>55</v>
      </c>
      <c r="J21" t="s">
        <v>108</v>
      </c>
      <c r="K21" t="s">
        <v>111</v>
      </c>
      <c r="L21" t="s">
        <v>13</v>
      </c>
      <c r="M21" s="63">
        <v>12549</v>
      </c>
      <c r="N21" s="63">
        <v>12549</v>
      </c>
      <c r="O21" s="63">
        <v>12548.94</v>
      </c>
      <c r="P21" s="63">
        <v>12548.94</v>
      </c>
    </row>
    <row r="22" spans="1:16">
      <c r="A22" t="s">
        <v>112</v>
      </c>
      <c r="B22" t="s">
        <v>113</v>
      </c>
      <c r="C22" t="s">
        <v>35</v>
      </c>
      <c r="D22" t="s">
        <v>36</v>
      </c>
      <c r="E22" t="s">
        <v>37</v>
      </c>
      <c r="F22" t="s">
        <v>38</v>
      </c>
      <c r="G22" t="s">
        <v>39</v>
      </c>
      <c r="H22" t="s">
        <v>110</v>
      </c>
      <c r="I22" t="s">
        <v>13</v>
      </c>
      <c r="J22" t="s">
        <v>19</v>
      </c>
      <c r="K22" t="s">
        <v>40</v>
      </c>
      <c r="L22" t="s">
        <v>14</v>
      </c>
      <c r="M22" s="63">
        <v>265709</v>
      </c>
    </row>
    <row r="23" spans="1:16">
      <c r="A23" t="s">
        <v>114</v>
      </c>
      <c r="B23" t="s">
        <v>115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110</v>
      </c>
      <c r="I23" t="s">
        <v>55</v>
      </c>
      <c r="J23" t="s">
        <v>19</v>
      </c>
      <c r="K23" t="s">
        <v>40</v>
      </c>
      <c r="L23" t="s">
        <v>13</v>
      </c>
      <c r="M23" s="63">
        <v>688927</v>
      </c>
      <c r="N23" s="63">
        <v>589733.31000000006</v>
      </c>
      <c r="O23" s="63">
        <v>589733.31000000006</v>
      </c>
      <c r="P23" s="63">
        <v>589733.31000000006</v>
      </c>
    </row>
    <row r="24" spans="1:16">
      <c r="A24" t="s">
        <v>114</v>
      </c>
      <c r="B24" t="s">
        <v>115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110</v>
      </c>
      <c r="I24" t="s">
        <v>55</v>
      </c>
      <c r="J24" t="s">
        <v>107</v>
      </c>
      <c r="K24" t="s">
        <v>111</v>
      </c>
      <c r="L24" t="s">
        <v>12</v>
      </c>
      <c r="M24" s="63">
        <v>38322588</v>
      </c>
      <c r="N24" s="63">
        <v>18954974.030000001</v>
      </c>
      <c r="O24" s="63">
        <v>18954974.030000001</v>
      </c>
      <c r="P24" s="63">
        <v>18954974.030000001</v>
      </c>
    </row>
    <row r="25" spans="1:16">
      <c r="A25" t="s">
        <v>114</v>
      </c>
      <c r="B25" t="s">
        <v>115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110</v>
      </c>
      <c r="I25" t="s">
        <v>55</v>
      </c>
      <c r="J25" t="s">
        <v>107</v>
      </c>
      <c r="K25" t="s">
        <v>111</v>
      </c>
      <c r="L25" t="s">
        <v>13</v>
      </c>
      <c r="M25" s="63">
        <v>12322087</v>
      </c>
      <c r="N25" s="63">
        <v>12322087</v>
      </c>
      <c r="O25" s="63">
        <v>12322087</v>
      </c>
      <c r="P25" s="63">
        <v>12322087</v>
      </c>
    </row>
    <row r="26" spans="1:16">
      <c r="A26" t="s">
        <v>114</v>
      </c>
      <c r="B26" t="s">
        <v>115</v>
      </c>
      <c r="C26" t="s">
        <v>35</v>
      </c>
      <c r="D26" t="s">
        <v>36</v>
      </c>
      <c r="E26" t="s">
        <v>37</v>
      </c>
      <c r="F26" t="s">
        <v>38</v>
      </c>
      <c r="G26" t="s">
        <v>41</v>
      </c>
      <c r="H26" t="s">
        <v>42</v>
      </c>
      <c r="I26" t="s">
        <v>55</v>
      </c>
      <c r="J26" t="s">
        <v>107</v>
      </c>
      <c r="K26" t="s">
        <v>111</v>
      </c>
      <c r="L26" t="s">
        <v>13</v>
      </c>
      <c r="M26" s="63">
        <v>278293</v>
      </c>
      <c r="N26" s="63">
        <v>278292.62</v>
      </c>
      <c r="O26" s="63">
        <v>278290.48</v>
      </c>
      <c r="P26" s="63">
        <v>278290.48</v>
      </c>
    </row>
    <row r="27" spans="1:16">
      <c r="A27" t="s">
        <v>116</v>
      </c>
      <c r="B27" t="s">
        <v>117</v>
      </c>
      <c r="C27" t="s">
        <v>35</v>
      </c>
      <c r="D27" t="s">
        <v>36</v>
      </c>
      <c r="E27" t="s">
        <v>37</v>
      </c>
      <c r="F27" t="s">
        <v>38</v>
      </c>
      <c r="G27" t="s">
        <v>39</v>
      </c>
      <c r="H27" t="s">
        <v>110</v>
      </c>
      <c r="I27" t="s">
        <v>13</v>
      </c>
      <c r="J27" t="s">
        <v>19</v>
      </c>
      <c r="K27" t="s">
        <v>40</v>
      </c>
      <c r="L27" t="s">
        <v>13</v>
      </c>
      <c r="M27" s="63">
        <v>276035</v>
      </c>
      <c r="N27" s="63">
        <v>273930.43</v>
      </c>
      <c r="O27" s="63">
        <v>273930.43</v>
      </c>
      <c r="P27" s="63">
        <v>273930.43</v>
      </c>
    </row>
    <row r="28" spans="1:16">
      <c r="A28" t="s">
        <v>118</v>
      </c>
      <c r="B28" t="s">
        <v>119</v>
      </c>
      <c r="C28" t="s">
        <v>35</v>
      </c>
      <c r="D28" t="s">
        <v>36</v>
      </c>
      <c r="E28" t="s">
        <v>37</v>
      </c>
      <c r="F28" t="s">
        <v>38</v>
      </c>
      <c r="G28" t="s">
        <v>39</v>
      </c>
      <c r="H28" t="s">
        <v>110</v>
      </c>
      <c r="I28" t="s">
        <v>55</v>
      </c>
      <c r="J28" t="s">
        <v>19</v>
      </c>
      <c r="K28" t="s">
        <v>40</v>
      </c>
      <c r="L28" t="s">
        <v>12</v>
      </c>
      <c r="M28" s="63">
        <v>1741922213</v>
      </c>
      <c r="N28" s="63">
        <v>1725348531.3399999</v>
      </c>
      <c r="O28" s="63">
        <v>1725348531.3399999</v>
      </c>
      <c r="P28" s="63">
        <v>1725348531.3399999</v>
      </c>
    </row>
    <row r="29" spans="1:16">
      <c r="A29" t="s">
        <v>118</v>
      </c>
      <c r="B29" t="s">
        <v>119</v>
      </c>
      <c r="C29" t="s">
        <v>35</v>
      </c>
      <c r="D29" t="s">
        <v>36</v>
      </c>
      <c r="E29" t="s">
        <v>37</v>
      </c>
      <c r="F29" t="s">
        <v>38</v>
      </c>
      <c r="G29" t="s">
        <v>56</v>
      </c>
      <c r="H29" t="s">
        <v>120</v>
      </c>
      <c r="I29" t="s">
        <v>55</v>
      </c>
      <c r="J29" t="s">
        <v>19</v>
      </c>
      <c r="K29" t="s">
        <v>40</v>
      </c>
      <c r="L29" t="s">
        <v>12</v>
      </c>
      <c r="M29" s="63">
        <v>1208192859</v>
      </c>
      <c r="N29" s="63">
        <v>1203640617.6800001</v>
      </c>
      <c r="O29" s="63">
        <v>1203640617.6800001</v>
      </c>
      <c r="P29" s="63">
        <v>1203640617.6800001</v>
      </c>
    </row>
    <row r="30" spans="1:16">
      <c r="A30" t="s">
        <v>59</v>
      </c>
      <c r="B30" t="s">
        <v>60</v>
      </c>
      <c r="C30" t="s">
        <v>35</v>
      </c>
      <c r="D30" t="s">
        <v>36</v>
      </c>
      <c r="E30" t="s">
        <v>37</v>
      </c>
      <c r="F30" t="s">
        <v>38</v>
      </c>
      <c r="G30" t="s">
        <v>41</v>
      </c>
      <c r="H30" t="s">
        <v>42</v>
      </c>
      <c r="I30" t="s">
        <v>13</v>
      </c>
      <c r="J30" t="s">
        <v>19</v>
      </c>
      <c r="K30" t="s">
        <v>40</v>
      </c>
      <c r="L30" t="s">
        <v>13</v>
      </c>
      <c r="M30" s="63">
        <v>37032</v>
      </c>
      <c r="N30" s="63">
        <v>37031.5</v>
      </c>
      <c r="O30" s="63">
        <v>37031</v>
      </c>
      <c r="P30" s="63">
        <v>37031</v>
      </c>
    </row>
    <row r="31" spans="1:16">
      <c r="A31" t="s">
        <v>61</v>
      </c>
      <c r="B31" t="s">
        <v>62</v>
      </c>
      <c r="C31" t="s">
        <v>35</v>
      </c>
      <c r="D31" t="s">
        <v>36</v>
      </c>
      <c r="E31" t="s">
        <v>37</v>
      </c>
      <c r="F31" t="s">
        <v>38</v>
      </c>
      <c r="G31" t="s">
        <v>39</v>
      </c>
      <c r="H31" t="s">
        <v>110</v>
      </c>
      <c r="I31" t="s">
        <v>13</v>
      </c>
      <c r="J31" t="s">
        <v>19</v>
      </c>
      <c r="K31" t="s">
        <v>40</v>
      </c>
      <c r="L31" t="s">
        <v>12</v>
      </c>
      <c r="M31" s="63">
        <v>112369</v>
      </c>
    </row>
    <row r="32" spans="1:16">
      <c r="A32" t="s">
        <v>61</v>
      </c>
      <c r="B32" t="s">
        <v>62</v>
      </c>
      <c r="C32" t="s">
        <v>35</v>
      </c>
      <c r="D32" t="s">
        <v>36</v>
      </c>
      <c r="E32" t="s">
        <v>37</v>
      </c>
      <c r="F32" t="s">
        <v>38</v>
      </c>
      <c r="G32" t="s">
        <v>39</v>
      </c>
      <c r="H32" t="s">
        <v>110</v>
      </c>
      <c r="I32" t="s">
        <v>13</v>
      </c>
      <c r="J32" t="s">
        <v>19</v>
      </c>
      <c r="K32" t="s">
        <v>40</v>
      </c>
      <c r="L32" t="s">
        <v>13</v>
      </c>
      <c r="M32" s="63">
        <v>244353</v>
      </c>
      <c r="N32" s="63">
        <v>242489.2</v>
      </c>
      <c r="O32" s="63">
        <v>242489.2</v>
      </c>
      <c r="P32" s="63">
        <v>242489.2</v>
      </c>
    </row>
    <row r="33" spans="1:16">
      <c r="A33" t="s">
        <v>121</v>
      </c>
      <c r="B33" t="s">
        <v>122</v>
      </c>
      <c r="C33" t="s">
        <v>35</v>
      </c>
      <c r="D33" t="s">
        <v>36</v>
      </c>
      <c r="E33" t="s">
        <v>37</v>
      </c>
      <c r="F33" t="s">
        <v>38</v>
      </c>
      <c r="G33" t="s">
        <v>39</v>
      </c>
      <c r="H33" t="s">
        <v>110</v>
      </c>
      <c r="I33" t="s">
        <v>13</v>
      </c>
      <c r="J33" t="s">
        <v>19</v>
      </c>
      <c r="K33" t="s">
        <v>40</v>
      </c>
      <c r="L33" t="s">
        <v>13</v>
      </c>
      <c r="M33" s="63">
        <v>182647</v>
      </c>
      <c r="N33" s="63">
        <v>181253.79</v>
      </c>
      <c r="O33" s="63">
        <v>181253.79</v>
      </c>
      <c r="P33" s="63">
        <v>181253.79</v>
      </c>
    </row>
    <row r="34" spans="1:16">
      <c r="A34" t="s">
        <v>63</v>
      </c>
      <c r="B34" t="s">
        <v>64</v>
      </c>
      <c r="C34" t="s">
        <v>35</v>
      </c>
      <c r="D34" t="s">
        <v>36</v>
      </c>
      <c r="E34" t="s">
        <v>37</v>
      </c>
      <c r="F34" t="s">
        <v>38</v>
      </c>
      <c r="G34" t="s">
        <v>39</v>
      </c>
      <c r="H34" t="s">
        <v>110</v>
      </c>
      <c r="I34" t="s">
        <v>13</v>
      </c>
      <c r="J34" t="s">
        <v>19</v>
      </c>
      <c r="K34" t="s">
        <v>40</v>
      </c>
      <c r="L34" t="s">
        <v>14</v>
      </c>
      <c r="M34" s="63">
        <v>95282391</v>
      </c>
    </row>
    <row r="35" spans="1:16">
      <c r="A35" t="s">
        <v>63</v>
      </c>
      <c r="B35" t="s">
        <v>64</v>
      </c>
      <c r="C35" t="s">
        <v>35</v>
      </c>
      <c r="D35" t="s">
        <v>36</v>
      </c>
      <c r="E35" t="s">
        <v>37</v>
      </c>
      <c r="F35" t="s">
        <v>38</v>
      </c>
      <c r="G35" t="s">
        <v>39</v>
      </c>
      <c r="H35" t="s">
        <v>110</v>
      </c>
      <c r="I35" t="s">
        <v>13</v>
      </c>
      <c r="J35" t="s">
        <v>19</v>
      </c>
      <c r="K35" t="s">
        <v>40</v>
      </c>
      <c r="L35" t="s">
        <v>12</v>
      </c>
      <c r="M35" s="63">
        <v>1278026</v>
      </c>
    </row>
    <row r="36" spans="1:16">
      <c r="A36" t="s">
        <v>63</v>
      </c>
      <c r="B36" t="s">
        <v>64</v>
      </c>
      <c r="C36" t="s">
        <v>35</v>
      </c>
      <c r="D36" t="s">
        <v>36</v>
      </c>
      <c r="E36" t="s">
        <v>37</v>
      </c>
      <c r="F36" t="s">
        <v>38</v>
      </c>
      <c r="G36" t="s">
        <v>39</v>
      </c>
      <c r="H36" t="s">
        <v>110</v>
      </c>
      <c r="I36" t="s">
        <v>13</v>
      </c>
      <c r="J36" t="s">
        <v>19</v>
      </c>
      <c r="K36" t="s">
        <v>40</v>
      </c>
      <c r="L36" t="s">
        <v>13</v>
      </c>
      <c r="M36" s="63">
        <v>573382</v>
      </c>
      <c r="N36" s="63">
        <v>569010.30000000005</v>
      </c>
      <c r="O36" s="63">
        <v>569010.30000000005</v>
      </c>
      <c r="P36" s="63">
        <v>569010.30000000005</v>
      </c>
    </row>
    <row r="37" spans="1:16">
      <c r="A37" t="s">
        <v>63</v>
      </c>
      <c r="B37" t="s">
        <v>64</v>
      </c>
      <c r="C37" t="s">
        <v>35</v>
      </c>
      <c r="D37" t="s">
        <v>36</v>
      </c>
      <c r="E37" t="s">
        <v>37</v>
      </c>
      <c r="F37" t="s">
        <v>38</v>
      </c>
      <c r="G37" t="s">
        <v>41</v>
      </c>
      <c r="H37" t="s">
        <v>42</v>
      </c>
      <c r="I37" t="s">
        <v>13</v>
      </c>
      <c r="J37" t="s">
        <v>19</v>
      </c>
      <c r="K37" t="s">
        <v>40</v>
      </c>
      <c r="L37" t="s">
        <v>13</v>
      </c>
      <c r="M37" s="63">
        <v>16435</v>
      </c>
      <c r="N37" s="63">
        <v>16435</v>
      </c>
      <c r="O37" s="63">
        <v>16434.3</v>
      </c>
      <c r="P37" s="63">
        <v>16434.3</v>
      </c>
    </row>
    <row r="38" spans="1:16">
      <c r="A38" t="s">
        <v>123</v>
      </c>
      <c r="B38" t="s">
        <v>124</v>
      </c>
      <c r="C38" t="s">
        <v>35</v>
      </c>
      <c r="D38" t="s">
        <v>36</v>
      </c>
      <c r="E38" t="s">
        <v>37</v>
      </c>
      <c r="F38" t="s">
        <v>38</v>
      </c>
      <c r="G38" t="s">
        <v>39</v>
      </c>
      <c r="H38" t="s">
        <v>110</v>
      </c>
      <c r="I38" t="s">
        <v>13</v>
      </c>
      <c r="J38" t="s">
        <v>19</v>
      </c>
      <c r="K38" t="s">
        <v>40</v>
      </c>
      <c r="L38" t="s">
        <v>12</v>
      </c>
      <c r="M38" s="63">
        <v>183060</v>
      </c>
      <c r="N38" s="63">
        <v>181663.62</v>
      </c>
      <c r="O38" s="63">
        <v>181663.62</v>
      </c>
      <c r="P38" s="63">
        <v>181663.62</v>
      </c>
    </row>
    <row r="39" spans="1:16">
      <c r="A39" t="s">
        <v>65</v>
      </c>
      <c r="B39" t="s">
        <v>66</v>
      </c>
      <c r="C39" t="s">
        <v>35</v>
      </c>
      <c r="D39" t="s">
        <v>36</v>
      </c>
      <c r="E39" t="s">
        <v>37</v>
      </c>
      <c r="F39" t="s">
        <v>38</v>
      </c>
      <c r="G39" t="s">
        <v>39</v>
      </c>
      <c r="H39" t="s">
        <v>110</v>
      </c>
      <c r="I39" t="s">
        <v>55</v>
      </c>
      <c r="J39" t="s">
        <v>19</v>
      </c>
      <c r="K39" t="s">
        <v>40</v>
      </c>
      <c r="L39" t="s">
        <v>12</v>
      </c>
      <c r="M39" s="63">
        <v>2937599</v>
      </c>
      <c r="N39" s="63">
        <v>2326445.77</v>
      </c>
      <c r="O39" s="63">
        <v>2326445.77</v>
      </c>
      <c r="P39" s="63">
        <v>2326445.77</v>
      </c>
    </row>
    <row r="40" spans="1:16">
      <c r="A40" t="s">
        <v>65</v>
      </c>
      <c r="B40" t="s">
        <v>66</v>
      </c>
      <c r="C40" t="s">
        <v>35</v>
      </c>
      <c r="D40" t="s">
        <v>36</v>
      </c>
      <c r="E40" t="s">
        <v>37</v>
      </c>
      <c r="F40" t="s">
        <v>38</v>
      </c>
      <c r="G40" t="s">
        <v>39</v>
      </c>
      <c r="H40" t="s">
        <v>110</v>
      </c>
      <c r="I40" t="s">
        <v>55</v>
      </c>
      <c r="J40" t="s">
        <v>107</v>
      </c>
      <c r="K40" t="s">
        <v>111</v>
      </c>
      <c r="L40" t="s">
        <v>12</v>
      </c>
      <c r="M40" s="63">
        <v>62915625</v>
      </c>
      <c r="N40" s="63">
        <v>62915625</v>
      </c>
      <c r="O40" s="63">
        <v>62915625</v>
      </c>
      <c r="P40" s="63">
        <v>62915625</v>
      </c>
    </row>
    <row r="41" spans="1:16">
      <c r="A41" t="s">
        <v>65</v>
      </c>
      <c r="B41" t="s">
        <v>66</v>
      </c>
      <c r="C41" t="s">
        <v>35</v>
      </c>
      <c r="D41" t="s">
        <v>36</v>
      </c>
      <c r="E41" t="s">
        <v>37</v>
      </c>
      <c r="F41" t="s">
        <v>38</v>
      </c>
      <c r="G41" t="s">
        <v>56</v>
      </c>
      <c r="H41" t="s">
        <v>120</v>
      </c>
      <c r="I41" t="s">
        <v>55</v>
      </c>
      <c r="J41" t="s">
        <v>107</v>
      </c>
      <c r="K41" t="s">
        <v>111</v>
      </c>
      <c r="L41" t="s">
        <v>12</v>
      </c>
      <c r="M41" s="63">
        <v>175816957</v>
      </c>
      <c r="N41" s="63">
        <v>175297979.56999999</v>
      </c>
      <c r="O41" s="63">
        <v>175297979.56999999</v>
      </c>
      <c r="P41" s="63">
        <v>175297979.56999999</v>
      </c>
    </row>
    <row r="42" spans="1:16">
      <c r="A42" t="s">
        <v>67</v>
      </c>
      <c r="B42" t="s">
        <v>68</v>
      </c>
      <c r="C42" t="s">
        <v>35</v>
      </c>
      <c r="D42" t="s">
        <v>36</v>
      </c>
      <c r="E42" t="s">
        <v>37</v>
      </c>
      <c r="F42" t="s">
        <v>38</v>
      </c>
      <c r="G42" t="s">
        <v>39</v>
      </c>
      <c r="H42" t="s">
        <v>110</v>
      </c>
      <c r="I42" t="s">
        <v>13</v>
      </c>
      <c r="J42" t="s">
        <v>19</v>
      </c>
      <c r="K42" t="s">
        <v>40</v>
      </c>
      <c r="L42" t="s">
        <v>14</v>
      </c>
      <c r="M42" s="63">
        <v>37978977</v>
      </c>
    </row>
    <row r="43" spans="1:16">
      <c r="A43" t="s">
        <v>67</v>
      </c>
      <c r="B43" t="s">
        <v>68</v>
      </c>
      <c r="C43" t="s">
        <v>35</v>
      </c>
      <c r="D43" t="s">
        <v>36</v>
      </c>
      <c r="E43" t="s">
        <v>37</v>
      </c>
      <c r="F43" t="s">
        <v>38</v>
      </c>
      <c r="G43" t="s">
        <v>39</v>
      </c>
      <c r="H43" t="s">
        <v>110</v>
      </c>
      <c r="I43" t="s">
        <v>13</v>
      </c>
      <c r="J43" t="s">
        <v>19</v>
      </c>
      <c r="K43" t="s">
        <v>40</v>
      </c>
      <c r="L43" t="s">
        <v>12</v>
      </c>
      <c r="M43" s="63">
        <v>641638872</v>
      </c>
      <c r="N43" s="63">
        <v>70514351.180000007</v>
      </c>
      <c r="O43" s="63">
        <v>70514351.180000007</v>
      </c>
      <c r="P43" s="63">
        <v>70514351.180000007</v>
      </c>
    </row>
    <row r="44" spans="1:16">
      <c r="A44" t="s">
        <v>67</v>
      </c>
      <c r="B44" t="s">
        <v>68</v>
      </c>
      <c r="C44" t="s">
        <v>35</v>
      </c>
      <c r="D44" t="s">
        <v>36</v>
      </c>
      <c r="E44" t="s">
        <v>37</v>
      </c>
      <c r="F44" t="s">
        <v>38</v>
      </c>
      <c r="G44" t="s">
        <v>39</v>
      </c>
      <c r="H44" t="s">
        <v>110</v>
      </c>
      <c r="I44" t="s">
        <v>13</v>
      </c>
      <c r="J44" t="s">
        <v>19</v>
      </c>
      <c r="K44" t="s">
        <v>40</v>
      </c>
      <c r="L44" t="s">
        <v>13</v>
      </c>
      <c r="M44" s="63">
        <v>59432109</v>
      </c>
      <c r="N44" s="63">
        <v>58979012.149999999</v>
      </c>
      <c r="O44" s="63">
        <v>58979012.149999999</v>
      </c>
      <c r="P44" s="63">
        <v>58979012.149999999</v>
      </c>
    </row>
    <row r="45" spans="1:16">
      <c r="A45" t="s">
        <v>67</v>
      </c>
      <c r="B45" t="s">
        <v>68</v>
      </c>
      <c r="C45" t="s">
        <v>35</v>
      </c>
      <c r="D45" t="s">
        <v>36</v>
      </c>
      <c r="E45" t="s">
        <v>37</v>
      </c>
      <c r="F45" t="s">
        <v>38</v>
      </c>
      <c r="G45" t="s">
        <v>41</v>
      </c>
      <c r="H45" t="s">
        <v>42</v>
      </c>
      <c r="I45" t="s">
        <v>13</v>
      </c>
      <c r="J45" t="s">
        <v>19</v>
      </c>
      <c r="K45" t="s">
        <v>40</v>
      </c>
      <c r="L45" t="s">
        <v>13</v>
      </c>
      <c r="M45" s="63">
        <v>28039571</v>
      </c>
      <c r="N45" s="63">
        <v>28039570.079999998</v>
      </c>
      <c r="O45" s="63">
        <v>28039556.420000002</v>
      </c>
      <c r="P45" s="63">
        <v>28039556.420000002</v>
      </c>
    </row>
    <row r="46" spans="1:16">
      <c r="A46" t="s">
        <v>67</v>
      </c>
      <c r="B46" t="s">
        <v>68</v>
      </c>
      <c r="C46" t="s">
        <v>35</v>
      </c>
      <c r="D46" t="s">
        <v>36</v>
      </c>
      <c r="E46" t="s">
        <v>37</v>
      </c>
      <c r="F46" t="s">
        <v>38</v>
      </c>
      <c r="G46" t="s">
        <v>56</v>
      </c>
      <c r="H46" t="s">
        <v>120</v>
      </c>
      <c r="I46" t="s">
        <v>13</v>
      </c>
      <c r="J46" t="s">
        <v>19</v>
      </c>
      <c r="K46" t="s">
        <v>40</v>
      </c>
      <c r="L46" t="s">
        <v>14</v>
      </c>
      <c r="M46" s="63">
        <v>127093</v>
      </c>
      <c r="N46" s="63">
        <v>127092.07</v>
      </c>
      <c r="O46" s="63">
        <v>127092.07</v>
      </c>
      <c r="P46" s="63">
        <v>127092.07</v>
      </c>
    </row>
    <row r="47" spans="1:16">
      <c r="A47" t="s">
        <v>67</v>
      </c>
      <c r="B47" t="s">
        <v>68</v>
      </c>
      <c r="C47" t="s">
        <v>35</v>
      </c>
      <c r="D47" t="s">
        <v>36</v>
      </c>
      <c r="E47" t="s">
        <v>37</v>
      </c>
      <c r="F47" t="s">
        <v>38</v>
      </c>
      <c r="G47" t="s">
        <v>56</v>
      </c>
      <c r="H47" t="s">
        <v>120</v>
      </c>
      <c r="I47" t="s">
        <v>13</v>
      </c>
      <c r="J47" t="s">
        <v>19</v>
      </c>
      <c r="K47" t="s">
        <v>40</v>
      </c>
      <c r="L47" t="s">
        <v>12</v>
      </c>
      <c r="M47" s="63">
        <v>273790960</v>
      </c>
      <c r="N47" s="63">
        <v>272908149.38</v>
      </c>
      <c r="O47" s="63">
        <v>272908149.38</v>
      </c>
      <c r="P47" s="63">
        <v>272908149.38</v>
      </c>
    </row>
    <row r="48" spans="1:16">
      <c r="A48" t="s">
        <v>67</v>
      </c>
      <c r="B48" t="s">
        <v>68</v>
      </c>
      <c r="C48" t="s">
        <v>35</v>
      </c>
      <c r="D48" t="s">
        <v>36</v>
      </c>
      <c r="E48" t="s">
        <v>37</v>
      </c>
      <c r="F48" t="s">
        <v>38</v>
      </c>
      <c r="G48" t="s">
        <v>56</v>
      </c>
      <c r="H48" t="s">
        <v>120</v>
      </c>
      <c r="I48" t="s">
        <v>13</v>
      </c>
      <c r="J48" t="s">
        <v>19</v>
      </c>
      <c r="K48" t="s">
        <v>40</v>
      </c>
      <c r="L48" t="s">
        <v>13</v>
      </c>
      <c r="M48" s="63">
        <v>34936446</v>
      </c>
      <c r="N48" s="63">
        <v>34819421.380000003</v>
      </c>
      <c r="O48" s="63">
        <v>34819421.380000003</v>
      </c>
      <c r="P48" s="63">
        <v>34819421.380000003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/>
  <dimension ref="A1:P48"/>
  <sheetViews>
    <sheetView zoomScale="65" workbookViewId="0">
      <selection activeCell="O8" sqref="O8"/>
    </sheetView>
  </sheetViews>
  <sheetFormatPr defaultRowHeight="12.75"/>
  <cols>
    <col min="13" max="16" width="16.85546875" customWidth="1"/>
  </cols>
  <sheetData>
    <row r="1" spans="1:16">
      <c r="A1" t="s">
        <v>126</v>
      </c>
    </row>
    <row r="3" spans="1:16" ht="10.5" customHeight="1">
      <c r="A3" t="s">
        <v>109</v>
      </c>
    </row>
    <row r="4" spans="1:16" ht="10.5" customHeight="1">
      <c r="A4" s="95" t="s">
        <v>136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</row>
    <row r="5" spans="1:16" ht="10.5" customHeight="1">
      <c r="A5" s="95" t="s">
        <v>127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</row>
    <row r="7" spans="1:16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128</v>
      </c>
      <c r="O7" t="s">
        <v>129</v>
      </c>
      <c r="P7" t="s">
        <v>130</v>
      </c>
    </row>
    <row r="8" spans="1:16">
      <c r="M8" t="s">
        <v>31</v>
      </c>
      <c r="N8" t="s">
        <v>131</v>
      </c>
      <c r="O8" t="s">
        <v>132</v>
      </c>
      <c r="P8" t="s">
        <v>133</v>
      </c>
    </row>
    <row r="9" spans="1:16">
      <c r="L9" t="s">
        <v>32</v>
      </c>
      <c r="M9" t="s">
        <v>134</v>
      </c>
      <c r="N9" t="s">
        <v>134</v>
      </c>
      <c r="O9" t="s">
        <v>134</v>
      </c>
      <c r="P9" t="s">
        <v>134</v>
      </c>
    </row>
    <row r="10" spans="1:16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110</v>
      </c>
      <c r="I10" t="s">
        <v>13</v>
      </c>
      <c r="J10" t="s">
        <v>19</v>
      </c>
      <c r="K10" t="s">
        <v>40</v>
      </c>
      <c r="L10" t="s">
        <v>13</v>
      </c>
      <c r="M10" s="63">
        <v>395896</v>
      </c>
      <c r="N10" s="63">
        <v>392877.37</v>
      </c>
      <c r="O10" s="63">
        <v>392877.37</v>
      </c>
      <c r="P10" s="63">
        <v>392877.37</v>
      </c>
    </row>
    <row r="11" spans="1:16">
      <c r="A11" t="s">
        <v>43</v>
      </c>
      <c r="B11" t="s">
        <v>44</v>
      </c>
      <c r="C11" t="s">
        <v>35</v>
      </c>
      <c r="D11" t="s">
        <v>36</v>
      </c>
      <c r="E11" t="s">
        <v>37</v>
      </c>
      <c r="F11" t="s">
        <v>38</v>
      </c>
      <c r="G11" t="s">
        <v>39</v>
      </c>
      <c r="H11" t="s">
        <v>110</v>
      </c>
      <c r="I11" t="s">
        <v>13</v>
      </c>
      <c r="J11" t="s">
        <v>19</v>
      </c>
      <c r="K11" t="s">
        <v>40</v>
      </c>
      <c r="L11" t="s">
        <v>12</v>
      </c>
      <c r="M11" s="63">
        <v>12174691</v>
      </c>
      <c r="N11" s="63">
        <v>11984979.199999999</v>
      </c>
      <c r="O11" s="63">
        <v>11984979.199999999</v>
      </c>
      <c r="P11" s="63">
        <v>11984979.199999999</v>
      </c>
    </row>
    <row r="12" spans="1:16">
      <c r="A12" t="s">
        <v>45</v>
      </c>
      <c r="B12" t="s">
        <v>46</v>
      </c>
      <c r="C12" t="s">
        <v>35</v>
      </c>
      <c r="D12" t="s">
        <v>36</v>
      </c>
      <c r="E12" t="s">
        <v>37</v>
      </c>
      <c r="F12" t="s">
        <v>38</v>
      </c>
      <c r="G12" t="s">
        <v>39</v>
      </c>
      <c r="H12" t="s">
        <v>110</v>
      </c>
      <c r="I12" t="s">
        <v>13</v>
      </c>
      <c r="J12" t="s">
        <v>19</v>
      </c>
      <c r="K12" t="s">
        <v>40</v>
      </c>
      <c r="L12" t="s">
        <v>12</v>
      </c>
      <c r="M12" s="63">
        <v>108283</v>
      </c>
      <c r="N12" s="63">
        <v>107457.41</v>
      </c>
      <c r="O12" s="63">
        <v>107457.41</v>
      </c>
      <c r="P12" s="63">
        <v>107457.41</v>
      </c>
    </row>
    <row r="13" spans="1:16">
      <c r="A13" t="s">
        <v>45</v>
      </c>
      <c r="B13" t="s">
        <v>46</v>
      </c>
      <c r="C13" t="s">
        <v>35</v>
      </c>
      <c r="D13" t="s">
        <v>36</v>
      </c>
      <c r="E13" t="s">
        <v>37</v>
      </c>
      <c r="F13" t="s">
        <v>38</v>
      </c>
      <c r="G13" t="s">
        <v>39</v>
      </c>
      <c r="H13" t="s">
        <v>110</v>
      </c>
      <c r="I13" t="s">
        <v>13</v>
      </c>
      <c r="J13" t="s">
        <v>19</v>
      </c>
      <c r="K13" t="s">
        <v>40</v>
      </c>
      <c r="L13" t="s">
        <v>13</v>
      </c>
      <c r="M13" s="63">
        <v>2742648</v>
      </c>
      <c r="N13" s="63">
        <v>2721737.79</v>
      </c>
      <c r="O13" s="63">
        <v>2721737.79</v>
      </c>
      <c r="P13" s="63">
        <v>2721737.79</v>
      </c>
    </row>
    <row r="14" spans="1:16">
      <c r="A14" t="s">
        <v>45</v>
      </c>
      <c r="B14" t="s">
        <v>46</v>
      </c>
      <c r="C14" t="s">
        <v>35</v>
      </c>
      <c r="D14" t="s">
        <v>36</v>
      </c>
      <c r="E14" t="s">
        <v>37</v>
      </c>
      <c r="F14" t="s">
        <v>38</v>
      </c>
      <c r="G14" t="s">
        <v>41</v>
      </c>
      <c r="H14" t="s">
        <v>42</v>
      </c>
      <c r="I14" t="s">
        <v>13</v>
      </c>
      <c r="J14" t="s">
        <v>19</v>
      </c>
      <c r="K14" t="s">
        <v>40</v>
      </c>
      <c r="L14" t="s">
        <v>13</v>
      </c>
      <c r="M14" s="63">
        <v>204846</v>
      </c>
      <c r="N14" s="63">
        <v>204846</v>
      </c>
      <c r="O14" s="63">
        <v>204846</v>
      </c>
      <c r="P14" s="63">
        <v>204846</v>
      </c>
    </row>
    <row r="15" spans="1:16">
      <c r="A15" t="s">
        <v>47</v>
      </c>
      <c r="B15" t="s">
        <v>48</v>
      </c>
      <c r="C15" t="s">
        <v>35</v>
      </c>
      <c r="D15" t="s">
        <v>36</v>
      </c>
      <c r="E15" t="s">
        <v>37</v>
      </c>
      <c r="F15" t="s">
        <v>38</v>
      </c>
      <c r="G15" t="s">
        <v>41</v>
      </c>
      <c r="H15" t="s">
        <v>42</v>
      </c>
      <c r="I15" t="s">
        <v>13</v>
      </c>
      <c r="J15" t="s">
        <v>19</v>
      </c>
      <c r="K15" t="s">
        <v>40</v>
      </c>
      <c r="L15" t="s">
        <v>13</v>
      </c>
      <c r="M15" s="63">
        <v>11038</v>
      </c>
      <c r="N15" s="63">
        <v>11038</v>
      </c>
      <c r="O15" s="63">
        <v>11038</v>
      </c>
      <c r="P15" s="63">
        <v>11038</v>
      </c>
    </row>
    <row r="16" spans="1:16">
      <c r="A16" t="s">
        <v>49</v>
      </c>
      <c r="B16" t="s">
        <v>50</v>
      </c>
      <c r="C16" t="s">
        <v>35</v>
      </c>
      <c r="D16" t="s">
        <v>36</v>
      </c>
      <c r="E16" t="s">
        <v>37</v>
      </c>
      <c r="F16" t="s">
        <v>38</v>
      </c>
      <c r="G16" t="s">
        <v>39</v>
      </c>
      <c r="H16" t="s">
        <v>110</v>
      </c>
      <c r="I16" t="s">
        <v>13</v>
      </c>
      <c r="J16" t="s">
        <v>19</v>
      </c>
      <c r="K16" t="s">
        <v>40</v>
      </c>
      <c r="L16" t="s">
        <v>12</v>
      </c>
      <c r="M16" s="63">
        <v>7823638</v>
      </c>
      <c r="N16" s="63">
        <v>7702281.4000000004</v>
      </c>
      <c r="O16" s="63">
        <v>7702281.4000000004</v>
      </c>
      <c r="P16" s="63">
        <v>7702281.4000000004</v>
      </c>
    </row>
    <row r="17" spans="1:16">
      <c r="A17" t="s">
        <v>49</v>
      </c>
      <c r="B17" t="s">
        <v>50</v>
      </c>
      <c r="C17" t="s">
        <v>35</v>
      </c>
      <c r="D17" t="s">
        <v>36</v>
      </c>
      <c r="E17" t="s">
        <v>37</v>
      </c>
      <c r="F17" t="s">
        <v>38</v>
      </c>
      <c r="G17" t="s">
        <v>39</v>
      </c>
      <c r="H17" t="s">
        <v>110</v>
      </c>
      <c r="I17" t="s">
        <v>13</v>
      </c>
      <c r="J17" t="s">
        <v>19</v>
      </c>
      <c r="K17" t="s">
        <v>40</v>
      </c>
      <c r="L17" t="s">
        <v>13</v>
      </c>
      <c r="M17" s="63">
        <v>864707</v>
      </c>
      <c r="N17" s="63">
        <v>858113.73</v>
      </c>
      <c r="O17" s="63">
        <v>858113.73</v>
      </c>
      <c r="P17" s="63">
        <v>858113.73</v>
      </c>
    </row>
    <row r="18" spans="1:16">
      <c r="A18" t="s">
        <v>49</v>
      </c>
      <c r="B18" t="s">
        <v>50</v>
      </c>
      <c r="C18" t="s">
        <v>35</v>
      </c>
      <c r="D18" t="s">
        <v>36</v>
      </c>
      <c r="E18" t="s">
        <v>37</v>
      </c>
      <c r="F18" t="s">
        <v>38</v>
      </c>
      <c r="G18" t="s">
        <v>41</v>
      </c>
      <c r="H18" t="s">
        <v>42</v>
      </c>
      <c r="I18" t="s">
        <v>13</v>
      </c>
      <c r="J18" t="s">
        <v>19</v>
      </c>
      <c r="K18" t="s">
        <v>40</v>
      </c>
      <c r="L18" t="s">
        <v>13</v>
      </c>
      <c r="M18" s="63">
        <v>38161</v>
      </c>
      <c r="N18" s="63">
        <v>38159.74</v>
      </c>
      <c r="O18" s="63">
        <v>38158.400000000001</v>
      </c>
      <c r="P18" s="63">
        <v>38158.400000000001</v>
      </c>
    </row>
    <row r="19" spans="1:16">
      <c r="A19" t="s">
        <v>51</v>
      </c>
      <c r="B19" t="s">
        <v>52</v>
      </c>
      <c r="C19" t="s">
        <v>35</v>
      </c>
      <c r="D19" t="s">
        <v>36</v>
      </c>
      <c r="E19" t="s">
        <v>37</v>
      </c>
      <c r="F19" t="s">
        <v>38</v>
      </c>
      <c r="G19" t="s">
        <v>39</v>
      </c>
      <c r="H19" t="s">
        <v>110</v>
      </c>
      <c r="I19" t="s">
        <v>13</v>
      </c>
      <c r="J19" t="s">
        <v>19</v>
      </c>
      <c r="K19" t="s">
        <v>40</v>
      </c>
      <c r="L19" t="s">
        <v>12</v>
      </c>
      <c r="M19" s="63">
        <v>64391</v>
      </c>
      <c r="N19" s="63">
        <v>63386.74</v>
      </c>
      <c r="O19" s="63">
        <v>63386.74</v>
      </c>
      <c r="P19" s="63">
        <v>63386.74</v>
      </c>
    </row>
    <row r="20" spans="1:16">
      <c r="A20" t="s">
        <v>53</v>
      </c>
      <c r="B20" t="s">
        <v>54</v>
      </c>
      <c r="C20" t="s">
        <v>35</v>
      </c>
      <c r="D20" t="s">
        <v>36</v>
      </c>
      <c r="E20" t="s">
        <v>37</v>
      </c>
      <c r="F20" t="s">
        <v>38</v>
      </c>
      <c r="G20" t="s">
        <v>41</v>
      </c>
      <c r="H20" t="s">
        <v>42</v>
      </c>
      <c r="I20" t="s">
        <v>55</v>
      </c>
      <c r="J20" t="s">
        <v>107</v>
      </c>
      <c r="K20" t="s">
        <v>111</v>
      </c>
      <c r="L20" t="s">
        <v>13</v>
      </c>
      <c r="M20" s="63">
        <v>0</v>
      </c>
      <c r="N20" s="63">
        <v>0</v>
      </c>
      <c r="O20" s="63">
        <v>0</v>
      </c>
      <c r="P20" s="63">
        <v>0</v>
      </c>
    </row>
    <row r="21" spans="1:16">
      <c r="A21" t="s">
        <v>57</v>
      </c>
      <c r="B21" t="s">
        <v>58</v>
      </c>
      <c r="C21" t="s">
        <v>35</v>
      </c>
      <c r="D21" t="s">
        <v>36</v>
      </c>
      <c r="E21" t="s">
        <v>37</v>
      </c>
      <c r="F21" t="s">
        <v>38</v>
      </c>
      <c r="G21" t="s">
        <v>41</v>
      </c>
      <c r="H21" t="s">
        <v>42</v>
      </c>
      <c r="I21" t="s">
        <v>55</v>
      </c>
      <c r="J21" t="s">
        <v>108</v>
      </c>
      <c r="K21" t="s">
        <v>111</v>
      </c>
      <c r="L21" t="s">
        <v>13</v>
      </c>
      <c r="M21" s="63">
        <v>12549</v>
      </c>
      <c r="N21" s="63">
        <v>12549</v>
      </c>
      <c r="O21" s="63">
        <v>12548.94</v>
      </c>
      <c r="P21" s="63">
        <v>12548.94</v>
      </c>
    </row>
    <row r="22" spans="1:16">
      <c r="A22" t="s">
        <v>112</v>
      </c>
      <c r="B22" t="s">
        <v>113</v>
      </c>
      <c r="C22" t="s">
        <v>35</v>
      </c>
      <c r="D22" t="s">
        <v>36</v>
      </c>
      <c r="E22" t="s">
        <v>37</v>
      </c>
      <c r="F22" t="s">
        <v>38</v>
      </c>
      <c r="G22" t="s">
        <v>39</v>
      </c>
      <c r="H22" t="s">
        <v>110</v>
      </c>
      <c r="I22" t="s">
        <v>13</v>
      </c>
      <c r="J22" t="s">
        <v>19</v>
      </c>
      <c r="K22" t="s">
        <v>40</v>
      </c>
      <c r="L22" t="s">
        <v>14</v>
      </c>
      <c r="M22" s="63">
        <v>265709</v>
      </c>
      <c r="N22" s="63">
        <v>260189.01</v>
      </c>
      <c r="O22" s="63">
        <v>260189.01</v>
      </c>
      <c r="P22" s="63">
        <v>260189.01</v>
      </c>
    </row>
    <row r="23" spans="1:16">
      <c r="A23" t="s">
        <v>114</v>
      </c>
      <c r="B23" t="s">
        <v>115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110</v>
      </c>
      <c r="I23" t="s">
        <v>55</v>
      </c>
      <c r="J23" t="s">
        <v>19</v>
      </c>
      <c r="K23" t="s">
        <v>40</v>
      </c>
      <c r="L23" t="s">
        <v>13</v>
      </c>
      <c r="M23" s="63">
        <v>688927</v>
      </c>
      <c r="N23" s="63">
        <v>589733.31000000006</v>
      </c>
      <c r="O23" s="63">
        <v>589733.31000000006</v>
      </c>
      <c r="P23" s="63">
        <v>589733.31000000006</v>
      </c>
    </row>
    <row r="24" spans="1:16">
      <c r="A24" t="s">
        <v>114</v>
      </c>
      <c r="B24" t="s">
        <v>115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110</v>
      </c>
      <c r="I24" t="s">
        <v>55</v>
      </c>
      <c r="J24" t="s">
        <v>107</v>
      </c>
      <c r="K24" t="s">
        <v>111</v>
      </c>
      <c r="L24" t="s">
        <v>12</v>
      </c>
      <c r="M24" s="63">
        <v>38322588</v>
      </c>
      <c r="N24" s="63">
        <v>37616435.829999998</v>
      </c>
      <c r="O24" s="63">
        <v>37616435.829999998</v>
      </c>
      <c r="P24" s="63">
        <v>37616435.829999998</v>
      </c>
    </row>
    <row r="25" spans="1:16">
      <c r="A25" t="s">
        <v>114</v>
      </c>
      <c r="B25" t="s">
        <v>115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110</v>
      </c>
      <c r="I25" t="s">
        <v>55</v>
      </c>
      <c r="J25" t="s">
        <v>107</v>
      </c>
      <c r="K25" t="s">
        <v>111</v>
      </c>
      <c r="L25" t="s">
        <v>13</v>
      </c>
      <c r="M25" s="63">
        <v>12322087</v>
      </c>
      <c r="N25" s="63">
        <v>12322087</v>
      </c>
      <c r="O25" s="63">
        <v>12322087</v>
      </c>
      <c r="P25" s="63">
        <v>12322087</v>
      </c>
    </row>
    <row r="26" spans="1:16">
      <c r="A26" t="s">
        <v>114</v>
      </c>
      <c r="B26" t="s">
        <v>115</v>
      </c>
      <c r="C26" t="s">
        <v>35</v>
      </c>
      <c r="D26" t="s">
        <v>36</v>
      </c>
      <c r="E26" t="s">
        <v>37</v>
      </c>
      <c r="F26" t="s">
        <v>38</v>
      </c>
      <c r="G26" t="s">
        <v>41</v>
      </c>
      <c r="H26" t="s">
        <v>42</v>
      </c>
      <c r="I26" t="s">
        <v>55</v>
      </c>
      <c r="J26" t="s">
        <v>107</v>
      </c>
      <c r="K26" t="s">
        <v>111</v>
      </c>
      <c r="L26" t="s">
        <v>13</v>
      </c>
      <c r="M26" s="63">
        <v>279087</v>
      </c>
      <c r="N26" s="63">
        <v>279086.62</v>
      </c>
      <c r="O26" s="63">
        <v>279083.53999999998</v>
      </c>
      <c r="P26" s="63">
        <v>279083.53999999998</v>
      </c>
    </row>
    <row r="27" spans="1:16">
      <c r="A27" t="s">
        <v>116</v>
      </c>
      <c r="B27" t="s">
        <v>117</v>
      </c>
      <c r="C27" t="s">
        <v>35</v>
      </c>
      <c r="D27" t="s">
        <v>36</v>
      </c>
      <c r="E27" t="s">
        <v>37</v>
      </c>
      <c r="F27" t="s">
        <v>38</v>
      </c>
      <c r="G27" t="s">
        <v>39</v>
      </c>
      <c r="H27" t="s">
        <v>110</v>
      </c>
      <c r="I27" t="s">
        <v>13</v>
      </c>
      <c r="J27" t="s">
        <v>19</v>
      </c>
      <c r="K27" t="s">
        <v>40</v>
      </c>
      <c r="L27" t="s">
        <v>13</v>
      </c>
      <c r="M27" s="63">
        <v>276035</v>
      </c>
      <c r="N27" s="63">
        <v>273930.43</v>
      </c>
      <c r="O27" s="63">
        <v>273930.43</v>
      </c>
      <c r="P27" s="63">
        <v>273930.43</v>
      </c>
    </row>
    <row r="28" spans="1:16">
      <c r="A28" t="s">
        <v>118</v>
      </c>
      <c r="B28" t="s">
        <v>119</v>
      </c>
      <c r="C28" t="s">
        <v>35</v>
      </c>
      <c r="D28" t="s">
        <v>36</v>
      </c>
      <c r="E28" t="s">
        <v>37</v>
      </c>
      <c r="F28" t="s">
        <v>38</v>
      </c>
      <c r="G28" t="s">
        <v>39</v>
      </c>
      <c r="H28" t="s">
        <v>110</v>
      </c>
      <c r="I28" t="s">
        <v>55</v>
      </c>
      <c r="J28" t="s">
        <v>19</v>
      </c>
      <c r="K28" t="s">
        <v>40</v>
      </c>
      <c r="L28" t="s">
        <v>12</v>
      </c>
      <c r="M28" s="63">
        <v>1741922213</v>
      </c>
      <c r="N28" s="63">
        <v>1725157939.4100001</v>
      </c>
      <c r="O28" s="63">
        <v>1725157939.4100001</v>
      </c>
      <c r="P28" s="63">
        <v>1725157939.4100001</v>
      </c>
    </row>
    <row r="29" spans="1:16">
      <c r="A29" t="s">
        <v>118</v>
      </c>
      <c r="B29" t="s">
        <v>119</v>
      </c>
      <c r="C29" t="s">
        <v>35</v>
      </c>
      <c r="D29" t="s">
        <v>36</v>
      </c>
      <c r="E29" t="s">
        <v>37</v>
      </c>
      <c r="F29" t="s">
        <v>38</v>
      </c>
      <c r="G29" t="s">
        <v>56</v>
      </c>
      <c r="H29" t="s">
        <v>120</v>
      </c>
      <c r="I29" t="s">
        <v>55</v>
      </c>
      <c r="J29" t="s">
        <v>19</v>
      </c>
      <c r="K29" t="s">
        <v>40</v>
      </c>
      <c r="L29" t="s">
        <v>12</v>
      </c>
      <c r="M29" s="63">
        <v>1334117581</v>
      </c>
      <c r="N29" s="63">
        <v>1329148364.8499999</v>
      </c>
      <c r="O29" s="63">
        <v>1329148364.8499999</v>
      </c>
      <c r="P29" s="63">
        <v>1329148364.8499999</v>
      </c>
    </row>
    <row r="30" spans="1:16">
      <c r="A30" t="s">
        <v>59</v>
      </c>
      <c r="B30" t="s">
        <v>60</v>
      </c>
      <c r="C30" t="s">
        <v>35</v>
      </c>
      <c r="D30" t="s">
        <v>36</v>
      </c>
      <c r="E30" t="s">
        <v>37</v>
      </c>
      <c r="F30" t="s">
        <v>38</v>
      </c>
      <c r="G30" t="s">
        <v>41</v>
      </c>
      <c r="H30" t="s">
        <v>42</v>
      </c>
      <c r="I30" t="s">
        <v>13</v>
      </c>
      <c r="J30" t="s">
        <v>19</v>
      </c>
      <c r="K30" t="s">
        <v>40</v>
      </c>
      <c r="L30" t="s">
        <v>13</v>
      </c>
      <c r="M30" s="63">
        <v>37032</v>
      </c>
      <c r="N30" s="63">
        <v>37031.5</v>
      </c>
      <c r="O30" s="63">
        <v>37031</v>
      </c>
      <c r="P30" s="63">
        <v>37031</v>
      </c>
    </row>
    <row r="31" spans="1:16">
      <c r="A31" t="s">
        <v>61</v>
      </c>
      <c r="B31" t="s">
        <v>62</v>
      </c>
      <c r="C31" t="s">
        <v>35</v>
      </c>
      <c r="D31" t="s">
        <v>36</v>
      </c>
      <c r="E31" t="s">
        <v>37</v>
      </c>
      <c r="F31" t="s">
        <v>38</v>
      </c>
      <c r="G31" t="s">
        <v>39</v>
      </c>
      <c r="H31" t="s">
        <v>110</v>
      </c>
      <c r="I31" t="s">
        <v>13</v>
      </c>
      <c r="J31" t="s">
        <v>19</v>
      </c>
      <c r="K31" t="s">
        <v>40</v>
      </c>
      <c r="L31" t="s">
        <v>12</v>
      </c>
      <c r="M31" s="63">
        <v>112369</v>
      </c>
      <c r="N31" s="63">
        <v>110617.37</v>
      </c>
      <c r="O31" s="63">
        <v>110617.37</v>
      </c>
      <c r="P31" s="63">
        <v>110617.37</v>
      </c>
    </row>
    <row r="32" spans="1:16">
      <c r="A32" t="s">
        <v>61</v>
      </c>
      <c r="B32" t="s">
        <v>62</v>
      </c>
      <c r="C32" t="s">
        <v>35</v>
      </c>
      <c r="D32" t="s">
        <v>36</v>
      </c>
      <c r="E32" t="s">
        <v>37</v>
      </c>
      <c r="F32" t="s">
        <v>38</v>
      </c>
      <c r="G32" t="s">
        <v>39</v>
      </c>
      <c r="H32" t="s">
        <v>110</v>
      </c>
      <c r="I32" t="s">
        <v>13</v>
      </c>
      <c r="J32" t="s">
        <v>19</v>
      </c>
      <c r="K32" t="s">
        <v>40</v>
      </c>
      <c r="L32" t="s">
        <v>13</v>
      </c>
      <c r="M32" s="63">
        <v>244353</v>
      </c>
      <c r="N32" s="63">
        <v>242489.2</v>
      </c>
      <c r="O32" s="63">
        <v>242489.2</v>
      </c>
      <c r="P32" s="63">
        <v>242489.2</v>
      </c>
    </row>
    <row r="33" spans="1:16">
      <c r="A33" t="s">
        <v>121</v>
      </c>
      <c r="B33" t="s">
        <v>122</v>
      </c>
      <c r="C33" t="s">
        <v>35</v>
      </c>
      <c r="D33" t="s">
        <v>36</v>
      </c>
      <c r="E33" t="s">
        <v>37</v>
      </c>
      <c r="F33" t="s">
        <v>38</v>
      </c>
      <c r="G33" t="s">
        <v>39</v>
      </c>
      <c r="H33" t="s">
        <v>110</v>
      </c>
      <c r="I33" t="s">
        <v>13</v>
      </c>
      <c r="J33" t="s">
        <v>19</v>
      </c>
      <c r="K33" t="s">
        <v>40</v>
      </c>
      <c r="L33" t="s">
        <v>13</v>
      </c>
      <c r="M33" s="63">
        <v>182647</v>
      </c>
      <c r="N33" s="63">
        <v>181253.79</v>
      </c>
      <c r="O33" s="63">
        <v>181253.79</v>
      </c>
      <c r="P33" s="63">
        <v>181253.79</v>
      </c>
    </row>
    <row r="34" spans="1:16">
      <c r="A34" t="s">
        <v>63</v>
      </c>
      <c r="B34" t="s">
        <v>64</v>
      </c>
      <c r="C34" t="s">
        <v>35</v>
      </c>
      <c r="D34" t="s">
        <v>36</v>
      </c>
      <c r="E34" t="s">
        <v>37</v>
      </c>
      <c r="F34" t="s">
        <v>38</v>
      </c>
      <c r="G34" t="s">
        <v>39</v>
      </c>
      <c r="H34" t="s">
        <v>110</v>
      </c>
      <c r="I34" t="s">
        <v>13</v>
      </c>
      <c r="J34" t="s">
        <v>19</v>
      </c>
      <c r="K34" t="s">
        <v>40</v>
      </c>
      <c r="L34" t="s">
        <v>14</v>
      </c>
      <c r="M34" s="63">
        <v>95282391</v>
      </c>
      <c r="N34" s="63">
        <v>93797658.700000003</v>
      </c>
      <c r="O34" s="63">
        <v>93797658.700000003</v>
      </c>
      <c r="P34" s="63">
        <v>93797658.700000003</v>
      </c>
    </row>
    <row r="35" spans="1:16">
      <c r="A35" t="s">
        <v>63</v>
      </c>
      <c r="B35" t="s">
        <v>64</v>
      </c>
      <c r="C35" t="s">
        <v>35</v>
      </c>
      <c r="D35" t="s">
        <v>36</v>
      </c>
      <c r="E35" t="s">
        <v>37</v>
      </c>
      <c r="F35" t="s">
        <v>38</v>
      </c>
      <c r="G35" t="s">
        <v>39</v>
      </c>
      <c r="H35" t="s">
        <v>110</v>
      </c>
      <c r="I35" t="s">
        <v>13</v>
      </c>
      <c r="J35" t="s">
        <v>19</v>
      </c>
      <c r="K35" t="s">
        <v>40</v>
      </c>
      <c r="L35" t="s">
        <v>12</v>
      </c>
      <c r="M35" s="63">
        <v>1278026</v>
      </c>
      <c r="N35" s="63">
        <v>1248147.67</v>
      </c>
      <c r="O35" s="63">
        <v>1248147.67</v>
      </c>
      <c r="P35" s="63">
        <v>1248147.67</v>
      </c>
    </row>
    <row r="36" spans="1:16">
      <c r="A36" t="s">
        <v>63</v>
      </c>
      <c r="B36" t="s">
        <v>64</v>
      </c>
      <c r="C36" t="s">
        <v>35</v>
      </c>
      <c r="D36" t="s">
        <v>36</v>
      </c>
      <c r="E36" t="s">
        <v>37</v>
      </c>
      <c r="F36" t="s">
        <v>38</v>
      </c>
      <c r="G36" t="s">
        <v>39</v>
      </c>
      <c r="H36" t="s">
        <v>110</v>
      </c>
      <c r="I36" t="s">
        <v>13</v>
      </c>
      <c r="J36" t="s">
        <v>19</v>
      </c>
      <c r="K36" t="s">
        <v>40</v>
      </c>
      <c r="L36" t="s">
        <v>13</v>
      </c>
      <c r="M36" s="63">
        <v>573382</v>
      </c>
      <c r="N36" s="63">
        <v>569010.30000000005</v>
      </c>
      <c r="O36" s="63">
        <v>569010.30000000005</v>
      </c>
      <c r="P36" s="63">
        <v>569010.30000000005</v>
      </c>
    </row>
    <row r="37" spans="1:16">
      <c r="A37" t="s">
        <v>63</v>
      </c>
      <c r="B37" t="s">
        <v>64</v>
      </c>
      <c r="C37" t="s">
        <v>35</v>
      </c>
      <c r="D37" t="s">
        <v>36</v>
      </c>
      <c r="E37" t="s">
        <v>37</v>
      </c>
      <c r="F37" t="s">
        <v>38</v>
      </c>
      <c r="G37" t="s">
        <v>41</v>
      </c>
      <c r="H37" t="s">
        <v>42</v>
      </c>
      <c r="I37" t="s">
        <v>13</v>
      </c>
      <c r="J37" t="s">
        <v>19</v>
      </c>
      <c r="K37" t="s">
        <v>40</v>
      </c>
      <c r="L37" t="s">
        <v>13</v>
      </c>
      <c r="M37" s="63">
        <v>16435</v>
      </c>
      <c r="N37" s="63">
        <v>16435</v>
      </c>
      <c r="O37" s="63">
        <v>16434.3</v>
      </c>
      <c r="P37" s="63">
        <v>16434.3</v>
      </c>
    </row>
    <row r="38" spans="1:16">
      <c r="A38" t="s">
        <v>123</v>
      </c>
      <c r="B38" t="s">
        <v>124</v>
      </c>
      <c r="C38" t="s">
        <v>35</v>
      </c>
      <c r="D38" t="s">
        <v>36</v>
      </c>
      <c r="E38" t="s">
        <v>37</v>
      </c>
      <c r="F38" t="s">
        <v>38</v>
      </c>
      <c r="G38" t="s">
        <v>39</v>
      </c>
      <c r="H38" t="s">
        <v>110</v>
      </c>
      <c r="I38" t="s">
        <v>13</v>
      </c>
      <c r="J38" t="s">
        <v>19</v>
      </c>
      <c r="K38" t="s">
        <v>40</v>
      </c>
      <c r="L38" t="s">
        <v>12</v>
      </c>
      <c r="M38" s="63">
        <v>183060</v>
      </c>
      <c r="N38" s="63">
        <v>181663.62</v>
      </c>
      <c r="O38" s="63">
        <v>181663.62</v>
      </c>
      <c r="P38" s="63">
        <v>181663.62</v>
      </c>
    </row>
    <row r="39" spans="1:16">
      <c r="A39" t="s">
        <v>65</v>
      </c>
      <c r="B39" t="s">
        <v>66</v>
      </c>
      <c r="C39" t="s">
        <v>35</v>
      </c>
      <c r="D39" t="s">
        <v>36</v>
      </c>
      <c r="E39" t="s">
        <v>37</v>
      </c>
      <c r="F39" t="s">
        <v>38</v>
      </c>
      <c r="G39" t="s">
        <v>39</v>
      </c>
      <c r="H39" t="s">
        <v>110</v>
      </c>
      <c r="I39" t="s">
        <v>55</v>
      </c>
      <c r="J39" t="s">
        <v>19</v>
      </c>
      <c r="K39" t="s">
        <v>40</v>
      </c>
      <c r="L39" t="s">
        <v>12</v>
      </c>
      <c r="M39" s="63">
        <v>2937599</v>
      </c>
      <c r="N39" s="63">
        <v>2326445.77</v>
      </c>
      <c r="O39" s="63">
        <v>2326445.77</v>
      </c>
      <c r="P39" s="63">
        <v>2326445.77</v>
      </c>
    </row>
    <row r="40" spans="1:16">
      <c r="A40" t="s">
        <v>65</v>
      </c>
      <c r="B40" t="s">
        <v>66</v>
      </c>
      <c r="C40" t="s">
        <v>35</v>
      </c>
      <c r="D40" t="s">
        <v>36</v>
      </c>
      <c r="E40" t="s">
        <v>37</v>
      </c>
      <c r="F40" t="s">
        <v>38</v>
      </c>
      <c r="G40" t="s">
        <v>39</v>
      </c>
      <c r="H40" t="s">
        <v>110</v>
      </c>
      <c r="I40" t="s">
        <v>55</v>
      </c>
      <c r="J40" t="s">
        <v>107</v>
      </c>
      <c r="K40" t="s">
        <v>111</v>
      </c>
      <c r="L40" t="s">
        <v>12</v>
      </c>
      <c r="M40" s="63">
        <v>62915625</v>
      </c>
      <c r="N40" s="63">
        <v>62915625</v>
      </c>
      <c r="O40" s="63">
        <v>62915625</v>
      </c>
      <c r="P40" s="63">
        <v>62915625</v>
      </c>
    </row>
    <row r="41" spans="1:16">
      <c r="A41" t="s">
        <v>65</v>
      </c>
      <c r="B41" t="s">
        <v>66</v>
      </c>
      <c r="C41" t="s">
        <v>35</v>
      </c>
      <c r="D41" t="s">
        <v>36</v>
      </c>
      <c r="E41" t="s">
        <v>37</v>
      </c>
      <c r="F41" t="s">
        <v>38</v>
      </c>
      <c r="G41" t="s">
        <v>56</v>
      </c>
      <c r="H41" t="s">
        <v>120</v>
      </c>
      <c r="I41" t="s">
        <v>55</v>
      </c>
      <c r="J41" t="s">
        <v>107</v>
      </c>
      <c r="K41" t="s">
        <v>111</v>
      </c>
      <c r="L41" t="s">
        <v>12</v>
      </c>
      <c r="M41" s="63">
        <v>189200110</v>
      </c>
      <c r="N41" s="63">
        <v>188642448.88999999</v>
      </c>
      <c r="O41" s="63">
        <v>188642448.88999999</v>
      </c>
      <c r="P41" s="63">
        <v>188642448.88999999</v>
      </c>
    </row>
    <row r="42" spans="1:16">
      <c r="A42" t="s">
        <v>67</v>
      </c>
      <c r="B42" t="s">
        <v>68</v>
      </c>
      <c r="C42" t="s">
        <v>35</v>
      </c>
      <c r="D42" t="s">
        <v>36</v>
      </c>
      <c r="E42" t="s">
        <v>37</v>
      </c>
      <c r="F42" t="s">
        <v>38</v>
      </c>
      <c r="G42" t="s">
        <v>39</v>
      </c>
      <c r="H42" t="s">
        <v>110</v>
      </c>
      <c r="I42" t="s">
        <v>13</v>
      </c>
      <c r="J42" t="s">
        <v>19</v>
      </c>
      <c r="K42" t="s">
        <v>40</v>
      </c>
      <c r="L42" t="s">
        <v>14</v>
      </c>
      <c r="M42" s="63">
        <v>37978977</v>
      </c>
      <c r="N42" s="63">
        <v>37127035.469999999</v>
      </c>
      <c r="O42" s="63">
        <v>37127035.469999999</v>
      </c>
      <c r="P42" s="63">
        <v>37127035.469999999</v>
      </c>
    </row>
    <row r="43" spans="1:16">
      <c r="A43" t="s">
        <v>67</v>
      </c>
      <c r="B43" t="s">
        <v>68</v>
      </c>
      <c r="C43" t="s">
        <v>35</v>
      </c>
      <c r="D43" t="s">
        <v>36</v>
      </c>
      <c r="E43" t="s">
        <v>37</v>
      </c>
      <c r="F43" t="s">
        <v>38</v>
      </c>
      <c r="G43" t="s">
        <v>39</v>
      </c>
      <c r="H43" t="s">
        <v>110</v>
      </c>
      <c r="I43" t="s">
        <v>13</v>
      </c>
      <c r="J43" t="s">
        <v>19</v>
      </c>
      <c r="K43" t="s">
        <v>40</v>
      </c>
      <c r="L43" t="s">
        <v>12</v>
      </c>
      <c r="M43" s="63">
        <v>641638872</v>
      </c>
      <c r="N43" s="63">
        <v>626292219.03999996</v>
      </c>
      <c r="O43" s="63">
        <v>626292219.03999996</v>
      </c>
      <c r="P43" s="63">
        <v>626292219.03999996</v>
      </c>
    </row>
    <row r="44" spans="1:16">
      <c r="A44" t="s">
        <v>67</v>
      </c>
      <c r="B44" t="s">
        <v>68</v>
      </c>
      <c r="C44" t="s">
        <v>35</v>
      </c>
      <c r="D44" t="s">
        <v>36</v>
      </c>
      <c r="E44" t="s">
        <v>37</v>
      </c>
      <c r="F44" t="s">
        <v>38</v>
      </c>
      <c r="G44" t="s">
        <v>39</v>
      </c>
      <c r="H44" t="s">
        <v>110</v>
      </c>
      <c r="I44" t="s">
        <v>13</v>
      </c>
      <c r="J44" t="s">
        <v>19</v>
      </c>
      <c r="K44" t="s">
        <v>40</v>
      </c>
      <c r="L44" t="s">
        <v>13</v>
      </c>
      <c r="M44" s="63">
        <v>59432109</v>
      </c>
      <c r="N44" s="63">
        <v>58979012.149999999</v>
      </c>
      <c r="O44" s="63">
        <v>58979012.149999999</v>
      </c>
      <c r="P44" s="63">
        <v>58979012.149999999</v>
      </c>
    </row>
    <row r="45" spans="1:16">
      <c r="A45" t="s">
        <v>67</v>
      </c>
      <c r="B45" t="s">
        <v>68</v>
      </c>
      <c r="C45" t="s">
        <v>35</v>
      </c>
      <c r="D45" t="s">
        <v>36</v>
      </c>
      <c r="E45" t="s">
        <v>37</v>
      </c>
      <c r="F45" t="s">
        <v>38</v>
      </c>
      <c r="G45" t="s">
        <v>41</v>
      </c>
      <c r="H45" t="s">
        <v>42</v>
      </c>
      <c r="I45" t="s">
        <v>13</v>
      </c>
      <c r="J45" t="s">
        <v>19</v>
      </c>
      <c r="K45" t="s">
        <v>40</v>
      </c>
      <c r="L45" t="s">
        <v>13</v>
      </c>
      <c r="M45" s="63">
        <v>28187446</v>
      </c>
      <c r="N45" s="63">
        <v>28187445.079999998</v>
      </c>
      <c r="O45" s="63">
        <v>28187431.199999999</v>
      </c>
      <c r="P45" s="63">
        <v>28187431.199999999</v>
      </c>
    </row>
    <row r="46" spans="1:16">
      <c r="A46" t="s">
        <v>67</v>
      </c>
      <c r="B46" t="s">
        <v>68</v>
      </c>
      <c r="C46" t="s">
        <v>35</v>
      </c>
      <c r="D46" t="s">
        <v>36</v>
      </c>
      <c r="E46" t="s">
        <v>37</v>
      </c>
      <c r="F46" t="s">
        <v>38</v>
      </c>
      <c r="G46" t="s">
        <v>56</v>
      </c>
      <c r="H46" t="s">
        <v>120</v>
      </c>
      <c r="I46" t="s">
        <v>13</v>
      </c>
      <c r="J46" t="s">
        <v>19</v>
      </c>
      <c r="K46" t="s">
        <v>40</v>
      </c>
      <c r="L46" t="s">
        <v>14</v>
      </c>
      <c r="M46" s="63">
        <v>127093</v>
      </c>
      <c r="N46" s="63">
        <v>127092.07</v>
      </c>
      <c r="O46" s="63">
        <v>127092.07</v>
      </c>
      <c r="P46" s="63">
        <v>127092.07</v>
      </c>
    </row>
    <row r="47" spans="1:16">
      <c r="A47" t="s">
        <v>67</v>
      </c>
      <c r="B47" t="s">
        <v>68</v>
      </c>
      <c r="C47" t="s">
        <v>35</v>
      </c>
      <c r="D47" t="s">
        <v>36</v>
      </c>
      <c r="E47" t="s">
        <v>37</v>
      </c>
      <c r="F47" t="s">
        <v>38</v>
      </c>
      <c r="G47" t="s">
        <v>56</v>
      </c>
      <c r="H47" t="s">
        <v>120</v>
      </c>
      <c r="I47" t="s">
        <v>13</v>
      </c>
      <c r="J47" t="s">
        <v>19</v>
      </c>
      <c r="K47" t="s">
        <v>40</v>
      </c>
      <c r="L47" t="s">
        <v>12</v>
      </c>
      <c r="M47" s="63">
        <v>294782991</v>
      </c>
      <c r="N47" s="63">
        <v>293854435.99000001</v>
      </c>
      <c r="O47" s="63">
        <v>293854435.99000001</v>
      </c>
      <c r="P47" s="63">
        <v>293854435.99000001</v>
      </c>
    </row>
    <row r="48" spans="1:16">
      <c r="A48" t="s">
        <v>67</v>
      </c>
      <c r="B48" t="s">
        <v>68</v>
      </c>
      <c r="C48" t="s">
        <v>35</v>
      </c>
      <c r="D48" t="s">
        <v>36</v>
      </c>
      <c r="E48" t="s">
        <v>37</v>
      </c>
      <c r="F48" t="s">
        <v>38</v>
      </c>
      <c r="G48" t="s">
        <v>56</v>
      </c>
      <c r="H48" t="s">
        <v>120</v>
      </c>
      <c r="I48" t="s">
        <v>13</v>
      </c>
      <c r="J48" t="s">
        <v>19</v>
      </c>
      <c r="K48" t="s">
        <v>40</v>
      </c>
      <c r="L48" t="s">
        <v>13</v>
      </c>
      <c r="M48" s="63">
        <v>37451531</v>
      </c>
      <c r="N48" s="63">
        <v>37334506.380000003</v>
      </c>
      <c r="O48" s="63">
        <v>37334506.380000003</v>
      </c>
      <c r="P48" s="63">
        <v>37334506.380000003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/>
  <dimension ref="A1:P51"/>
  <sheetViews>
    <sheetView zoomScale="55" zoomScaleNormal="55" workbookViewId="0">
      <selection activeCell="O8" sqref="O8"/>
    </sheetView>
  </sheetViews>
  <sheetFormatPr defaultRowHeight="12.75"/>
  <cols>
    <col min="13" max="13" width="22.42578125" bestFit="1" customWidth="1"/>
    <col min="14" max="14" width="50.7109375" bestFit="1" customWidth="1"/>
    <col min="15" max="15" width="48.140625" bestFit="1" customWidth="1"/>
    <col min="16" max="16" width="43.140625" bestFit="1" customWidth="1"/>
  </cols>
  <sheetData>
    <row r="1" spans="1:16">
      <c r="A1" t="s">
        <v>126</v>
      </c>
    </row>
    <row r="3" spans="1:16" ht="10.5" customHeight="1">
      <c r="A3" t="s">
        <v>109</v>
      </c>
    </row>
    <row r="4" spans="1:16" ht="10.5" customHeight="1">
      <c r="A4" s="95" t="s">
        <v>137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</row>
    <row r="5" spans="1:16" ht="10.5" customHeight="1">
      <c r="A5" s="95" t="s">
        <v>127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</row>
    <row r="7" spans="1:16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 t="s">
        <v>30</v>
      </c>
      <c r="N7" t="s">
        <v>128</v>
      </c>
      <c r="O7" t="s">
        <v>129</v>
      </c>
      <c r="P7" t="s">
        <v>130</v>
      </c>
    </row>
    <row r="8" spans="1:16">
      <c r="M8" t="s">
        <v>31</v>
      </c>
      <c r="N8" t="s">
        <v>131</v>
      </c>
      <c r="O8" t="s">
        <v>132</v>
      </c>
      <c r="P8" t="s">
        <v>133</v>
      </c>
    </row>
    <row r="9" spans="1:16">
      <c r="L9" t="s">
        <v>32</v>
      </c>
      <c r="M9" t="s">
        <v>134</v>
      </c>
      <c r="N9" t="s">
        <v>134</v>
      </c>
      <c r="O9" t="s">
        <v>134</v>
      </c>
      <c r="P9" t="s">
        <v>134</v>
      </c>
    </row>
    <row r="10" spans="1:16">
      <c r="A10" t="s">
        <v>33</v>
      </c>
      <c r="B10" t="s">
        <v>34</v>
      </c>
      <c r="C10" t="s">
        <v>35</v>
      </c>
      <c r="D10" t="s">
        <v>36</v>
      </c>
      <c r="E10" t="s">
        <v>37</v>
      </c>
      <c r="F10" t="s">
        <v>38</v>
      </c>
      <c r="G10" t="s">
        <v>39</v>
      </c>
      <c r="H10" t="s">
        <v>110</v>
      </c>
      <c r="I10" t="s">
        <v>13</v>
      </c>
      <c r="J10" t="s">
        <v>19</v>
      </c>
      <c r="K10" t="s">
        <v>40</v>
      </c>
      <c r="L10" t="s">
        <v>13</v>
      </c>
      <c r="M10" s="63">
        <v>392877.37</v>
      </c>
      <c r="N10" s="63">
        <v>392877.37</v>
      </c>
      <c r="O10" s="63">
        <v>392877.37</v>
      </c>
      <c r="P10" s="63">
        <v>392877.37</v>
      </c>
    </row>
    <row r="11" spans="1:16">
      <c r="A11" t="s">
        <v>33</v>
      </c>
      <c r="B11" t="s">
        <v>34</v>
      </c>
      <c r="C11" t="s">
        <v>35</v>
      </c>
      <c r="D11" t="s">
        <v>36</v>
      </c>
      <c r="E11" t="s">
        <v>37</v>
      </c>
      <c r="F11" t="s">
        <v>38</v>
      </c>
      <c r="G11" t="s">
        <v>41</v>
      </c>
      <c r="H11" t="s">
        <v>42</v>
      </c>
      <c r="I11" t="s">
        <v>13</v>
      </c>
      <c r="J11" t="s">
        <v>19</v>
      </c>
      <c r="K11" t="s">
        <v>40</v>
      </c>
      <c r="L11" t="s">
        <v>13</v>
      </c>
      <c r="M11" s="63">
        <v>59506</v>
      </c>
      <c r="N11" s="63">
        <v>59505.52</v>
      </c>
      <c r="O11" s="63">
        <v>59505.52</v>
      </c>
      <c r="P11" s="63">
        <v>59505.52</v>
      </c>
    </row>
    <row r="12" spans="1:16">
      <c r="A12" t="s">
        <v>43</v>
      </c>
      <c r="B12" t="s">
        <v>44</v>
      </c>
      <c r="C12" t="s">
        <v>35</v>
      </c>
      <c r="D12" t="s">
        <v>36</v>
      </c>
      <c r="E12" t="s">
        <v>37</v>
      </c>
      <c r="F12" t="s">
        <v>38</v>
      </c>
      <c r="G12" t="s">
        <v>39</v>
      </c>
      <c r="H12" t="s">
        <v>110</v>
      </c>
      <c r="I12" t="s">
        <v>13</v>
      </c>
      <c r="J12" t="s">
        <v>19</v>
      </c>
      <c r="K12" t="s">
        <v>40</v>
      </c>
      <c r="L12" t="s">
        <v>12</v>
      </c>
      <c r="M12" s="63">
        <v>11984979.199999999</v>
      </c>
      <c r="N12" s="63">
        <v>11984979.199999999</v>
      </c>
      <c r="O12" s="63">
        <v>11984979.199999999</v>
      </c>
      <c r="P12" s="63">
        <v>11984979.199999999</v>
      </c>
    </row>
    <row r="13" spans="1:16">
      <c r="A13" t="s">
        <v>45</v>
      </c>
      <c r="B13" t="s">
        <v>46</v>
      </c>
      <c r="C13" t="s">
        <v>35</v>
      </c>
      <c r="D13" t="s">
        <v>36</v>
      </c>
      <c r="E13" t="s">
        <v>37</v>
      </c>
      <c r="F13" t="s">
        <v>38</v>
      </c>
      <c r="G13" t="s">
        <v>39</v>
      </c>
      <c r="H13" t="s">
        <v>110</v>
      </c>
      <c r="I13" t="s">
        <v>13</v>
      </c>
      <c r="J13" t="s">
        <v>19</v>
      </c>
      <c r="K13" t="s">
        <v>40</v>
      </c>
      <c r="L13" t="s">
        <v>12</v>
      </c>
      <c r="M13" s="63">
        <v>107457.41</v>
      </c>
      <c r="N13" s="63">
        <v>107457.41</v>
      </c>
      <c r="O13" s="63">
        <v>107457.41</v>
      </c>
      <c r="P13" s="63">
        <v>107457.41</v>
      </c>
    </row>
    <row r="14" spans="1:16">
      <c r="A14" t="s">
        <v>45</v>
      </c>
      <c r="B14" t="s">
        <v>46</v>
      </c>
      <c r="C14" t="s">
        <v>35</v>
      </c>
      <c r="D14" t="s">
        <v>36</v>
      </c>
      <c r="E14" t="s">
        <v>37</v>
      </c>
      <c r="F14" t="s">
        <v>38</v>
      </c>
      <c r="G14" t="s">
        <v>39</v>
      </c>
      <c r="H14" t="s">
        <v>110</v>
      </c>
      <c r="I14" t="s">
        <v>13</v>
      </c>
      <c r="J14" t="s">
        <v>19</v>
      </c>
      <c r="K14" t="s">
        <v>40</v>
      </c>
      <c r="L14" t="s">
        <v>13</v>
      </c>
      <c r="M14" s="63">
        <v>2721737.79</v>
      </c>
      <c r="N14" s="63">
        <v>2721737.79</v>
      </c>
      <c r="O14" s="63">
        <v>2721737.79</v>
      </c>
      <c r="P14" s="63">
        <v>2721737.79</v>
      </c>
    </row>
    <row r="15" spans="1:16">
      <c r="A15" t="s">
        <v>45</v>
      </c>
      <c r="B15" t="s">
        <v>46</v>
      </c>
      <c r="C15" t="s">
        <v>35</v>
      </c>
      <c r="D15" t="s">
        <v>36</v>
      </c>
      <c r="E15" t="s">
        <v>37</v>
      </c>
      <c r="F15" t="s">
        <v>38</v>
      </c>
      <c r="G15" t="s">
        <v>41</v>
      </c>
      <c r="H15" t="s">
        <v>42</v>
      </c>
      <c r="I15" t="s">
        <v>13</v>
      </c>
      <c r="J15" t="s">
        <v>19</v>
      </c>
      <c r="K15" t="s">
        <v>40</v>
      </c>
      <c r="L15" t="s">
        <v>13</v>
      </c>
      <c r="M15" s="63">
        <v>204846</v>
      </c>
      <c r="N15" s="63">
        <v>204846</v>
      </c>
      <c r="O15" s="63">
        <v>204846</v>
      </c>
      <c r="P15" s="63">
        <v>204846</v>
      </c>
    </row>
    <row r="16" spans="1:16">
      <c r="A16" t="s">
        <v>47</v>
      </c>
      <c r="B16" t="s">
        <v>48</v>
      </c>
      <c r="C16" t="s">
        <v>35</v>
      </c>
      <c r="D16" t="s">
        <v>36</v>
      </c>
      <c r="E16" t="s">
        <v>37</v>
      </c>
      <c r="F16" t="s">
        <v>38</v>
      </c>
      <c r="G16" t="s">
        <v>41</v>
      </c>
      <c r="H16" t="s">
        <v>42</v>
      </c>
      <c r="I16" t="s">
        <v>13</v>
      </c>
      <c r="J16" t="s">
        <v>19</v>
      </c>
      <c r="K16" t="s">
        <v>40</v>
      </c>
      <c r="L16" t="s">
        <v>13</v>
      </c>
      <c r="M16" s="63">
        <v>11038</v>
      </c>
      <c r="N16" s="63">
        <v>11038</v>
      </c>
      <c r="O16" s="63">
        <v>11038</v>
      </c>
      <c r="P16" s="63">
        <v>11038</v>
      </c>
    </row>
    <row r="17" spans="1:16">
      <c r="A17" t="s">
        <v>49</v>
      </c>
      <c r="B17" t="s">
        <v>50</v>
      </c>
      <c r="C17" t="s">
        <v>35</v>
      </c>
      <c r="D17" t="s">
        <v>36</v>
      </c>
      <c r="E17" t="s">
        <v>37</v>
      </c>
      <c r="F17" t="s">
        <v>38</v>
      </c>
      <c r="G17" t="s">
        <v>39</v>
      </c>
      <c r="H17" t="s">
        <v>110</v>
      </c>
      <c r="I17" t="s">
        <v>13</v>
      </c>
      <c r="J17" t="s">
        <v>19</v>
      </c>
      <c r="K17" t="s">
        <v>40</v>
      </c>
      <c r="L17" t="s">
        <v>12</v>
      </c>
      <c r="M17" s="63">
        <v>7702281.4000000004</v>
      </c>
      <c r="N17" s="63">
        <v>7702281.4000000004</v>
      </c>
      <c r="O17" s="63">
        <v>7702281.4000000004</v>
      </c>
      <c r="P17" s="63">
        <v>7702281.4000000004</v>
      </c>
    </row>
    <row r="18" spans="1:16">
      <c r="A18" t="s">
        <v>49</v>
      </c>
      <c r="B18" t="s">
        <v>50</v>
      </c>
      <c r="C18" t="s">
        <v>35</v>
      </c>
      <c r="D18" t="s">
        <v>36</v>
      </c>
      <c r="E18" t="s">
        <v>37</v>
      </c>
      <c r="F18" t="s">
        <v>38</v>
      </c>
      <c r="G18" t="s">
        <v>39</v>
      </c>
      <c r="H18" t="s">
        <v>110</v>
      </c>
      <c r="I18" t="s">
        <v>13</v>
      </c>
      <c r="J18" t="s">
        <v>19</v>
      </c>
      <c r="K18" t="s">
        <v>40</v>
      </c>
      <c r="L18" t="s">
        <v>13</v>
      </c>
      <c r="M18" s="63">
        <v>858113.73</v>
      </c>
      <c r="N18" s="63">
        <v>858113.73</v>
      </c>
      <c r="O18" s="63">
        <v>858113.73</v>
      </c>
      <c r="P18" s="63">
        <v>858113.73</v>
      </c>
    </row>
    <row r="19" spans="1:16">
      <c r="A19" t="s">
        <v>49</v>
      </c>
      <c r="B19" t="s">
        <v>50</v>
      </c>
      <c r="C19" t="s">
        <v>35</v>
      </c>
      <c r="D19" t="s">
        <v>36</v>
      </c>
      <c r="E19" t="s">
        <v>37</v>
      </c>
      <c r="F19" t="s">
        <v>38</v>
      </c>
      <c r="G19" t="s">
        <v>41</v>
      </c>
      <c r="H19" t="s">
        <v>42</v>
      </c>
      <c r="I19" t="s">
        <v>13</v>
      </c>
      <c r="J19" t="s">
        <v>19</v>
      </c>
      <c r="K19" t="s">
        <v>40</v>
      </c>
      <c r="L19" t="s">
        <v>13</v>
      </c>
      <c r="M19" s="63">
        <v>63057</v>
      </c>
      <c r="N19" s="63">
        <v>63053.120000000003</v>
      </c>
      <c r="O19" s="63">
        <v>63053.120000000003</v>
      </c>
      <c r="P19" s="63">
        <v>63053.120000000003</v>
      </c>
    </row>
    <row r="20" spans="1:16">
      <c r="A20" t="s">
        <v>51</v>
      </c>
      <c r="B20" t="s">
        <v>52</v>
      </c>
      <c r="C20" t="s">
        <v>35</v>
      </c>
      <c r="D20" t="s">
        <v>36</v>
      </c>
      <c r="E20" t="s">
        <v>37</v>
      </c>
      <c r="F20" t="s">
        <v>38</v>
      </c>
      <c r="G20" t="s">
        <v>39</v>
      </c>
      <c r="H20" t="s">
        <v>110</v>
      </c>
      <c r="I20" t="s">
        <v>13</v>
      </c>
      <c r="J20" t="s">
        <v>19</v>
      </c>
      <c r="K20" t="s">
        <v>40</v>
      </c>
      <c r="L20" t="s">
        <v>12</v>
      </c>
      <c r="M20" s="63">
        <v>63386.74</v>
      </c>
      <c r="N20" s="63">
        <v>63386.74</v>
      </c>
      <c r="O20" s="63">
        <v>63386.74</v>
      </c>
      <c r="P20" s="63">
        <v>63386.74</v>
      </c>
    </row>
    <row r="21" spans="1:16">
      <c r="A21" t="s">
        <v>53</v>
      </c>
      <c r="B21" t="s">
        <v>54</v>
      </c>
      <c r="C21" t="s">
        <v>35</v>
      </c>
      <c r="D21" t="s">
        <v>36</v>
      </c>
      <c r="E21" t="s">
        <v>37</v>
      </c>
      <c r="F21" t="s">
        <v>38</v>
      </c>
      <c r="G21" t="s">
        <v>41</v>
      </c>
      <c r="H21" t="s">
        <v>42</v>
      </c>
      <c r="I21" t="s">
        <v>55</v>
      </c>
      <c r="J21" t="s">
        <v>107</v>
      </c>
      <c r="K21" t="s">
        <v>111</v>
      </c>
      <c r="L21" t="s">
        <v>13</v>
      </c>
      <c r="M21" s="63">
        <v>0</v>
      </c>
      <c r="N21" s="63">
        <v>0</v>
      </c>
      <c r="O21" s="63">
        <v>0</v>
      </c>
      <c r="P21" s="63">
        <v>0</v>
      </c>
    </row>
    <row r="22" spans="1:16">
      <c r="A22" t="s">
        <v>57</v>
      </c>
      <c r="B22" t="s">
        <v>58</v>
      </c>
      <c r="C22" t="s">
        <v>35</v>
      </c>
      <c r="D22" t="s">
        <v>36</v>
      </c>
      <c r="E22" t="s">
        <v>37</v>
      </c>
      <c r="F22" t="s">
        <v>38</v>
      </c>
      <c r="G22" t="s">
        <v>41</v>
      </c>
      <c r="H22" t="s">
        <v>42</v>
      </c>
      <c r="I22" t="s">
        <v>55</v>
      </c>
      <c r="J22" t="s">
        <v>108</v>
      </c>
      <c r="K22" t="s">
        <v>111</v>
      </c>
      <c r="L22" t="s">
        <v>13</v>
      </c>
      <c r="M22" s="63">
        <v>12549</v>
      </c>
      <c r="N22" s="63">
        <v>12548.94</v>
      </c>
      <c r="O22" s="63">
        <v>12548.94</v>
      </c>
      <c r="P22" s="63">
        <v>12548.94</v>
      </c>
    </row>
    <row r="23" spans="1:16">
      <c r="A23" t="s">
        <v>112</v>
      </c>
      <c r="B23" t="s">
        <v>113</v>
      </c>
      <c r="C23" t="s">
        <v>35</v>
      </c>
      <c r="D23" t="s">
        <v>36</v>
      </c>
      <c r="E23" t="s">
        <v>37</v>
      </c>
      <c r="F23" t="s">
        <v>38</v>
      </c>
      <c r="G23" t="s">
        <v>39</v>
      </c>
      <c r="H23" t="s">
        <v>110</v>
      </c>
      <c r="I23" t="s">
        <v>13</v>
      </c>
      <c r="J23" t="s">
        <v>19</v>
      </c>
      <c r="K23" t="s">
        <v>40</v>
      </c>
      <c r="L23" t="s">
        <v>14</v>
      </c>
      <c r="M23" s="63">
        <v>260189.01</v>
      </c>
      <c r="N23" s="63">
        <v>260189.01</v>
      </c>
      <c r="O23" s="63">
        <v>260189.01</v>
      </c>
      <c r="P23" s="63">
        <v>260189.01</v>
      </c>
    </row>
    <row r="24" spans="1:16">
      <c r="A24" t="s">
        <v>114</v>
      </c>
      <c r="B24" t="s">
        <v>115</v>
      </c>
      <c r="C24" t="s">
        <v>35</v>
      </c>
      <c r="D24" t="s">
        <v>36</v>
      </c>
      <c r="E24" t="s">
        <v>37</v>
      </c>
      <c r="F24" t="s">
        <v>38</v>
      </c>
      <c r="G24" t="s">
        <v>39</v>
      </c>
      <c r="H24" t="s">
        <v>110</v>
      </c>
      <c r="I24" t="s">
        <v>55</v>
      </c>
      <c r="J24" t="s">
        <v>19</v>
      </c>
      <c r="K24" t="s">
        <v>40</v>
      </c>
      <c r="L24" t="s">
        <v>13</v>
      </c>
      <c r="M24" s="63">
        <v>589733.31000000006</v>
      </c>
      <c r="N24" s="63">
        <v>589733.31000000006</v>
      </c>
      <c r="O24" s="63">
        <v>589733.31000000006</v>
      </c>
      <c r="P24" s="63">
        <v>589733.31000000006</v>
      </c>
    </row>
    <row r="25" spans="1:16">
      <c r="A25" t="s">
        <v>114</v>
      </c>
      <c r="B25" t="s">
        <v>115</v>
      </c>
      <c r="C25" t="s">
        <v>35</v>
      </c>
      <c r="D25" t="s">
        <v>36</v>
      </c>
      <c r="E25" t="s">
        <v>37</v>
      </c>
      <c r="F25" t="s">
        <v>38</v>
      </c>
      <c r="G25" t="s">
        <v>39</v>
      </c>
      <c r="H25" t="s">
        <v>110</v>
      </c>
      <c r="I25" t="s">
        <v>55</v>
      </c>
      <c r="J25" t="s">
        <v>107</v>
      </c>
      <c r="K25" t="s">
        <v>111</v>
      </c>
      <c r="L25" t="s">
        <v>12</v>
      </c>
      <c r="M25" s="63">
        <v>37613886.789999999</v>
      </c>
      <c r="N25" s="63">
        <v>37613886.789999999</v>
      </c>
      <c r="O25" s="63">
        <v>37613886.789999999</v>
      </c>
      <c r="P25" s="63">
        <v>37613886.789999999</v>
      </c>
    </row>
    <row r="26" spans="1:16">
      <c r="A26" t="s">
        <v>114</v>
      </c>
      <c r="B26" t="s">
        <v>115</v>
      </c>
      <c r="C26" t="s">
        <v>35</v>
      </c>
      <c r="D26" t="s">
        <v>36</v>
      </c>
      <c r="E26" t="s">
        <v>37</v>
      </c>
      <c r="F26" t="s">
        <v>38</v>
      </c>
      <c r="G26" t="s">
        <v>39</v>
      </c>
      <c r="H26" t="s">
        <v>110</v>
      </c>
      <c r="I26" t="s">
        <v>55</v>
      </c>
      <c r="J26" t="s">
        <v>107</v>
      </c>
      <c r="K26" t="s">
        <v>111</v>
      </c>
      <c r="L26" t="s">
        <v>13</v>
      </c>
      <c r="M26" s="63">
        <v>12322087</v>
      </c>
      <c r="N26" s="63">
        <v>12322087</v>
      </c>
      <c r="O26" s="63">
        <v>12322087</v>
      </c>
      <c r="P26" s="63">
        <v>12322087</v>
      </c>
    </row>
    <row r="27" spans="1:16">
      <c r="A27" t="s">
        <v>114</v>
      </c>
      <c r="B27" t="s">
        <v>115</v>
      </c>
      <c r="C27" t="s">
        <v>35</v>
      </c>
      <c r="D27" t="s">
        <v>36</v>
      </c>
      <c r="E27" t="s">
        <v>37</v>
      </c>
      <c r="F27" t="s">
        <v>38</v>
      </c>
      <c r="G27" t="s">
        <v>41</v>
      </c>
      <c r="H27" t="s">
        <v>42</v>
      </c>
      <c r="I27" t="s">
        <v>55</v>
      </c>
      <c r="J27" t="s">
        <v>107</v>
      </c>
      <c r="K27" t="s">
        <v>111</v>
      </c>
      <c r="L27" t="s">
        <v>13</v>
      </c>
      <c r="M27" s="63">
        <v>412914</v>
      </c>
      <c r="N27" s="63">
        <v>412909.88</v>
      </c>
      <c r="O27" s="63">
        <v>412909.88</v>
      </c>
      <c r="P27" s="63">
        <v>412909.88</v>
      </c>
    </row>
    <row r="28" spans="1:16">
      <c r="A28" t="s">
        <v>116</v>
      </c>
      <c r="B28" t="s">
        <v>117</v>
      </c>
      <c r="C28" t="s">
        <v>35</v>
      </c>
      <c r="D28" t="s">
        <v>36</v>
      </c>
      <c r="E28" t="s">
        <v>37</v>
      </c>
      <c r="F28" t="s">
        <v>38</v>
      </c>
      <c r="G28" t="s">
        <v>39</v>
      </c>
      <c r="H28" t="s">
        <v>110</v>
      </c>
      <c r="I28" t="s">
        <v>13</v>
      </c>
      <c r="J28" t="s">
        <v>19</v>
      </c>
      <c r="K28" t="s">
        <v>40</v>
      </c>
      <c r="L28" t="s">
        <v>13</v>
      </c>
      <c r="M28" s="63">
        <v>273930.43</v>
      </c>
      <c r="N28" s="63">
        <v>273930.43</v>
      </c>
      <c r="O28" s="63">
        <v>273930.43</v>
      </c>
      <c r="P28" s="63">
        <v>273930.43</v>
      </c>
    </row>
    <row r="29" spans="1:16">
      <c r="A29" t="s">
        <v>118</v>
      </c>
      <c r="B29" t="s">
        <v>119</v>
      </c>
      <c r="C29" t="s">
        <v>35</v>
      </c>
      <c r="D29" t="s">
        <v>36</v>
      </c>
      <c r="E29" t="s">
        <v>37</v>
      </c>
      <c r="F29" t="s">
        <v>38</v>
      </c>
      <c r="G29" t="s">
        <v>39</v>
      </c>
      <c r="H29" t="s">
        <v>110</v>
      </c>
      <c r="I29" t="s">
        <v>55</v>
      </c>
      <c r="J29" t="s">
        <v>19</v>
      </c>
      <c r="K29" t="s">
        <v>40</v>
      </c>
      <c r="L29" t="s">
        <v>12</v>
      </c>
      <c r="M29" s="63">
        <v>1725121648.8099999</v>
      </c>
      <c r="N29" s="63">
        <v>1725121648.8099999</v>
      </c>
      <c r="O29" s="63">
        <v>1725121648.8099999</v>
      </c>
      <c r="P29" s="63">
        <v>1725121648.8099999</v>
      </c>
    </row>
    <row r="30" spans="1:16">
      <c r="A30" t="s">
        <v>118</v>
      </c>
      <c r="B30" t="s">
        <v>119</v>
      </c>
      <c r="C30" t="s">
        <v>35</v>
      </c>
      <c r="D30" t="s">
        <v>36</v>
      </c>
      <c r="E30" t="s">
        <v>37</v>
      </c>
      <c r="F30" t="s">
        <v>38</v>
      </c>
      <c r="G30" t="s">
        <v>56</v>
      </c>
      <c r="H30" t="s">
        <v>120</v>
      </c>
      <c r="I30" t="s">
        <v>55</v>
      </c>
      <c r="J30" t="s">
        <v>19</v>
      </c>
      <c r="K30" t="s">
        <v>40</v>
      </c>
      <c r="L30" t="s">
        <v>12</v>
      </c>
      <c r="M30" s="63">
        <v>1448072313</v>
      </c>
      <c r="N30" s="63">
        <v>1448072313</v>
      </c>
      <c r="O30" s="63">
        <v>1447904970.3</v>
      </c>
      <c r="P30" s="63">
        <v>1447904970.3</v>
      </c>
    </row>
    <row r="31" spans="1:16">
      <c r="A31" t="s">
        <v>59</v>
      </c>
      <c r="B31" t="s">
        <v>60</v>
      </c>
      <c r="C31" t="s">
        <v>35</v>
      </c>
      <c r="D31" t="s">
        <v>36</v>
      </c>
      <c r="E31" t="s">
        <v>37</v>
      </c>
      <c r="F31" t="s">
        <v>38</v>
      </c>
      <c r="G31" t="s">
        <v>41</v>
      </c>
      <c r="H31" t="s">
        <v>42</v>
      </c>
      <c r="I31" t="s">
        <v>13</v>
      </c>
      <c r="J31" t="s">
        <v>19</v>
      </c>
      <c r="K31" t="s">
        <v>40</v>
      </c>
      <c r="L31" t="s">
        <v>13</v>
      </c>
      <c r="M31" s="63">
        <v>37032</v>
      </c>
      <c r="N31" s="63">
        <v>37031</v>
      </c>
      <c r="O31" s="63">
        <v>37031</v>
      </c>
      <c r="P31" s="63">
        <v>37031</v>
      </c>
    </row>
    <row r="32" spans="1:16">
      <c r="A32" t="s">
        <v>61</v>
      </c>
      <c r="B32" t="s">
        <v>62</v>
      </c>
      <c r="C32" t="s">
        <v>35</v>
      </c>
      <c r="D32" t="s">
        <v>36</v>
      </c>
      <c r="E32" t="s">
        <v>37</v>
      </c>
      <c r="F32" t="s">
        <v>38</v>
      </c>
      <c r="G32" t="s">
        <v>39</v>
      </c>
      <c r="H32" t="s">
        <v>110</v>
      </c>
      <c r="I32" t="s">
        <v>13</v>
      </c>
      <c r="J32" t="s">
        <v>19</v>
      </c>
      <c r="K32" t="s">
        <v>40</v>
      </c>
      <c r="L32" t="s">
        <v>12</v>
      </c>
      <c r="M32" s="63">
        <v>110617.37</v>
      </c>
      <c r="N32" s="63">
        <v>110617.37</v>
      </c>
      <c r="O32" s="63">
        <v>110617.37</v>
      </c>
      <c r="P32" s="63">
        <v>110617.37</v>
      </c>
    </row>
    <row r="33" spans="1:16">
      <c r="A33" t="s">
        <v>61</v>
      </c>
      <c r="B33" t="s">
        <v>62</v>
      </c>
      <c r="C33" t="s">
        <v>35</v>
      </c>
      <c r="D33" t="s">
        <v>36</v>
      </c>
      <c r="E33" t="s">
        <v>37</v>
      </c>
      <c r="F33" t="s">
        <v>38</v>
      </c>
      <c r="G33" t="s">
        <v>39</v>
      </c>
      <c r="H33" t="s">
        <v>110</v>
      </c>
      <c r="I33" t="s">
        <v>13</v>
      </c>
      <c r="J33" t="s">
        <v>19</v>
      </c>
      <c r="K33" t="s">
        <v>40</v>
      </c>
      <c r="L33" t="s">
        <v>13</v>
      </c>
      <c r="M33" s="63">
        <v>242489.2</v>
      </c>
      <c r="N33" s="63">
        <v>242489.2</v>
      </c>
      <c r="O33" s="63">
        <v>242489.2</v>
      </c>
      <c r="P33" s="63">
        <v>242489.2</v>
      </c>
    </row>
    <row r="34" spans="1:16">
      <c r="A34" t="s">
        <v>61</v>
      </c>
      <c r="B34" t="s">
        <v>62</v>
      </c>
      <c r="C34" t="s">
        <v>35</v>
      </c>
      <c r="D34" t="s">
        <v>36</v>
      </c>
      <c r="E34" t="s">
        <v>37</v>
      </c>
      <c r="F34" t="s">
        <v>38</v>
      </c>
      <c r="G34" t="s">
        <v>41</v>
      </c>
      <c r="H34" t="s">
        <v>42</v>
      </c>
      <c r="I34" t="s">
        <v>13</v>
      </c>
      <c r="J34" t="s">
        <v>19</v>
      </c>
      <c r="K34" t="s">
        <v>40</v>
      </c>
      <c r="L34" t="s">
        <v>13</v>
      </c>
      <c r="M34" s="63">
        <v>39754</v>
      </c>
      <c r="N34" s="63">
        <v>39754</v>
      </c>
      <c r="O34" s="63">
        <v>39754</v>
      </c>
      <c r="P34" s="63">
        <v>39754</v>
      </c>
    </row>
    <row r="35" spans="1:16">
      <c r="A35" t="s">
        <v>121</v>
      </c>
      <c r="B35" t="s">
        <v>122</v>
      </c>
      <c r="C35" t="s">
        <v>35</v>
      </c>
      <c r="D35" t="s">
        <v>36</v>
      </c>
      <c r="E35" t="s">
        <v>37</v>
      </c>
      <c r="F35" t="s">
        <v>38</v>
      </c>
      <c r="G35" t="s">
        <v>39</v>
      </c>
      <c r="H35" t="s">
        <v>110</v>
      </c>
      <c r="I35" t="s">
        <v>13</v>
      </c>
      <c r="J35" t="s">
        <v>19</v>
      </c>
      <c r="K35" t="s">
        <v>40</v>
      </c>
      <c r="L35" t="s">
        <v>13</v>
      </c>
      <c r="M35" s="63">
        <v>181253.79</v>
      </c>
      <c r="N35" s="63">
        <v>181253.79</v>
      </c>
      <c r="O35" s="63">
        <v>181253.79</v>
      </c>
      <c r="P35" s="63">
        <v>181253.79</v>
      </c>
    </row>
    <row r="36" spans="1:16">
      <c r="A36" t="s">
        <v>63</v>
      </c>
      <c r="B36" t="s">
        <v>64</v>
      </c>
      <c r="C36" t="s">
        <v>35</v>
      </c>
      <c r="D36" t="s">
        <v>36</v>
      </c>
      <c r="E36" t="s">
        <v>37</v>
      </c>
      <c r="F36" t="s">
        <v>38</v>
      </c>
      <c r="G36" t="s">
        <v>39</v>
      </c>
      <c r="H36" t="s">
        <v>110</v>
      </c>
      <c r="I36" t="s">
        <v>13</v>
      </c>
      <c r="J36" t="s">
        <v>19</v>
      </c>
      <c r="K36" t="s">
        <v>40</v>
      </c>
      <c r="L36" t="s">
        <v>14</v>
      </c>
      <c r="M36" s="63">
        <v>93797658.700000003</v>
      </c>
      <c r="N36" s="63">
        <v>93797658.700000003</v>
      </c>
      <c r="O36" s="63">
        <v>93797658.700000003</v>
      </c>
      <c r="P36" s="63">
        <v>93797658.700000003</v>
      </c>
    </row>
    <row r="37" spans="1:16">
      <c r="A37" t="s">
        <v>63</v>
      </c>
      <c r="B37" t="s">
        <v>64</v>
      </c>
      <c r="C37" t="s">
        <v>35</v>
      </c>
      <c r="D37" t="s">
        <v>36</v>
      </c>
      <c r="E37" t="s">
        <v>37</v>
      </c>
      <c r="F37" t="s">
        <v>38</v>
      </c>
      <c r="G37" t="s">
        <v>39</v>
      </c>
      <c r="H37" t="s">
        <v>110</v>
      </c>
      <c r="I37" t="s">
        <v>13</v>
      </c>
      <c r="J37" t="s">
        <v>19</v>
      </c>
      <c r="K37" t="s">
        <v>40</v>
      </c>
      <c r="L37" t="s">
        <v>12</v>
      </c>
      <c r="M37" s="63">
        <v>1248147.67</v>
      </c>
      <c r="N37" s="63">
        <v>1248147.67</v>
      </c>
      <c r="O37" s="63">
        <v>1248147.67</v>
      </c>
      <c r="P37" s="63">
        <v>1248147.67</v>
      </c>
    </row>
    <row r="38" spans="1:16">
      <c r="A38" t="s">
        <v>63</v>
      </c>
      <c r="B38" t="s">
        <v>64</v>
      </c>
      <c r="C38" t="s">
        <v>35</v>
      </c>
      <c r="D38" t="s">
        <v>36</v>
      </c>
      <c r="E38" t="s">
        <v>37</v>
      </c>
      <c r="F38" t="s">
        <v>38</v>
      </c>
      <c r="G38" t="s">
        <v>39</v>
      </c>
      <c r="H38" t="s">
        <v>110</v>
      </c>
      <c r="I38" t="s">
        <v>13</v>
      </c>
      <c r="J38" t="s">
        <v>19</v>
      </c>
      <c r="K38" t="s">
        <v>40</v>
      </c>
      <c r="L38" t="s">
        <v>13</v>
      </c>
      <c r="M38" s="63">
        <v>569010.30000000005</v>
      </c>
      <c r="N38" s="63">
        <v>569010.30000000005</v>
      </c>
      <c r="O38" s="63">
        <v>569010.30000000005</v>
      </c>
      <c r="P38" s="63">
        <v>569010.30000000005</v>
      </c>
    </row>
    <row r="39" spans="1:16">
      <c r="A39" t="s">
        <v>63</v>
      </c>
      <c r="B39" t="s">
        <v>64</v>
      </c>
      <c r="C39" t="s">
        <v>35</v>
      </c>
      <c r="D39" t="s">
        <v>36</v>
      </c>
      <c r="E39" t="s">
        <v>37</v>
      </c>
      <c r="F39" t="s">
        <v>38</v>
      </c>
      <c r="G39" t="s">
        <v>41</v>
      </c>
      <c r="H39" t="s">
        <v>42</v>
      </c>
      <c r="I39" t="s">
        <v>13</v>
      </c>
      <c r="J39" t="s">
        <v>19</v>
      </c>
      <c r="K39" t="s">
        <v>40</v>
      </c>
      <c r="L39" t="s">
        <v>13</v>
      </c>
      <c r="M39" s="63">
        <v>16435</v>
      </c>
      <c r="N39" s="63">
        <v>16434.3</v>
      </c>
      <c r="O39" s="63">
        <v>16434.3</v>
      </c>
      <c r="P39" s="63">
        <v>16434.3</v>
      </c>
    </row>
    <row r="40" spans="1:16">
      <c r="A40" t="s">
        <v>123</v>
      </c>
      <c r="B40" t="s">
        <v>124</v>
      </c>
      <c r="C40" t="s">
        <v>35</v>
      </c>
      <c r="D40" t="s">
        <v>36</v>
      </c>
      <c r="E40" t="s">
        <v>37</v>
      </c>
      <c r="F40" t="s">
        <v>38</v>
      </c>
      <c r="G40" t="s">
        <v>39</v>
      </c>
      <c r="H40" t="s">
        <v>110</v>
      </c>
      <c r="I40" t="s">
        <v>13</v>
      </c>
      <c r="J40" t="s">
        <v>19</v>
      </c>
      <c r="K40" t="s">
        <v>40</v>
      </c>
      <c r="L40" t="s">
        <v>12</v>
      </c>
      <c r="M40" s="63">
        <v>181663.62</v>
      </c>
      <c r="N40" s="63">
        <v>181663.62</v>
      </c>
      <c r="O40" s="63">
        <v>181663.62</v>
      </c>
      <c r="P40" s="63">
        <v>181663.62</v>
      </c>
    </row>
    <row r="41" spans="1:16">
      <c r="A41" t="s">
        <v>65</v>
      </c>
      <c r="B41" t="s">
        <v>66</v>
      </c>
      <c r="C41" t="s">
        <v>35</v>
      </c>
      <c r="D41" t="s">
        <v>36</v>
      </c>
      <c r="E41" t="s">
        <v>37</v>
      </c>
      <c r="F41" t="s">
        <v>38</v>
      </c>
      <c r="G41" t="s">
        <v>39</v>
      </c>
      <c r="H41" t="s">
        <v>110</v>
      </c>
      <c r="I41" t="s">
        <v>55</v>
      </c>
      <c r="J41" t="s">
        <v>19</v>
      </c>
      <c r="K41" t="s">
        <v>40</v>
      </c>
      <c r="L41" t="s">
        <v>12</v>
      </c>
      <c r="M41" s="63">
        <v>2326445.77</v>
      </c>
      <c r="N41" s="63">
        <v>2326445.77</v>
      </c>
      <c r="O41" s="63">
        <v>2326445.77</v>
      </c>
      <c r="P41" s="63">
        <v>2326445.77</v>
      </c>
    </row>
    <row r="42" spans="1:16">
      <c r="A42" t="s">
        <v>65</v>
      </c>
      <c r="B42" t="s">
        <v>66</v>
      </c>
      <c r="C42" t="s">
        <v>35</v>
      </c>
      <c r="D42" t="s">
        <v>36</v>
      </c>
      <c r="E42" t="s">
        <v>37</v>
      </c>
      <c r="F42" t="s">
        <v>38</v>
      </c>
      <c r="G42" t="s">
        <v>39</v>
      </c>
      <c r="H42" t="s">
        <v>110</v>
      </c>
      <c r="I42" t="s">
        <v>55</v>
      </c>
      <c r="J42" t="s">
        <v>107</v>
      </c>
      <c r="K42" t="s">
        <v>111</v>
      </c>
      <c r="L42" t="s">
        <v>12</v>
      </c>
      <c r="M42" s="63">
        <v>62915625</v>
      </c>
      <c r="N42" s="63">
        <v>62915625</v>
      </c>
      <c r="O42" s="63">
        <v>62915625</v>
      </c>
      <c r="P42" s="63">
        <v>62915625</v>
      </c>
    </row>
    <row r="43" spans="1:16">
      <c r="A43" t="s">
        <v>65</v>
      </c>
      <c r="B43" t="s">
        <v>66</v>
      </c>
      <c r="C43" t="s">
        <v>35</v>
      </c>
      <c r="D43" t="s">
        <v>36</v>
      </c>
      <c r="E43" t="s">
        <v>37</v>
      </c>
      <c r="F43" t="s">
        <v>38</v>
      </c>
      <c r="G43" t="s">
        <v>56</v>
      </c>
      <c r="H43" t="s">
        <v>120</v>
      </c>
      <c r="I43" t="s">
        <v>55</v>
      </c>
      <c r="J43" t="s">
        <v>19</v>
      </c>
      <c r="K43" t="s">
        <v>40</v>
      </c>
      <c r="L43" t="s">
        <v>12</v>
      </c>
      <c r="M43" s="63">
        <v>13511332</v>
      </c>
      <c r="N43" s="63">
        <v>13511332</v>
      </c>
      <c r="O43" s="63">
        <v>13505888.289999999</v>
      </c>
      <c r="P43" s="63">
        <v>13505888.289999999</v>
      </c>
    </row>
    <row r="44" spans="1:16">
      <c r="A44" t="s">
        <v>65</v>
      </c>
      <c r="B44" t="s">
        <v>66</v>
      </c>
      <c r="C44" t="s">
        <v>35</v>
      </c>
      <c r="D44" t="s">
        <v>36</v>
      </c>
      <c r="E44" t="s">
        <v>37</v>
      </c>
      <c r="F44" t="s">
        <v>38</v>
      </c>
      <c r="G44" t="s">
        <v>56</v>
      </c>
      <c r="H44" t="s">
        <v>120</v>
      </c>
      <c r="I44" t="s">
        <v>55</v>
      </c>
      <c r="J44" t="s">
        <v>107</v>
      </c>
      <c r="K44" t="s">
        <v>111</v>
      </c>
      <c r="L44" t="s">
        <v>12</v>
      </c>
      <c r="M44" s="63">
        <v>189200110</v>
      </c>
      <c r="N44" s="63">
        <v>189200110</v>
      </c>
      <c r="O44" s="63">
        <v>188552843.56999999</v>
      </c>
      <c r="P44" s="63">
        <v>188552843.56999999</v>
      </c>
    </row>
    <row r="45" spans="1:16">
      <c r="A45" t="s">
        <v>67</v>
      </c>
      <c r="B45" t="s">
        <v>68</v>
      </c>
      <c r="C45" t="s">
        <v>35</v>
      </c>
      <c r="D45" t="s">
        <v>36</v>
      </c>
      <c r="E45" t="s">
        <v>37</v>
      </c>
      <c r="F45" t="s">
        <v>38</v>
      </c>
      <c r="G45" t="s">
        <v>39</v>
      </c>
      <c r="H45" t="s">
        <v>110</v>
      </c>
      <c r="I45" t="s">
        <v>13</v>
      </c>
      <c r="J45" t="s">
        <v>19</v>
      </c>
      <c r="K45" t="s">
        <v>40</v>
      </c>
      <c r="L45" t="s">
        <v>14</v>
      </c>
      <c r="M45" s="63">
        <v>37127035.469999999</v>
      </c>
      <c r="N45" s="63">
        <v>37127035.469999999</v>
      </c>
      <c r="O45" s="63">
        <v>37127035.469999999</v>
      </c>
      <c r="P45" s="63">
        <v>37127035.469999999</v>
      </c>
    </row>
    <row r="46" spans="1:16">
      <c r="A46" t="s">
        <v>67</v>
      </c>
      <c r="B46" t="s">
        <v>68</v>
      </c>
      <c r="C46" t="s">
        <v>35</v>
      </c>
      <c r="D46" t="s">
        <v>36</v>
      </c>
      <c r="E46" t="s">
        <v>37</v>
      </c>
      <c r="F46" t="s">
        <v>38</v>
      </c>
      <c r="G46" t="s">
        <v>39</v>
      </c>
      <c r="H46" t="s">
        <v>110</v>
      </c>
      <c r="I46" t="s">
        <v>13</v>
      </c>
      <c r="J46" t="s">
        <v>19</v>
      </c>
      <c r="K46" t="s">
        <v>40</v>
      </c>
      <c r="L46" t="s">
        <v>12</v>
      </c>
      <c r="M46" s="63">
        <v>626292219.03999996</v>
      </c>
      <c r="N46" s="63">
        <v>626292219.03999996</v>
      </c>
      <c r="O46" s="63">
        <v>626292219.03999996</v>
      </c>
      <c r="P46" s="63">
        <v>626292219.03999996</v>
      </c>
    </row>
    <row r="47" spans="1:16">
      <c r="A47" t="s">
        <v>67</v>
      </c>
      <c r="B47" t="s">
        <v>68</v>
      </c>
      <c r="C47" t="s">
        <v>35</v>
      </c>
      <c r="D47" t="s">
        <v>36</v>
      </c>
      <c r="E47" t="s">
        <v>37</v>
      </c>
      <c r="F47" t="s">
        <v>38</v>
      </c>
      <c r="G47" t="s">
        <v>39</v>
      </c>
      <c r="H47" t="s">
        <v>110</v>
      </c>
      <c r="I47" t="s">
        <v>13</v>
      </c>
      <c r="J47" t="s">
        <v>19</v>
      </c>
      <c r="K47" t="s">
        <v>40</v>
      </c>
      <c r="L47" t="s">
        <v>13</v>
      </c>
      <c r="M47" s="63">
        <v>58979012.149999999</v>
      </c>
      <c r="N47" s="63">
        <v>58979012.149999999</v>
      </c>
      <c r="O47" s="63">
        <v>58979012.149999999</v>
      </c>
      <c r="P47" s="63">
        <v>58979012.149999999</v>
      </c>
    </row>
    <row r="48" spans="1:16">
      <c r="A48" t="s">
        <v>67</v>
      </c>
      <c r="B48" t="s">
        <v>68</v>
      </c>
      <c r="C48" t="s">
        <v>35</v>
      </c>
      <c r="D48" t="s">
        <v>36</v>
      </c>
      <c r="E48" t="s">
        <v>37</v>
      </c>
      <c r="F48" t="s">
        <v>38</v>
      </c>
      <c r="G48" t="s">
        <v>41</v>
      </c>
      <c r="H48" t="s">
        <v>42</v>
      </c>
      <c r="I48" t="s">
        <v>13</v>
      </c>
      <c r="J48" t="s">
        <v>19</v>
      </c>
      <c r="K48" t="s">
        <v>40</v>
      </c>
      <c r="L48" t="s">
        <v>13</v>
      </c>
      <c r="M48" s="63">
        <v>30924711</v>
      </c>
      <c r="N48" s="63">
        <v>30924695.52</v>
      </c>
      <c r="O48" s="63">
        <v>30924695.52</v>
      </c>
      <c r="P48" s="63">
        <v>30924695.52</v>
      </c>
    </row>
    <row r="49" spans="1:16">
      <c r="A49" t="s">
        <v>67</v>
      </c>
      <c r="B49" t="s">
        <v>68</v>
      </c>
      <c r="C49" t="s">
        <v>35</v>
      </c>
      <c r="D49" t="s">
        <v>36</v>
      </c>
      <c r="E49" t="s">
        <v>37</v>
      </c>
      <c r="F49" t="s">
        <v>38</v>
      </c>
      <c r="G49" t="s">
        <v>56</v>
      </c>
      <c r="H49" t="s">
        <v>120</v>
      </c>
      <c r="I49" t="s">
        <v>13</v>
      </c>
      <c r="J49" t="s">
        <v>19</v>
      </c>
      <c r="K49" t="s">
        <v>40</v>
      </c>
      <c r="L49" t="s">
        <v>14</v>
      </c>
      <c r="M49" s="63">
        <v>127093</v>
      </c>
      <c r="N49" s="63">
        <v>127093</v>
      </c>
      <c r="O49" s="63">
        <v>127092.07</v>
      </c>
      <c r="P49" s="63">
        <v>127092.07</v>
      </c>
    </row>
    <row r="50" spans="1:16">
      <c r="A50" t="s">
        <v>67</v>
      </c>
      <c r="B50" t="s">
        <v>68</v>
      </c>
      <c r="C50" t="s">
        <v>35</v>
      </c>
      <c r="D50" t="s">
        <v>36</v>
      </c>
      <c r="E50" t="s">
        <v>37</v>
      </c>
      <c r="F50" t="s">
        <v>38</v>
      </c>
      <c r="G50" t="s">
        <v>56</v>
      </c>
      <c r="H50" t="s">
        <v>120</v>
      </c>
      <c r="I50" t="s">
        <v>13</v>
      </c>
      <c r="J50" t="s">
        <v>19</v>
      </c>
      <c r="K50" t="s">
        <v>40</v>
      </c>
      <c r="L50" t="s">
        <v>12</v>
      </c>
      <c r="M50" s="63">
        <v>315910677</v>
      </c>
      <c r="N50" s="63">
        <v>315910677</v>
      </c>
      <c r="O50" s="63">
        <v>315893021.45999998</v>
      </c>
      <c r="P50" s="63">
        <v>315893021.45999998</v>
      </c>
    </row>
    <row r="51" spans="1:16">
      <c r="A51" t="s">
        <v>67</v>
      </c>
      <c r="B51" t="s">
        <v>68</v>
      </c>
      <c r="C51" t="s">
        <v>35</v>
      </c>
      <c r="D51" t="s">
        <v>36</v>
      </c>
      <c r="E51" t="s">
        <v>37</v>
      </c>
      <c r="F51" t="s">
        <v>38</v>
      </c>
      <c r="G51" t="s">
        <v>56</v>
      </c>
      <c r="H51" t="s">
        <v>120</v>
      </c>
      <c r="I51" t="s">
        <v>13</v>
      </c>
      <c r="J51" t="s">
        <v>19</v>
      </c>
      <c r="K51" t="s">
        <v>40</v>
      </c>
      <c r="L51" t="s">
        <v>13</v>
      </c>
      <c r="M51" s="63">
        <v>39541124</v>
      </c>
      <c r="N51" s="63">
        <v>39541124</v>
      </c>
      <c r="O51" s="63">
        <v>39541122.479999997</v>
      </c>
      <c r="P51" s="63">
        <v>39541122.479999997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X46"/>
  <sheetViews>
    <sheetView showGridLines="0" view="pageBreakPreview" zoomScale="70" zoomScaleNormal="100" zoomScaleSheetLayoutView="70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140625" customWidth="1"/>
    <col min="23" max="23" width="16.5703125" customWidth="1"/>
  </cols>
  <sheetData>
    <row r="1" spans="1:24" ht="12.75">
      <c r="A1" s="2" t="s">
        <v>69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70</v>
      </c>
      <c r="B2" s="2" t="s">
        <v>105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71</v>
      </c>
      <c r="B3" s="6" t="s">
        <v>106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72</v>
      </c>
      <c r="B4" s="35">
        <v>42795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89" t="s">
        <v>73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0" t="s">
        <v>74</v>
      </c>
      <c r="B7" s="91"/>
      <c r="C7" s="91"/>
      <c r="D7" s="91"/>
      <c r="E7" s="91"/>
      <c r="F7" s="91"/>
      <c r="G7" s="91"/>
      <c r="H7" s="91"/>
      <c r="I7" s="91"/>
      <c r="J7" s="92"/>
      <c r="K7" s="93" t="s">
        <v>3</v>
      </c>
      <c r="L7" s="78" t="s">
        <v>75</v>
      </c>
      <c r="M7" s="80"/>
      <c r="N7" s="93" t="s">
        <v>76</v>
      </c>
      <c r="O7" s="93" t="s">
        <v>77</v>
      </c>
      <c r="P7" s="90" t="s">
        <v>78</v>
      </c>
      <c r="Q7" s="92"/>
      <c r="R7" s="93" t="s">
        <v>6</v>
      </c>
      <c r="S7" s="90" t="s">
        <v>79</v>
      </c>
      <c r="T7" s="91"/>
      <c r="U7" s="91"/>
      <c r="V7" s="91"/>
      <c r="W7" s="91"/>
      <c r="X7" s="92"/>
    </row>
    <row r="8" spans="1:24" ht="28.5" customHeight="1">
      <c r="A8" s="81" t="s">
        <v>21</v>
      </c>
      <c r="B8" s="82"/>
      <c r="C8" s="83" t="s">
        <v>80</v>
      </c>
      <c r="D8" s="83" t="s">
        <v>81</v>
      </c>
      <c r="E8" s="85" t="s">
        <v>82</v>
      </c>
      <c r="F8" s="86"/>
      <c r="G8" s="83" t="s">
        <v>0</v>
      </c>
      <c r="H8" s="87" t="s">
        <v>2</v>
      </c>
      <c r="I8" s="88"/>
      <c r="J8" s="83" t="s">
        <v>1</v>
      </c>
      <c r="K8" s="94"/>
      <c r="L8" s="8" t="s">
        <v>83</v>
      </c>
      <c r="M8" s="8" t="s">
        <v>84</v>
      </c>
      <c r="N8" s="94"/>
      <c r="O8" s="94"/>
      <c r="P8" s="9" t="s">
        <v>4</v>
      </c>
      <c r="Q8" s="9" t="s">
        <v>5</v>
      </c>
      <c r="R8" s="94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85</v>
      </c>
      <c r="B9" s="14" t="s">
        <v>86</v>
      </c>
      <c r="C9" s="84"/>
      <c r="D9" s="84"/>
      <c r="E9" s="15" t="s">
        <v>87</v>
      </c>
      <c r="F9" s="15" t="s">
        <v>88</v>
      </c>
      <c r="G9" s="84"/>
      <c r="H9" s="15" t="s">
        <v>85</v>
      </c>
      <c r="I9" s="15" t="s">
        <v>86</v>
      </c>
      <c r="J9" s="84"/>
      <c r="K9" s="14" t="s">
        <v>89</v>
      </c>
      <c r="L9" s="16" t="s">
        <v>90</v>
      </c>
      <c r="M9" s="16" t="s">
        <v>91</v>
      </c>
      <c r="N9" s="16" t="s">
        <v>92</v>
      </c>
      <c r="O9" s="16" t="s">
        <v>93</v>
      </c>
      <c r="P9" s="16" t="s">
        <v>11</v>
      </c>
      <c r="Q9" s="16" t="s">
        <v>94</v>
      </c>
      <c r="R9" s="14" t="s">
        <v>95</v>
      </c>
      <c r="S9" s="17" t="s">
        <v>96</v>
      </c>
      <c r="T9" s="18" t="s">
        <v>97</v>
      </c>
      <c r="U9" s="17" t="s">
        <v>98</v>
      </c>
      <c r="V9" s="18" t="s">
        <v>99</v>
      </c>
      <c r="W9" s="19" t="s">
        <v>100</v>
      </c>
      <c r="X9" s="18" t="s">
        <v>101</v>
      </c>
    </row>
    <row r="10" spans="1:24" ht="28.5" customHeight="1">
      <c r="A10" s="31" t="str">
        <f>'Access-Mar'!A10</f>
        <v>20201</v>
      </c>
      <c r="B10" s="27" t="str">
        <f>'Access-Mar'!B10</f>
        <v>INSTIT.NAC.DE COLONIZ.E REF.AGRARIA - INCRA</v>
      </c>
      <c r="C10" s="23" t="str">
        <f>CONCATENATE('Access-Mar'!C10,".",'Access-Mar'!D10)</f>
        <v>28.846</v>
      </c>
      <c r="D10" s="23" t="str">
        <f>CONCATENATE('Access-Mar'!E10,".",'Access-Mar'!G10)</f>
        <v>0901.0005</v>
      </c>
      <c r="E10" s="27" t="str">
        <f>'Access-Mar'!F10</f>
        <v>OPERACOES ESPECIAIS: CUMPRIMENTO DE SENTENCAS JUDICIAIS</v>
      </c>
      <c r="F10" s="37" t="str">
        <f>'Access-Mar'!H10</f>
        <v>SENTENCAS JUDICIAIS TRANSITADAS EM JULGADO (PRECATORIOS)</v>
      </c>
      <c r="G10" s="23" t="str">
        <f>'Access-Mar'!I10</f>
        <v>1</v>
      </c>
      <c r="H10" s="23" t="str">
        <f>'Access-Mar'!J10</f>
        <v>0100</v>
      </c>
      <c r="I10" s="27" t="str">
        <f>'Access-Mar'!K10</f>
        <v>RECURSOS ORDINARIOS</v>
      </c>
      <c r="J10" s="23" t="str">
        <f>'Access-Mar'!L10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IF('Access-Mar'!N10=0,'Access-Mar'!M10,0)</f>
        <v>0</v>
      </c>
      <c r="Q10" s="26">
        <f>IF('Access-Mar'!N10&gt;0,'Access-Mar'!N10,0)</f>
        <v>80877171</v>
      </c>
      <c r="R10" s="26">
        <f t="shared" ref="R10:R33" si="1">N10-O10+P10+Q10</f>
        <v>80877171</v>
      </c>
      <c r="S10" s="26">
        <f>'Access-Mar'!O10</f>
        <v>0</v>
      </c>
      <c r="T10" s="41">
        <f t="shared" ref="T10:T33" si="2">IF(R10&gt;0,S10/R10,0)</f>
        <v>0</v>
      </c>
      <c r="U10" s="26">
        <f>'Access-Mar'!P10</f>
        <v>0</v>
      </c>
      <c r="V10" s="41">
        <f t="shared" ref="V10:V33" si="3">IF(R10&gt;0,U10/R10,0)</f>
        <v>0</v>
      </c>
      <c r="W10" s="26">
        <f>'Access-Mar'!Q10</f>
        <v>0</v>
      </c>
      <c r="X10" s="41">
        <f t="shared" ref="X10:X33" si="4">IF(R10&gt;0,W10/R10,0)</f>
        <v>0</v>
      </c>
    </row>
    <row r="11" spans="1:24" ht="28.5" customHeight="1">
      <c r="A11" s="31" t="str">
        <f>'Access-Mar'!A11</f>
        <v>20201</v>
      </c>
      <c r="B11" s="27" t="str">
        <f>'Access-Mar'!B11</f>
        <v>INSTIT.NAC.DE COLONIZ.E REF.AGRARIA - INCRA</v>
      </c>
      <c r="C11" s="23" t="str">
        <f>CONCATENATE('Access-Mar'!C11,".",'Access-Mar'!D11)</f>
        <v>28.846</v>
      </c>
      <c r="D11" s="23" t="str">
        <f>CONCATENATE('Access-Mar'!E11,".",'Access-Mar'!G11)</f>
        <v>0901.0005</v>
      </c>
      <c r="E11" s="27" t="str">
        <f>'Access-Mar'!F11</f>
        <v>OPERACOES ESPECIAIS: CUMPRIMENTO DE SENTENCAS JUDICIAIS</v>
      </c>
      <c r="F11" s="27" t="str">
        <f>'Access-Mar'!H11</f>
        <v>SENTENCAS JUDICIAIS TRANSITADAS EM JULGADO (PRECATORIOS)</v>
      </c>
      <c r="G11" s="23" t="str">
        <f>'Access-Mar'!I11</f>
        <v>1</v>
      </c>
      <c r="H11" s="23" t="str">
        <f>'Access-Mar'!J11</f>
        <v>0100</v>
      </c>
      <c r="I11" s="27" t="str">
        <f>'Access-Mar'!K11</f>
        <v>RECURSOS ORDINARIOS</v>
      </c>
      <c r="J11" s="23" t="str">
        <f>'Access-Mar'!L11</f>
        <v>3</v>
      </c>
      <c r="K11" s="26"/>
      <c r="L11" s="26"/>
      <c r="M11" s="26"/>
      <c r="N11" s="24">
        <f t="shared" si="0"/>
        <v>0</v>
      </c>
      <c r="O11" s="26"/>
      <c r="P11" s="26">
        <f>IF('Access-Mar'!N11=0,'Access-Mar'!M11,0)</f>
        <v>0</v>
      </c>
      <c r="Q11" s="26">
        <f>IF('Access-Mar'!N11&gt;0,'Access-Mar'!N11,0)</f>
        <v>1301585</v>
      </c>
      <c r="R11" s="26">
        <f t="shared" si="1"/>
        <v>1301585</v>
      </c>
      <c r="S11" s="26">
        <f>'Access-Mar'!O11</f>
        <v>0</v>
      </c>
      <c r="T11" s="41">
        <f t="shared" si="2"/>
        <v>0</v>
      </c>
      <c r="U11" s="26">
        <f>'Access-Mar'!P11</f>
        <v>0</v>
      </c>
      <c r="V11" s="41">
        <f t="shared" si="3"/>
        <v>0</v>
      </c>
      <c r="W11" s="26">
        <f>'Access-Mar'!Q11</f>
        <v>0</v>
      </c>
      <c r="X11" s="41">
        <f t="shared" si="4"/>
        <v>0</v>
      </c>
    </row>
    <row r="12" spans="1:24" ht="28.5" customHeight="1">
      <c r="A12" s="31" t="str">
        <f>'Access-Mar'!A12</f>
        <v>24204</v>
      </c>
      <c r="B12" s="27" t="str">
        <f>'Access-Mar'!B12</f>
        <v>COMISSAO NACIONAL DE ENERGIA NUCLEAR - CNEN</v>
      </c>
      <c r="C12" s="23" t="str">
        <f>CONCATENATE('Access-Mar'!C12,".",'Access-Mar'!D12)</f>
        <v>28.846</v>
      </c>
      <c r="D12" s="23" t="str">
        <f>CONCATENATE('Access-Mar'!E12,".",'Access-Mar'!G12)</f>
        <v>0901.0005</v>
      </c>
      <c r="E12" s="27" t="str">
        <f>'Access-Mar'!F12</f>
        <v>OPERACOES ESPECIAIS: CUMPRIMENTO DE SENTENCAS JUDICIAIS</v>
      </c>
      <c r="F12" s="27" t="str">
        <f>'Access-Mar'!H12</f>
        <v>SENTENCAS JUDICIAIS TRANSITADAS EM JULGADO (PRECATORIOS)</v>
      </c>
      <c r="G12" s="23" t="str">
        <f>'Access-Mar'!I12</f>
        <v>1</v>
      </c>
      <c r="H12" s="23" t="str">
        <f>'Access-Mar'!J12</f>
        <v>0100</v>
      </c>
      <c r="I12" s="27" t="str">
        <f>'Access-Mar'!K12</f>
        <v>RECURSOS ORDINARIOS</v>
      </c>
      <c r="J12" s="23" t="str">
        <f>'Access-Mar'!L12</f>
        <v>1</v>
      </c>
      <c r="K12" s="26"/>
      <c r="L12" s="26"/>
      <c r="M12" s="26"/>
      <c r="N12" s="24">
        <f t="shared" si="0"/>
        <v>0</v>
      </c>
      <c r="O12" s="26"/>
      <c r="P12" s="26">
        <f>IF('Access-Mar'!N12=0,'Access-Mar'!M12,0)</f>
        <v>0</v>
      </c>
      <c r="Q12" s="26">
        <f>IF('Access-Mar'!N12&gt;0,'Access-Mar'!N12,0)</f>
        <v>1491350</v>
      </c>
      <c r="R12" s="26">
        <f t="shared" si="1"/>
        <v>1491350</v>
      </c>
      <c r="S12" s="26">
        <f>'Access-Mar'!O12</f>
        <v>0</v>
      </c>
      <c r="T12" s="41">
        <f t="shared" si="2"/>
        <v>0</v>
      </c>
      <c r="U12" s="26">
        <f>'Access-Mar'!P12</f>
        <v>0</v>
      </c>
      <c r="V12" s="41">
        <f t="shared" si="3"/>
        <v>0</v>
      </c>
      <c r="W12" s="26">
        <f>'Access-Mar'!Q12</f>
        <v>0</v>
      </c>
      <c r="X12" s="41">
        <f t="shared" si="4"/>
        <v>0</v>
      </c>
    </row>
    <row r="13" spans="1:24" ht="28.5" customHeight="1">
      <c r="A13" s="31" t="str">
        <f>'Access-Mar'!A13</f>
        <v>25201</v>
      </c>
      <c r="B13" s="27" t="str">
        <f>'Access-Mar'!B13</f>
        <v>BANCO CENTRAL DO BRASIL</v>
      </c>
      <c r="C13" s="23" t="str">
        <f>CONCATENATE('Access-Mar'!C13,".",'Access-Mar'!D13)</f>
        <v>28.846</v>
      </c>
      <c r="D13" s="23" t="str">
        <f>CONCATENATE('Access-Mar'!E13,".",'Access-Mar'!G13)</f>
        <v>0901.0005</v>
      </c>
      <c r="E13" s="27" t="str">
        <f>'Access-Mar'!F13</f>
        <v>OPERACOES ESPECIAIS: CUMPRIMENTO DE SENTENCAS JUDICIAIS</v>
      </c>
      <c r="F13" s="27" t="str">
        <f>'Access-Mar'!H13</f>
        <v>SENTENCAS JUDICIAIS TRANSITADAS EM JULGADO (PRECATORIOS)</v>
      </c>
      <c r="G13" s="23" t="str">
        <f>'Access-Mar'!I13</f>
        <v>1</v>
      </c>
      <c r="H13" s="23" t="str">
        <f>'Access-Mar'!J13</f>
        <v>0100</v>
      </c>
      <c r="I13" s="27" t="str">
        <f>'Access-Mar'!K13</f>
        <v>RECURSOS ORDINARIOS</v>
      </c>
      <c r="J13" s="23" t="str">
        <f>'Access-Mar'!L13</f>
        <v>3</v>
      </c>
      <c r="K13" s="26"/>
      <c r="L13" s="26"/>
      <c r="M13" s="26"/>
      <c r="N13" s="24">
        <f t="shared" si="0"/>
        <v>0</v>
      </c>
      <c r="O13" s="26"/>
      <c r="P13" s="26">
        <f>IF('Access-Mar'!N13=0,'Access-Mar'!M13,0)</f>
        <v>0</v>
      </c>
      <c r="Q13" s="26">
        <f>IF('Access-Mar'!N13&gt;0,'Access-Mar'!N13,0)</f>
        <v>10427703</v>
      </c>
      <c r="R13" s="26">
        <f t="shared" si="1"/>
        <v>10427703</v>
      </c>
      <c r="S13" s="26">
        <f>'Access-Mar'!O13</f>
        <v>0</v>
      </c>
      <c r="T13" s="41">
        <f t="shared" si="2"/>
        <v>0</v>
      </c>
      <c r="U13" s="26">
        <f>'Access-Mar'!P13</f>
        <v>0</v>
      </c>
      <c r="V13" s="41">
        <f t="shared" si="3"/>
        <v>0</v>
      </c>
      <c r="W13" s="26">
        <f>'Access-Mar'!Q13</f>
        <v>0</v>
      </c>
      <c r="X13" s="41">
        <f t="shared" si="4"/>
        <v>0</v>
      </c>
    </row>
    <row r="14" spans="1:24" ht="28.5" customHeight="1">
      <c r="A14" s="31" t="str">
        <f>'Access-Mar'!A14</f>
        <v>26262</v>
      </c>
      <c r="B14" s="27" t="str">
        <f>'Access-Mar'!B14</f>
        <v>UNIVERSIDADE FEDERAL DE SAO PAULO</v>
      </c>
      <c r="C14" s="23" t="str">
        <f>CONCATENATE('Access-Mar'!C14,".",'Access-Mar'!D14)</f>
        <v>28.846</v>
      </c>
      <c r="D14" s="23" t="str">
        <f>CONCATENATE('Access-Mar'!E14,".",'Access-Mar'!G14)</f>
        <v>0901.0005</v>
      </c>
      <c r="E14" s="27" t="str">
        <f>'Access-Mar'!F14</f>
        <v>OPERACOES ESPECIAIS: CUMPRIMENTO DE SENTENCAS JUDICIAIS</v>
      </c>
      <c r="F14" s="27" t="str">
        <f>'Access-Mar'!H14</f>
        <v>SENTENCAS JUDICIAIS TRANSITADAS EM JULGADO (PRECATORIOS)</v>
      </c>
      <c r="G14" s="23" t="str">
        <f>'Access-Mar'!I14</f>
        <v>1</v>
      </c>
      <c r="H14" s="23" t="str">
        <f>'Access-Mar'!J14</f>
        <v>0100</v>
      </c>
      <c r="I14" s="27" t="str">
        <f>'Access-Mar'!K14</f>
        <v>RECURSOS ORDINARIOS</v>
      </c>
      <c r="J14" s="23" t="str">
        <f>'Access-Mar'!L14</f>
        <v>3</v>
      </c>
      <c r="K14" s="24"/>
      <c r="L14" s="24"/>
      <c r="M14" s="24"/>
      <c r="N14" s="24">
        <f t="shared" si="0"/>
        <v>0</v>
      </c>
      <c r="O14" s="24"/>
      <c r="P14" s="26">
        <f>IF('Access-Mar'!N14=0,'Access-Mar'!M14,0)</f>
        <v>0</v>
      </c>
      <c r="Q14" s="26">
        <f>IF('Access-Mar'!N14&gt;0,'Access-Mar'!N14,0)</f>
        <v>65479</v>
      </c>
      <c r="R14" s="26">
        <f t="shared" si="1"/>
        <v>65479</v>
      </c>
      <c r="S14" s="26">
        <f>'Access-Mar'!O14</f>
        <v>0</v>
      </c>
      <c r="T14" s="41">
        <f t="shared" si="2"/>
        <v>0</v>
      </c>
      <c r="U14" s="26">
        <f>'Access-Mar'!P14</f>
        <v>0</v>
      </c>
      <c r="V14" s="41">
        <f t="shared" si="3"/>
        <v>0</v>
      </c>
      <c r="W14" s="26">
        <f>'Access-Mar'!Q14</f>
        <v>0</v>
      </c>
      <c r="X14" s="41">
        <f t="shared" si="4"/>
        <v>0</v>
      </c>
    </row>
    <row r="15" spans="1:24" ht="28.5" customHeight="1">
      <c r="A15" s="31" t="str">
        <f>'Access-Mar'!A15</f>
        <v>26262</v>
      </c>
      <c r="B15" s="27" t="str">
        <f>'Access-Mar'!B15</f>
        <v>UNIVERSIDADE FEDERAL DE SAO PAULO</v>
      </c>
      <c r="C15" s="23" t="str">
        <f>CONCATENATE('Access-Mar'!C15,".",'Access-Mar'!D15)</f>
        <v>28.846</v>
      </c>
      <c r="D15" s="23" t="str">
        <f>CONCATENATE('Access-Mar'!E15,".",'Access-Mar'!G15)</f>
        <v>0901.0005</v>
      </c>
      <c r="E15" s="27" t="str">
        <f>'Access-Mar'!F15</f>
        <v>OPERACOES ESPECIAIS: CUMPRIMENTO DE SENTENCAS JUDICIAIS</v>
      </c>
      <c r="F15" s="27" t="str">
        <f>'Access-Mar'!H15</f>
        <v>SENTENCAS JUDICIAIS TRANSITADAS EM JULGADO (PRECATORIOS)</v>
      </c>
      <c r="G15" s="23" t="str">
        <f>'Access-Mar'!I15</f>
        <v>1</v>
      </c>
      <c r="H15" s="23" t="str">
        <f>'Access-Mar'!J15</f>
        <v>0100</v>
      </c>
      <c r="I15" s="27" t="str">
        <f>'Access-Mar'!K15</f>
        <v>RECURSOS ORDINARIOS</v>
      </c>
      <c r="J15" s="23" t="str">
        <f>'Access-Mar'!L15</f>
        <v>1</v>
      </c>
      <c r="K15" s="26"/>
      <c r="L15" s="26"/>
      <c r="M15" s="26"/>
      <c r="N15" s="24">
        <f t="shared" si="0"/>
        <v>0</v>
      </c>
      <c r="O15" s="26"/>
      <c r="P15" s="26">
        <f>IF('Access-Mar'!N15=0,'Access-Mar'!M15,0)</f>
        <v>0</v>
      </c>
      <c r="Q15" s="26">
        <f>IF('Access-Mar'!N15&gt;0,'Access-Mar'!N15,0)</f>
        <v>3274347</v>
      </c>
      <c r="R15" s="26">
        <f t="shared" si="1"/>
        <v>3274347</v>
      </c>
      <c r="S15" s="26">
        <f>'Access-Mar'!O15</f>
        <v>0</v>
      </c>
      <c r="T15" s="41">
        <f t="shared" si="2"/>
        <v>0</v>
      </c>
      <c r="U15" s="26">
        <f>'Access-Mar'!P15</f>
        <v>0</v>
      </c>
      <c r="V15" s="41">
        <f t="shared" si="3"/>
        <v>0</v>
      </c>
      <c r="W15" s="26">
        <f>'Access-Mar'!Q15</f>
        <v>0</v>
      </c>
      <c r="X15" s="41">
        <f t="shared" si="4"/>
        <v>0</v>
      </c>
    </row>
    <row r="16" spans="1:24" ht="28.5" customHeight="1">
      <c r="A16" s="31" t="str">
        <f>'Access-Mar'!A16</f>
        <v>26280</v>
      </c>
      <c r="B16" s="27" t="str">
        <f>'Access-Mar'!B16</f>
        <v>FUNDACAO UNIVERSIDADE FEDERAL DE SAO CARLOS</v>
      </c>
      <c r="C16" s="23" t="str">
        <f>CONCATENATE('Access-Mar'!C16,".",'Access-Mar'!D16)</f>
        <v>28.846</v>
      </c>
      <c r="D16" s="23" t="str">
        <f>CONCATENATE('Access-Mar'!E16,".",'Access-Mar'!G16)</f>
        <v>0901.0005</v>
      </c>
      <c r="E16" s="27" t="str">
        <f>'Access-Mar'!F16</f>
        <v>OPERACOES ESPECIAIS: CUMPRIMENTO DE SENTENCAS JUDICIAIS</v>
      </c>
      <c r="F16" s="27" t="str">
        <f>'Access-Mar'!H16</f>
        <v>SENTENCAS JUDICIAIS TRANSITADAS EM JULGADO (PRECATORIOS)</v>
      </c>
      <c r="G16" s="23" t="str">
        <f>'Access-Mar'!I16</f>
        <v>1</v>
      </c>
      <c r="H16" s="23" t="str">
        <f>'Access-Mar'!J16</f>
        <v>0100</v>
      </c>
      <c r="I16" s="27" t="str">
        <f>'Access-Mar'!K16</f>
        <v>RECURSOS ORDINARIOS</v>
      </c>
      <c r="J16" s="23" t="str">
        <f>'Access-Mar'!L16</f>
        <v>1</v>
      </c>
      <c r="K16" s="26"/>
      <c r="L16" s="26"/>
      <c r="M16" s="26"/>
      <c r="N16" s="24">
        <f t="shared" si="0"/>
        <v>0</v>
      </c>
      <c r="O16" s="26"/>
      <c r="P16" s="26">
        <f>IF('Access-Mar'!N16=0,'Access-Mar'!M16,0)</f>
        <v>0</v>
      </c>
      <c r="Q16" s="26">
        <f>IF('Access-Mar'!N16&gt;0,'Access-Mar'!N16,0)</f>
        <v>230851</v>
      </c>
      <c r="R16" s="26">
        <f t="shared" si="1"/>
        <v>230851</v>
      </c>
      <c r="S16" s="26">
        <f>'Access-Mar'!O16</f>
        <v>0</v>
      </c>
      <c r="T16" s="41">
        <f t="shared" si="2"/>
        <v>0</v>
      </c>
      <c r="U16" s="26">
        <f>'Access-Mar'!P16</f>
        <v>0</v>
      </c>
      <c r="V16" s="41">
        <f t="shared" si="3"/>
        <v>0</v>
      </c>
      <c r="W16" s="26">
        <f>'Access-Mar'!Q16</f>
        <v>0</v>
      </c>
      <c r="X16" s="41">
        <f t="shared" si="4"/>
        <v>0</v>
      </c>
    </row>
    <row r="17" spans="1:24" ht="28.5" customHeight="1">
      <c r="A17" s="31" t="str">
        <f>'Access-Mar'!A17</f>
        <v>26283</v>
      </c>
      <c r="B17" s="27" t="str">
        <f>'Access-Mar'!B17</f>
        <v>FUNDACAO UNIVERSIDADE FED.DE MATO GROS.DO SUL</v>
      </c>
      <c r="C17" s="23" t="str">
        <f>CONCATENATE('Access-Mar'!C17,".",'Access-Mar'!D17)</f>
        <v>28.846</v>
      </c>
      <c r="D17" s="23" t="str">
        <f>CONCATENATE('Access-Mar'!E17,".",'Access-Mar'!G17)</f>
        <v>0901.0005</v>
      </c>
      <c r="E17" s="27" t="str">
        <f>'Access-Mar'!F17</f>
        <v>OPERACOES ESPECIAIS: CUMPRIMENTO DE SENTENCAS JUDICIAIS</v>
      </c>
      <c r="F17" s="27" t="str">
        <f>'Access-Mar'!H17</f>
        <v>SENTENCAS JUDICIAIS TRANSITADAS EM JULGADO (PRECATORIOS)</v>
      </c>
      <c r="G17" s="23" t="str">
        <f>'Access-Mar'!I17</f>
        <v>1</v>
      </c>
      <c r="H17" s="23" t="str">
        <f>'Access-Mar'!J17</f>
        <v>0100</v>
      </c>
      <c r="I17" s="27" t="str">
        <f>'Access-Mar'!K17</f>
        <v>RECURSOS ORDINARIOS</v>
      </c>
      <c r="J17" s="23" t="str">
        <f>'Access-Mar'!L17</f>
        <v>3</v>
      </c>
      <c r="K17" s="24"/>
      <c r="L17" s="24"/>
      <c r="M17" s="24"/>
      <c r="N17" s="24">
        <f t="shared" si="0"/>
        <v>0</v>
      </c>
      <c r="O17" s="24"/>
      <c r="P17" s="26">
        <f>IF('Access-Mar'!N17=0,'Access-Mar'!M17,0)</f>
        <v>0</v>
      </c>
      <c r="Q17" s="26">
        <f>IF('Access-Mar'!N17&gt;0,'Access-Mar'!N17,0)</f>
        <v>254172</v>
      </c>
      <c r="R17" s="26">
        <f t="shared" si="1"/>
        <v>254172</v>
      </c>
      <c r="S17" s="26">
        <f>'Access-Mar'!O17</f>
        <v>0</v>
      </c>
      <c r="T17" s="41">
        <f t="shared" si="2"/>
        <v>0</v>
      </c>
      <c r="U17" s="26">
        <f>'Access-Mar'!P17</f>
        <v>0</v>
      </c>
      <c r="V17" s="41">
        <f t="shared" si="3"/>
        <v>0</v>
      </c>
      <c r="W17" s="26">
        <f>'Access-Mar'!Q17</f>
        <v>0</v>
      </c>
      <c r="X17" s="41">
        <f t="shared" si="4"/>
        <v>0</v>
      </c>
    </row>
    <row r="18" spans="1:24" ht="28.5" customHeight="1">
      <c r="A18" s="31" t="str">
        <f>'Access-Mar'!A18</f>
        <v>26283</v>
      </c>
      <c r="B18" s="27" t="str">
        <f>'Access-Mar'!B18</f>
        <v>FUNDACAO UNIVERSIDADE FED.DE MATO GROS.DO SUL</v>
      </c>
      <c r="C18" s="23" t="str">
        <f>CONCATENATE('Access-Mar'!C18,".",'Access-Mar'!D18)</f>
        <v>28.846</v>
      </c>
      <c r="D18" s="23" t="str">
        <f>CONCATENATE('Access-Mar'!E18,".",'Access-Mar'!G18)</f>
        <v>0901.0005</v>
      </c>
      <c r="E18" s="27" t="str">
        <f>'Access-Mar'!F18</f>
        <v>OPERACOES ESPECIAIS: CUMPRIMENTO DE SENTENCAS JUDICIAIS</v>
      </c>
      <c r="F18" s="27" t="str">
        <f>'Access-Mar'!H18</f>
        <v>SENTENCAS JUDICIAIS TRANSITADAS EM JULGADO (PRECATORIOS)</v>
      </c>
      <c r="G18" s="23" t="str">
        <f>'Access-Mar'!I18</f>
        <v>1</v>
      </c>
      <c r="H18" s="23" t="str">
        <f>'Access-Mar'!J18</f>
        <v>0100</v>
      </c>
      <c r="I18" s="27" t="str">
        <f>'Access-Mar'!K18</f>
        <v>RECURSOS ORDINARIOS</v>
      </c>
      <c r="J18" s="23" t="str">
        <f>'Access-Mar'!L18</f>
        <v>1</v>
      </c>
      <c r="K18" s="24"/>
      <c r="L18" s="24"/>
      <c r="M18" s="24"/>
      <c r="N18" s="24">
        <f t="shared" si="0"/>
        <v>0</v>
      </c>
      <c r="O18" s="24"/>
      <c r="P18" s="26">
        <f>IF('Access-Mar'!N18=0,'Access-Mar'!M18,0)</f>
        <v>0</v>
      </c>
      <c r="Q18" s="26">
        <f>IF('Access-Mar'!N18&gt;0,'Access-Mar'!N18,0)</f>
        <v>1375710</v>
      </c>
      <c r="R18" s="26">
        <f t="shared" si="1"/>
        <v>1375710</v>
      </c>
      <c r="S18" s="26">
        <f>'Access-Mar'!O18</f>
        <v>0</v>
      </c>
      <c r="T18" s="41">
        <f t="shared" si="2"/>
        <v>0</v>
      </c>
      <c r="U18" s="26">
        <f>'Access-Mar'!P18</f>
        <v>0</v>
      </c>
      <c r="V18" s="41">
        <f t="shared" si="3"/>
        <v>0</v>
      </c>
      <c r="W18" s="26">
        <f>'Access-Mar'!Q18</f>
        <v>0</v>
      </c>
      <c r="X18" s="41">
        <f t="shared" si="4"/>
        <v>0</v>
      </c>
    </row>
    <row r="19" spans="1:24" ht="28.5" customHeight="1">
      <c r="A19" s="31" t="str">
        <f>'Access-Mar'!A19</f>
        <v>26352</v>
      </c>
      <c r="B19" s="27" t="str">
        <f>'Access-Mar'!B19</f>
        <v>FUNDACAO UNIVERSIDADE FEDERAL DO ABC</v>
      </c>
      <c r="C19" s="23" t="str">
        <f>CONCATENATE('Access-Mar'!C19,".",'Access-Mar'!D19)</f>
        <v>28.846</v>
      </c>
      <c r="D19" s="23" t="str">
        <f>CONCATENATE('Access-Mar'!E19,".",'Access-Mar'!G19)</f>
        <v>0901.0005</v>
      </c>
      <c r="E19" s="27" t="str">
        <f>'Access-Mar'!F19</f>
        <v>OPERACOES ESPECIAIS: CUMPRIMENTO DE SENTENCAS JUDICIAIS</v>
      </c>
      <c r="F19" s="27" t="str">
        <f>'Access-Mar'!H19</f>
        <v>SENTENCAS JUDICIAIS TRANSITADAS EM JULGADO (PRECATORIOS)</v>
      </c>
      <c r="G19" s="23" t="str">
        <f>'Access-Mar'!I19</f>
        <v>1</v>
      </c>
      <c r="H19" s="23" t="str">
        <f>'Access-Mar'!J19</f>
        <v>0100</v>
      </c>
      <c r="I19" s="27" t="str">
        <f>'Access-Mar'!K19</f>
        <v>RECURSOS ORDINARIOS</v>
      </c>
      <c r="J19" s="23" t="str">
        <f>'Access-Mar'!L19</f>
        <v>1</v>
      </c>
      <c r="K19" s="24"/>
      <c r="L19" s="24"/>
      <c r="M19" s="24"/>
      <c r="N19" s="24">
        <f t="shared" si="0"/>
        <v>0</v>
      </c>
      <c r="O19" s="24"/>
      <c r="P19" s="26">
        <f>IF('Access-Mar'!N19=0,'Access-Mar'!M19,0)</f>
        <v>0</v>
      </c>
      <c r="Q19" s="26">
        <f>IF('Access-Mar'!N19&gt;0,'Access-Mar'!N19,0)</f>
        <v>99156</v>
      </c>
      <c r="R19" s="26">
        <f t="shared" si="1"/>
        <v>99156</v>
      </c>
      <c r="S19" s="26">
        <f>'Access-Mar'!O19</f>
        <v>0</v>
      </c>
      <c r="T19" s="41">
        <f t="shared" si="2"/>
        <v>0</v>
      </c>
      <c r="U19" s="26">
        <f>'Access-Mar'!P19</f>
        <v>0</v>
      </c>
      <c r="V19" s="41">
        <f t="shared" si="3"/>
        <v>0</v>
      </c>
      <c r="W19" s="26">
        <f>'Access-Mar'!Q19</f>
        <v>0</v>
      </c>
      <c r="X19" s="41">
        <f t="shared" si="4"/>
        <v>0</v>
      </c>
    </row>
    <row r="20" spans="1:24" ht="28.5" customHeight="1">
      <c r="A20" s="31" t="str">
        <f>'Access-Mar'!A20</f>
        <v>26439</v>
      </c>
      <c r="B20" s="27" t="str">
        <f>'Access-Mar'!B20</f>
        <v>INST.FED.DE EDUC.,CIENC.E TEC.DE SAO PAULO</v>
      </c>
      <c r="C20" s="23" t="str">
        <f>CONCATENATE('Access-Mar'!C20,".",'Access-Mar'!D20)</f>
        <v>28.846</v>
      </c>
      <c r="D20" s="23" t="str">
        <f>CONCATENATE('Access-Mar'!E20,".",'Access-Mar'!G20)</f>
        <v>0901.0005</v>
      </c>
      <c r="E20" s="27" t="str">
        <f>'Access-Mar'!F20</f>
        <v>OPERACOES ESPECIAIS: CUMPRIMENTO DE SENTENCAS JUDICIAIS</v>
      </c>
      <c r="F20" s="27" t="str">
        <f>'Access-Mar'!H20</f>
        <v>SENTENCAS JUDICIAIS TRANSITADAS EM JULGADO (PRECATORIOS)</v>
      </c>
      <c r="G20" s="23" t="str">
        <f>'Access-Mar'!I20</f>
        <v>1</v>
      </c>
      <c r="H20" s="23" t="str">
        <f>'Access-Mar'!J20</f>
        <v>0100</v>
      </c>
      <c r="I20" s="27" t="str">
        <f>'Access-Mar'!K20</f>
        <v>RECURSOS ORDINARIOS</v>
      </c>
      <c r="J20" s="23" t="str">
        <f>'Access-Mar'!L20</f>
        <v>1</v>
      </c>
      <c r="K20" s="24"/>
      <c r="L20" s="24"/>
      <c r="M20" s="24"/>
      <c r="N20" s="24">
        <f t="shared" si="0"/>
        <v>0</v>
      </c>
      <c r="O20" s="24"/>
      <c r="P20" s="26">
        <f>IF('Access-Mar'!N20=0,'Access-Mar'!M20,0)</f>
        <v>0</v>
      </c>
      <c r="Q20" s="26">
        <f>IF('Access-Mar'!N20&gt;0,'Access-Mar'!N20,0)</f>
        <v>85663</v>
      </c>
      <c r="R20" s="26">
        <f t="shared" si="1"/>
        <v>85663</v>
      </c>
      <c r="S20" s="26">
        <f>'Access-Mar'!O20</f>
        <v>0</v>
      </c>
      <c r="T20" s="41">
        <f t="shared" si="2"/>
        <v>0</v>
      </c>
      <c r="U20" s="26">
        <f>'Access-Mar'!P20</f>
        <v>0</v>
      </c>
      <c r="V20" s="41">
        <f t="shared" si="3"/>
        <v>0</v>
      </c>
      <c r="W20" s="26">
        <f>'Access-Mar'!Q20</f>
        <v>0</v>
      </c>
      <c r="X20" s="41">
        <f t="shared" si="4"/>
        <v>0</v>
      </c>
    </row>
    <row r="21" spans="1:24" ht="28.5" customHeight="1">
      <c r="A21" s="31" t="str">
        <f>'Access-Mar'!A21</f>
        <v>40203</v>
      </c>
      <c r="B21" s="27" t="str">
        <f>'Access-Mar'!B21</f>
        <v>FUNDACAO JORGE DUPRAT FIG.DE SEG.MED.TRABALHO</v>
      </c>
      <c r="C21" s="23" t="str">
        <f>CONCATENATE('Access-Mar'!C21,".",'Access-Mar'!D21)</f>
        <v>28.846</v>
      </c>
      <c r="D21" s="23" t="str">
        <f>CONCATENATE('Access-Mar'!E21,".",'Access-Mar'!G21)</f>
        <v>0901.0005</v>
      </c>
      <c r="E21" s="27" t="str">
        <f>'Access-Mar'!F21</f>
        <v>OPERACOES ESPECIAIS: CUMPRIMENTO DE SENTENCAS JUDICIAIS</v>
      </c>
      <c r="F21" s="27" t="str">
        <f>'Access-Mar'!H21</f>
        <v>SENTENCAS JUDICIAIS TRANSITADAS EM JULGADO (PRECATORIOS)</v>
      </c>
      <c r="G21" s="23" t="str">
        <f>'Access-Mar'!I21</f>
        <v>1</v>
      </c>
      <c r="H21" s="23" t="str">
        <f>'Access-Mar'!J21</f>
        <v>0100</v>
      </c>
      <c r="I21" s="27" t="str">
        <f>'Access-Mar'!K21</f>
        <v>RECURSOS ORDINARIOS</v>
      </c>
      <c r="J21" s="23" t="str">
        <f>'Access-Mar'!L21</f>
        <v>1</v>
      </c>
      <c r="K21" s="24"/>
      <c r="L21" s="24"/>
      <c r="M21" s="24"/>
      <c r="N21" s="24">
        <f t="shared" si="0"/>
        <v>0</v>
      </c>
      <c r="O21" s="24"/>
      <c r="P21" s="26">
        <f>IF('Access-Mar'!N21=0,'Access-Mar'!M21,0)</f>
        <v>0</v>
      </c>
      <c r="Q21" s="26">
        <f>IF('Access-Mar'!N21&gt;0,'Access-Mar'!N21,0)</f>
        <v>473460</v>
      </c>
      <c r="R21" s="26">
        <f t="shared" si="1"/>
        <v>473460</v>
      </c>
      <c r="S21" s="26">
        <f>'Access-Mar'!O21</f>
        <v>0</v>
      </c>
      <c r="T21" s="41">
        <f t="shared" si="2"/>
        <v>0</v>
      </c>
      <c r="U21" s="26">
        <f>'Access-Mar'!P21</f>
        <v>0</v>
      </c>
      <c r="V21" s="41">
        <f t="shared" si="3"/>
        <v>0</v>
      </c>
      <c r="W21" s="26">
        <f>'Access-Mar'!Q21</f>
        <v>0</v>
      </c>
      <c r="X21" s="41">
        <f t="shared" si="4"/>
        <v>0</v>
      </c>
    </row>
    <row r="22" spans="1:24" ht="28.5" customHeight="1">
      <c r="A22" s="31" t="str">
        <f>'Access-Mar'!A22</f>
        <v>44201</v>
      </c>
      <c r="B22" s="27" t="str">
        <f>'Access-Mar'!B22</f>
        <v>INST.BRAS.DO MEIO AMB.E REC.NAT.RENOVAVEIS</v>
      </c>
      <c r="C22" s="23" t="str">
        <f>CONCATENATE('Access-Mar'!C22,".",'Access-Mar'!D22)</f>
        <v>28.846</v>
      </c>
      <c r="D22" s="23" t="str">
        <f>CONCATENATE('Access-Mar'!E22,".",'Access-Mar'!G22)</f>
        <v>0901.0005</v>
      </c>
      <c r="E22" s="27" t="str">
        <f>'Access-Mar'!F22</f>
        <v>OPERACOES ESPECIAIS: CUMPRIMENTO DE SENTENCAS JUDICIAIS</v>
      </c>
      <c r="F22" s="27" t="str">
        <f>'Access-Mar'!H22</f>
        <v>SENTENCAS JUDICIAIS TRANSITADAS EM JULGADO (PRECATORIOS)</v>
      </c>
      <c r="G22" s="23" t="str">
        <f>'Access-Mar'!I22</f>
        <v>1</v>
      </c>
      <c r="H22" s="23" t="str">
        <f>'Access-Mar'!J22</f>
        <v>0100</v>
      </c>
      <c r="I22" s="27" t="str">
        <f>'Access-Mar'!K22</f>
        <v>RECURSOS ORDINARIOS</v>
      </c>
      <c r="J22" s="23" t="str">
        <f>'Access-Mar'!L22</f>
        <v>3</v>
      </c>
      <c r="K22" s="26"/>
      <c r="L22" s="26"/>
      <c r="M22" s="26"/>
      <c r="N22" s="24">
        <f t="shared" si="0"/>
        <v>0</v>
      </c>
      <c r="O22" s="26"/>
      <c r="P22" s="26">
        <f>IF('Access-Mar'!N22=0,'Access-Mar'!M22,0)</f>
        <v>0</v>
      </c>
      <c r="Q22" s="26">
        <f>IF('Access-Mar'!N22&gt;0,'Access-Mar'!N22,0)</f>
        <v>66079</v>
      </c>
      <c r="R22" s="26">
        <f t="shared" si="1"/>
        <v>66079</v>
      </c>
      <c r="S22" s="26">
        <f>'Access-Mar'!O22</f>
        <v>0</v>
      </c>
      <c r="T22" s="41">
        <f t="shared" si="2"/>
        <v>0</v>
      </c>
      <c r="U22" s="26">
        <f>'Access-Mar'!P22</f>
        <v>0</v>
      </c>
      <c r="V22" s="41">
        <f t="shared" si="3"/>
        <v>0</v>
      </c>
      <c r="W22" s="26">
        <f>'Access-Mar'!Q22</f>
        <v>0</v>
      </c>
      <c r="X22" s="41">
        <f t="shared" si="4"/>
        <v>0</v>
      </c>
    </row>
    <row r="23" spans="1:24" ht="28.5" customHeight="1">
      <c r="A23" s="31" t="str">
        <f>'Access-Mar'!A23</f>
        <v>44201</v>
      </c>
      <c r="B23" s="27" t="str">
        <f>'Access-Mar'!B23</f>
        <v>INST.BRAS.DO MEIO AMB.E REC.NAT.RENOVAVEIS</v>
      </c>
      <c r="C23" s="23" t="str">
        <f>CONCATENATE('Access-Mar'!C23,".",'Access-Mar'!D23)</f>
        <v>28.846</v>
      </c>
      <c r="D23" s="23" t="str">
        <f>CONCATENATE('Access-Mar'!E23,".",'Access-Mar'!G23)</f>
        <v>0901.0005</v>
      </c>
      <c r="E23" s="27" t="str">
        <f>'Access-Mar'!F23</f>
        <v>OPERACOES ESPECIAIS: CUMPRIMENTO DE SENTENCAS JUDICIAIS</v>
      </c>
      <c r="F23" s="27" t="str">
        <f>'Access-Mar'!H23</f>
        <v>SENTENCAS JUDICIAIS TRANSITADAS EM JULGADO (PRECATORIOS)</v>
      </c>
      <c r="G23" s="23" t="str">
        <f>'Access-Mar'!I23</f>
        <v>1</v>
      </c>
      <c r="H23" s="23" t="str">
        <f>'Access-Mar'!J23</f>
        <v>0100</v>
      </c>
      <c r="I23" s="27" t="str">
        <f>'Access-Mar'!K23</f>
        <v>RECURSOS ORDINARIOS</v>
      </c>
      <c r="J23" s="23" t="str">
        <f>'Access-Mar'!L23</f>
        <v>1</v>
      </c>
      <c r="K23" s="26"/>
      <c r="L23" s="26"/>
      <c r="M23" s="26"/>
      <c r="N23" s="24">
        <f t="shared" si="0"/>
        <v>0</v>
      </c>
      <c r="O23" s="26"/>
      <c r="P23" s="26">
        <f>IF('Access-Mar'!N23=0,'Access-Mar'!M23,0)</f>
        <v>0</v>
      </c>
      <c r="Q23" s="26">
        <f>IF('Access-Mar'!N23&gt;0,'Access-Mar'!N23,0)</f>
        <v>209695</v>
      </c>
      <c r="R23" s="26">
        <f t="shared" si="1"/>
        <v>209695</v>
      </c>
      <c r="S23" s="26">
        <f>'Access-Mar'!O23</f>
        <v>0</v>
      </c>
      <c r="T23" s="41">
        <f t="shared" si="2"/>
        <v>0</v>
      </c>
      <c r="U23" s="26">
        <f>'Access-Mar'!P23</f>
        <v>0</v>
      </c>
      <c r="V23" s="41">
        <f t="shared" si="3"/>
        <v>0</v>
      </c>
      <c r="W23" s="26">
        <f>'Access-Mar'!Q23</f>
        <v>0</v>
      </c>
      <c r="X23" s="41">
        <f t="shared" si="4"/>
        <v>0</v>
      </c>
    </row>
    <row r="24" spans="1:24" ht="28.5" customHeight="1">
      <c r="A24" s="31" t="str">
        <f>'Access-Mar'!A24</f>
        <v>55201</v>
      </c>
      <c r="B24" s="27" t="str">
        <f>'Access-Mar'!B24</f>
        <v>INSTITUTO NACIONAL DO SEGURO SOCIAL - INSS</v>
      </c>
      <c r="C24" s="23" t="str">
        <f>CONCATENATE('Access-Mar'!C24,".",'Access-Mar'!D24)</f>
        <v>28.846</v>
      </c>
      <c r="D24" s="23" t="str">
        <f>CONCATENATE('Access-Mar'!E24,".",'Access-Mar'!G24)</f>
        <v>0901.0005</v>
      </c>
      <c r="E24" s="27" t="str">
        <f>'Access-Mar'!F24</f>
        <v>OPERACOES ESPECIAIS: CUMPRIMENTO DE SENTENCAS JUDICIAIS</v>
      </c>
      <c r="F24" s="27" t="str">
        <f>'Access-Mar'!H24</f>
        <v>SENTENCAS JUDICIAIS TRANSITADAS EM JULGADO (PRECATORIOS)</v>
      </c>
      <c r="G24" s="23" t="str">
        <f>'Access-Mar'!I24</f>
        <v>2</v>
      </c>
      <c r="H24" s="23" t="str">
        <f>'Access-Mar'!J24</f>
        <v>0100</v>
      </c>
      <c r="I24" s="27" t="str">
        <f>'Access-Mar'!K24</f>
        <v>RECURSOS ORDINARIOS</v>
      </c>
      <c r="J24" s="23" t="str">
        <f>'Access-Mar'!L24</f>
        <v>3</v>
      </c>
      <c r="K24" s="24"/>
      <c r="L24" s="24"/>
      <c r="M24" s="24"/>
      <c r="N24" s="24">
        <f t="shared" si="0"/>
        <v>0</v>
      </c>
      <c r="O24" s="24"/>
      <c r="P24" s="26">
        <f>IF('Access-Mar'!N24=0,'Access-Mar'!M24,0)</f>
        <v>0</v>
      </c>
      <c r="Q24" s="26">
        <f>IF('Access-Mar'!N24&gt;0,'Access-Mar'!N24,0)</f>
        <v>37975328</v>
      </c>
      <c r="R24" s="26">
        <f t="shared" si="1"/>
        <v>37975328</v>
      </c>
      <c r="S24" s="26">
        <f>'Access-Mar'!O24</f>
        <v>0</v>
      </c>
      <c r="T24" s="41">
        <f t="shared" si="2"/>
        <v>0</v>
      </c>
      <c r="U24" s="26">
        <f>'Access-Mar'!P24</f>
        <v>0</v>
      </c>
      <c r="V24" s="41">
        <f t="shared" si="3"/>
        <v>0</v>
      </c>
      <c r="W24" s="26">
        <f>'Access-Mar'!Q24</f>
        <v>0</v>
      </c>
      <c r="X24" s="41">
        <f t="shared" si="4"/>
        <v>0</v>
      </c>
    </row>
    <row r="25" spans="1:24" ht="28.5" customHeight="1">
      <c r="A25" s="31" t="str">
        <f>'Access-Mar'!A25</f>
        <v>55201</v>
      </c>
      <c r="B25" s="27" t="str">
        <f>'Access-Mar'!B25</f>
        <v>INSTITUTO NACIONAL DO SEGURO SOCIAL - INSS</v>
      </c>
      <c r="C25" s="23" t="str">
        <f>CONCATENATE('Access-Mar'!C25,".",'Access-Mar'!D25)</f>
        <v>28.846</v>
      </c>
      <c r="D25" s="23" t="str">
        <f>CONCATENATE('Access-Mar'!E25,".",'Access-Mar'!G25)</f>
        <v>0901.0005</v>
      </c>
      <c r="E25" s="27" t="str">
        <f>'Access-Mar'!F25</f>
        <v>OPERACOES ESPECIAIS: CUMPRIMENTO DE SENTENCAS JUDICIAIS</v>
      </c>
      <c r="F25" s="27" t="str">
        <f>'Access-Mar'!H25</f>
        <v>SENTENCAS JUDICIAIS TRANSITADAS EM JULGADO (PRECATORIOS)</v>
      </c>
      <c r="G25" s="23" t="str">
        <f>'Access-Mar'!I25</f>
        <v>2</v>
      </c>
      <c r="H25" s="23" t="str">
        <f>'Access-Mar'!J25</f>
        <v>0100</v>
      </c>
      <c r="I25" s="27" t="str">
        <f>'Access-Mar'!K25</f>
        <v>RECURSOS ORDINARIOS</v>
      </c>
      <c r="J25" s="23" t="str">
        <f>'Access-Mar'!L25</f>
        <v>1</v>
      </c>
      <c r="K25" s="24"/>
      <c r="L25" s="24"/>
      <c r="M25" s="24"/>
      <c r="N25" s="24">
        <f t="shared" si="0"/>
        <v>0</v>
      </c>
      <c r="O25" s="24"/>
      <c r="P25" s="26">
        <f>IF('Access-Mar'!N25=0,'Access-Mar'!M25,0)</f>
        <v>0</v>
      </c>
      <c r="Q25" s="26">
        <f>IF('Access-Mar'!N25&gt;0,'Access-Mar'!N25,0)</f>
        <v>7539383</v>
      </c>
      <c r="R25" s="26">
        <f t="shared" si="1"/>
        <v>7539383</v>
      </c>
      <c r="S25" s="26">
        <f>'Access-Mar'!O25</f>
        <v>0</v>
      </c>
      <c r="T25" s="41">
        <f t="shared" si="2"/>
        <v>0</v>
      </c>
      <c r="U25" s="26">
        <f>'Access-Mar'!P25</f>
        <v>0</v>
      </c>
      <c r="V25" s="41">
        <f t="shared" si="3"/>
        <v>0</v>
      </c>
      <c r="W25" s="26">
        <f>'Access-Mar'!Q25</f>
        <v>0</v>
      </c>
      <c r="X25" s="41">
        <f t="shared" si="4"/>
        <v>0</v>
      </c>
    </row>
    <row r="26" spans="1:24" ht="28.5" customHeight="1">
      <c r="A26" s="31" t="str">
        <f>'Access-Mar'!A26</f>
        <v>55901</v>
      </c>
      <c r="B26" s="27" t="str">
        <f>'Access-Mar'!B26</f>
        <v>FUNDO NACIONAL DE ASSISTENCIA SOCIAL</v>
      </c>
      <c r="C26" s="23" t="str">
        <f>CONCATENATE('Access-Mar'!C26,".",'Access-Mar'!D26)</f>
        <v>28.846</v>
      </c>
      <c r="D26" s="23" t="str">
        <f>CONCATENATE('Access-Mar'!E26,".",'Access-Mar'!G26)</f>
        <v>0901.0005</v>
      </c>
      <c r="E26" s="27" t="str">
        <f>'Access-Mar'!F26</f>
        <v>OPERACOES ESPECIAIS: CUMPRIMENTO DE SENTENCAS JUDICIAIS</v>
      </c>
      <c r="F26" s="27" t="str">
        <f>'Access-Mar'!H26</f>
        <v>SENTENCAS JUDICIAIS TRANSITADAS EM JULGADO (PRECATORIOS)</v>
      </c>
      <c r="G26" s="23" t="str">
        <f>'Access-Mar'!I26</f>
        <v>2</v>
      </c>
      <c r="H26" s="23" t="str">
        <f>'Access-Mar'!J26</f>
        <v>0100</v>
      </c>
      <c r="I26" s="27" t="str">
        <f>'Access-Mar'!K26</f>
        <v>RECURSOS ORDINARIOS</v>
      </c>
      <c r="J26" s="23" t="str">
        <f>'Access-Mar'!L26</f>
        <v>3</v>
      </c>
      <c r="K26" s="24"/>
      <c r="L26" s="24"/>
      <c r="M26" s="24"/>
      <c r="N26" s="24">
        <f t="shared" si="0"/>
        <v>0</v>
      </c>
      <c r="O26" s="24"/>
      <c r="P26" s="26">
        <f>IF('Access-Mar'!N26=0,'Access-Mar'!M26,0)</f>
        <v>0</v>
      </c>
      <c r="Q26" s="26">
        <f>IF('Access-Mar'!N26&gt;0,'Access-Mar'!N26,0)</f>
        <v>81259165</v>
      </c>
      <c r="R26" s="26">
        <f t="shared" si="1"/>
        <v>81259165</v>
      </c>
      <c r="S26" s="26">
        <f>'Access-Mar'!O26</f>
        <v>0</v>
      </c>
      <c r="T26" s="41">
        <f t="shared" si="2"/>
        <v>0</v>
      </c>
      <c r="U26" s="26">
        <f>'Access-Mar'!P26</f>
        <v>0</v>
      </c>
      <c r="V26" s="41">
        <f t="shared" si="3"/>
        <v>0</v>
      </c>
      <c r="W26" s="26">
        <f>'Access-Mar'!Q26</f>
        <v>0</v>
      </c>
      <c r="X26" s="41">
        <f t="shared" si="4"/>
        <v>0</v>
      </c>
    </row>
    <row r="27" spans="1:24" ht="28.5" customHeight="1">
      <c r="A27" s="31" t="str">
        <f>'Access-Mar'!A27</f>
        <v>55901</v>
      </c>
      <c r="B27" s="27" t="str">
        <f>'Access-Mar'!B27</f>
        <v>FUNDO NACIONAL DE ASSISTENCIA SOCIAL</v>
      </c>
      <c r="C27" s="23" t="str">
        <f>CONCATENATE('Access-Mar'!C27,".",'Access-Mar'!D27)</f>
        <v>28.846</v>
      </c>
      <c r="D27" s="23" t="str">
        <f>CONCATENATE('Access-Mar'!E27,".",'Access-Mar'!G27)</f>
        <v>0901.0625</v>
      </c>
      <c r="E27" s="27" t="str">
        <f>'Access-Mar'!F27</f>
        <v>OPERACOES ESPECIAIS: CUMPRIMENTO DE SENTENCAS JUDICIAIS</v>
      </c>
      <c r="F27" s="27" t="str">
        <f>'Access-Mar'!H27</f>
        <v>SENTENCAS JUDICIAIS TRANSITADAS EM JULGADO DE PEQUENO VALOR</v>
      </c>
      <c r="G27" s="23" t="str">
        <f>'Access-Mar'!I27</f>
        <v>2</v>
      </c>
      <c r="H27" s="23" t="str">
        <f>'Access-Mar'!J27</f>
        <v>0100</v>
      </c>
      <c r="I27" s="27" t="str">
        <f>'Access-Mar'!K27</f>
        <v>RECURSOS ORDINARIOS</v>
      </c>
      <c r="J27" s="23" t="str">
        <f>'Access-Mar'!L27</f>
        <v>3</v>
      </c>
      <c r="K27" s="24"/>
      <c r="L27" s="24"/>
      <c r="M27" s="24"/>
      <c r="N27" s="24">
        <f t="shared" si="0"/>
        <v>0</v>
      </c>
      <c r="O27" s="24"/>
      <c r="P27" s="26">
        <f>IF('Access-Mar'!N27=0,'Access-Mar'!M27,0)</f>
        <v>31313274</v>
      </c>
      <c r="Q27" s="26">
        <f>IF('Access-Mar'!N27&gt;0,'Access-Mar'!N27,0)</f>
        <v>0</v>
      </c>
      <c r="R27" s="26">
        <f t="shared" si="1"/>
        <v>31313274</v>
      </c>
      <c r="S27" s="26">
        <f>'Access-Mar'!O27</f>
        <v>31287730.010000002</v>
      </c>
      <c r="T27" s="41">
        <f t="shared" si="2"/>
        <v>0.99918424403657058</v>
      </c>
      <c r="U27" s="26">
        <f>'Access-Mar'!P27</f>
        <v>31287730.010000002</v>
      </c>
      <c r="V27" s="41">
        <f t="shared" si="3"/>
        <v>0.99918424403657058</v>
      </c>
      <c r="W27" s="26">
        <f>'Access-Mar'!Q27</f>
        <v>31287730.010000002</v>
      </c>
      <c r="X27" s="41">
        <f t="shared" si="4"/>
        <v>0.99918424403657058</v>
      </c>
    </row>
    <row r="28" spans="1:24" ht="28.5" customHeight="1">
      <c r="A28" s="31" t="str">
        <f>'Access-Mar'!A28</f>
        <v>55902</v>
      </c>
      <c r="B28" s="27" t="str">
        <f>'Access-Mar'!B28</f>
        <v>FUNDO DO REGIME GERAL DA PREVID.SOCIAL-FRGPS</v>
      </c>
      <c r="C28" s="23" t="str">
        <f>CONCATENATE('Access-Mar'!C28,".",'Access-Mar'!D28)</f>
        <v>28.846</v>
      </c>
      <c r="D28" s="23" t="str">
        <f>CONCATENATE('Access-Mar'!E28,".",'Access-Mar'!G28)</f>
        <v>0901.0005</v>
      </c>
      <c r="E28" s="27" t="str">
        <f>'Access-Mar'!F28</f>
        <v>OPERACOES ESPECIAIS: CUMPRIMENTO DE SENTENCAS JUDICIAIS</v>
      </c>
      <c r="F28" s="27" t="str">
        <f>'Access-Mar'!H28</f>
        <v>SENTENCAS JUDICIAIS TRANSITADAS EM JULGADO (PRECATORIOS)</v>
      </c>
      <c r="G28" s="23" t="str">
        <f>'Access-Mar'!I28</f>
        <v>2</v>
      </c>
      <c r="H28" s="23" t="str">
        <f>'Access-Mar'!J28</f>
        <v>0100</v>
      </c>
      <c r="I28" s="27" t="str">
        <f>'Access-Mar'!K28</f>
        <v>RECURSOS ORDINARIOS</v>
      </c>
      <c r="J28" s="23" t="str">
        <f>'Access-Mar'!L28</f>
        <v>3</v>
      </c>
      <c r="K28" s="24"/>
      <c r="L28" s="24"/>
      <c r="M28" s="24"/>
      <c r="N28" s="24">
        <f t="shared" si="0"/>
        <v>0</v>
      </c>
      <c r="O28" s="24"/>
      <c r="P28" s="26">
        <f>IF('Access-Mar'!N28=0,'Access-Mar'!M28,0)</f>
        <v>0</v>
      </c>
      <c r="Q28" s="26">
        <f>IF('Access-Mar'!N28&gt;0,'Access-Mar'!N28,0)</f>
        <v>2264051660</v>
      </c>
      <c r="R28" s="26">
        <f t="shared" si="1"/>
        <v>2264051660</v>
      </c>
      <c r="S28" s="26">
        <f>'Access-Mar'!O28</f>
        <v>0</v>
      </c>
      <c r="T28" s="41">
        <f t="shared" si="2"/>
        <v>0</v>
      </c>
      <c r="U28" s="26">
        <f>'Access-Mar'!P28</f>
        <v>0</v>
      </c>
      <c r="V28" s="41">
        <f t="shared" si="3"/>
        <v>0</v>
      </c>
      <c r="W28" s="26">
        <f>'Access-Mar'!Q28</f>
        <v>0</v>
      </c>
      <c r="X28" s="41">
        <f t="shared" si="4"/>
        <v>0</v>
      </c>
    </row>
    <row r="29" spans="1:24" ht="28.5" customHeight="1">
      <c r="A29" s="31" t="str">
        <f>'Access-Mar'!A29</f>
        <v>55902</v>
      </c>
      <c r="B29" s="27" t="str">
        <f>'Access-Mar'!B29</f>
        <v>FUNDO DO REGIME GERAL DA PREVID.SOCIAL-FRGPS</v>
      </c>
      <c r="C29" s="23" t="str">
        <f>CONCATENATE('Access-Mar'!C29,".",'Access-Mar'!D29)</f>
        <v>28.846</v>
      </c>
      <c r="D29" s="23" t="str">
        <f>CONCATENATE('Access-Mar'!E29,".",'Access-Mar'!G29)</f>
        <v>0901.0625</v>
      </c>
      <c r="E29" s="27" t="str">
        <f>'Access-Mar'!F29</f>
        <v>OPERACOES ESPECIAIS: CUMPRIMENTO DE SENTENCAS JUDICIAIS</v>
      </c>
      <c r="F29" s="27" t="str">
        <f>'Access-Mar'!H29</f>
        <v>SENTENCAS JUDICIAIS TRANSITADAS EM JULGADO DE PEQUENO VALOR</v>
      </c>
      <c r="G29" s="23" t="str">
        <f>'Access-Mar'!I29</f>
        <v>2</v>
      </c>
      <c r="H29" s="23" t="str">
        <f>'Access-Mar'!J29</f>
        <v>0100</v>
      </c>
      <c r="I29" s="27" t="str">
        <f>'Access-Mar'!K29</f>
        <v>RECURSOS ORDINARIOS</v>
      </c>
      <c r="J29" s="23" t="str">
        <f>'Access-Mar'!L29</f>
        <v>3</v>
      </c>
      <c r="K29" s="24"/>
      <c r="L29" s="24"/>
      <c r="M29" s="24"/>
      <c r="N29" s="24">
        <f t="shared" si="0"/>
        <v>0</v>
      </c>
      <c r="O29" s="24"/>
      <c r="P29" s="26">
        <f>IF('Access-Mar'!N29=0,'Access-Mar'!M29,0)</f>
        <v>261748683</v>
      </c>
      <c r="Q29" s="26">
        <f>IF('Access-Mar'!N29&gt;0,'Access-Mar'!N29,0)</f>
        <v>0</v>
      </c>
      <c r="R29" s="26">
        <f t="shared" si="1"/>
        <v>261748683</v>
      </c>
      <c r="S29" s="26">
        <f>'Access-Mar'!O29</f>
        <v>261546633.5</v>
      </c>
      <c r="T29" s="41">
        <f t="shared" si="2"/>
        <v>0.99922807825550741</v>
      </c>
      <c r="U29" s="26">
        <f>'Access-Mar'!P29</f>
        <v>261546633.5</v>
      </c>
      <c r="V29" s="41">
        <f t="shared" si="3"/>
        <v>0.99922807825550741</v>
      </c>
      <c r="W29" s="26">
        <f>'Access-Mar'!Q29</f>
        <v>261546633.5</v>
      </c>
      <c r="X29" s="41">
        <f t="shared" si="4"/>
        <v>0.99922807825550741</v>
      </c>
    </row>
    <row r="30" spans="1:24" ht="28.5" customHeight="1">
      <c r="A30" s="31" t="str">
        <f>'Access-Mar'!A30</f>
        <v>71103</v>
      </c>
      <c r="B30" s="27" t="str">
        <f>'Access-Mar'!B30</f>
        <v>ENCARGOS FINANC.DA UNIAO-SENTENCAS JUDICIAIS</v>
      </c>
      <c r="C30" s="23" t="str">
        <f>CONCATENATE('Access-Mar'!C30,".",'Access-Mar'!D30)</f>
        <v>28.846</v>
      </c>
      <c r="D30" s="23" t="str">
        <f>CONCATENATE('Access-Mar'!E30,".",'Access-Mar'!G30)</f>
        <v>0901.0005</v>
      </c>
      <c r="E30" s="27" t="str">
        <f>'Access-Mar'!F30</f>
        <v>OPERACOES ESPECIAIS: CUMPRIMENTO DE SENTENCAS JUDICIAIS</v>
      </c>
      <c r="F30" s="27" t="str">
        <f>'Access-Mar'!H30</f>
        <v>SENTENCAS JUDICIAIS TRANSITADAS EM JULGADO (PRECATORIOS)</v>
      </c>
      <c r="G30" s="23" t="str">
        <f>'Access-Mar'!I30</f>
        <v>1</v>
      </c>
      <c r="H30" s="23" t="str">
        <f>'Access-Mar'!J30</f>
        <v>0100</v>
      </c>
      <c r="I30" s="27" t="str">
        <f>'Access-Mar'!K30</f>
        <v>RECURSOS ORDINARIOS</v>
      </c>
      <c r="J30" s="23" t="str">
        <f>'Access-Mar'!L30</f>
        <v>5</v>
      </c>
      <c r="K30" s="24"/>
      <c r="L30" s="24"/>
      <c r="M30" s="24"/>
      <c r="N30" s="24">
        <f t="shared" si="0"/>
        <v>0</v>
      </c>
      <c r="O30" s="24"/>
      <c r="P30" s="26">
        <f>IF('Access-Mar'!N30=0,'Access-Mar'!M30,0)</f>
        <v>0</v>
      </c>
      <c r="Q30" s="26">
        <f>IF('Access-Mar'!N30&gt;0,'Access-Mar'!N30,0)</f>
        <v>23168353</v>
      </c>
      <c r="R30" s="26">
        <f t="shared" si="1"/>
        <v>23168353</v>
      </c>
      <c r="S30" s="26">
        <f>'Access-Mar'!O30</f>
        <v>0</v>
      </c>
      <c r="T30" s="41">
        <f t="shared" si="2"/>
        <v>0</v>
      </c>
      <c r="U30" s="26">
        <f>'Access-Mar'!P30</f>
        <v>0</v>
      </c>
      <c r="V30" s="41">
        <f t="shared" si="3"/>
        <v>0</v>
      </c>
      <c r="W30" s="26">
        <f>'Access-Mar'!Q30</f>
        <v>0</v>
      </c>
      <c r="X30" s="41">
        <f t="shared" si="4"/>
        <v>0</v>
      </c>
    </row>
    <row r="31" spans="1:24" ht="28.5" customHeight="1">
      <c r="A31" s="31" t="str">
        <f>'Access-Mar'!A31</f>
        <v>71103</v>
      </c>
      <c r="B31" s="27" t="str">
        <f>'Access-Mar'!B31</f>
        <v>ENCARGOS FINANC.DA UNIAO-SENTENCAS JUDICIAIS</v>
      </c>
      <c r="C31" s="23" t="str">
        <f>CONCATENATE('Access-Mar'!C31,".",'Access-Mar'!D31)</f>
        <v>28.846</v>
      </c>
      <c r="D31" s="23" t="str">
        <f>CONCATENATE('Access-Mar'!E31,".",'Access-Mar'!G31)</f>
        <v>0901.0005</v>
      </c>
      <c r="E31" s="27" t="str">
        <f>'Access-Mar'!F31</f>
        <v>OPERACOES ESPECIAIS: CUMPRIMENTO DE SENTENCAS JUDICIAIS</v>
      </c>
      <c r="F31" s="27" t="str">
        <f>'Access-Mar'!H31</f>
        <v>SENTENCAS JUDICIAIS TRANSITADAS EM JULGADO (PRECATORIOS)</v>
      </c>
      <c r="G31" s="23" t="str">
        <f>'Access-Mar'!I31</f>
        <v>1</v>
      </c>
      <c r="H31" s="23" t="str">
        <f>'Access-Mar'!J31</f>
        <v>0100</v>
      </c>
      <c r="I31" s="27" t="str">
        <f>'Access-Mar'!K31</f>
        <v>RECURSOS ORDINARIOS</v>
      </c>
      <c r="J31" s="23" t="str">
        <f>'Access-Mar'!L31</f>
        <v>1</v>
      </c>
      <c r="K31" s="24"/>
      <c r="L31" s="24"/>
      <c r="M31" s="24"/>
      <c r="N31" s="24">
        <f t="shared" si="0"/>
        <v>0</v>
      </c>
      <c r="O31" s="24"/>
      <c r="P31" s="26">
        <f>IF('Access-Mar'!N31=0,'Access-Mar'!M31,0)</f>
        <v>0</v>
      </c>
      <c r="Q31" s="26">
        <f>IF('Access-Mar'!N31&gt;0,'Access-Mar'!N31,0)</f>
        <v>69701402</v>
      </c>
      <c r="R31" s="26">
        <f t="shared" si="1"/>
        <v>69701402</v>
      </c>
      <c r="S31" s="26">
        <f>'Access-Mar'!O31</f>
        <v>0</v>
      </c>
      <c r="T31" s="41">
        <f t="shared" si="2"/>
        <v>0</v>
      </c>
      <c r="U31" s="26">
        <f>'Access-Mar'!P31</f>
        <v>0</v>
      </c>
      <c r="V31" s="41">
        <f t="shared" si="3"/>
        <v>0</v>
      </c>
      <c r="W31" s="26">
        <f>'Access-Mar'!Q31</f>
        <v>0</v>
      </c>
      <c r="X31" s="41">
        <f t="shared" si="4"/>
        <v>0</v>
      </c>
    </row>
    <row r="32" spans="1:24" ht="28.5" customHeight="1">
      <c r="A32" s="31" t="str">
        <f>'Access-Mar'!A32</f>
        <v>71103</v>
      </c>
      <c r="B32" s="27" t="str">
        <f>'Access-Mar'!B32</f>
        <v>ENCARGOS FINANC.DA UNIAO-SENTENCAS JUDICIAIS</v>
      </c>
      <c r="C32" s="23" t="str">
        <f>CONCATENATE('Access-Mar'!C32,".",'Access-Mar'!D32)</f>
        <v>28.846</v>
      </c>
      <c r="D32" s="23" t="str">
        <f>CONCATENATE('Access-Mar'!E32,".",'Access-Mar'!G32)</f>
        <v>0901.0005</v>
      </c>
      <c r="E32" s="27" t="str">
        <f>'Access-Mar'!F32</f>
        <v>OPERACOES ESPECIAIS: CUMPRIMENTO DE SENTENCAS JUDICIAIS</v>
      </c>
      <c r="F32" s="27" t="str">
        <f>'Access-Mar'!H32</f>
        <v>SENTENCAS JUDICIAIS TRANSITADAS EM JULGADO (PRECATORIOS)</v>
      </c>
      <c r="G32" s="23" t="str">
        <f>'Access-Mar'!I32</f>
        <v>1</v>
      </c>
      <c r="H32" s="23" t="str">
        <f>'Access-Mar'!J32</f>
        <v>0144</v>
      </c>
      <c r="I32" s="27" t="str">
        <f>'Access-Mar'!K32</f>
        <v>TITULOS DE RESPONSABILID.DO TESOURO NACIONAL</v>
      </c>
      <c r="J32" s="23" t="str">
        <f>'Access-Mar'!L32</f>
        <v>3</v>
      </c>
      <c r="K32" s="24"/>
      <c r="L32" s="24"/>
      <c r="M32" s="24"/>
      <c r="N32" s="24">
        <f t="shared" si="0"/>
        <v>0</v>
      </c>
      <c r="O32" s="24"/>
      <c r="P32" s="26">
        <f>IF('Access-Mar'!N32=0,'Access-Mar'!M32,0)</f>
        <v>0</v>
      </c>
      <c r="Q32" s="26">
        <f>IF('Access-Mar'!N32&gt;0,'Access-Mar'!N32,0)</f>
        <v>899763337</v>
      </c>
      <c r="R32" s="26">
        <f t="shared" si="1"/>
        <v>899763337</v>
      </c>
      <c r="S32" s="26">
        <f>'Access-Mar'!O32</f>
        <v>0</v>
      </c>
      <c r="T32" s="41">
        <f t="shared" si="2"/>
        <v>0</v>
      </c>
      <c r="U32" s="26">
        <f>'Access-Mar'!P32</f>
        <v>0</v>
      </c>
      <c r="V32" s="41">
        <f t="shared" si="3"/>
        <v>0</v>
      </c>
      <c r="W32" s="26">
        <f>'Access-Mar'!Q32</f>
        <v>0</v>
      </c>
      <c r="X32" s="41">
        <f t="shared" si="4"/>
        <v>0</v>
      </c>
    </row>
    <row r="33" spans="1:24" ht="28.5" customHeight="1">
      <c r="A33" s="31" t="str">
        <f>'Access-Mar'!A33</f>
        <v>71103</v>
      </c>
      <c r="B33" s="27" t="str">
        <f>'Access-Mar'!B33</f>
        <v>ENCARGOS FINANC.DA UNIAO-SENTENCAS JUDICIAIS</v>
      </c>
      <c r="C33" s="23" t="str">
        <f>CONCATENATE('Access-Mar'!C33,".",'Access-Mar'!D33)</f>
        <v>28.846</v>
      </c>
      <c r="D33" s="23" t="str">
        <f>CONCATENATE('Access-Mar'!E33,".",'Access-Mar'!G33)</f>
        <v>0901.00G5</v>
      </c>
      <c r="E33" s="27" t="str">
        <f>'Access-Mar'!F33</f>
        <v>OPERACOES ESPECIAIS: CUMPRIMENTO DE SENTENCAS JUDICIAIS</v>
      </c>
      <c r="F33" s="27" t="str">
        <f>'Access-Mar'!H33</f>
        <v>CONTRIBUICAO DA UNIAO, DE SUAS AUTARQUIAS E FUNDACOES PARA O</v>
      </c>
      <c r="G33" s="23" t="str">
        <f>'Access-Mar'!I33</f>
        <v>1</v>
      </c>
      <c r="H33" s="23" t="str">
        <f>'Access-Mar'!J33</f>
        <v>0100</v>
      </c>
      <c r="I33" s="27" t="str">
        <f>'Access-Mar'!K33</f>
        <v>RECURSOS ORDINARIOS</v>
      </c>
      <c r="J33" s="23" t="str">
        <f>'Access-Mar'!L33</f>
        <v>1</v>
      </c>
      <c r="K33" s="24"/>
      <c r="L33" s="24"/>
      <c r="M33" s="24"/>
      <c r="N33" s="24">
        <f t="shared" si="0"/>
        <v>0</v>
      </c>
      <c r="O33" s="24"/>
      <c r="P33" s="26">
        <f>IF('Access-Mar'!N33=0,'Access-Mar'!M33,0)</f>
        <v>1198181</v>
      </c>
      <c r="Q33" s="26">
        <f>IF('Access-Mar'!N33&gt;0,'Access-Mar'!N33,0)</f>
        <v>0</v>
      </c>
      <c r="R33" s="26">
        <f t="shared" si="1"/>
        <v>1198181</v>
      </c>
      <c r="S33" s="26">
        <f>'Access-Mar'!O33</f>
        <v>1198179.8999999999</v>
      </c>
      <c r="T33" s="41">
        <f t="shared" si="2"/>
        <v>0.99999908194170994</v>
      </c>
      <c r="U33" s="26">
        <f>'Access-Mar'!P33</f>
        <v>1198178.6399999999</v>
      </c>
      <c r="V33" s="41">
        <f t="shared" si="3"/>
        <v>0.99999803034766854</v>
      </c>
      <c r="W33" s="26">
        <f>'Access-Mar'!Q33</f>
        <v>1198178.6399999999</v>
      </c>
      <c r="X33" s="41">
        <f t="shared" si="4"/>
        <v>0.99999803034766854</v>
      </c>
    </row>
    <row r="34" spans="1:24" ht="28.5" customHeight="1">
      <c r="A34" s="31" t="str">
        <f>'Access-Mar'!A34</f>
        <v>71103</v>
      </c>
      <c r="B34" s="27" t="str">
        <f>'Access-Mar'!B34</f>
        <v>ENCARGOS FINANC.DA UNIAO-SENTENCAS JUDICIAIS</v>
      </c>
      <c r="C34" s="23" t="str">
        <f>CONCATENATE('Access-Mar'!C34,".",'Access-Mar'!D34)</f>
        <v>28.846</v>
      </c>
      <c r="D34" s="23" t="str">
        <f>CONCATENATE('Access-Mar'!E34,".",'Access-Mar'!G34)</f>
        <v>0901.0625</v>
      </c>
      <c r="E34" s="27" t="str">
        <f>'Access-Mar'!F34</f>
        <v>OPERACOES ESPECIAIS: CUMPRIMENTO DE SENTENCAS JUDICIAIS</v>
      </c>
      <c r="F34" s="27" t="str">
        <f>'Access-Mar'!H34</f>
        <v>SENTENCAS JUDICIAIS TRANSITADAS EM JULGADO DE PEQUENO VALOR</v>
      </c>
      <c r="G34" s="23" t="str">
        <f>'Access-Mar'!I34</f>
        <v>1</v>
      </c>
      <c r="H34" s="23" t="str">
        <f>'Access-Mar'!J34</f>
        <v>0100</v>
      </c>
      <c r="I34" s="27" t="str">
        <f>'Access-Mar'!K34</f>
        <v>RECURSOS ORDINARIOS</v>
      </c>
      <c r="J34" s="23" t="str">
        <f>'Access-Mar'!L34</f>
        <v>5</v>
      </c>
      <c r="K34" s="24"/>
      <c r="L34" s="24"/>
      <c r="M34" s="24"/>
      <c r="N34" s="24">
        <f>K34+L34-M34</f>
        <v>0</v>
      </c>
      <c r="O34" s="24"/>
      <c r="P34" s="26">
        <f>IF('Access-Mar'!N34=0,'Access-Mar'!M34,0)</f>
        <v>1072</v>
      </c>
      <c r="Q34" s="26">
        <f>IF('Access-Mar'!N34&gt;0,'Access-Mar'!N34,0)</f>
        <v>0</v>
      </c>
      <c r="R34" s="26">
        <f>N34-O34+P34+Q34</f>
        <v>1072</v>
      </c>
      <c r="S34" s="26">
        <f>'Access-Mar'!O34</f>
        <v>1071.24</v>
      </c>
      <c r="T34" s="41">
        <f>IF(R34&gt;0,S34/R34,0)</f>
        <v>0.99929104477611941</v>
      </c>
      <c r="U34" s="26">
        <f>'Access-Mar'!P34</f>
        <v>1071.24</v>
      </c>
      <c r="V34" s="41">
        <f>IF(R34&gt;0,U34/R34,0)</f>
        <v>0.99929104477611941</v>
      </c>
      <c r="W34" s="26">
        <f>'Access-Mar'!Q34</f>
        <v>1071.24</v>
      </c>
      <c r="X34" s="41">
        <f>IF(R34&gt;0,W34/R34,0)</f>
        <v>0.99929104477611941</v>
      </c>
    </row>
    <row r="35" spans="1:24" ht="28.5" customHeight="1">
      <c r="A35" s="31" t="str">
        <f>'Access-Mar'!A35</f>
        <v>71103</v>
      </c>
      <c r="B35" s="27" t="str">
        <f>'Access-Mar'!B35</f>
        <v>ENCARGOS FINANC.DA UNIAO-SENTENCAS JUDICIAIS</v>
      </c>
      <c r="C35" s="23" t="str">
        <f>CONCATENATE('Access-Mar'!C35,".",'Access-Mar'!D35)</f>
        <v>28.846</v>
      </c>
      <c r="D35" s="23" t="str">
        <f>CONCATENATE('Access-Mar'!E35,".",'Access-Mar'!G35)</f>
        <v>0901.0625</v>
      </c>
      <c r="E35" s="27" t="str">
        <f>'Access-Mar'!F35</f>
        <v>OPERACOES ESPECIAIS: CUMPRIMENTO DE SENTENCAS JUDICIAIS</v>
      </c>
      <c r="F35" s="27" t="str">
        <f>'Access-Mar'!H35</f>
        <v>SENTENCAS JUDICIAIS TRANSITADAS EM JULGADO DE PEQUENO VALOR</v>
      </c>
      <c r="G35" s="23" t="str">
        <f>'Access-Mar'!I35</f>
        <v>1</v>
      </c>
      <c r="H35" s="23" t="str">
        <f>'Access-Mar'!J35</f>
        <v>0100</v>
      </c>
      <c r="I35" s="27" t="str">
        <f>'Access-Mar'!K35</f>
        <v>RECURSOS ORDINARIOS</v>
      </c>
      <c r="J35" s="23" t="str">
        <f>'Access-Mar'!L35</f>
        <v>3</v>
      </c>
      <c r="K35" s="24"/>
      <c r="L35" s="24"/>
      <c r="M35" s="24"/>
      <c r="N35" s="24">
        <f>K35+L35-M35</f>
        <v>0</v>
      </c>
      <c r="O35" s="24"/>
      <c r="P35" s="26">
        <f>IF('Access-Mar'!N35=0,'Access-Mar'!M35,0)</f>
        <v>53879685</v>
      </c>
      <c r="Q35" s="26">
        <f>IF('Access-Mar'!N35&gt;0,'Access-Mar'!N35,0)</f>
        <v>0</v>
      </c>
      <c r="R35" s="26">
        <f>N35-O35+P35+Q35</f>
        <v>53879685</v>
      </c>
      <c r="S35" s="26">
        <f>'Access-Mar'!O35</f>
        <v>53849569.060000002</v>
      </c>
      <c r="T35" s="41">
        <f>IF(R35&gt;0,S35/R35,0)</f>
        <v>0.99944105204030054</v>
      </c>
      <c r="U35" s="26">
        <f>'Access-Mar'!P35</f>
        <v>53849569.060000002</v>
      </c>
      <c r="V35" s="41">
        <f>IF(R35&gt;0,U35/R35,0)</f>
        <v>0.99944105204030054</v>
      </c>
      <c r="W35" s="26">
        <f>'Access-Mar'!Q35</f>
        <v>53849569.060000002</v>
      </c>
      <c r="X35" s="41">
        <f>IF(R35&gt;0,W35/R35,0)</f>
        <v>0.99944105204030054</v>
      </c>
    </row>
    <row r="36" spans="1:24" ht="28.5" customHeight="1" thickBot="1">
      <c r="A36" s="31" t="str">
        <f>'Access-Mar'!A36</f>
        <v>71103</v>
      </c>
      <c r="B36" s="27" t="str">
        <f>'Access-Mar'!B36</f>
        <v>ENCARGOS FINANC.DA UNIAO-SENTENCAS JUDICIAIS</v>
      </c>
      <c r="C36" s="23" t="str">
        <f>CONCATENATE('Access-Mar'!C36,".",'Access-Mar'!D36)</f>
        <v>28.846</v>
      </c>
      <c r="D36" s="23" t="str">
        <f>CONCATENATE('Access-Mar'!E36,".",'Access-Mar'!G36)</f>
        <v>0901.0625</v>
      </c>
      <c r="E36" s="27" t="str">
        <f>'Access-Mar'!F36</f>
        <v>OPERACOES ESPECIAIS: CUMPRIMENTO DE SENTENCAS JUDICIAIS</v>
      </c>
      <c r="F36" s="27" t="str">
        <f>'Access-Mar'!H36</f>
        <v>SENTENCAS JUDICIAIS TRANSITADAS EM JULGADO DE PEQUENO VALOR</v>
      </c>
      <c r="G36" s="23" t="str">
        <f>'Access-Mar'!I36</f>
        <v>1</v>
      </c>
      <c r="H36" s="23" t="str">
        <f>'Access-Mar'!J36</f>
        <v>0100</v>
      </c>
      <c r="I36" s="27" t="str">
        <f>'Access-Mar'!K36</f>
        <v>RECURSOS ORDINARIOS</v>
      </c>
      <c r="J36" s="23" t="str">
        <f>'Access-Mar'!L36</f>
        <v>1</v>
      </c>
      <c r="K36" s="24"/>
      <c r="L36" s="24"/>
      <c r="M36" s="24"/>
      <c r="N36" s="24">
        <f>K36+L36-M36</f>
        <v>0</v>
      </c>
      <c r="O36" s="24"/>
      <c r="P36" s="26">
        <f>IF('Access-Mar'!N36=0,'Access-Mar'!M36,0)</f>
        <v>5811230</v>
      </c>
      <c r="Q36" s="26">
        <f>IF('Access-Mar'!N36&gt;0,'Access-Mar'!N36,0)</f>
        <v>0</v>
      </c>
      <c r="R36" s="26">
        <f>N36-O36+P36+Q36</f>
        <v>5811230</v>
      </c>
      <c r="S36" s="26">
        <f>'Access-Mar'!O36</f>
        <v>5791307.5199999996</v>
      </c>
      <c r="T36" s="41">
        <f>IF(R36&gt;0,S36/R36,0)</f>
        <v>0.99657172750003009</v>
      </c>
      <c r="U36" s="26">
        <f>'Access-Mar'!P36</f>
        <v>5791307.5199999996</v>
      </c>
      <c r="V36" s="41">
        <f>IF(R36&gt;0,U36/R36,0)</f>
        <v>0.99657172750003009</v>
      </c>
      <c r="W36" s="26">
        <f>'Access-Mar'!Q36</f>
        <v>5791307.5199999996</v>
      </c>
      <c r="X36" s="41">
        <f>IF(R36&gt;0,W36/R36,0)</f>
        <v>0.99657172750003009</v>
      </c>
    </row>
    <row r="37" spans="1:24" ht="28.5" customHeight="1" thickBot="1">
      <c r="A37" s="78" t="s">
        <v>102</v>
      </c>
      <c r="B37" s="79"/>
      <c r="C37" s="79"/>
      <c r="D37" s="79"/>
      <c r="E37" s="79"/>
      <c r="F37" s="79"/>
      <c r="G37" s="79"/>
      <c r="H37" s="79"/>
      <c r="I37" s="79"/>
      <c r="J37" s="80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353952125</v>
      </c>
      <c r="Q37" s="42">
        <f t="shared" si="5"/>
        <v>3483691049</v>
      </c>
      <c r="R37" s="42">
        <f t="shared" si="5"/>
        <v>3837643174</v>
      </c>
      <c r="S37" s="42">
        <f t="shared" si="5"/>
        <v>353674491.22999996</v>
      </c>
      <c r="T37" s="43">
        <f>IF(R37&gt;0,S37/R37,0)</f>
        <v>9.2159295482743583E-2</v>
      </c>
      <c r="U37" s="42">
        <f>SUM(U10:U36)</f>
        <v>353674489.96999997</v>
      </c>
      <c r="V37" s="43">
        <f>IF(R37&gt;0,U37/R37,0)</f>
        <v>9.2159295154417079E-2</v>
      </c>
      <c r="W37" s="42">
        <f>SUM(W10:W36)</f>
        <v>353674489.96999997</v>
      </c>
      <c r="X37" s="43">
        <f>IF(R37&gt;0,W37/R37,0)</f>
        <v>9.2159295154417079E-2</v>
      </c>
    </row>
    <row r="38" spans="1:24" ht="28.5" customHeight="1">
      <c r="A38" s="66" t="s">
        <v>103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8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6" t="s">
        <v>104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7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6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7" t="s">
        <v>15</v>
      </c>
      <c r="O41" s="56"/>
      <c r="P41" s="55"/>
      <c r="R41" s="51">
        <f>SUM(R37)</f>
        <v>3837643174</v>
      </c>
      <c r="S41" s="55">
        <f>SUM(S37)</f>
        <v>353674491.22999996</v>
      </c>
      <c r="T41" s="53"/>
      <c r="U41" s="55">
        <f>SUM(U37)</f>
        <v>353674489.96999997</v>
      </c>
      <c r="V41" s="53"/>
      <c r="W41" s="55">
        <f>SUM(W37)</f>
        <v>353674489.96999997</v>
      </c>
      <c r="X41" s="50"/>
    </row>
    <row r="42" spans="1:24" ht="33.75" customHeight="1">
      <c r="A42" s="1"/>
      <c r="B42" s="1"/>
      <c r="C42" s="1"/>
      <c r="N42" s="59" t="s">
        <v>161</v>
      </c>
      <c r="O42" s="56"/>
      <c r="P42" s="54"/>
      <c r="R42" s="51">
        <f>'Access-Mar'!M38</f>
        <v>3837643174</v>
      </c>
      <c r="S42" s="51">
        <f>'Access-Mar'!O38</f>
        <v>353674491.22999996</v>
      </c>
      <c r="T42" s="52"/>
      <c r="U42" s="51">
        <f>'Access-Mar'!P38</f>
        <v>353674489.96999997</v>
      </c>
      <c r="V42" s="52"/>
      <c r="W42" s="51">
        <f>'Access-Mar'!Q38</f>
        <v>353674489.96999997</v>
      </c>
      <c r="X42" s="50"/>
    </row>
    <row r="43" spans="1:24" ht="33.75" customHeight="1">
      <c r="N43" s="60" t="s">
        <v>17</v>
      </c>
      <c r="O43" s="56"/>
      <c r="P43" s="54"/>
      <c r="R43" s="51"/>
      <c r="S43" s="51"/>
      <c r="T43" s="52"/>
      <c r="U43" s="51"/>
      <c r="V43" s="52"/>
      <c r="W43" s="51"/>
      <c r="X43" s="50"/>
    </row>
    <row r="44" spans="1:24" ht="33.75" customHeight="1">
      <c r="C44" s="1"/>
      <c r="N44" s="57" t="s">
        <v>16</v>
      </c>
      <c r="O44" s="56"/>
      <c r="P44" s="49"/>
      <c r="R44" s="49">
        <f>+R41-R42-R43</f>
        <v>0</v>
      </c>
      <c r="S44" s="49">
        <f>+S41-S42-S43</f>
        <v>0</v>
      </c>
      <c r="T44" s="52"/>
      <c r="U44" s="49">
        <f>+U41-U42-U43</f>
        <v>0</v>
      </c>
      <c r="V44" s="52"/>
      <c r="W44" s="49">
        <f>+W41-W42-W43</f>
        <v>0</v>
      </c>
      <c r="X44" s="50"/>
    </row>
    <row r="45" spans="1:24" ht="33.75" customHeight="1">
      <c r="C45" s="1"/>
      <c r="N45" s="67" t="s">
        <v>159</v>
      </c>
      <c r="O45" s="44"/>
      <c r="P45" s="44"/>
      <c r="R45" s="44">
        <f>3837643174</f>
        <v>3837643174</v>
      </c>
      <c r="S45" s="44">
        <v>353674491.23000002</v>
      </c>
      <c r="T45" s="44"/>
      <c r="U45" s="44">
        <v>353674489.97000003</v>
      </c>
      <c r="V45" s="44"/>
      <c r="W45" s="44">
        <v>353674489.97000003</v>
      </c>
      <c r="X45" s="44"/>
    </row>
    <row r="46" spans="1:24" ht="33" customHeight="1">
      <c r="N46" s="67" t="s">
        <v>16</v>
      </c>
      <c r="O46" s="50"/>
      <c r="P46" s="58"/>
      <c r="R46" s="68">
        <f>+R37-R45</f>
        <v>0</v>
      </c>
      <c r="S46" s="68">
        <f>+S37-S45</f>
        <v>0</v>
      </c>
      <c r="T46" s="69"/>
      <c r="U46" s="68">
        <f>+U37-U45</f>
        <v>0</v>
      </c>
      <c r="V46" s="69"/>
      <c r="W46" s="68">
        <f>+W37-W45</f>
        <v>0</v>
      </c>
      <c r="X46" s="50"/>
    </row>
  </sheetData>
  <mergeCells count="17">
    <mergeCell ref="A37:J37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N7:N8"/>
    <mergeCell ref="O7:O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X46"/>
  <sheetViews>
    <sheetView showGridLines="0" view="pageBreakPreview" zoomScale="70" zoomScaleNormal="100" zoomScaleSheetLayoutView="70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140625" customWidth="1"/>
    <col min="23" max="23" width="16.5703125" customWidth="1"/>
  </cols>
  <sheetData>
    <row r="1" spans="1:24" ht="12.75">
      <c r="A1" s="2" t="s">
        <v>69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70</v>
      </c>
      <c r="B2" s="2" t="s">
        <v>105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71</v>
      </c>
      <c r="B3" s="6" t="s">
        <v>106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72</v>
      </c>
      <c r="B4" s="35">
        <v>42826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89" t="s">
        <v>73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0" t="s">
        <v>74</v>
      </c>
      <c r="B7" s="91"/>
      <c r="C7" s="91"/>
      <c r="D7" s="91"/>
      <c r="E7" s="91"/>
      <c r="F7" s="91"/>
      <c r="G7" s="91"/>
      <c r="H7" s="91"/>
      <c r="I7" s="91"/>
      <c r="J7" s="92"/>
      <c r="K7" s="93" t="s">
        <v>3</v>
      </c>
      <c r="L7" s="78" t="s">
        <v>75</v>
      </c>
      <c r="M7" s="80"/>
      <c r="N7" s="93" t="s">
        <v>76</v>
      </c>
      <c r="O7" s="93" t="s">
        <v>77</v>
      </c>
      <c r="P7" s="90" t="s">
        <v>78</v>
      </c>
      <c r="Q7" s="92"/>
      <c r="R7" s="93" t="s">
        <v>6</v>
      </c>
      <c r="S7" s="90" t="s">
        <v>79</v>
      </c>
      <c r="T7" s="91"/>
      <c r="U7" s="91"/>
      <c r="V7" s="91"/>
      <c r="W7" s="91"/>
      <c r="X7" s="92"/>
    </row>
    <row r="8" spans="1:24" ht="28.5" customHeight="1">
      <c r="A8" s="81" t="s">
        <v>21</v>
      </c>
      <c r="B8" s="82"/>
      <c r="C8" s="83" t="s">
        <v>80</v>
      </c>
      <c r="D8" s="83" t="s">
        <v>81</v>
      </c>
      <c r="E8" s="85" t="s">
        <v>82</v>
      </c>
      <c r="F8" s="86"/>
      <c r="G8" s="83" t="s">
        <v>0</v>
      </c>
      <c r="H8" s="87" t="s">
        <v>2</v>
      </c>
      <c r="I8" s="88"/>
      <c r="J8" s="83" t="s">
        <v>1</v>
      </c>
      <c r="K8" s="94"/>
      <c r="L8" s="8" t="s">
        <v>83</v>
      </c>
      <c r="M8" s="8" t="s">
        <v>84</v>
      </c>
      <c r="N8" s="94"/>
      <c r="O8" s="94"/>
      <c r="P8" s="9" t="s">
        <v>4</v>
      </c>
      <c r="Q8" s="9" t="s">
        <v>5</v>
      </c>
      <c r="R8" s="94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85</v>
      </c>
      <c r="B9" s="14" t="s">
        <v>86</v>
      </c>
      <c r="C9" s="84"/>
      <c r="D9" s="84"/>
      <c r="E9" s="15" t="s">
        <v>87</v>
      </c>
      <c r="F9" s="15" t="s">
        <v>88</v>
      </c>
      <c r="G9" s="84"/>
      <c r="H9" s="15" t="s">
        <v>85</v>
      </c>
      <c r="I9" s="15" t="s">
        <v>86</v>
      </c>
      <c r="J9" s="84"/>
      <c r="K9" s="14" t="s">
        <v>89</v>
      </c>
      <c r="L9" s="16" t="s">
        <v>90</v>
      </c>
      <c r="M9" s="16" t="s">
        <v>91</v>
      </c>
      <c r="N9" s="16" t="s">
        <v>92</v>
      </c>
      <c r="O9" s="16" t="s">
        <v>93</v>
      </c>
      <c r="P9" s="16" t="s">
        <v>11</v>
      </c>
      <c r="Q9" s="16" t="s">
        <v>94</v>
      </c>
      <c r="R9" s="14" t="s">
        <v>95</v>
      </c>
      <c r="S9" s="17" t="s">
        <v>96</v>
      </c>
      <c r="T9" s="18" t="s">
        <v>97</v>
      </c>
      <c r="U9" s="17" t="s">
        <v>98</v>
      </c>
      <c r="V9" s="18" t="s">
        <v>99</v>
      </c>
      <c r="W9" s="19" t="s">
        <v>100</v>
      </c>
      <c r="X9" s="18" t="s">
        <v>101</v>
      </c>
    </row>
    <row r="10" spans="1:24" ht="28.5" customHeight="1">
      <c r="A10" s="31" t="str">
        <f>'Access-Abr'!A10</f>
        <v>20201</v>
      </c>
      <c r="B10" s="27" t="str">
        <f>'Access-Abr'!B10</f>
        <v>INSTIT.NAC.DE COLONIZ.E REF.AGRARIA - INCRA</v>
      </c>
      <c r="C10" s="23" t="str">
        <f>CONCATENATE('Access-Abr'!C10,".",'Access-Abr'!D10)</f>
        <v>28.846</v>
      </c>
      <c r="D10" s="23" t="str">
        <f>CONCATENATE('Access-Abr'!E10,".",'Access-Abr'!G10)</f>
        <v>0901.0005</v>
      </c>
      <c r="E10" s="27" t="str">
        <f>'Access-Abr'!F10</f>
        <v>OPERACOES ESPECIAIS: CUMPRIMENTO DE SENTENCAS JUDICIAIS</v>
      </c>
      <c r="F10" s="37" t="str">
        <f>'Access-Abr'!H10</f>
        <v>SENTENCAS JUDICIAIS TRANSITADAS EM JULGADO (PRECATORIOS)</v>
      </c>
      <c r="G10" s="23" t="str">
        <f>'Access-Abr'!I10</f>
        <v>1</v>
      </c>
      <c r="H10" s="23" t="str">
        <f>'Access-Abr'!J10</f>
        <v>0100</v>
      </c>
      <c r="I10" s="27" t="str">
        <f>'Access-Abr'!K10</f>
        <v>RECURSOS ORDINARIOS</v>
      </c>
      <c r="J10" s="23" t="str">
        <f>'Access-Abr'!L10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IF('Access-Abr'!N10=0,'Access-Abr'!M10,0)</f>
        <v>0</v>
      </c>
      <c r="Q10" s="26">
        <f>IF('Access-Abr'!N10&gt;0,'Access-Abr'!N10,0)</f>
        <v>80877171</v>
      </c>
      <c r="R10" s="26">
        <f t="shared" ref="R10:R33" si="1">N10-O10+P10+Q10</f>
        <v>80877171</v>
      </c>
      <c r="S10" s="26">
        <f>'Access-Abr'!O10</f>
        <v>0</v>
      </c>
      <c r="T10" s="41">
        <f t="shared" ref="T10:T33" si="2">IF(R10&gt;0,S10/R10,0)</f>
        <v>0</v>
      </c>
      <c r="U10" s="26">
        <f>'Access-Abr'!P10</f>
        <v>0</v>
      </c>
      <c r="V10" s="41">
        <f t="shared" ref="V10:V33" si="3">IF(R10&gt;0,U10/R10,0)</f>
        <v>0</v>
      </c>
      <c r="W10" s="26">
        <f>'Access-Abr'!Q10</f>
        <v>0</v>
      </c>
      <c r="X10" s="41">
        <f t="shared" ref="X10:X33" si="4">IF(R10&gt;0,W10/R10,0)</f>
        <v>0</v>
      </c>
    </row>
    <row r="11" spans="1:24" ht="28.5" customHeight="1">
      <c r="A11" s="31" t="str">
        <f>'Access-Abr'!A11</f>
        <v>20201</v>
      </c>
      <c r="B11" s="27" t="str">
        <f>'Access-Abr'!B11</f>
        <v>INSTIT.NAC.DE COLONIZ.E REF.AGRARIA - INCRA</v>
      </c>
      <c r="C11" s="23" t="str">
        <f>CONCATENATE('Access-Abr'!C11,".",'Access-Abr'!D11)</f>
        <v>28.846</v>
      </c>
      <c r="D11" s="23" t="str">
        <f>CONCATENATE('Access-Abr'!E11,".",'Access-Abr'!G11)</f>
        <v>0901.0005</v>
      </c>
      <c r="E11" s="27" t="str">
        <f>'Access-Abr'!F11</f>
        <v>OPERACOES ESPECIAIS: CUMPRIMENTO DE SENTENCAS JUDICIAIS</v>
      </c>
      <c r="F11" s="27" t="str">
        <f>'Access-Abr'!H11</f>
        <v>SENTENCAS JUDICIAIS TRANSITADAS EM JULGADO (PRECATORIOS)</v>
      </c>
      <c r="G11" s="23" t="str">
        <f>'Access-Abr'!I11</f>
        <v>1</v>
      </c>
      <c r="H11" s="23" t="str">
        <f>'Access-Abr'!J11</f>
        <v>0100</v>
      </c>
      <c r="I11" s="27" t="str">
        <f>'Access-Abr'!K11</f>
        <v>RECURSOS ORDINARIOS</v>
      </c>
      <c r="J11" s="23" t="str">
        <f>'Access-Abr'!L11</f>
        <v>3</v>
      </c>
      <c r="K11" s="26"/>
      <c r="L11" s="26"/>
      <c r="M11" s="26"/>
      <c r="N11" s="24">
        <f t="shared" si="0"/>
        <v>0</v>
      </c>
      <c r="O11" s="26"/>
      <c r="P11" s="26">
        <f>IF('Access-Abr'!N11=0,'Access-Abr'!M11,0)</f>
        <v>0</v>
      </c>
      <c r="Q11" s="26">
        <f>IF('Access-Abr'!N11&gt;0,'Access-Abr'!N11,0)</f>
        <v>1301585</v>
      </c>
      <c r="R11" s="26">
        <f t="shared" si="1"/>
        <v>1301585</v>
      </c>
      <c r="S11" s="26">
        <f>'Access-Abr'!O11</f>
        <v>0</v>
      </c>
      <c r="T11" s="41">
        <f t="shared" si="2"/>
        <v>0</v>
      </c>
      <c r="U11" s="26">
        <f>'Access-Abr'!P11</f>
        <v>0</v>
      </c>
      <c r="V11" s="41">
        <f t="shared" si="3"/>
        <v>0</v>
      </c>
      <c r="W11" s="26">
        <f>'Access-Abr'!Q11</f>
        <v>0</v>
      </c>
      <c r="X11" s="41">
        <f t="shared" si="4"/>
        <v>0</v>
      </c>
    </row>
    <row r="12" spans="1:24" ht="28.5" customHeight="1">
      <c r="A12" s="31" t="str">
        <f>'Access-Abr'!A12</f>
        <v>24204</v>
      </c>
      <c r="B12" s="27" t="str">
        <f>'Access-Abr'!B12</f>
        <v>COMISSAO NACIONAL DE ENERGIA NUCLEAR - CNEN</v>
      </c>
      <c r="C12" s="23" t="str">
        <f>CONCATENATE('Access-Abr'!C12,".",'Access-Abr'!D12)</f>
        <v>28.846</v>
      </c>
      <c r="D12" s="23" t="str">
        <f>CONCATENATE('Access-Abr'!E12,".",'Access-Abr'!G12)</f>
        <v>0901.0005</v>
      </c>
      <c r="E12" s="27" t="str">
        <f>'Access-Abr'!F12</f>
        <v>OPERACOES ESPECIAIS: CUMPRIMENTO DE SENTENCAS JUDICIAIS</v>
      </c>
      <c r="F12" s="27" t="str">
        <f>'Access-Abr'!H12</f>
        <v>SENTENCAS JUDICIAIS TRANSITADAS EM JULGADO (PRECATORIOS)</v>
      </c>
      <c r="G12" s="23" t="str">
        <f>'Access-Abr'!I12</f>
        <v>1</v>
      </c>
      <c r="H12" s="23" t="str">
        <f>'Access-Abr'!J12</f>
        <v>0100</v>
      </c>
      <c r="I12" s="27" t="str">
        <f>'Access-Abr'!K12</f>
        <v>RECURSOS ORDINARIOS</v>
      </c>
      <c r="J12" s="23" t="str">
        <f>'Access-Abr'!L12</f>
        <v>1</v>
      </c>
      <c r="K12" s="26"/>
      <c r="L12" s="26"/>
      <c r="M12" s="26"/>
      <c r="N12" s="24">
        <f t="shared" si="0"/>
        <v>0</v>
      </c>
      <c r="O12" s="26"/>
      <c r="P12" s="26">
        <f>IF('Access-Abr'!N12=0,'Access-Abr'!M12,0)</f>
        <v>0</v>
      </c>
      <c r="Q12" s="26">
        <f>IF('Access-Abr'!N12&gt;0,'Access-Abr'!N12,0)</f>
        <v>1491350</v>
      </c>
      <c r="R12" s="26">
        <f t="shared" si="1"/>
        <v>1491350</v>
      </c>
      <c r="S12" s="26">
        <f>'Access-Abr'!O12</f>
        <v>0</v>
      </c>
      <c r="T12" s="41">
        <f t="shared" si="2"/>
        <v>0</v>
      </c>
      <c r="U12" s="26">
        <f>'Access-Abr'!P12</f>
        <v>0</v>
      </c>
      <c r="V12" s="41">
        <f t="shared" si="3"/>
        <v>0</v>
      </c>
      <c r="W12" s="26">
        <f>'Access-Abr'!Q12</f>
        <v>0</v>
      </c>
      <c r="X12" s="41">
        <f t="shared" si="4"/>
        <v>0</v>
      </c>
    </row>
    <row r="13" spans="1:24" ht="28.5" customHeight="1">
      <c r="A13" s="31" t="str">
        <f>'Access-Abr'!A13</f>
        <v>25201</v>
      </c>
      <c r="B13" s="27" t="str">
        <f>'Access-Abr'!B13</f>
        <v>BANCO CENTRAL DO BRASIL</v>
      </c>
      <c r="C13" s="23" t="str">
        <f>CONCATENATE('Access-Abr'!C13,".",'Access-Abr'!D13)</f>
        <v>28.846</v>
      </c>
      <c r="D13" s="23" t="str">
        <f>CONCATENATE('Access-Abr'!E13,".",'Access-Abr'!G13)</f>
        <v>0901.0005</v>
      </c>
      <c r="E13" s="27" t="str">
        <f>'Access-Abr'!F13</f>
        <v>OPERACOES ESPECIAIS: CUMPRIMENTO DE SENTENCAS JUDICIAIS</v>
      </c>
      <c r="F13" s="27" t="str">
        <f>'Access-Abr'!H13</f>
        <v>SENTENCAS JUDICIAIS TRANSITADAS EM JULGADO (PRECATORIOS)</v>
      </c>
      <c r="G13" s="23" t="str">
        <f>'Access-Abr'!I13</f>
        <v>1</v>
      </c>
      <c r="H13" s="23" t="str">
        <f>'Access-Abr'!J13</f>
        <v>0100</v>
      </c>
      <c r="I13" s="27" t="str">
        <f>'Access-Abr'!K13</f>
        <v>RECURSOS ORDINARIOS</v>
      </c>
      <c r="J13" s="23" t="str">
        <f>'Access-Abr'!L13</f>
        <v>3</v>
      </c>
      <c r="K13" s="26"/>
      <c r="L13" s="26"/>
      <c r="M13" s="26"/>
      <c r="N13" s="24">
        <f t="shared" si="0"/>
        <v>0</v>
      </c>
      <c r="O13" s="26"/>
      <c r="P13" s="26">
        <f>IF('Access-Abr'!N13=0,'Access-Abr'!M13,0)</f>
        <v>0</v>
      </c>
      <c r="Q13" s="26">
        <f>IF('Access-Abr'!N13&gt;0,'Access-Abr'!N13,0)</f>
        <v>10427703</v>
      </c>
      <c r="R13" s="26">
        <f t="shared" si="1"/>
        <v>10427703</v>
      </c>
      <c r="S13" s="26">
        <f>'Access-Abr'!O13</f>
        <v>0</v>
      </c>
      <c r="T13" s="41">
        <f t="shared" si="2"/>
        <v>0</v>
      </c>
      <c r="U13" s="26">
        <f>'Access-Abr'!P13</f>
        <v>0</v>
      </c>
      <c r="V13" s="41">
        <f t="shared" si="3"/>
        <v>0</v>
      </c>
      <c r="W13" s="26">
        <f>'Access-Abr'!Q13</f>
        <v>0</v>
      </c>
      <c r="X13" s="41">
        <f t="shared" si="4"/>
        <v>0</v>
      </c>
    </row>
    <row r="14" spans="1:24" ht="28.5" customHeight="1">
      <c r="A14" s="31" t="str">
        <f>'Access-Abr'!A14</f>
        <v>26262</v>
      </c>
      <c r="B14" s="27" t="str">
        <f>'Access-Abr'!B14</f>
        <v>UNIVERSIDADE FEDERAL DE SAO PAULO</v>
      </c>
      <c r="C14" s="23" t="str">
        <f>CONCATENATE('Access-Abr'!C14,".",'Access-Abr'!D14)</f>
        <v>28.846</v>
      </c>
      <c r="D14" s="23" t="str">
        <f>CONCATENATE('Access-Abr'!E14,".",'Access-Abr'!G14)</f>
        <v>0901.0005</v>
      </c>
      <c r="E14" s="27" t="str">
        <f>'Access-Abr'!F14</f>
        <v>OPERACOES ESPECIAIS: CUMPRIMENTO DE SENTENCAS JUDICIAIS</v>
      </c>
      <c r="F14" s="27" t="str">
        <f>'Access-Abr'!H14</f>
        <v>SENTENCAS JUDICIAIS TRANSITADAS EM JULGADO (PRECATORIOS)</v>
      </c>
      <c r="G14" s="23" t="str">
        <f>'Access-Abr'!I14</f>
        <v>1</v>
      </c>
      <c r="H14" s="23" t="str">
        <f>'Access-Abr'!J14</f>
        <v>0100</v>
      </c>
      <c r="I14" s="27" t="str">
        <f>'Access-Abr'!K14</f>
        <v>RECURSOS ORDINARIOS</v>
      </c>
      <c r="J14" s="23" t="str">
        <f>'Access-Abr'!L14</f>
        <v>3</v>
      </c>
      <c r="K14" s="24"/>
      <c r="L14" s="24"/>
      <c r="M14" s="24"/>
      <c r="N14" s="24">
        <f t="shared" si="0"/>
        <v>0</v>
      </c>
      <c r="O14" s="24"/>
      <c r="P14" s="26">
        <f>IF('Access-Abr'!N14=0,'Access-Abr'!M14,0)</f>
        <v>0</v>
      </c>
      <c r="Q14" s="26">
        <f>IF('Access-Abr'!N14&gt;0,'Access-Abr'!N14,0)</f>
        <v>65479</v>
      </c>
      <c r="R14" s="26">
        <f t="shared" si="1"/>
        <v>65479</v>
      </c>
      <c r="S14" s="26">
        <f>'Access-Abr'!O14</f>
        <v>0</v>
      </c>
      <c r="T14" s="41">
        <f t="shared" si="2"/>
        <v>0</v>
      </c>
      <c r="U14" s="26">
        <f>'Access-Abr'!P14</f>
        <v>0</v>
      </c>
      <c r="V14" s="41">
        <f t="shared" si="3"/>
        <v>0</v>
      </c>
      <c r="W14" s="26">
        <f>'Access-Abr'!Q14</f>
        <v>0</v>
      </c>
      <c r="X14" s="41">
        <f t="shared" si="4"/>
        <v>0</v>
      </c>
    </row>
    <row r="15" spans="1:24" ht="28.5" customHeight="1">
      <c r="A15" s="31" t="str">
        <f>'Access-Abr'!A15</f>
        <v>26262</v>
      </c>
      <c r="B15" s="27" t="str">
        <f>'Access-Abr'!B15</f>
        <v>UNIVERSIDADE FEDERAL DE SAO PAULO</v>
      </c>
      <c r="C15" s="23" t="str">
        <f>CONCATENATE('Access-Abr'!C15,".",'Access-Abr'!D15)</f>
        <v>28.846</v>
      </c>
      <c r="D15" s="23" t="str">
        <f>CONCATENATE('Access-Abr'!E15,".",'Access-Abr'!G15)</f>
        <v>0901.0005</v>
      </c>
      <c r="E15" s="27" t="str">
        <f>'Access-Abr'!F15</f>
        <v>OPERACOES ESPECIAIS: CUMPRIMENTO DE SENTENCAS JUDICIAIS</v>
      </c>
      <c r="F15" s="27" t="str">
        <f>'Access-Abr'!H15</f>
        <v>SENTENCAS JUDICIAIS TRANSITADAS EM JULGADO (PRECATORIOS)</v>
      </c>
      <c r="G15" s="23" t="str">
        <f>'Access-Abr'!I15</f>
        <v>1</v>
      </c>
      <c r="H15" s="23" t="str">
        <f>'Access-Abr'!J15</f>
        <v>0100</v>
      </c>
      <c r="I15" s="27" t="str">
        <f>'Access-Abr'!K15</f>
        <v>RECURSOS ORDINARIOS</v>
      </c>
      <c r="J15" s="23" t="str">
        <f>'Access-Abr'!L15</f>
        <v>1</v>
      </c>
      <c r="K15" s="26"/>
      <c r="L15" s="26"/>
      <c r="M15" s="26"/>
      <c r="N15" s="24">
        <f t="shared" si="0"/>
        <v>0</v>
      </c>
      <c r="O15" s="26"/>
      <c r="P15" s="26">
        <f>IF('Access-Abr'!N15=0,'Access-Abr'!M15,0)</f>
        <v>0</v>
      </c>
      <c r="Q15" s="26">
        <f>IF('Access-Abr'!N15&gt;0,'Access-Abr'!N15,0)</f>
        <v>3274347</v>
      </c>
      <c r="R15" s="26">
        <f t="shared" si="1"/>
        <v>3274347</v>
      </c>
      <c r="S15" s="26">
        <f>'Access-Abr'!O15</f>
        <v>0</v>
      </c>
      <c r="T15" s="41">
        <f t="shared" si="2"/>
        <v>0</v>
      </c>
      <c r="U15" s="26">
        <f>'Access-Abr'!P15</f>
        <v>0</v>
      </c>
      <c r="V15" s="41">
        <f t="shared" si="3"/>
        <v>0</v>
      </c>
      <c r="W15" s="26">
        <f>'Access-Abr'!Q15</f>
        <v>0</v>
      </c>
      <c r="X15" s="41">
        <f t="shared" si="4"/>
        <v>0</v>
      </c>
    </row>
    <row r="16" spans="1:24" ht="28.5" customHeight="1">
      <c r="A16" s="31" t="str">
        <f>'Access-Abr'!A16</f>
        <v>26280</v>
      </c>
      <c r="B16" s="27" t="str">
        <f>'Access-Abr'!B16</f>
        <v>FUNDACAO UNIVERSIDADE FEDERAL DE SAO CARLOS</v>
      </c>
      <c r="C16" s="23" t="str">
        <f>CONCATENATE('Access-Abr'!C16,".",'Access-Abr'!D16)</f>
        <v>28.846</v>
      </c>
      <c r="D16" s="23" t="str">
        <f>CONCATENATE('Access-Abr'!E16,".",'Access-Abr'!G16)</f>
        <v>0901.0005</v>
      </c>
      <c r="E16" s="27" t="str">
        <f>'Access-Abr'!F16</f>
        <v>OPERACOES ESPECIAIS: CUMPRIMENTO DE SENTENCAS JUDICIAIS</v>
      </c>
      <c r="F16" s="27" t="str">
        <f>'Access-Abr'!H16</f>
        <v>SENTENCAS JUDICIAIS TRANSITADAS EM JULGADO (PRECATORIOS)</v>
      </c>
      <c r="G16" s="23" t="str">
        <f>'Access-Abr'!I16</f>
        <v>1</v>
      </c>
      <c r="H16" s="23" t="str">
        <f>'Access-Abr'!J16</f>
        <v>0100</v>
      </c>
      <c r="I16" s="27" t="str">
        <f>'Access-Abr'!K16</f>
        <v>RECURSOS ORDINARIOS</v>
      </c>
      <c r="J16" s="23" t="str">
        <f>'Access-Abr'!L16</f>
        <v>1</v>
      </c>
      <c r="K16" s="26"/>
      <c r="L16" s="26"/>
      <c r="M16" s="26"/>
      <c r="N16" s="24">
        <f t="shared" si="0"/>
        <v>0</v>
      </c>
      <c r="O16" s="26"/>
      <c r="P16" s="26">
        <f>IF('Access-Abr'!N16=0,'Access-Abr'!M16,0)</f>
        <v>0</v>
      </c>
      <c r="Q16" s="26">
        <f>IF('Access-Abr'!N16&gt;0,'Access-Abr'!N16,0)</f>
        <v>230851</v>
      </c>
      <c r="R16" s="26">
        <f t="shared" si="1"/>
        <v>230851</v>
      </c>
      <c r="S16" s="26">
        <f>'Access-Abr'!O16</f>
        <v>0</v>
      </c>
      <c r="T16" s="41">
        <f t="shared" si="2"/>
        <v>0</v>
      </c>
      <c r="U16" s="26">
        <f>'Access-Abr'!P16</f>
        <v>0</v>
      </c>
      <c r="V16" s="41">
        <f t="shared" si="3"/>
        <v>0</v>
      </c>
      <c r="W16" s="26">
        <f>'Access-Abr'!Q16</f>
        <v>0</v>
      </c>
      <c r="X16" s="41">
        <f t="shared" si="4"/>
        <v>0</v>
      </c>
    </row>
    <row r="17" spans="1:24" ht="28.5" customHeight="1">
      <c r="A17" s="31" t="str">
        <f>'Access-Abr'!A17</f>
        <v>26283</v>
      </c>
      <c r="B17" s="27" t="str">
        <f>'Access-Abr'!B17</f>
        <v>FUNDACAO UNIVERSIDADE FED.DE MATO GROS.DO SUL</v>
      </c>
      <c r="C17" s="23" t="str">
        <f>CONCATENATE('Access-Abr'!C17,".",'Access-Abr'!D17)</f>
        <v>28.846</v>
      </c>
      <c r="D17" s="23" t="str">
        <f>CONCATENATE('Access-Abr'!E17,".",'Access-Abr'!G17)</f>
        <v>0901.0005</v>
      </c>
      <c r="E17" s="27" t="str">
        <f>'Access-Abr'!F17</f>
        <v>OPERACOES ESPECIAIS: CUMPRIMENTO DE SENTENCAS JUDICIAIS</v>
      </c>
      <c r="F17" s="27" t="str">
        <f>'Access-Abr'!H17</f>
        <v>SENTENCAS JUDICIAIS TRANSITADAS EM JULGADO (PRECATORIOS)</v>
      </c>
      <c r="G17" s="23" t="str">
        <f>'Access-Abr'!I17</f>
        <v>1</v>
      </c>
      <c r="H17" s="23" t="str">
        <f>'Access-Abr'!J17</f>
        <v>0100</v>
      </c>
      <c r="I17" s="27" t="str">
        <f>'Access-Abr'!K17</f>
        <v>RECURSOS ORDINARIOS</v>
      </c>
      <c r="J17" s="23" t="str">
        <f>'Access-Abr'!L17</f>
        <v>3</v>
      </c>
      <c r="K17" s="24"/>
      <c r="L17" s="24"/>
      <c r="M17" s="24"/>
      <c r="N17" s="24">
        <f t="shared" si="0"/>
        <v>0</v>
      </c>
      <c r="O17" s="24"/>
      <c r="P17" s="26">
        <f>IF('Access-Abr'!N17=0,'Access-Abr'!M17,0)</f>
        <v>0</v>
      </c>
      <c r="Q17" s="26">
        <f>IF('Access-Abr'!N17&gt;0,'Access-Abr'!N17,0)</f>
        <v>254172</v>
      </c>
      <c r="R17" s="26">
        <f t="shared" si="1"/>
        <v>254172</v>
      </c>
      <c r="S17" s="26">
        <f>'Access-Abr'!O17</f>
        <v>0</v>
      </c>
      <c r="T17" s="41">
        <f t="shared" si="2"/>
        <v>0</v>
      </c>
      <c r="U17" s="26">
        <f>'Access-Abr'!P17</f>
        <v>0</v>
      </c>
      <c r="V17" s="41">
        <f t="shared" si="3"/>
        <v>0</v>
      </c>
      <c r="W17" s="26">
        <f>'Access-Abr'!Q17</f>
        <v>0</v>
      </c>
      <c r="X17" s="41">
        <f t="shared" si="4"/>
        <v>0</v>
      </c>
    </row>
    <row r="18" spans="1:24" ht="28.5" customHeight="1">
      <c r="A18" s="31" t="str">
        <f>'Access-Abr'!A18</f>
        <v>26283</v>
      </c>
      <c r="B18" s="27" t="str">
        <f>'Access-Abr'!B18</f>
        <v>FUNDACAO UNIVERSIDADE FED.DE MATO GROS.DO SUL</v>
      </c>
      <c r="C18" s="23" t="str">
        <f>CONCATENATE('Access-Abr'!C18,".",'Access-Abr'!D18)</f>
        <v>28.846</v>
      </c>
      <c r="D18" s="23" t="str">
        <f>CONCATENATE('Access-Abr'!E18,".",'Access-Abr'!G18)</f>
        <v>0901.0005</v>
      </c>
      <c r="E18" s="27" t="str">
        <f>'Access-Abr'!F18</f>
        <v>OPERACOES ESPECIAIS: CUMPRIMENTO DE SENTENCAS JUDICIAIS</v>
      </c>
      <c r="F18" s="27" t="str">
        <f>'Access-Abr'!H18</f>
        <v>SENTENCAS JUDICIAIS TRANSITADAS EM JULGADO (PRECATORIOS)</v>
      </c>
      <c r="G18" s="23" t="str">
        <f>'Access-Abr'!I18</f>
        <v>1</v>
      </c>
      <c r="H18" s="23" t="str">
        <f>'Access-Abr'!J18</f>
        <v>0100</v>
      </c>
      <c r="I18" s="27" t="str">
        <f>'Access-Abr'!K18</f>
        <v>RECURSOS ORDINARIOS</v>
      </c>
      <c r="J18" s="23" t="str">
        <f>'Access-Abr'!L18</f>
        <v>1</v>
      </c>
      <c r="K18" s="24"/>
      <c r="L18" s="24"/>
      <c r="M18" s="24"/>
      <c r="N18" s="24">
        <f t="shared" si="0"/>
        <v>0</v>
      </c>
      <c r="O18" s="24"/>
      <c r="P18" s="26">
        <f>IF('Access-Abr'!N18=0,'Access-Abr'!M18,0)</f>
        <v>0</v>
      </c>
      <c r="Q18" s="26">
        <f>IF('Access-Abr'!N18&gt;0,'Access-Abr'!N18,0)</f>
        <v>1375710</v>
      </c>
      <c r="R18" s="26">
        <f t="shared" si="1"/>
        <v>1375710</v>
      </c>
      <c r="S18" s="26">
        <f>'Access-Abr'!O18</f>
        <v>0</v>
      </c>
      <c r="T18" s="41">
        <f t="shared" si="2"/>
        <v>0</v>
      </c>
      <c r="U18" s="26">
        <f>'Access-Abr'!P18</f>
        <v>0</v>
      </c>
      <c r="V18" s="41">
        <f t="shared" si="3"/>
        <v>0</v>
      </c>
      <c r="W18" s="26">
        <f>'Access-Abr'!Q18</f>
        <v>0</v>
      </c>
      <c r="X18" s="41">
        <f t="shared" si="4"/>
        <v>0</v>
      </c>
    </row>
    <row r="19" spans="1:24" ht="28.5" customHeight="1">
      <c r="A19" s="31" t="str">
        <f>'Access-Abr'!A19</f>
        <v>26352</v>
      </c>
      <c r="B19" s="27" t="str">
        <f>'Access-Abr'!B19</f>
        <v>FUNDACAO UNIVERSIDADE FEDERAL DO ABC</v>
      </c>
      <c r="C19" s="23" t="str">
        <f>CONCATENATE('Access-Abr'!C19,".",'Access-Abr'!D19)</f>
        <v>28.846</v>
      </c>
      <c r="D19" s="23" t="str">
        <f>CONCATENATE('Access-Abr'!E19,".",'Access-Abr'!G19)</f>
        <v>0901.0005</v>
      </c>
      <c r="E19" s="27" t="str">
        <f>'Access-Abr'!F19</f>
        <v>OPERACOES ESPECIAIS: CUMPRIMENTO DE SENTENCAS JUDICIAIS</v>
      </c>
      <c r="F19" s="27" t="str">
        <f>'Access-Abr'!H19</f>
        <v>SENTENCAS JUDICIAIS TRANSITADAS EM JULGADO (PRECATORIOS)</v>
      </c>
      <c r="G19" s="23" t="str">
        <f>'Access-Abr'!I19</f>
        <v>1</v>
      </c>
      <c r="H19" s="23" t="str">
        <f>'Access-Abr'!J19</f>
        <v>0100</v>
      </c>
      <c r="I19" s="27" t="str">
        <f>'Access-Abr'!K19</f>
        <v>RECURSOS ORDINARIOS</v>
      </c>
      <c r="J19" s="23" t="str">
        <f>'Access-Abr'!L19</f>
        <v>1</v>
      </c>
      <c r="K19" s="24"/>
      <c r="L19" s="24"/>
      <c r="M19" s="24"/>
      <c r="N19" s="24">
        <f t="shared" si="0"/>
        <v>0</v>
      </c>
      <c r="O19" s="24"/>
      <c r="P19" s="26">
        <f>IF('Access-Abr'!N19=0,'Access-Abr'!M19,0)</f>
        <v>0</v>
      </c>
      <c r="Q19" s="26">
        <f>IF('Access-Abr'!N19&gt;0,'Access-Abr'!N19,0)</f>
        <v>99156</v>
      </c>
      <c r="R19" s="26">
        <f t="shared" si="1"/>
        <v>99156</v>
      </c>
      <c r="S19" s="26">
        <f>'Access-Abr'!O19</f>
        <v>0</v>
      </c>
      <c r="T19" s="41">
        <f t="shared" si="2"/>
        <v>0</v>
      </c>
      <c r="U19" s="26">
        <f>'Access-Abr'!P19</f>
        <v>0</v>
      </c>
      <c r="V19" s="41">
        <f t="shared" si="3"/>
        <v>0</v>
      </c>
      <c r="W19" s="26">
        <f>'Access-Abr'!Q19</f>
        <v>0</v>
      </c>
      <c r="X19" s="41">
        <f t="shared" si="4"/>
        <v>0</v>
      </c>
    </row>
    <row r="20" spans="1:24" ht="28.5" customHeight="1">
      <c r="A20" s="31" t="str">
        <f>'Access-Abr'!A20</f>
        <v>26439</v>
      </c>
      <c r="B20" s="27" t="str">
        <f>'Access-Abr'!B20</f>
        <v>INST.FED.DE EDUC.,CIENC.E TEC.DE SAO PAULO</v>
      </c>
      <c r="C20" s="23" t="str">
        <f>CONCATENATE('Access-Abr'!C20,".",'Access-Abr'!D20)</f>
        <v>28.846</v>
      </c>
      <c r="D20" s="23" t="str">
        <f>CONCATENATE('Access-Abr'!E20,".",'Access-Abr'!G20)</f>
        <v>0901.0005</v>
      </c>
      <c r="E20" s="27" t="str">
        <f>'Access-Abr'!F20</f>
        <v>OPERACOES ESPECIAIS: CUMPRIMENTO DE SENTENCAS JUDICIAIS</v>
      </c>
      <c r="F20" s="27" t="str">
        <f>'Access-Abr'!H20</f>
        <v>SENTENCAS JUDICIAIS TRANSITADAS EM JULGADO (PRECATORIOS)</v>
      </c>
      <c r="G20" s="23" t="str">
        <f>'Access-Abr'!I20</f>
        <v>1</v>
      </c>
      <c r="H20" s="23" t="str">
        <f>'Access-Abr'!J20</f>
        <v>0100</v>
      </c>
      <c r="I20" s="27" t="str">
        <f>'Access-Abr'!K20</f>
        <v>RECURSOS ORDINARIOS</v>
      </c>
      <c r="J20" s="23" t="str">
        <f>'Access-Abr'!L20</f>
        <v>1</v>
      </c>
      <c r="K20" s="24"/>
      <c r="L20" s="24"/>
      <c r="M20" s="24"/>
      <c r="N20" s="24">
        <f t="shared" si="0"/>
        <v>0</v>
      </c>
      <c r="O20" s="24"/>
      <c r="P20" s="26">
        <f>IF('Access-Abr'!N20=0,'Access-Abr'!M20,0)</f>
        <v>0</v>
      </c>
      <c r="Q20" s="26">
        <f>IF('Access-Abr'!N20&gt;0,'Access-Abr'!N20,0)</f>
        <v>85663</v>
      </c>
      <c r="R20" s="26">
        <f t="shared" si="1"/>
        <v>85663</v>
      </c>
      <c r="S20" s="26">
        <f>'Access-Abr'!O20</f>
        <v>0</v>
      </c>
      <c r="T20" s="41">
        <f t="shared" si="2"/>
        <v>0</v>
      </c>
      <c r="U20" s="26">
        <f>'Access-Abr'!P20</f>
        <v>0</v>
      </c>
      <c r="V20" s="41">
        <f t="shared" si="3"/>
        <v>0</v>
      </c>
      <c r="W20" s="26">
        <f>'Access-Abr'!Q20</f>
        <v>0</v>
      </c>
      <c r="X20" s="41">
        <f t="shared" si="4"/>
        <v>0</v>
      </c>
    </row>
    <row r="21" spans="1:24" ht="28.5" customHeight="1">
      <c r="A21" s="31" t="str">
        <f>'Access-Abr'!A21</f>
        <v>40203</v>
      </c>
      <c r="B21" s="27" t="str">
        <f>'Access-Abr'!B21</f>
        <v>FUNDACAO JORGE DUPRAT FIG.DE SEG.MED.TRABALHO</v>
      </c>
      <c r="C21" s="23" t="str">
        <f>CONCATENATE('Access-Abr'!C21,".",'Access-Abr'!D21)</f>
        <v>28.846</v>
      </c>
      <c r="D21" s="23" t="str">
        <f>CONCATENATE('Access-Abr'!E21,".",'Access-Abr'!G21)</f>
        <v>0901.0005</v>
      </c>
      <c r="E21" s="27" t="str">
        <f>'Access-Abr'!F21</f>
        <v>OPERACOES ESPECIAIS: CUMPRIMENTO DE SENTENCAS JUDICIAIS</v>
      </c>
      <c r="F21" s="27" t="str">
        <f>'Access-Abr'!H21</f>
        <v>SENTENCAS JUDICIAIS TRANSITADAS EM JULGADO (PRECATORIOS)</v>
      </c>
      <c r="G21" s="23" t="str">
        <f>'Access-Abr'!I21</f>
        <v>1</v>
      </c>
      <c r="H21" s="23" t="str">
        <f>'Access-Abr'!J21</f>
        <v>0100</v>
      </c>
      <c r="I21" s="27" t="str">
        <f>'Access-Abr'!K21</f>
        <v>RECURSOS ORDINARIOS</v>
      </c>
      <c r="J21" s="23" t="str">
        <f>'Access-Abr'!L21</f>
        <v>1</v>
      </c>
      <c r="K21" s="24"/>
      <c r="L21" s="24"/>
      <c r="M21" s="24"/>
      <c r="N21" s="24">
        <f t="shared" si="0"/>
        <v>0</v>
      </c>
      <c r="O21" s="24"/>
      <c r="P21" s="26">
        <f>IF('Access-Abr'!N21=0,'Access-Abr'!M21,0)</f>
        <v>0</v>
      </c>
      <c r="Q21" s="26">
        <f>IF('Access-Abr'!N21&gt;0,'Access-Abr'!N21,0)</f>
        <v>473460</v>
      </c>
      <c r="R21" s="26">
        <f t="shared" si="1"/>
        <v>473460</v>
      </c>
      <c r="S21" s="26">
        <f>'Access-Abr'!O21</f>
        <v>0</v>
      </c>
      <c r="T21" s="41">
        <f t="shared" si="2"/>
        <v>0</v>
      </c>
      <c r="U21" s="26">
        <f>'Access-Abr'!P21</f>
        <v>0</v>
      </c>
      <c r="V21" s="41">
        <f t="shared" si="3"/>
        <v>0</v>
      </c>
      <c r="W21" s="26">
        <f>'Access-Abr'!Q21</f>
        <v>0</v>
      </c>
      <c r="X21" s="41">
        <f t="shared" si="4"/>
        <v>0</v>
      </c>
    </row>
    <row r="22" spans="1:24" ht="28.5" customHeight="1">
      <c r="A22" s="31" t="str">
        <f>'Access-Abr'!A22</f>
        <v>44201</v>
      </c>
      <c r="B22" s="27" t="str">
        <f>'Access-Abr'!B22</f>
        <v>INST.BRAS.DO MEIO AMB.E REC.NAT.RENOVAVEIS</v>
      </c>
      <c r="C22" s="23" t="str">
        <f>CONCATENATE('Access-Abr'!C22,".",'Access-Abr'!D22)</f>
        <v>28.846</v>
      </c>
      <c r="D22" s="23" t="str">
        <f>CONCATENATE('Access-Abr'!E22,".",'Access-Abr'!G22)</f>
        <v>0901.0005</v>
      </c>
      <c r="E22" s="27" t="str">
        <f>'Access-Abr'!F22</f>
        <v>OPERACOES ESPECIAIS: CUMPRIMENTO DE SENTENCAS JUDICIAIS</v>
      </c>
      <c r="F22" s="27" t="str">
        <f>'Access-Abr'!H22</f>
        <v>SENTENCAS JUDICIAIS TRANSITADAS EM JULGADO (PRECATORIOS)</v>
      </c>
      <c r="G22" s="23" t="str">
        <f>'Access-Abr'!I22</f>
        <v>1</v>
      </c>
      <c r="H22" s="23" t="str">
        <f>'Access-Abr'!J22</f>
        <v>0100</v>
      </c>
      <c r="I22" s="27" t="str">
        <f>'Access-Abr'!K22</f>
        <v>RECURSOS ORDINARIOS</v>
      </c>
      <c r="J22" s="23" t="str">
        <f>'Access-Abr'!L22</f>
        <v>3</v>
      </c>
      <c r="K22" s="26"/>
      <c r="L22" s="26"/>
      <c r="M22" s="26"/>
      <c r="N22" s="24">
        <f t="shared" si="0"/>
        <v>0</v>
      </c>
      <c r="O22" s="26"/>
      <c r="P22" s="26">
        <f>IF('Access-Abr'!N22=0,'Access-Abr'!M22,0)</f>
        <v>0</v>
      </c>
      <c r="Q22" s="26">
        <f>IF('Access-Abr'!N22&gt;0,'Access-Abr'!N22,0)</f>
        <v>66079</v>
      </c>
      <c r="R22" s="26">
        <f t="shared" si="1"/>
        <v>66079</v>
      </c>
      <c r="S22" s="26">
        <f>'Access-Abr'!O22</f>
        <v>0</v>
      </c>
      <c r="T22" s="41">
        <f t="shared" si="2"/>
        <v>0</v>
      </c>
      <c r="U22" s="26">
        <f>'Access-Abr'!P22</f>
        <v>0</v>
      </c>
      <c r="V22" s="41">
        <f t="shared" si="3"/>
        <v>0</v>
      </c>
      <c r="W22" s="26">
        <f>'Access-Abr'!Q22</f>
        <v>0</v>
      </c>
      <c r="X22" s="41">
        <f t="shared" si="4"/>
        <v>0</v>
      </c>
    </row>
    <row r="23" spans="1:24" ht="28.5" customHeight="1">
      <c r="A23" s="31" t="str">
        <f>'Access-Abr'!A23</f>
        <v>44201</v>
      </c>
      <c r="B23" s="27" t="str">
        <f>'Access-Abr'!B23</f>
        <v>INST.BRAS.DO MEIO AMB.E REC.NAT.RENOVAVEIS</v>
      </c>
      <c r="C23" s="23" t="str">
        <f>CONCATENATE('Access-Abr'!C23,".",'Access-Abr'!D23)</f>
        <v>28.846</v>
      </c>
      <c r="D23" s="23" t="str">
        <f>CONCATENATE('Access-Abr'!E23,".",'Access-Abr'!G23)</f>
        <v>0901.0005</v>
      </c>
      <c r="E23" s="27" t="str">
        <f>'Access-Abr'!F23</f>
        <v>OPERACOES ESPECIAIS: CUMPRIMENTO DE SENTENCAS JUDICIAIS</v>
      </c>
      <c r="F23" s="27" t="str">
        <f>'Access-Abr'!H23</f>
        <v>SENTENCAS JUDICIAIS TRANSITADAS EM JULGADO (PRECATORIOS)</v>
      </c>
      <c r="G23" s="23" t="str">
        <f>'Access-Abr'!I23</f>
        <v>1</v>
      </c>
      <c r="H23" s="23" t="str">
        <f>'Access-Abr'!J23</f>
        <v>0100</v>
      </c>
      <c r="I23" s="27" t="str">
        <f>'Access-Abr'!K23</f>
        <v>RECURSOS ORDINARIOS</v>
      </c>
      <c r="J23" s="23" t="str">
        <f>'Access-Abr'!L23</f>
        <v>1</v>
      </c>
      <c r="K23" s="26"/>
      <c r="L23" s="26"/>
      <c r="M23" s="26"/>
      <c r="N23" s="24">
        <f t="shared" si="0"/>
        <v>0</v>
      </c>
      <c r="O23" s="26"/>
      <c r="P23" s="26">
        <f>IF('Access-Abr'!N23=0,'Access-Abr'!M23,0)</f>
        <v>0</v>
      </c>
      <c r="Q23" s="26">
        <f>IF('Access-Abr'!N23&gt;0,'Access-Abr'!N23,0)</f>
        <v>209695</v>
      </c>
      <c r="R23" s="26">
        <f t="shared" si="1"/>
        <v>209695</v>
      </c>
      <c r="S23" s="26">
        <f>'Access-Abr'!O23</f>
        <v>0</v>
      </c>
      <c r="T23" s="41">
        <f t="shared" si="2"/>
        <v>0</v>
      </c>
      <c r="U23" s="26">
        <f>'Access-Abr'!P23</f>
        <v>0</v>
      </c>
      <c r="V23" s="41">
        <f t="shared" si="3"/>
        <v>0</v>
      </c>
      <c r="W23" s="26">
        <f>'Access-Abr'!Q23</f>
        <v>0</v>
      </c>
      <c r="X23" s="41">
        <f t="shared" si="4"/>
        <v>0</v>
      </c>
    </row>
    <row r="24" spans="1:24" ht="28.5" customHeight="1">
      <c r="A24" s="31" t="str">
        <f>'Access-Abr'!A24</f>
        <v>55201</v>
      </c>
      <c r="B24" s="27" t="str">
        <f>'Access-Abr'!B24</f>
        <v>INSTITUTO NACIONAL DO SEGURO SOCIAL - INSS</v>
      </c>
      <c r="C24" s="23" t="str">
        <f>CONCATENATE('Access-Abr'!C24,".",'Access-Abr'!D24)</f>
        <v>28.846</v>
      </c>
      <c r="D24" s="23" t="str">
        <f>CONCATENATE('Access-Abr'!E24,".",'Access-Abr'!G24)</f>
        <v>0901.0005</v>
      </c>
      <c r="E24" s="27" t="str">
        <f>'Access-Abr'!F24</f>
        <v>OPERACOES ESPECIAIS: CUMPRIMENTO DE SENTENCAS JUDICIAIS</v>
      </c>
      <c r="F24" s="27" t="str">
        <f>'Access-Abr'!H24</f>
        <v>SENTENCAS JUDICIAIS TRANSITADAS EM JULGADO (PRECATORIOS)</v>
      </c>
      <c r="G24" s="23" t="str">
        <f>'Access-Abr'!I24</f>
        <v>2</v>
      </c>
      <c r="H24" s="23" t="str">
        <f>'Access-Abr'!J24</f>
        <v>0100</v>
      </c>
      <c r="I24" s="27" t="str">
        <f>'Access-Abr'!K24</f>
        <v>RECURSOS ORDINARIOS</v>
      </c>
      <c r="J24" s="23" t="str">
        <f>'Access-Abr'!L24</f>
        <v>3</v>
      </c>
      <c r="K24" s="24"/>
      <c r="L24" s="24"/>
      <c r="M24" s="24"/>
      <c r="N24" s="24">
        <f t="shared" si="0"/>
        <v>0</v>
      </c>
      <c r="O24" s="24"/>
      <c r="P24" s="26">
        <f>IF('Access-Abr'!N24=0,'Access-Abr'!M24,0)</f>
        <v>0</v>
      </c>
      <c r="Q24" s="26">
        <f>IF('Access-Abr'!N24&gt;0,'Access-Abr'!N24,0)</f>
        <v>37975328</v>
      </c>
      <c r="R24" s="26">
        <f t="shared" si="1"/>
        <v>37975328</v>
      </c>
      <c r="S24" s="26">
        <f>'Access-Abr'!O24</f>
        <v>0</v>
      </c>
      <c r="T24" s="41">
        <f t="shared" si="2"/>
        <v>0</v>
      </c>
      <c r="U24" s="26">
        <f>'Access-Abr'!P24</f>
        <v>0</v>
      </c>
      <c r="V24" s="41">
        <f t="shared" si="3"/>
        <v>0</v>
      </c>
      <c r="W24" s="26">
        <f>'Access-Abr'!Q24</f>
        <v>0</v>
      </c>
      <c r="X24" s="41">
        <f t="shared" si="4"/>
        <v>0</v>
      </c>
    </row>
    <row r="25" spans="1:24" ht="28.5" customHeight="1">
      <c r="A25" s="31" t="str">
        <f>'Access-Abr'!A25</f>
        <v>55201</v>
      </c>
      <c r="B25" s="27" t="str">
        <f>'Access-Abr'!B25</f>
        <v>INSTITUTO NACIONAL DO SEGURO SOCIAL - INSS</v>
      </c>
      <c r="C25" s="23" t="str">
        <f>CONCATENATE('Access-Abr'!C25,".",'Access-Abr'!D25)</f>
        <v>28.846</v>
      </c>
      <c r="D25" s="23" t="str">
        <f>CONCATENATE('Access-Abr'!E25,".",'Access-Abr'!G25)</f>
        <v>0901.0005</v>
      </c>
      <c r="E25" s="27" t="str">
        <f>'Access-Abr'!F25</f>
        <v>OPERACOES ESPECIAIS: CUMPRIMENTO DE SENTENCAS JUDICIAIS</v>
      </c>
      <c r="F25" s="27" t="str">
        <f>'Access-Abr'!H25</f>
        <v>SENTENCAS JUDICIAIS TRANSITADAS EM JULGADO (PRECATORIOS)</v>
      </c>
      <c r="G25" s="23" t="str">
        <f>'Access-Abr'!I25</f>
        <v>2</v>
      </c>
      <c r="H25" s="23" t="str">
        <f>'Access-Abr'!J25</f>
        <v>0100</v>
      </c>
      <c r="I25" s="27" t="str">
        <f>'Access-Abr'!K25</f>
        <v>RECURSOS ORDINARIOS</v>
      </c>
      <c r="J25" s="23" t="str">
        <f>'Access-Abr'!L25</f>
        <v>1</v>
      </c>
      <c r="K25" s="24"/>
      <c r="L25" s="24"/>
      <c r="M25" s="24"/>
      <c r="N25" s="24">
        <f t="shared" si="0"/>
        <v>0</v>
      </c>
      <c r="O25" s="24"/>
      <c r="P25" s="26">
        <f>IF('Access-Abr'!N25=0,'Access-Abr'!M25,0)</f>
        <v>0</v>
      </c>
      <c r="Q25" s="26">
        <f>IF('Access-Abr'!N25&gt;0,'Access-Abr'!N25,0)</f>
        <v>7539383</v>
      </c>
      <c r="R25" s="26">
        <f t="shared" si="1"/>
        <v>7539383</v>
      </c>
      <c r="S25" s="26">
        <f>'Access-Abr'!O25</f>
        <v>0</v>
      </c>
      <c r="T25" s="41">
        <f t="shared" si="2"/>
        <v>0</v>
      </c>
      <c r="U25" s="26">
        <f>'Access-Abr'!P25</f>
        <v>0</v>
      </c>
      <c r="V25" s="41">
        <f t="shared" si="3"/>
        <v>0</v>
      </c>
      <c r="W25" s="26">
        <f>'Access-Abr'!Q25</f>
        <v>0</v>
      </c>
      <c r="X25" s="41">
        <f t="shared" si="4"/>
        <v>0</v>
      </c>
    </row>
    <row r="26" spans="1:24" ht="28.5" customHeight="1">
      <c r="A26" s="31" t="str">
        <f>'Access-Abr'!A26</f>
        <v>55901</v>
      </c>
      <c r="B26" s="27" t="str">
        <f>'Access-Abr'!B26</f>
        <v>FUNDO NACIONAL DE ASSISTENCIA SOCIAL</v>
      </c>
      <c r="C26" s="23" t="str">
        <f>CONCATENATE('Access-Abr'!C26,".",'Access-Abr'!D26)</f>
        <v>28.846</v>
      </c>
      <c r="D26" s="23" t="str">
        <f>CONCATENATE('Access-Abr'!E26,".",'Access-Abr'!G26)</f>
        <v>0901.0005</v>
      </c>
      <c r="E26" s="27" t="str">
        <f>'Access-Abr'!F26</f>
        <v>OPERACOES ESPECIAIS: CUMPRIMENTO DE SENTENCAS JUDICIAIS</v>
      </c>
      <c r="F26" s="27" t="str">
        <f>'Access-Abr'!H26</f>
        <v>SENTENCAS JUDICIAIS TRANSITADAS EM JULGADO (PRECATORIOS)</v>
      </c>
      <c r="G26" s="23" t="str">
        <f>'Access-Abr'!I26</f>
        <v>2</v>
      </c>
      <c r="H26" s="23" t="str">
        <f>'Access-Abr'!J26</f>
        <v>0100</v>
      </c>
      <c r="I26" s="27" t="str">
        <f>'Access-Abr'!K26</f>
        <v>RECURSOS ORDINARIOS</v>
      </c>
      <c r="J26" s="23" t="str">
        <f>'Access-Abr'!L26</f>
        <v>3</v>
      </c>
      <c r="K26" s="24"/>
      <c r="L26" s="24"/>
      <c r="M26" s="24"/>
      <c r="N26" s="24">
        <f t="shared" si="0"/>
        <v>0</v>
      </c>
      <c r="O26" s="24"/>
      <c r="P26" s="26">
        <f>IF('Access-Abr'!N26=0,'Access-Abr'!M26,0)</f>
        <v>0</v>
      </c>
      <c r="Q26" s="26">
        <f>IF('Access-Abr'!N26&gt;0,'Access-Abr'!N26,0)</f>
        <v>81259165</v>
      </c>
      <c r="R26" s="26">
        <f t="shared" si="1"/>
        <v>81259165</v>
      </c>
      <c r="S26" s="26">
        <f>'Access-Abr'!O26</f>
        <v>0</v>
      </c>
      <c r="T26" s="41">
        <f t="shared" si="2"/>
        <v>0</v>
      </c>
      <c r="U26" s="26">
        <f>'Access-Abr'!P26</f>
        <v>0</v>
      </c>
      <c r="V26" s="41">
        <f t="shared" si="3"/>
        <v>0</v>
      </c>
      <c r="W26" s="26">
        <f>'Access-Abr'!Q26</f>
        <v>0</v>
      </c>
      <c r="X26" s="41">
        <f t="shared" si="4"/>
        <v>0</v>
      </c>
    </row>
    <row r="27" spans="1:24" ht="28.5" customHeight="1">
      <c r="A27" s="31" t="str">
        <f>'Access-Abr'!A27</f>
        <v>55901</v>
      </c>
      <c r="B27" s="27" t="str">
        <f>'Access-Abr'!B27</f>
        <v>FUNDO NACIONAL DE ASSISTENCIA SOCIAL</v>
      </c>
      <c r="C27" s="23" t="str">
        <f>CONCATENATE('Access-Abr'!C27,".",'Access-Abr'!D27)</f>
        <v>28.846</v>
      </c>
      <c r="D27" s="23" t="str">
        <f>CONCATENATE('Access-Abr'!E27,".",'Access-Abr'!G27)</f>
        <v>0901.0625</v>
      </c>
      <c r="E27" s="27" t="str">
        <f>'Access-Abr'!F27</f>
        <v>OPERACOES ESPECIAIS: CUMPRIMENTO DE SENTENCAS JUDICIAIS</v>
      </c>
      <c r="F27" s="27" t="str">
        <f>'Access-Abr'!H27</f>
        <v>SENTENCAS JUDICIAIS TRANSITADAS EM JULGADO DE PEQUENO VALOR</v>
      </c>
      <c r="G27" s="23" t="str">
        <f>'Access-Abr'!I27</f>
        <v>2</v>
      </c>
      <c r="H27" s="23" t="str">
        <f>'Access-Abr'!J27</f>
        <v>0100</v>
      </c>
      <c r="I27" s="27" t="str">
        <f>'Access-Abr'!K27</f>
        <v>RECURSOS ORDINARIOS</v>
      </c>
      <c r="J27" s="23" t="str">
        <f>'Access-Abr'!L27</f>
        <v>3</v>
      </c>
      <c r="K27" s="24"/>
      <c r="L27" s="24"/>
      <c r="M27" s="24"/>
      <c r="N27" s="24">
        <f t="shared" si="0"/>
        <v>0</v>
      </c>
      <c r="O27" s="24"/>
      <c r="P27" s="26">
        <f>IF('Access-Abr'!N27=0,'Access-Abr'!M27,0)</f>
        <v>47478447</v>
      </c>
      <c r="Q27" s="26">
        <f>IF('Access-Abr'!N27&gt;0,'Access-Abr'!N27,0)</f>
        <v>0</v>
      </c>
      <c r="R27" s="26">
        <f t="shared" si="1"/>
        <v>47478447</v>
      </c>
      <c r="S27" s="26">
        <f>'Access-Abr'!O27</f>
        <v>47433511.030000001</v>
      </c>
      <c r="T27" s="41">
        <f t="shared" si="2"/>
        <v>0.99905355012980945</v>
      </c>
      <c r="U27" s="26">
        <f>'Access-Abr'!P27</f>
        <v>47433511.030000001</v>
      </c>
      <c r="V27" s="41">
        <f t="shared" si="3"/>
        <v>0.99905355012980945</v>
      </c>
      <c r="W27" s="26">
        <f>'Access-Abr'!Q27</f>
        <v>47433511.030000001</v>
      </c>
      <c r="X27" s="41">
        <f t="shared" si="4"/>
        <v>0.99905355012980945</v>
      </c>
    </row>
    <row r="28" spans="1:24" ht="28.5" customHeight="1">
      <c r="A28" s="31" t="str">
        <f>'Access-Abr'!A28</f>
        <v>55902</v>
      </c>
      <c r="B28" s="27" t="str">
        <f>'Access-Abr'!B28</f>
        <v>FUNDO DO REGIME GERAL DA PREVID.SOCIAL-FRGPS</v>
      </c>
      <c r="C28" s="23" t="str">
        <f>CONCATENATE('Access-Abr'!C28,".",'Access-Abr'!D28)</f>
        <v>28.846</v>
      </c>
      <c r="D28" s="23" t="str">
        <f>CONCATENATE('Access-Abr'!E28,".",'Access-Abr'!G28)</f>
        <v>0901.0005</v>
      </c>
      <c r="E28" s="27" t="str">
        <f>'Access-Abr'!F28</f>
        <v>OPERACOES ESPECIAIS: CUMPRIMENTO DE SENTENCAS JUDICIAIS</v>
      </c>
      <c r="F28" s="27" t="str">
        <f>'Access-Abr'!H28</f>
        <v>SENTENCAS JUDICIAIS TRANSITADAS EM JULGADO (PRECATORIOS)</v>
      </c>
      <c r="G28" s="23" t="str">
        <f>'Access-Abr'!I28</f>
        <v>2</v>
      </c>
      <c r="H28" s="23" t="str">
        <f>'Access-Abr'!J28</f>
        <v>0100</v>
      </c>
      <c r="I28" s="27" t="str">
        <f>'Access-Abr'!K28</f>
        <v>RECURSOS ORDINARIOS</v>
      </c>
      <c r="J28" s="23" t="str">
        <f>'Access-Abr'!L28</f>
        <v>3</v>
      </c>
      <c r="K28" s="24"/>
      <c r="L28" s="24"/>
      <c r="M28" s="24"/>
      <c r="N28" s="24">
        <f t="shared" si="0"/>
        <v>0</v>
      </c>
      <c r="O28" s="24"/>
      <c r="P28" s="26">
        <f>IF('Access-Abr'!N28=0,'Access-Abr'!M28,0)</f>
        <v>0</v>
      </c>
      <c r="Q28" s="26">
        <f>IF('Access-Abr'!N28&gt;0,'Access-Abr'!N28,0)</f>
        <v>2264051660</v>
      </c>
      <c r="R28" s="26">
        <f t="shared" si="1"/>
        <v>2264051660</v>
      </c>
      <c r="S28" s="26">
        <f>'Access-Abr'!O28</f>
        <v>0</v>
      </c>
      <c r="T28" s="41">
        <f t="shared" si="2"/>
        <v>0</v>
      </c>
      <c r="U28" s="26">
        <f>'Access-Abr'!P28</f>
        <v>0</v>
      </c>
      <c r="V28" s="41">
        <f t="shared" si="3"/>
        <v>0</v>
      </c>
      <c r="W28" s="26">
        <f>'Access-Abr'!Q28</f>
        <v>0</v>
      </c>
      <c r="X28" s="41">
        <f t="shared" si="4"/>
        <v>0</v>
      </c>
    </row>
    <row r="29" spans="1:24" ht="28.5" customHeight="1">
      <c r="A29" s="31" t="str">
        <f>'Access-Abr'!A29</f>
        <v>55902</v>
      </c>
      <c r="B29" s="27" t="str">
        <f>'Access-Abr'!B29</f>
        <v>FUNDO DO REGIME GERAL DA PREVID.SOCIAL-FRGPS</v>
      </c>
      <c r="C29" s="23" t="str">
        <f>CONCATENATE('Access-Abr'!C29,".",'Access-Abr'!D29)</f>
        <v>28.846</v>
      </c>
      <c r="D29" s="23" t="str">
        <f>CONCATENATE('Access-Abr'!E29,".",'Access-Abr'!G29)</f>
        <v>0901.0625</v>
      </c>
      <c r="E29" s="27" t="str">
        <f>'Access-Abr'!F29</f>
        <v>OPERACOES ESPECIAIS: CUMPRIMENTO DE SENTENCAS JUDICIAIS</v>
      </c>
      <c r="F29" s="27" t="str">
        <f>'Access-Abr'!H29</f>
        <v>SENTENCAS JUDICIAIS TRANSITADAS EM JULGADO DE PEQUENO VALOR</v>
      </c>
      <c r="G29" s="23" t="str">
        <f>'Access-Abr'!I29</f>
        <v>2</v>
      </c>
      <c r="H29" s="23" t="str">
        <f>'Access-Abr'!J29</f>
        <v>0100</v>
      </c>
      <c r="I29" s="27" t="str">
        <f>'Access-Abr'!K29</f>
        <v>RECURSOS ORDINARIOS</v>
      </c>
      <c r="J29" s="23" t="str">
        <f>'Access-Abr'!L29</f>
        <v>3</v>
      </c>
      <c r="K29" s="24"/>
      <c r="L29" s="24"/>
      <c r="M29" s="24"/>
      <c r="N29" s="24">
        <f t="shared" si="0"/>
        <v>0</v>
      </c>
      <c r="O29" s="24"/>
      <c r="P29" s="26">
        <f>IF('Access-Abr'!N29=0,'Access-Abr'!M29,0)</f>
        <v>408289488</v>
      </c>
      <c r="Q29" s="26">
        <f>IF('Access-Abr'!N29&gt;0,'Access-Abr'!N29,0)</f>
        <v>0</v>
      </c>
      <c r="R29" s="26">
        <f t="shared" si="1"/>
        <v>408289488</v>
      </c>
      <c r="S29" s="26">
        <f>'Access-Abr'!O29</f>
        <v>407874849.91000003</v>
      </c>
      <c r="T29" s="41">
        <f t="shared" si="2"/>
        <v>0.99898445073364228</v>
      </c>
      <c r="U29" s="26">
        <f>'Access-Abr'!P29</f>
        <v>407874849.91000003</v>
      </c>
      <c r="V29" s="41">
        <f t="shared" si="3"/>
        <v>0.99898445073364228</v>
      </c>
      <c r="W29" s="26">
        <f>'Access-Abr'!Q29</f>
        <v>407874849.91000003</v>
      </c>
      <c r="X29" s="41">
        <f t="shared" si="4"/>
        <v>0.99898445073364228</v>
      </c>
    </row>
    <row r="30" spans="1:24" ht="28.5" customHeight="1">
      <c r="A30" s="31" t="str">
        <f>'Access-Abr'!A30</f>
        <v>71103</v>
      </c>
      <c r="B30" s="27" t="str">
        <f>'Access-Abr'!B30</f>
        <v>ENCARGOS FINANC.DA UNIAO-SENTENCAS JUDICIAIS</v>
      </c>
      <c r="C30" s="23" t="str">
        <f>CONCATENATE('Access-Abr'!C30,".",'Access-Abr'!D30)</f>
        <v>28.846</v>
      </c>
      <c r="D30" s="23" t="str">
        <f>CONCATENATE('Access-Abr'!E30,".",'Access-Abr'!G30)</f>
        <v>0901.0005</v>
      </c>
      <c r="E30" s="27" t="str">
        <f>'Access-Abr'!F30</f>
        <v>OPERACOES ESPECIAIS: CUMPRIMENTO DE SENTENCAS JUDICIAIS</v>
      </c>
      <c r="F30" s="27" t="str">
        <f>'Access-Abr'!H30</f>
        <v>SENTENCAS JUDICIAIS TRANSITADAS EM JULGADO (PRECATORIOS)</v>
      </c>
      <c r="G30" s="23" t="str">
        <f>'Access-Abr'!I30</f>
        <v>1</v>
      </c>
      <c r="H30" s="23" t="str">
        <f>'Access-Abr'!J30</f>
        <v>0100</v>
      </c>
      <c r="I30" s="27" t="str">
        <f>'Access-Abr'!K30</f>
        <v>RECURSOS ORDINARIOS</v>
      </c>
      <c r="J30" s="23" t="str">
        <f>'Access-Abr'!L30</f>
        <v>5</v>
      </c>
      <c r="K30" s="24"/>
      <c r="L30" s="24"/>
      <c r="M30" s="24"/>
      <c r="N30" s="24">
        <f t="shared" si="0"/>
        <v>0</v>
      </c>
      <c r="O30" s="24"/>
      <c r="P30" s="26">
        <f>IF('Access-Abr'!N30=0,'Access-Abr'!M30,0)</f>
        <v>0</v>
      </c>
      <c r="Q30" s="26">
        <f>IF('Access-Abr'!N30&gt;0,'Access-Abr'!N30,0)</f>
        <v>23168353</v>
      </c>
      <c r="R30" s="26">
        <f t="shared" si="1"/>
        <v>23168353</v>
      </c>
      <c r="S30" s="26">
        <f>'Access-Abr'!O30</f>
        <v>0</v>
      </c>
      <c r="T30" s="41">
        <f t="shared" si="2"/>
        <v>0</v>
      </c>
      <c r="U30" s="26">
        <f>'Access-Abr'!P30</f>
        <v>0</v>
      </c>
      <c r="V30" s="41">
        <f t="shared" si="3"/>
        <v>0</v>
      </c>
      <c r="W30" s="26">
        <f>'Access-Abr'!Q30</f>
        <v>0</v>
      </c>
      <c r="X30" s="41">
        <f t="shared" si="4"/>
        <v>0</v>
      </c>
    </row>
    <row r="31" spans="1:24" ht="28.5" customHeight="1">
      <c r="A31" s="31" t="str">
        <f>'Access-Abr'!A31</f>
        <v>71103</v>
      </c>
      <c r="B31" s="27" t="str">
        <f>'Access-Abr'!B31</f>
        <v>ENCARGOS FINANC.DA UNIAO-SENTENCAS JUDICIAIS</v>
      </c>
      <c r="C31" s="23" t="str">
        <f>CONCATENATE('Access-Abr'!C31,".",'Access-Abr'!D31)</f>
        <v>28.846</v>
      </c>
      <c r="D31" s="23" t="str">
        <f>CONCATENATE('Access-Abr'!E31,".",'Access-Abr'!G31)</f>
        <v>0901.0005</v>
      </c>
      <c r="E31" s="27" t="str">
        <f>'Access-Abr'!F31</f>
        <v>OPERACOES ESPECIAIS: CUMPRIMENTO DE SENTENCAS JUDICIAIS</v>
      </c>
      <c r="F31" s="27" t="str">
        <f>'Access-Abr'!H31</f>
        <v>SENTENCAS JUDICIAIS TRANSITADAS EM JULGADO (PRECATORIOS)</v>
      </c>
      <c r="G31" s="23" t="str">
        <f>'Access-Abr'!I31</f>
        <v>1</v>
      </c>
      <c r="H31" s="23" t="str">
        <f>'Access-Abr'!J31</f>
        <v>0100</v>
      </c>
      <c r="I31" s="27" t="str">
        <f>'Access-Abr'!K31</f>
        <v>RECURSOS ORDINARIOS</v>
      </c>
      <c r="J31" s="23" t="str">
        <f>'Access-Abr'!L31</f>
        <v>1</v>
      </c>
      <c r="K31" s="24"/>
      <c r="L31" s="24"/>
      <c r="M31" s="24"/>
      <c r="N31" s="24">
        <f t="shared" si="0"/>
        <v>0</v>
      </c>
      <c r="O31" s="24"/>
      <c r="P31" s="26">
        <f>IF('Access-Abr'!N31=0,'Access-Abr'!M31,0)</f>
        <v>0</v>
      </c>
      <c r="Q31" s="26">
        <f>IF('Access-Abr'!N31&gt;0,'Access-Abr'!N31,0)</f>
        <v>69701402</v>
      </c>
      <c r="R31" s="26">
        <f t="shared" si="1"/>
        <v>69701402</v>
      </c>
      <c r="S31" s="26">
        <f>'Access-Abr'!O31</f>
        <v>0</v>
      </c>
      <c r="T31" s="41">
        <f t="shared" si="2"/>
        <v>0</v>
      </c>
      <c r="U31" s="26">
        <f>'Access-Abr'!P31</f>
        <v>0</v>
      </c>
      <c r="V31" s="41">
        <f t="shared" si="3"/>
        <v>0</v>
      </c>
      <c r="W31" s="26">
        <f>'Access-Abr'!Q31</f>
        <v>0</v>
      </c>
      <c r="X31" s="41">
        <f t="shared" si="4"/>
        <v>0</v>
      </c>
    </row>
    <row r="32" spans="1:24" ht="28.5" customHeight="1">
      <c r="A32" s="31" t="str">
        <f>'Access-Abr'!A32</f>
        <v>71103</v>
      </c>
      <c r="B32" s="27" t="str">
        <f>'Access-Abr'!B32</f>
        <v>ENCARGOS FINANC.DA UNIAO-SENTENCAS JUDICIAIS</v>
      </c>
      <c r="C32" s="23" t="str">
        <f>CONCATENATE('Access-Abr'!C32,".",'Access-Abr'!D32)</f>
        <v>28.846</v>
      </c>
      <c r="D32" s="23" t="str">
        <f>CONCATENATE('Access-Abr'!E32,".",'Access-Abr'!G32)</f>
        <v>0901.0005</v>
      </c>
      <c r="E32" s="27" t="str">
        <f>'Access-Abr'!F32</f>
        <v>OPERACOES ESPECIAIS: CUMPRIMENTO DE SENTENCAS JUDICIAIS</v>
      </c>
      <c r="F32" s="27" t="str">
        <f>'Access-Abr'!H32</f>
        <v>SENTENCAS JUDICIAIS TRANSITADAS EM JULGADO (PRECATORIOS)</v>
      </c>
      <c r="G32" s="23" t="str">
        <f>'Access-Abr'!I32</f>
        <v>1</v>
      </c>
      <c r="H32" s="23" t="str">
        <f>'Access-Abr'!J32</f>
        <v>0144</v>
      </c>
      <c r="I32" s="27" t="str">
        <f>'Access-Abr'!K32</f>
        <v>TITULOS DE RESPONSABILID.DO TESOURO NACIONAL</v>
      </c>
      <c r="J32" s="23" t="str">
        <f>'Access-Abr'!L32</f>
        <v>3</v>
      </c>
      <c r="K32" s="24"/>
      <c r="L32" s="24"/>
      <c r="M32" s="24"/>
      <c r="N32" s="24">
        <f t="shared" si="0"/>
        <v>0</v>
      </c>
      <c r="O32" s="24"/>
      <c r="P32" s="26">
        <f>IF('Access-Abr'!N32=0,'Access-Abr'!M32,0)</f>
        <v>0</v>
      </c>
      <c r="Q32" s="26">
        <f>IF('Access-Abr'!N32&gt;0,'Access-Abr'!N32,0)</f>
        <v>899763337</v>
      </c>
      <c r="R32" s="26">
        <f t="shared" si="1"/>
        <v>899763337</v>
      </c>
      <c r="S32" s="26">
        <f>'Access-Abr'!O32</f>
        <v>0</v>
      </c>
      <c r="T32" s="41">
        <f t="shared" si="2"/>
        <v>0</v>
      </c>
      <c r="U32" s="26">
        <f>'Access-Abr'!P32</f>
        <v>0</v>
      </c>
      <c r="V32" s="41">
        <f t="shared" si="3"/>
        <v>0</v>
      </c>
      <c r="W32" s="26">
        <f>'Access-Abr'!Q32</f>
        <v>0</v>
      </c>
      <c r="X32" s="41">
        <f t="shared" si="4"/>
        <v>0</v>
      </c>
    </row>
    <row r="33" spans="1:24" ht="28.5" customHeight="1">
      <c r="A33" s="31" t="str">
        <f>'Access-Abr'!A33</f>
        <v>71103</v>
      </c>
      <c r="B33" s="27" t="str">
        <f>'Access-Abr'!B33</f>
        <v>ENCARGOS FINANC.DA UNIAO-SENTENCAS JUDICIAIS</v>
      </c>
      <c r="C33" s="23" t="str">
        <f>CONCATENATE('Access-Abr'!C33,".",'Access-Abr'!D33)</f>
        <v>28.846</v>
      </c>
      <c r="D33" s="23" t="str">
        <f>CONCATENATE('Access-Abr'!E33,".",'Access-Abr'!G33)</f>
        <v>0901.00G5</v>
      </c>
      <c r="E33" s="27" t="str">
        <f>'Access-Abr'!F33</f>
        <v>OPERACOES ESPECIAIS: CUMPRIMENTO DE SENTENCAS JUDICIAIS</v>
      </c>
      <c r="F33" s="27" t="str">
        <f>'Access-Abr'!H33</f>
        <v>CONTRIBUICAO DA UNIAO, DE SUAS AUTARQUIAS E FUNDACOES PARA O</v>
      </c>
      <c r="G33" s="23" t="str">
        <f>'Access-Abr'!I33</f>
        <v>1</v>
      </c>
      <c r="H33" s="23" t="str">
        <f>'Access-Abr'!J33</f>
        <v>0100</v>
      </c>
      <c r="I33" s="27" t="str">
        <f>'Access-Abr'!K33</f>
        <v>RECURSOS ORDINARIOS</v>
      </c>
      <c r="J33" s="23" t="str">
        <f>'Access-Abr'!L33</f>
        <v>1</v>
      </c>
      <c r="K33" s="24"/>
      <c r="L33" s="24"/>
      <c r="M33" s="24"/>
      <c r="N33" s="24">
        <f t="shared" si="0"/>
        <v>0</v>
      </c>
      <c r="O33" s="24"/>
      <c r="P33" s="26">
        <f>IF('Access-Abr'!N33=0,'Access-Abr'!M33,0)</f>
        <v>1554196</v>
      </c>
      <c r="Q33" s="26">
        <f>IF('Access-Abr'!N33&gt;0,'Access-Abr'!N33,0)</f>
        <v>0</v>
      </c>
      <c r="R33" s="26">
        <f t="shared" si="1"/>
        <v>1554196</v>
      </c>
      <c r="S33" s="26">
        <f>'Access-Abr'!O33</f>
        <v>1554194.5</v>
      </c>
      <c r="T33" s="41">
        <f t="shared" si="2"/>
        <v>0.9999990348707628</v>
      </c>
      <c r="U33" s="26">
        <f>'Access-Abr'!P33</f>
        <v>1554193.24</v>
      </c>
      <c r="V33" s="41">
        <f t="shared" si="3"/>
        <v>0.99999822416220352</v>
      </c>
      <c r="W33" s="26">
        <f>'Access-Abr'!Q33</f>
        <v>1554193.24</v>
      </c>
      <c r="X33" s="41">
        <f t="shared" si="4"/>
        <v>0.99999822416220352</v>
      </c>
    </row>
    <row r="34" spans="1:24" ht="28.5" customHeight="1">
      <c r="A34" s="31" t="str">
        <f>'Access-Abr'!A34</f>
        <v>71103</v>
      </c>
      <c r="B34" s="27" t="str">
        <f>'Access-Abr'!B34</f>
        <v>ENCARGOS FINANC.DA UNIAO-SENTENCAS JUDICIAIS</v>
      </c>
      <c r="C34" s="23" t="str">
        <f>CONCATENATE('Access-Abr'!C34,".",'Access-Abr'!D34)</f>
        <v>28.846</v>
      </c>
      <c r="D34" s="23" t="str">
        <f>CONCATENATE('Access-Abr'!E34,".",'Access-Abr'!G34)</f>
        <v>0901.0625</v>
      </c>
      <c r="E34" s="27" t="str">
        <f>'Access-Abr'!F34</f>
        <v>OPERACOES ESPECIAIS: CUMPRIMENTO DE SENTENCAS JUDICIAIS</v>
      </c>
      <c r="F34" s="27" t="str">
        <f>'Access-Abr'!H34</f>
        <v>SENTENCAS JUDICIAIS TRANSITADAS EM JULGADO DE PEQUENO VALOR</v>
      </c>
      <c r="G34" s="23" t="str">
        <f>'Access-Abr'!I34</f>
        <v>1</v>
      </c>
      <c r="H34" s="23" t="str">
        <f>'Access-Abr'!J34</f>
        <v>0100</v>
      </c>
      <c r="I34" s="27" t="str">
        <f>'Access-Abr'!K34</f>
        <v>RECURSOS ORDINARIOS</v>
      </c>
      <c r="J34" s="23" t="str">
        <f>'Access-Abr'!L34</f>
        <v>5</v>
      </c>
      <c r="K34" s="24"/>
      <c r="L34" s="24"/>
      <c r="M34" s="24"/>
      <c r="N34" s="24">
        <f>K34+L34-M34</f>
        <v>0</v>
      </c>
      <c r="O34" s="24"/>
      <c r="P34" s="26">
        <f>IF('Access-Abr'!N34=0,'Access-Abr'!M34,0)</f>
        <v>1072</v>
      </c>
      <c r="Q34" s="26">
        <f>IF('Access-Abr'!N34&gt;0,'Access-Abr'!N34,0)</f>
        <v>0</v>
      </c>
      <c r="R34" s="26">
        <f>N34-O34+P34+Q34</f>
        <v>1072</v>
      </c>
      <c r="S34" s="26">
        <f>'Access-Abr'!O34</f>
        <v>1071.24</v>
      </c>
      <c r="T34" s="41">
        <f>IF(R34&gt;0,S34/R34,0)</f>
        <v>0.99929104477611941</v>
      </c>
      <c r="U34" s="26">
        <f>'Access-Abr'!P34</f>
        <v>1071.24</v>
      </c>
      <c r="V34" s="41">
        <f>IF(R34&gt;0,U34/R34,0)</f>
        <v>0.99929104477611941</v>
      </c>
      <c r="W34" s="26">
        <f>'Access-Abr'!Q34</f>
        <v>1071.24</v>
      </c>
      <c r="X34" s="41">
        <f>IF(R34&gt;0,W34/R34,0)</f>
        <v>0.99929104477611941</v>
      </c>
    </row>
    <row r="35" spans="1:24" ht="28.5" customHeight="1">
      <c r="A35" s="31" t="str">
        <f>'Access-Abr'!A35</f>
        <v>71103</v>
      </c>
      <c r="B35" s="27" t="str">
        <f>'Access-Abr'!B35</f>
        <v>ENCARGOS FINANC.DA UNIAO-SENTENCAS JUDICIAIS</v>
      </c>
      <c r="C35" s="23" t="str">
        <f>CONCATENATE('Access-Abr'!C35,".",'Access-Abr'!D35)</f>
        <v>28.846</v>
      </c>
      <c r="D35" s="23" t="str">
        <f>CONCATENATE('Access-Abr'!E35,".",'Access-Abr'!G35)</f>
        <v>0901.0625</v>
      </c>
      <c r="E35" s="27" t="str">
        <f>'Access-Abr'!F35</f>
        <v>OPERACOES ESPECIAIS: CUMPRIMENTO DE SENTENCAS JUDICIAIS</v>
      </c>
      <c r="F35" s="27" t="str">
        <f>'Access-Abr'!H35</f>
        <v>SENTENCAS JUDICIAIS TRANSITADAS EM JULGADO DE PEQUENO VALOR</v>
      </c>
      <c r="G35" s="23" t="str">
        <f>'Access-Abr'!I35</f>
        <v>1</v>
      </c>
      <c r="H35" s="23" t="str">
        <f>'Access-Abr'!J35</f>
        <v>0100</v>
      </c>
      <c r="I35" s="27" t="str">
        <f>'Access-Abr'!K35</f>
        <v>RECURSOS ORDINARIOS</v>
      </c>
      <c r="J35" s="23" t="str">
        <f>'Access-Abr'!L35</f>
        <v>3</v>
      </c>
      <c r="K35" s="24"/>
      <c r="L35" s="24"/>
      <c r="M35" s="24"/>
      <c r="N35" s="24">
        <f>K35+L35-M35</f>
        <v>0</v>
      </c>
      <c r="O35" s="24"/>
      <c r="P35" s="26">
        <f>IF('Access-Abr'!N35=0,'Access-Abr'!M35,0)</f>
        <v>84243256</v>
      </c>
      <c r="Q35" s="26">
        <f>IF('Access-Abr'!N35&gt;0,'Access-Abr'!N35,0)</f>
        <v>0</v>
      </c>
      <c r="R35" s="26">
        <f>N35-O35+P35+Q35</f>
        <v>84243256</v>
      </c>
      <c r="S35" s="26">
        <f>'Access-Abr'!O35</f>
        <v>84160257.189999998</v>
      </c>
      <c r="T35" s="41">
        <f>IF(R35&gt;0,S35/R35,0)</f>
        <v>0.99901477205486922</v>
      </c>
      <c r="U35" s="26">
        <f>'Access-Abr'!P35</f>
        <v>84160257.189999998</v>
      </c>
      <c r="V35" s="41">
        <f>IF(R35&gt;0,U35/R35,0)</f>
        <v>0.99901477205486922</v>
      </c>
      <c r="W35" s="26">
        <f>'Access-Abr'!Q35</f>
        <v>84160257.189999998</v>
      </c>
      <c r="X35" s="41">
        <f>IF(R35&gt;0,W35/R35,0)</f>
        <v>0.99901477205486922</v>
      </c>
    </row>
    <row r="36" spans="1:24" ht="28.5" customHeight="1" thickBot="1">
      <c r="A36" s="31" t="str">
        <f>'Access-Abr'!A36</f>
        <v>71103</v>
      </c>
      <c r="B36" s="27" t="str">
        <f>'Access-Abr'!B36</f>
        <v>ENCARGOS FINANC.DA UNIAO-SENTENCAS JUDICIAIS</v>
      </c>
      <c r="C36" s="23" t="str">
        <f>CONCATENATE('Access-Abr'!C36,".",'Access-Abr'!D36)</f>
        <v>28.846</v>
      </c>
      <c r="D36" s="23" t="str">
        <f>CONCATENATE('Access-Abr'!E36,".",'Access-Abr'!G36)</f>
        <v>0901.0625</v>
      </c>
      <c r="E36" s="27" t="str">
        <f>'Access-Abr'!F36</f>
        <v>OPERACOES ESPECIAIS: CUMPRIMENTO DE SENTENCAS JUDICIAIS</v>
      </c>
      <c r="F36" s="27" t="str">
        <f>'Access-Abr'!H36</f>
        <v>SENTENCAS JUDICIAIS TRANSITADAS EM JULGADO DE PEQUENO VALOR</v>
      </c>
      <c r="G36" s="23" t="str">
        <f>'Access-Abr'!I36</f>
        <v>1</v>
      </c>
      <c r="H36" s="23" t="str">
        <f>'Access-Abr'!J36</f>
        <v>0100</v>
      </c>
      <c r="I36" s="27" t="str">
        <f>'Access-Abr'!K36</f>
        <v>RECURSOS ORDINARIOS</v>
      </c>
      <c r="J36" s="23" t="str">
        <f>'Access-Abr'!L36</f>
        <v>1</v>
      </c>
      <c r="K36" s="24"/>
      <c r="L36" s="24"/>
      <c r="M36" s="24"/>
      <c r="N36" s="24">
        <f>K36+L36-M36</f>
        <v>0</v>
      </c>
      <c r="O36" s="24"/>
      <c r="P36" s="26">
        <f>IF('Access-Abr'!N36=0,'Access-Abr'!M36,0)</f>
        <v>8384180</v>
      </c>
      <c r="Q36" s="26">
        <f>IF('Access-Abr'!N36&gt;0,'Access-Abr'!N36,0)</f>
        <v>0</v>
      </c>
      <c r="R36" s="26">
        <f>N36-O36+P36+Q36</f>
        <v>8384180</v>
      </c>
      <c r="S36" s="26">
        <f>'Access-Abr'!O36</f>
        <v>8364257.3600000003</v>
      </c>
      <c r="T36" s="41">
        <f>IF(R36&gt;0,S36/R36,0)</f>
        <v>0.99762378193216272</v>
      </c>
      <c r="U36" s="26">
        <f>'Access-Abr'!P36</f>
        <v>8364257.3600000003</v>
      </c>
      <c r="V36" s="41">
        <f>IF(R36&gt;0,U36/R36,0)</f>
        <v>0.99762378193216272</v>
      </c>
      <c r="W36" s="26">
        <f>'Access-Abr'!Q36</f>
        <v>8364257.3600000003</v>
      </c>
      <c r="X36" s="41">
        <f>IF(R36&gt;0,W36/R36,0)</f>
        <v>0.99762378193216272</v>
      </c>
    </row>
    <row r="37" spans="1:24" ht="28.5" customHeight="1" thickBot="1">
      <c r="A37" s="78" t="s">
        <v>102</v>
      </c>
      <c r="B37" s="79"/>
      <c r="C37" s="79"/>
      <c r="D37" s="79"/>
      <c r="E37" s="79"/>
      <c r="F37" s="79"/>
      <c r="G37" s="79"/>
      <c r="H37" s="79"/>
      <c r="I37" s="79"/>
      <c r="J37" s="80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549950639</v>
      </c>
      <c r="Q37" s="42">
        <f t="shared" si="5"/>
        <v>3483691049</v>
      </c>
      <c r="R37" s="42">
        <f t="shared" si="5"/>
        <v>4033641688</v>
      </c>
      <c r="S37" s="42">
        <f t="shared" si="5"/>
        <v>549388141.23000014</v>
      </c>
      <c r="T37" s="43">
        <f>IF(R37&gt;0,S37/R37,0)</f>
        <v>0.1362015230218436</v>
      </c>
      <c r="U37" s="42">
        <f>SUM(U10:U36)</f>
        <v>549388139.97000015</v>
      </c>
      <c r="V37" s="43">
        <f>IF(R37&gt;0,U37/R37,0)</f>
        <v>0.13620152270947081</v>
      </c>
      <c r="W37" s="42">
        <f>SUM(W10:W36)</f>
        <v>549388139.97000015</v>
      </c>
      <c r="X37" s="43">
        <f>IF(R37&gt;0,W37/R37,0)</f>
        <v>0.13620152270947081</v>
      </c>
    </row>
    <row r="38" spans="1:24" ht="28.5" customHeight="1">
      <c r="A38" s="66" t="s">
        <v>103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8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6" t="s">
        <v>104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7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6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7" t="s">
        <v>15</v>
      </c>
      <c r="O41" s="56"/>
      <c r="P41" s="55"/>
      <c r="R41" s="51">
        <f>SUM(R37)</f>
        <v>4033641688</v>
      </c>
      <c r="S41" s="55">
        <f>SUM(S37)</f>
        <v>549388141.23000014</v>
      </c>
      <c r="T41" s="53"/>
      <c r="U41" s="55">
        <f>SUM(U37)</f>
        <v>549388139.97000015</v>
      </c>
      <c r="V41" s="53"/>
      <c r="W41" s="55">
        <f>SUM(W37)</f>
        <v>549388139.97000015</v>
      </c>
      <c r="X41" s="50"/>
    </row>
    <row r="42" spans="1:24" ht="33.75" customHeight="1">
      <c r="A42" s="1"/>
      <c r="B42" s="1"/>
      <c r="C42" s="1"/>
      <c r="N42" s="59" t="s">
        <v>163</v>
      </c>
      <c r="O42" s="56"/>
      <c r="P42" s="54"/>
      <c r="R42" s="51">
        <f>'Access-Abr'!M38</f>
        <v>4033641688</v>
      </c>
      <c r="S42" s="51">
        <f>'Access-Abr'!O38</f>
        <v>549388141.23000014</v>
      </c>
      <c r="T42" s="52"/>
      <c r="U42" s="51">
        <f>'Access-Abr'!P38</f>
        <v>549388139.97000015</v>
      </c>
      <c r="V42" s="52"/>
      <c r="W42" s="51">
        <f>'Access-Abr'!Q38</f>
        <v>549388139.97000015</v>
      </c>
      <c r="X42" s="50"/>
    </row>
    <row r="43" spans="1:24" ht="33.75" customHeight="1">
      <c r="N43" s="60" t="s">
        <v>17</v>
      </c>
      <c r="O43" s="56"/>
      <c r="P43" s="54"/>
      <c r="R43" s="51"/>
      <c r="S43" s="51"/>
      <c r="T43" s="52"/>
      <c r="U43" s="51"/>
      <c r="V43" s="52"/>
      <c r="W43" s="51"/>
      <c r="X43" s="50"/>
    </row>
    <row r="44" spans="1:24" ht="33.75" customHeight="1">
      <c r="C44" s="1"/>
      <c r="N44" s="57" t="s">
        <v>16</v>
      </c>
      <c r="O44" s="56"/>
      <c r="P44" s="49"/>
      <c r="R44" s="49">
        <f>+R41-R42-R43</f>
        <v>0</v>
      </c>
      <c r="S44" s="49">
        <f>+S41-S42-S43</f>
        <v>0</v>
      </c>
      <c r="T44" s="52"/>
      <c r="U44" s="49">
        <f>+U41-U42-U43</f>
        <v>0</v>
      </c>
      <c r="V44" s="52"/>
      <c r="W44" s="49">
        <f>+W41-W42-W43</f>
        <v>0</v>
      </c>
      <c r="X44" s="50"/>
    </row>
    <row r="45" spans="1:24" ht="33.75" customHeight="1">
      <c r="C45" s="1"/>
      <c r="N45" s="67" t="s">
        <v>159</v>
      </c>
      <c r="O45" s="44"/>
      <c r="P45" s="44"/>
      <c r="R45" s="44">
        <v>4033641688</v>
      </c>
      <c r="S45" s="44">
        <v>549388141.23000002</v>
      </c>
      <c r="T45" s="44"/>
      <c r="U45" s="44">
        <v>549388139.97000003</v>
      </c>
      <c r="V45" s="44"/>
      <c r="W45" s="44">
        <v>549388139.97000003</v>
      </c>
      <c r="X45" s="44"/>
    </row>
    <row r="46" spans="1:24" ht="33" customHeight="1">
      <c r="N46" s="67" t="s">
        <v>16</v>
      </c>
      <c r="O46" s="50"/>
      <c r="P46" s="58"/>
      <c r="R46" s="68">
        <f>+R37-R45</f>
        <v>0</v>
      </c>
      <c r="S46" s="68">
        <f>+S37-S45</f>
        <v>0</v>
      </c>
      <c r="T46" s="69"/>
      <c r="U46" s="68">
        <f>+U37-U45</f>
        <v>0</v>
      </c>
      <c r="V46" s="69"/>
      <c r="W46" s="68">
        <f>+W37-W45</f>
        <v>0</v>
      </c>
      <c r="X46" s="50"/>
    </row>
  </sheetData>
  <mergeCells count="17">
    <mergeCell ref="A8:B8"/>
    <mergeCell ref="A37:J37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X46"/>
  <sheetViews>
    <sheetView showGridLines="0" view="pageBreakPreview" zoomScale="85" zoomScaleNormal="100" zoomScaleSheetLayoutView="85" workbookViewId="0">
      <selection sqref="A1:IV65536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85546875" customWidth="1"/>
    <col min="22" max="22" width="15.42578125" bestFit="1" customWidth="1"/>
    <col min="23" max="23" width="17.140625" customWidth="1"/>
  </cols>
  <sheetData>
    <row r="1" spans="1:24" ht="12.75">
      <c r="A1" s="2" t="s">
        <v>69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70</v>
      </c>
      <c r="B2" s="2" t="s">
        <v>105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71</v>
      </c>
      <c r="B3" s="6" t="s">
        <v>106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72</v>
      </c>
      <c r="B4" s="35">
        <v>42856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89" t="s">
        <v>73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0" t="s">
        <v>74</v>
      </c>
      <c r="B7" s="91"/>
      <c r="C7" s="91"/>
      <c r="D7" s="91"/>
      <c r="E7" s="91"/>
      <c r="F7" s="91"/>
      <c r="G7" s="91"/>
      <c r="H7" s="91"/>
      <c r="I7" s="91"/>
      <c r="J7" s="92"/>
      <c r="K7" s="93" t="s">
        <v>3</v>
      </c>
      <c r="L7" s="78" t="s">
        <v>75</v>
      </c>
      <c r="M7" s="80"/>
      <c r="N7" s="93" t="s">
        <v>76</v>
      </c>
      <c r="O7" s="93" t="s">
        <v>77</v>
      </c>
      <c r="P7" s="90" t="s">
        <v>78</v>
      </c>
      <c r="Q7" s="92"/>
      <c r="R7" s="93" t="s">
        <v>6</v>
      </c>
      <c r="S7" s="90" t="s">
        <v>79</v>
      </c>
      <c r="T7" s="91"/>
      <c r="U7" s="91"/>
      <c r="V7" s="91"/>
      <c r="W7" s="91"/>
      <c r="X7" s="92"/>
    </row>
    <row r="8" spans="1:24" ht="28.5" customHeight="1">
      <c r="A8" s="81" t="s">
        <v>21</v>
      </c>
      <c r="B8" s="82"/>
      <c r="C8" s="83" t="s">
        <v>80</v>
      </c>
      <c r="D8" s="83" t="s">
        <v>81</v>
      </c>
      <c r="E8" s="85" t="s">
        <v>82</v>
      </c>
      <c r="F8" s="86"/>
      <c r="G8" s="83" t="s">
        <v>0</v>
      </c>
      <c r="H8" s="87" t="s">
        <v>2</v>
      </c>
      <c r="I8" s="88"/>
      <c r="J8" s="83" t="s">
        <v>1</v>
      </c>
      <c r="K8" s="94"/>
      <c r="L8" s="8" t="s">
        <v>83</v>
      </c>
      <c r="M8" s="8" t="s">
        <v>84</v>
      </c>
      <c r="N8" s="94"/>
      <c r="O8" s="94"/>
      <c r="P8" s="9" t="s">
        <v>4</v>
      </c>
      <c r="Q8" s="9" t="s">
        <v>5</v>
      </c>
      <c r="R8" s="94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85</v>
      </c>
      <c r="B9" s="14" t="s">
        <v>86</v>
      </c>
      <c r="C9" s="84"/>
      <c r="D9" s="84"/>
      <c r="E9" s="15" t="s">
        <v>87</v>
      </c>
      <c r="F9" s="15" t="s">
        <v>88</v>
      </c>
      <c r="G9" s="84"/>
      <c r="H9" s="15" t="s">
        <v>85</v>
      </c>
      <c r="I9" s="15" t="s">
        <v>86</v>
      </c>
      <c r="J9" s="84"/>
      <c r="K9" s="14" t="s">
        <v>89</v>
      </c>
      <c r="L9" s="16" t="s">
        <v>90</v>
      </c>
      <c r="M9" s="16" t="s">
        <v>91</v>
      </c>
      <c r="N9" s="16" t="s">
        <v>92</v>
      </c>
      <c r="O9" s="16" t="s">
        <v>93</v>
      </c>
      <c r="P9" s="16" t="s">
        <v>11</v>
      </c>
      <c r="Q9" s="16" t="s">
        <v>94</v>
      </c>
      <c r="R9" s="14" t="s">
        <v>95</v>
      </c>
      <c r="S9" s="17" t="s">
        <v>96</v>
      </c>
      <c r="T9" s="18" t="s">
        <v>97</v>
      </c>
      <c r="U9" s="17" t="s">
        <v>98</v>
      </c>
      <c r="V9" s="18" t="s">
        <v>99</v>
      </c>
      <c r="W9" s="19" t="s">
        <v>100</v>
      </c>
      <c r="X9" s="18" t="s">
        <v>101</v>
      </c>
    </row>
    <row r="10" spans="1:24" ht="28.5" customHeight="1">
      <c r="A10" s="31" t="str">
        <f>'Access-Mai'!A10</f>
        <v>20201</v>
      </c>
      <c r="B10" s="27" t="str">
        <f>'Access-Mai'!B10</f>
        <v>INSTIT.NAC.DE COLONIZ.E REF.AGRARIA - INCRA</v>
      </c>
      <c r="C10" s="23" t="str">
        <f>CONCATENATE('Access-Mai'!C10,".",'Access-Mai'!D10)</f>
        <v>28.846</v>
      </c>
      <c r="D10" s="23" t="str">
        <f>CONCATENATE('Access-Mai'!E10,".",'Access-Mai'!G10)</f>
        <v>0901.0005</v>
      </c>
      <c r="E10" s="27" t="str">
        <f>'Access-Mai'!F10</f>
        <v>OPERACOES ESPECIAIS: CUMPRIMENTO DE SENTENCAS JUDICIAIS</v>
      </c>
      <c r="F10" s="37" t="str">
        <f>'Access-Mai'!H10</f>
        <v>SENTENCAS JUDICIAIS TRANSITADAS EM JULGADO (PRECATORIOS)</v>
      </c>
      <c r="G10" s="23" t="str">
        <f>'Access-Mai'!I10</f>
        <v>1</v>
      </c>
      <c r="H10" s="23" t="str">
        <f>'Access-Mai'!J10</f>
        <v>0100</v>
      </c>
      <c r="I10" s="27" t="str">
        <f>'Access-Mai'!K10</f>
        <v>RECURSOS ORDINARIOS</v>
      </c>
      <c r="J10" s="23" t="str">
        <f>'Access-Mai'!L10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IF('Access-Mai'!N10=0,'Access-Mai'!M10,0)</f>
        <v>0</v>
      </c>
      <c r="Q10" s="26">
        <f>IF('Access-Mai'!N10&gt;0,'Access-Mai'!N10,0)</f>
        <v>80877171</v>
      </c>
      <c r="R10" s="26">
        <f t="shared" ref="R10:R33" si="1">N10-O10+P10+Q10</f>
        <v>80877171</v>
      </c>
      <c r="S10" s="26">
        <f>'Access-Mai'!O10</f>
        <v>0</v>
      </c>
      <c r="T10" s="41">
        <f t="shared" ref="T10:T33" si="2">IF(R10&gt;0,S10/R10,0)</f>
        <v>0</v>
      </c>
      <c r="U10" s="26">
        <f>'Access-Mai'!P10</f>
        <v>0</v>
      </c>
      <c r="V10" s="41">
        <f t="shared" ref="V10:V33" si="3">IF(R10&gt;0,U10/R10,0)</f>
        <v>0</v>
      </c>
      <c r="W10" s="26">
        <f>'Access-Mai'!Q10</f>
        <v>0</v>
      </c>
      <c r="X10" s="41">
        <f t="shared" ref="X10:X33" si="4">IF(R10&gt;0,W10/R10,0)</f>
        <v>0</v>
      </c>
    </row>
    <row r="11" spans="1:24" ht="28.5" customHeight="1">
      <c r="A11" s="31" t="str">
        <f>'Access-Mai'!A11</f>
        <v>20201</v>
      </c>
      <c r="B11" s="27" t="str">
        <f>'Access-Mai'!B11</f>
        <v>INSTIT.NAC.DE COLONIZ.E REF.AGRARIA - INCRA</v>
      </c>
      <c r="C11" s="23" t="str">
        <f>CONCATENATE('Access-Mai'!C11,".",'Access-Mai'!D11)</f>
        <v>28.846</v>
      </c>
      <c r="D11" s="23" t="str">
        <f>CONCATENATE('Access-Mai'!E11,".",'Access-Mai'!G11)</f>
        <v>0901.0005</v>
      </c>
      <c r="E11" s="27" t="str">
        <f>'Access-Mai'!F11</f>
        <v>OPERACOES ESPECIAIS: CUMPRIMENTO DE SENTENCAS JUDICIAIS</v>
      </c>
      <c r="F11" s="27" t="str">
        <f>'Access-Mai'!H11</f>
        <v>SENTENCAS JUDICIAIS TRANSITADAS EM JULGADO (PRECATORIOS)</v>
      </c>
      <c r="G11" s="23" t="str">
        <f>'Access-Mai'!I11</f>
        <v>1</v>
      </c>
      <c r="H11" s="23" t="str">
        <f>'Access-Mai'!J11</f>
        <v>0100</v>
      </c>
      <c r="I11" s="27" t="str">
        <f>'Access-Mai'!K11</f>
        <v>RECURSOS ORDINARIOS</v>
      </c>
      <c r="J11" s="23" t="str">
        <f>'Access-Mai'!L11</f>
        <v>3</v>
      </c>
      <c r="K11" s="26"/>
      <c r="L11" s="26"/>
      <c r="M11" s="26"/>
      <c r="N11" s="24">
        <f t="shared" si="0"/>
        <v>0</v>
      </c>
      <c r="O11" s="26"/>
      <c r="P11" s="26">
        <f>IF('Access-Mai'!N11=0,'Access-Mai'!M11,0)</f>
        <v>0</v>
      </c>
      <c r="Q11" s="26">
        <f>IF('Access-Mai'!N11&gt;0,'Access-Mai'!N11,0)</f>
        <v>1296585</v>
      </c>
      <c r="R11" s="26">
        <f t="shared" si="1"/>
        <v>1296585</v>
      </c>
      <c r="S11" s="26">
        <f>'Access-Mai'!O11</f>
        <v>469742.61</v>
      </c>
      <c r="T11" s="41">
        <f t="shared" si="2"/>
        <v>0.36229218292668819</v>
      </c>
      <c r="U11" s="26">
        <f>'Access-Mai'!P11</f>
        <v>469742.61</v>
      </c>
      <c r="V11" s="41">
        <f t="shared" si="3"/>
        <v>0.36229218292668819</v>
      </c>
      <c r="W11" s="26">
        <f>'Access-Mai'!Q11</f>
        <v>469742.61</v>
      </c>
      <c r="X11" s="41">
        <f t="shared" si="4"/>
        <v>0.36229218292668819</v>
      </c>
    </row>
    <row r="12" spans="1:24" ht="28.5" customHeight="1">
      <c r="A12" s="31" t="str">
        <f>'Access-Mai'!A12</f>
        <v>24204</v>
      </c>
      <c r="B12" s="27" t="str">
        <f>'Access-Mai'!B12</f>
        <v>COMISSAO NACIONAL DE ENERGIA NUCLEAR - CNEN</v>
      </c>
      <c r="C12" s="23" t="str">
        <f>CONCATENATE('Access-Mai'!C12,".",'Access-Mai'!D12)</f>
        <v>28.846</v>
      </c>
      <c r="D12" s="23" t="str">
        <f>CONCATENATE('Access-Mai'!E12,".",'Access-Mai'!G12)</f>
        <v>0901.0005</v>
      </c>
      <c r="E12" s="27" t="str">
        <f>'Access-Mai'!F12</f>
        <v>OPERACOES ESPECIAIS: CUMPRIMENTO DE SENTENCAS JUDICIAIS</v>
      </c>
      <c r="F12" s="27" t="str">
        <f>'Access-Mai'!H12</f>
        <v>SENTENCAS JUDICIAIS TRANSITADAS EM JULGADO (PRECATORIOS)</v>
      </c>
      <c r="G12" s="23" t="str">
        <f>'Access-Mai'!I12</f>
        <v>1</v>
      </c>
      <c r="H12" s="23" t="str">
        <f>'Access-Mai'!J12</f>
        <v>0100</v>
      </c>
      <c r="I12" s="27" t="str">
        <f>'Access-Mai'!K12</f>
        <v>RECURSOS ORDINARIOS</v>
      </c>
      <c r="J12" s="23" t="str">
        <f>'Access-Mai'!L12</f>
        <v>1</v>
      </c>
      <c r="K12" s="26"/>
      <c r="L12" s="26"/>
      <c r="M12" s="26"/>
      <c r="N12" s="24">
        <f t="shared" si="0"/>
        <v>0</v>
      </c>
      <c r="O12" s="26"/>
      <c r="P12" s="26">
        <f>IF('Access-Mai'!N12=0,'Access-Mai'!M12,0)</f>
        <v>0</v>
      </c>
      <c r="Q12" s="26">
        <f>IF('Access-Mai'!N12&gt;0,'Access-Mai'!N12,0)</f>
        <v>1491350</v>
      </c>
      <c r="R12" s="26">
        <f t="shared" si="1"/>
        <v>1491350</v>
      </c>
      <c r="S12" s="26">
        <f>'Access-Mai'!O12</f>
        <v>1465927.08</v>
      </c>
      <c r="T12" s="41">
        <f t="shared" si="2"/>
        <v>0.98295308277734939</v>
      </c>
      <c r="U12" s="26">
        <f>'Access-Mai'!P12</f>
        <v>1465927.08</v>
      </c>
      <c r="V12" s="41">
        <f t="shared" si="3"/>
        <v>0.98295308277734939</v>
      </c>
      <c r="W12" s="26">
        <f>'Access-Mai'!Q12</f>
        <v>1465927.08</v>
      </c>
      <c r="X12" s="41">
        <f t="shared" si="4"/>
        <v>0.98295308277734939</v>
      </c>
    </row>
    <row r="13" spans="1:24" ht="28.5" customHeight="1">
      <c r="A13" s="31" t="str">
        <f>'Access-Mai'!A13</f>
        <v>25201</v>
      </c>
      <c r="B13" s="27" t="str">
        <f>'Access-Mai'!B13</f>
        <v>BANCO CENTRAL DO BRASIL</v>
      </c>
      <c r="C13" s="23" t="str">
        <f>CONCATENATE('Access-Mai'!C13,".",'Access-Mai'!D13)</f>
        <v>28.846</v>
      </c>
      <c r="D13" s="23" t="str">
        <f>CONCATENATE('Access-Mai'!E13,".",'Access-Mai'!G13)</f>
        <v>0901.0005</v>
      </c>
      <c r="E13" s="27" t="str">
        <f>'Access-Mai'!F13</f>
        <v>OPERACOES ESPECIAIS: CUMPRIMENTO DE SENTENCAS JUDICIAIS</v>
      </c>
      <c r="F13" s="27" t="str">
        <f>'Access-Mai'!H13</f>
        <v>SENTENCAS JUDICIAIS TRANSITADAS EM JULGADO (PRECATORIOS)</v>
      </c>
      <c r="G13" s="23" t="str">
        <f>'Access-Mai'!I13</f>
        <v>1</v>
      </c>
      <c r="H13" s="23" t="str">
        <f>'Access-Mai'!J13</f>
        <v>0100</v>
      </c>
      <c r="I13" s="27" t="str">
        <f>'Access-Mai'!K13</f>
        <v>RECURSOS ORDINARIOS</v>
      </c>
      <c r="J13" s="23" t="str">
        <f>'Access-Mai'!L13</f>
        <v>3</v>
      </c>
      <c r="K13" s="26"/>
      <c r="L13" s="26"/>
      <c r="M13" s="26"/>
      <c r="N13" s="24">
        <f t="shared" si="0"/>
        <v>0</v>
      </c>
      <c r="O13" s="26"/>
      <c r="P13" s="26">
        <f>IF('Access-Mai'!N13=0,'Access-Mai'!M13,0)</f>
        <v>0</v>
      </c>
      <c r="Q13" s="26">
        <f>IF('Access-Mai'!N13&gt;0,'Access-Mai'!N13,0)</f>
        <v>10427703</v>
      </c>
      <c r="R13" s="26">
        <f t="shared" si="1"/>
        <v>10427703</v>
      </c>
      <c r="S13" s="26">
        <f>'Access-Mai'!O13</f>
        <v>887272.62</v>
      </c>
      <c r="T13" s="41">
        <f t="shared" si="2"/>
        <v>8.508802178197826E-2</v>
      </c>
      <c r="U13" s="26">
        <f>'Access-Mai'!P13</f>
        <v>887272.62</v>
      </c>
      <c r="V13" s="41">
        <f t="shared" si="3"/>
        <v>8.508802178197826E-2</v>
      </c>
      <c r="W13" s="26">
        <f>'Access-Mai'!Q13</f>
        <v>887272.62</v>
      </c>
      <c r="X13" s="41">
        <f t="shared" si="4"/>
        <v>8.508802178197826E-2</v>
      </c>
    </row>
    <row r="14" spans="1:24" ht="28.5" customHeight="1">
      <c r="A14" s="31" t="str">
        <f>'Access-Mai'!A14</f>
        <v>26262</v>
      </c>
      <c r="B14" s="27" t="str">
        <f>'Access-Mai'!B14</f>
        <v>UNIVERSIDADE FEDERAL DE SAO PAULO</v>
      </c>
      <c r="C14" s="23" t="str">
        <f>CONCATENATE('Access-Mai'!C14,".",'Access-Mai'!D14)</f>
        <v>28.846</v>
      </c>
      <c r="D14" s="23" t="str">
        <f>CONCATENATE('Access-Mai'!E14,".",'Access-Mai'!G14)</f>
        <v>0901.0005</v>
      </c>
      <c r="E14" s="27" t="str">
        <f>'Access-Mai'!F14</f>
        <v>OPERACOES ESPECIAIS: CUMPRIMENTO DE SENTENCAS JUDICIAIS</v>
      </c>
      <c r="F14" s="27" t="str">
        <f>'Access-Mai'!H14</f>
        <v>SENTENCAS JUDICIAIS TRANSITADAS EM JULGADO (PRECATORIOS)</v>
      </c>
      <c r="G14" s="23" t="str">
        <f>'Access-Mai'!I14</f>
        <v>1</v>
      </c>
      <c r="H14" s="23" t="str">
        <f>'Access-Mai'!J14</f>
        <v>0100</v>
      </c>
      <c r="I14" s="27" t="str">
        <f>'Access-Mai'!K14</f>
        <v>RECURSOS ORDINARIOS</v>
      </c>
      <c r="J14" s="23" t="str">
        <f>'Access-Mai'!L14</f>
        <v>3</v>
      </c>
      <c r="K14" s="24"/>
      <c r="L14" s="24"/>
      <c r="M14" s="24"/>
      <c r="N14" s="24">
        <f t="shared" si="0"/>
        <v>0</v>
      </c>
      <c r="O14" s="24"/>
      <c r="P14" s="26">
        <f>IF('Access-Mai'!N14=0,'Access-Mai'!M14,0)</f>
        <v>0</v>
      </c>
      <c r="Q14" s="26">
        <f>IF('Access-Mai'!N14&gt;0,'Access-Mai'!N14,0)</f>
        <v>65479</v>
      </c>
      <c r="R14" s="26">
        <f t="shared" si="1"/>
        <v>65479</v>
      </c>
      <c r="S14" s="26">
        <f>'Access-Mai'!O14</f>
        <v>64363.69</v>
      </c>
      <c r="T14" s="41">
        <f t="shared" si="2"/>
        <v>0.98296690542005838</v>
      </c>
      <c r="U14" s="26">
        <f>'Access-Mai'!P14</f>
        <v>64363.69</v>
      </c>
      <c r="V14" s="41">
        <f t="shared" si="3"/>
        <v>0.98296690542005838</v>
      </c>
      <c r="W14" s="26">
        <f>'Access-Mai'!Q14</f>
        <v>64363.69</v>
      </c>
      <c r="X14" s="41">
        <f t="shared" si="4"/>
        <v>0.98296690542005838</v>
      </c>
    </row>
    <row r="15" spans="1:24" ht="28.5" customHeight="1">
      <c r="A15" s="31" t="str">
        <f>'Access-Mai'!A15</f>
        <v>26262</v>
      </c>
      <c r="B15" s="27" t="str">
        <f>'Access-Mai'!B15</f>
        <v>UNIVERSIDADE FEDERAL DE SAO PAULO</v>
      </c>
      <c r="C15" s="23" t="str">
        <f>CONCATENATE('Access-Mai'!C15,".",'Access-Mai'!D15)</f>
        <v>28.846</v>
      </c>
      <c r="D15" s="23" t="str">
        <f>CONCATENATE('Access-Mai'!E15,".",'Access-Mai'!G15)</f>
        <v>0901.0005</v>
      </c>
      <c r="E15" s="27" t="str">
        <f>'Access-Mai'!F15</f>
        <v>OPERACOES ESPECIAIS: CUMPRIMENTO DE SENTENCAS JUDICIAIS</v>
      </c>
      <c r="F15" s="27" t="str">
        <f>'Access-Mai'!H15</f>
        <v>SENTENCAS JUDICIAIS TRANSITADAS EM JULGADO (PRECATORIOS)</v>
      </c>
      <c r="G15" s="23" t="str">
        <f>'Access-Mai'!I15</f>
        <v>1</v>
      </c>
      <c r="H15" s="23" t="str">
        <f>'Access-Mai'!J15</f>
        <v>0100</v>
      </c>
      <c r="I15" s="27" t="str">
        <f>'Access-Mai'!K15</f>
        <v>RECURSOS ORDINARIOS</v>
      </c>
      <c r="J15" s="23" t="str">
        <f>'Access-Mai'!L15</f>
        <v>1</v>
      </c>
      <c r="K15" s="26"/>
      <c r="L15" s="26"/>
      <c r="M15" s="26"/>
      <c r="N15" s="24">
        <f t="shared" si="0"/>
        <v>0</v>
      </c>
      <c r="O15" s="26"/>
      <c r="P15" s="26">
        <f>IF('Access-Mai'!N15=0,'Access-Mai'!M15,0)</f>
        <v>0</v>
      </c>
      <c r="Q15" s="26">
        <f>IF('Access-Mai'!N15&gt;0,'Access-Mai'!N15,0)</f>
        <v>3274347</v>
      </c>
      <c r="R15" s="26">
        <f t="shared" si="1"/>
        <v>3274347</v>
      </c>
      <c r="S15" s="26">
        <f>'Access-Mai'!O15</f>
        <v>3218528.99</v>
      </c>
      <c r="T15" s="41">
        <f t="shared" si="2"/>
        <v>0.98295293382161397</v>
      </c>
      <c r="U15" s="26">
        <f>'Access-Mai'!P15</f>
        <v>3218528.99</v>
      </c>
      <c r="V15" s="41">
        <f t="shared" si="3"/>
        <v>0.98295293382161397</v>
      </c>
      <c r="W15" s="26">
        <f>'Access-Mai'!Q15</f>
        <v>3218528.99</v>
      </c>
      <c r="X15" s="41">
        <f t="shared" si="4"/>
        <v>0.98295293382161397</v>
      </c>
    </row>
    <row r="16" spans="1:24" ht="28.5" customHeight="1">
      <c r="A16" s="31" t="str">
        <f>'Access-Mai'!A16</f>
        <v>26280</v>
      </c>
      <c r="B16" s="27" t="str">
        <f>'Access-Mai'!B16</f>
        <v>FUNDACAO UNIVERSIDADE FEDERAL DE SAO CARLOS</v>
      </c>
      <c r="C16" s="23" t="str">
        <f>CONCATENATE('Access-Mai'!C16,".",'Access-Mai'!D16)</f>
        <v>28.846</v>
      </c>
      <c r="D16" s="23" t="str">
        <f>CONCATENATE('Access-Mai'!E16,".",'Access-Mai'!G16)</f>
        <v>0901.0005</v>
      </c>
      <c r="E16" s="27" t="str">
        <f>'Access-Mai'!F16</f>
        <v>OPERACOES ESPECIAIS: CUMPRIMENTO DE SENTENCAS JUDICIAIS</v>
      </c>
      <c r="F16" s="27" t="str">
        <f>'Access-Mai'!H16</f>
        <v>SENTENCAS JUDICIAIS TRANSITADAS EM JULGADO (PRECATORIOS)</v>
      </c>
      <c r="G16" s="23" t="str">
        <f>'Access-Mai'!I16</f>
        <v>1</v>
      </c>
      <c r="H16" s="23" t="str">
        <f>'Access-Mai'!J16</f>
        <v>0100</v>
      </c>
      <c r="I16" s="27" t="str">
        <f>'Access-Mai'!K16</f>
        <v>RECURSOS ORDINARIOS</v>
      </c>
      <c r="J16" s="23" t="str">
        <f>'Access-Mai'!L16</f>
        <v>1</v>
      </c>
      <c r="K16" s="26"/>
      <c r="L16" s="26"/>
      <c r="M16" s="26"/>
      <c r="N16" s="24">
        <f t="shared" si="0"/>
        <v>0</v>
      </c>
      <c r="O16" s="26"/>
      <c r="P16" s="26">
        <f>IF('Access-Mai'!N16=0,'Access-Mai'!M16,0)</f>
        <v>0</v>
      </c>
      <c r="Q16" s="26">
        <f>IF('Access-Mai'!N16&gt;0,'Access-Mai'!N16,0)</f>
        <v>230851</v>
      </c>
      <c r="R16" s="26">
        <f t="shared" si="1"/>
        <v>230851</v>
      </c>
      <c r="S16" s="26">
        <f>'Access-Mai'!O16</f>
        <v>226915.65</v>
      </c>
      <c r="T16" s="41">
        <f t="shared" si="2"/>
        <v>0.98295285703765634</v>
      </c>
      <c r="U16" s="26">
        <f>'Access-Mai'!P16</f>
        <v>226915.65</v>
      </c>
      <c r="V16" s="41">
        <f t="shared" si="3"/>
        <v>0.98295285703765634</v>
      </c>
      <c r="W16" s="26">
        <f>'Access-Mai'!Q16</f>
        <v>226915.65</v>
      </c>
      <c r="X16" s="41">
        <f t="shared" si="4"/>
        <v>0.98295285703765634</v>
      </c>
    </row>
    <row r="17" spans="1:24" ht="28.5" customHeight="1">
      <c r="A17" s="31" t="str">
        <f>'Access-Mai'!A17</f>
        <v>26283</v>
      </c>
      <c r="B17" s="27" t="str">
        <f>'Access-Mai'!B17</f>
        <v>FUNDACAO UNIVERSIDADE FED.DE MATO GROS.DO SUL</v>
      </c>
      <c r="C17" s="23" t="str">
        <f>CONCATENATE('Access-Mai'!C17,".",'Access-Mai'!D17)</f>
        <v>28.846</v>
      </c>
      <c r="D17" s="23" t="str">
        <f>CONCATENATE('Access-Mai'!E17,".",'Access-Mai'!G17)</f>
        <v>0901.0005</v>
      </c>
      <c r="E17" s="27" t="str">
        <f>'Access-Mai'!F17</f>
        <v>OPERACOES ESPECIAIS: CUMPRIMENTO DE SENTENCAS JUDICIAIS</v>
      </c>
      <c r="F17" s="27" t="str">
        <f>'Access-Mai'!H17</f>
        <v>SENTENCAS JUDICIAIS TRANSITADAS EM JULGADO (PRECATORIOS)</v>
      </c>
      <c r="G17" s="23" t="str">
        <f>'Access-Mai'!I17</f>
        <v>1</v>
      </c>
      <c r="H17" s="23" t="str">
        <f>'Access-Mai'!J17</f>
        <v>0100</v>
      </c>
      <c r="I17" s="27" t="str">
        <f>'Access-Mai'!K17</f>
        <v>RECURSOS ORDINARIOS</v>
      </c>
      <c r="J17" s="23" t="str">
        <f>'Access-Mai'!L17</f>
        <v>3</v>
      </c>
      <c r="K17" s="24"/>
      <c r="L17" s="24"/>
      <c r="M17" s="24"/>
      <c r="N17" s="24">
        <f t="shared" si="0"/>
        <v>0</v>
      </c>
      <c r="O17" s="24"/>
      <c r="P17" s="26">
        <f>IF('Access-Mai'!N17=0,'Access-Mai'!M17,0)</f>
        <v>0</v>
      </c>
      <c r="Q17" s="26">
        <f>IF('Access-Mai'!N17&gt;0,'Access-Mai'!N17,0)</f>
        <v>254172</v>
      </c>
      <c r="R17" s="26">
        <f t="shared" si="1"/>
        <v>254172</v>
      </c>
      <c r="S17" s="26">
        <f>'Access-Mai'!O17</f>
        <v>136248.95999999999</v>
      </c>
      <c r="T17" s="41">
        <f t="shared" si="2"/>
        <v>0.53605023370001414</v>
      </c>
      <c r="U17" s="26">
        <f>'Access-Mai'!P17</f>
        <v>136248.95999999999</v>
      </c>
      <c r="V17" s="41">
        <f t="shared" si="3"/>
        <v>0.53605023370001414</v>
      </c>
      <c r="W17" s="26">
        <f>'Access-Mai'!Q17</f>
        <v>136248.95999999999</v>
      </c>
      <c r="X17" s="41">
        <f t="shared" si="4"/>
        <v>0.53605023370001414</v>
      </c>
    </row>
    <row r="18" spans="1:24" ht="28.5" customHeight="1">
      <c r="A18" s="31" t="str">
        <f>'Access-Mai'!A18</f>
        <v>26283</v>
      </c>
      <c r="B18" s="27" t="str">
        <f>'Access-Mai'!B18</f>
        <v>FUNDACAO UNIVERSIDADE FED.DE MATO GROS.DO SUL</v>
      </c>
      <c r="C18" s="23" t="str">
        <f>CONCATENATE('Access-Mai'!C18,".",'Access-Mai'!D18)</f>
        <v>28.846</v>
      </c>
      <c r="D18" s="23" t="str">
        <f>CONCATENATE('Access-Mai'!E18,".",'Access-Mai'!G18)</f>
        <v>0901.0005</v>
      </c>
      <c r="E18" s="27" t="str">
        <f>'Access-Mai'!F18</f>
        <v>OPERACOES ESPECIAIS: CUMPRIMENTO DE SENTENCAS JUDICIAIS</v>
      </c>
      <c r="F18" s="27" t="str">
        <f>'Access-Mai'!H18</f>
        <v>SENTENCAS JUDICIAIS TRANSITADAS EM JULGADO (PRECATORIOS)</v>
      </c>
      <c r="G18" s="23" t="str">
        <f>'Access-Mai'!I18</f>
        <v>1</v>
      </c>
      <c r="H18" s="23" t="str">
        <f>'Access-Mai'!J18</f>
        <v>0100</v>
      </c>
      <c r="I18" s="27" t="str">
        <f>'Access-Mai'!K18</f>
        <v>RECURSOS ORDINARIOS</v>
      </c>
      <c r="J18" s="23" t="str">
        <f>'Access-Mai'!L18</f>
        <v>1</v>
      </c>
      <c r="K18" s="24"/>
      <c r="L18" s="24"/>
      <c r="M18" s="24"/>
      <c r="N18" s="24">
        <f t="shared" si="0"/>
        <v>0</v>
      </c>
      <c r="O18" s="24"/>
      <c r="P18" s="26">
        <f>IF('Access-Mai'!N18=0,'Access-Mai'!M18,0)</f>
        <v>0</v>
      </c>
      <c r="Q18" s="26">
        <f>IF('Access-Mai'!N18&gt;0,'Access-Mai'!N18,0)</f>
        <v>1375710</v>
      </c>
      <c r="R18" s="26">
        <f t="shared" si="1"/>
        <v>1375710</v>
      </c>
      <c r="S18" s="26">
        <f>'Access-Mai'!O18</f>
        <v>1352258.69</v>
      </c>
      <c r="T18" s="41">
        <f t="shared" si="2"/>
        <v>0.9829533041120585</v>
      </c>
      <c r="U18" s="26">
        <f>'Access-Mai'!P18</f>
        <v>1352258.69</v>
      </c>
      <c r="V18" s="41">
        <f t="shared" si="3"/>
        <v>0.9829533041120585</v>
      </c>
      <c r="W18" s="26">
        <f>'Access-Mai'!Q18</f>
        <v>1352258.69</v>
      </c>
      <c r="X18" s="41">
        <f t="shared" si="4"/>
        <v>0.9829533041120585</v>
      </c>
    </row>
    <row r="19" spans="1:24" ht="28.5" customHeight="1">
      <c r="A19" s="31" t="str">
        <f>'Access-Mai'!A19</f>
        <v>26352</v>
      </c>
      <c r="B19" s="27" t="str">
        <f>'Access-Mai'!B19</f>
        <v>FUNDACAO UNIVERSIDADE FEDERAL DO ABC</v>
      </c>
      <c r="C19" s="23" t="str">
        <f>CONCATENATE('Access-Mai'!C19,".",'Access-Mai'!D19)</f>
        <v>28.846</v>
      </c>
      <c r="D19" s="23" t="str">
        <f>CONCATENATE('Access-Mai'!E19,".",'Access-Mai'!G19)</f>
        <v>0901.0005</v>
      </c>
      <c r="E19" s="27" t="str">
        <f>'Access-Mai'!F19</f>
        <v>OPERACOES ESPECIAIS: CUMPRIMENTO DE SENTENCAS JUDICIAIS</v>
      </c>
      <c r="F19" s="27" t="str">
        <f>'Access-Mai'!H19</f>
        <v>SENTENCAS JUDICIAIS TRANSITADAS EM JULGADO (PRECATORIOS)</v>
      </c>
      <c r="G19" s="23" t="str">
        <f>'Access-Mai'!I19</f>
        <v>1</v>
      </c>
      <c r="H19" s="23" t="str">
        <f>'Access-Mai'!J19</f>
        <v>0100</v>
      </c>
      <c r="I19" s="27" t="str">
        <f>'Access-Mai'!K19</f>
        <v>RECURSOS ORDINARIOS</v>
      </c>
      <c r="J19" s="23" t="str">
        <f>'Access-Mai'!L19</f>
        <v>1</v>
      </c>
      <c r="K19" s="24"/>
      <c r="L19" s="24"/>
      <c r="M19" s="24"/>
      <c r="N19" s="24">
        <f t="shared" si="0"/>
        <v>0</v>
      </c>
      <c r="O19" s="24"/>
      <c r="P19" s="26">
        <f>IF('Access-Mai'!N19=0,'Access-Mai'!M19,0)</f>
        <v>0</v>
      </c>
      <c r="Q19" s="26">
        <f>IF('Access-Mai'!N19&gt;0,'Access-Mai'!N19,0)</f>
        <v>99156</v>
      </c>
      <c r="R19" s="26">
        <f t="shared" si="1"/>
        <v>99156</v>
      </c>
      <c r="S19" s="26">
        <f>'Access-Mai'!O19</f>
        <v>97465.95</v>
      </c>
      <c r="T19" s="41">
        <f t="shared" si="2"/>
        <v>0.98295564564927984</v>
      </c>
      <c r="U19" s="26">
        <f>'Access-Mai'!P19</f>
        <v>97465.95</v>
      </c>
      <c r="V19" s="41">
        <f t="shared" si="3"/>
        <v>0.98295564564927984</v>
      </c>
      <c r="W19" s="26">
        <f>'Access-Mai'!Q19</f>
        <v>97465.95</v>
      </c>
      <c r="X19" s="41">
        <f t="shared" si="4"/>
        <v>0.98295564564927984</v>
      </c>
    </row>
    <row r="20" spans="1:24" ht="28.5" customHeight="1">
      <c r="A20" s="31" t="str">
        <f>'Access-Mai'!A20</f>
        <v>26439</v>
      </c>
      <c r="B20" s="27" t="str">
        <f>'Access-Mai'!B20</f>
        <v>INST.FED.DE EDUC.,CIENC.E TEC.DE SAO PAULO</v>
      </c>
      <c r="C20" s="23" t="str">
        <f>CONCATENATE('Access-Mai'!C20,".",'Access-Mai'!D20)</f>
        <v>28.846</v>
      </c>
      <c r="D20" s="23" t="str">
        <f>CONCATENATE('Access-Mai'!E20,".",'Access-Mai'!G20)</f>
        <v>0901.0005</v>
      </c>
      <c r="E20" s="27" t="str">
        <f>'Access-Mai'!F20</f>
        <v>OPERACOES ESPECIAIS: CUMPRIMENTO DE SENTENCAS JUDICIAIS</v>
      </c>
      <c r="F20" s="27" t="str">
        <f>'Access-Mai'!H20</f>
        <v>SENTENCAS JUDICIAIS TRANSITADAS EM JULGADO (PRECATORIOS)</v>
      </c>
      <c r="G20" s="23" t="str">
        <f>'Access-Mai'!I20</f>
        <v>1</v>
      </c>
      <c r="H20" s="23" t="str">
        <f>'Access-Mai'!J20</f>
        <v>0100</v>
      </c>
      <c r="I20" s="27" t="str">
        <f>'Access-Mai'!K20</f>
        <v>RECURSOS ORDINARIOS</v>
      </c>
      <c r="J20" s="23" t="str">
        <f>'Access-Mai'!L20</f>
        <v>1</v>
      </c>
      <c r="K20" s="24"/>
      <c r="L20" s="24"/>
      <c r="M20" s="24"/>
      <c r="N20" s="24">
        <f t="shared" si="0"/>
        <v>0</v>
      </c>
      <c r="O20" s="24"/>
      <c r="P20" s="26">
        <f>IF('Access-Mai'!N20=0,'Access-Mai'!M20,0)</f>
        <v>0</v>
      </c>
      <c r="Q20" s="26">
        <f>IF('Access-Mai'!N20&gt;0,'Access-Mai'!N20,0)</f>
        <v>85663</v>
      </c>
      <c r="R20" s="26">
        <f t="shared" si="1"/>
        <v>85663</v>
      </c>
      <c r="S20" s="26">
        <f>'Access-Mai'!O20</f>
        <v>84202.83</v>
      </c>
      <c r="T20" s="41">
        <f t="shared" si="2"/>
        <v>0.98295448443318589</v>
      </c>
      <c r="U20" s="26">
        <f>'Access-Mai'!P20</f>
        <v>84202.83</v>
      </c>
      <c r="V20" s="41">
        <f t="shared" si="3"/>
        <v>0.98295448443318589</v>
      </c>
      <c r="W20" s="26">
        <f>'Access-Mai'!Q20</f>
        <v>84202.83</v>
      </c>
      <c r="X20" s="41">
        <f t="shared" si="4"/>
        <v>0.98295448443318589</v>
      </c>
    </row>
    <row r="21" spans="1:24" ht="28.5" customHeight="1">
      <c r="A21" s="31" t="str">
        <f>'Access-Mai'!A21</f>
        <v>40203</v>
      </c>
      <c r="B21" s="27" t="str">
        <f>'Access-Mai'!B21</f>
        <v>FUNDACAO JORGE DUPRAT FIG.DE SEG.MED.TRABALHO</v>
      </c>
      <c r="C21" s="23" t="str">
        <f>CONCATENATE('Access-Mai'!C21,".",'Access-Mai'!D21)</f>
        <v>28.846</v>
      </c>
      <c r="D21" s="23" t="str">
        <f>CONCATENATE('Access-Mai'!E21,".",'Access-Mai'!G21)</f>
        <v>0901.0005</v>
      </c>
      <c r="E21" s="27" t="str">
        <f>'Access-Mai'!F21</f>
        <v>OPERACOES ESPECIAIS: CUMPRIMENTO DE SENTENCAS JUDICIAIS</v>
      </c>
      <c r="F21" s="27" t="str">
        <f>'Access-Mai'!H21</f>
        <v>SENTENCAS JUDICIAIS TRANSITADAS EM JULGADO (PRECATORIOS)</v>
      </c>
      <c r="G21" s="23" t="str">
        <f>'Access-Mai'!I21</f>
        <v>1</v>
      </c>
      <c r="H21" s="23" t="str">
        <f>'Access-Mai'!J21</f>
        <v>0100</v>
      </c>
      <c r="I21" s="27" t="str">
        <f>'Access-Mai'!K21</f>
        <v>RECURSOS ORDINARIOS</v>
      </c>
      <c r="J21" s="23" t="str">
        <f>'Access-Mai'!L21</f>
        <v>1</v>
      </c>
      <c r="K21" s="24"/>
      <c r="L21" s="24"/>
      <c r="M21" s="24"/>
      <c r="N21" s="24">
        <f t="shared" si="0"/>
        <v>0</v>
      </c>
      <c r="O21" s="24"/>
      <c r="P21" s="26">
        <f>IF('Access-Mai'!N21=0,'Access-Mai'!M21,0)</f>
        <v>0</v>
      </c>
      <c r="Q21" s="26">
        <f>IF('Access-Mai'!N21&gt;0,'Access-Mai'!N21,0)</f>
        <v>473460</v>
      </c>
      <c r="R21" s="26">
        <f t="shared" si="1"/>
        <v>473460</v>
      </c>
      <c r="S21" s="26">
        <f>'Access-Mai'!O21</f>
        <v>465389.11</v>
      </c>
      <c r="T21" s="41">
        <f t="shared" si="2"/>
        <v>0.98295338571368218</v>
      </c>
      <c r="U21" s="26">
        <f>'Access-Mai'!P21</f>
        <v>465389.11</v>
      </c>
      <c r="V21" s="41">
        <f t="shared" si="3"/>
        <v>0.98295338571368218</v>
      </c>
      <c r="W21" s="26">
        <f>'Access-Mai'!Q21</f>
        <v>465389.11</v>
      </c>
      <c r="X21" s="41">
        <f t="shared" si="4"/>
        <v>0.98295338571368218</v>
      </c>
    </row>
    <row r="22" spans="1:24" ht="28.5" customHeight="1">
      <c r="A22" s="31" t="str">
        <f>'Access-Mai'!A22</f>
        <v>44201</v>
      </c>
      <c r="B22" s="27" t="str">
        <f>'Access-Mai'!B22</f>
        <v>INST.BRAS.DO MEIO AMB.E REC.NAT.RENOVAVEIS</v>
      </c>
      <c r="C22" s="23" t="str">
        <f>CONCATENATE('Access-Mai'!C22,".",'Access-Mai'!D22)</f>
        <v>28.846</v>
      </c>
      <c r="D22" s="23" t="str">
        <f>CONCATENATE('Access-Mai'!E22,".",'Access-Mai'!G22)</f>
        <v>0901.0005</v>
      </c>
      <c r="E22" s="27" t="str">
        <f>'Access-Mai'!F22</f>
        <v>OPERACOES ESPECIAIS: CUMPRIMENTO DE SENTENCAS JUDICIAIS</v>
      </c>
      <c r="F22" s="27" t="str">
        <f>'Access-Mai'!H22</f>
        <v>SENTENCAS JUDICIAIS TRANSITADAS EM JULGADO (PRECATORIOS)</v>
      </c>
      <c r="G22" s="23" t="str">
        <f>'Access-Mai'!I22</f>
        <v>1</v>
      </c>
      <c r="H22" s="23" t="str">
        <f>'Access-Mai'!J22</f>
        <v>0100</v>
      </c>
      <c r="I22" s="27" t="str">
        <f>'Access-Mai'!K22</f>
        <v>RECURSOS ORDINARIOS</v>
      </c>
      <c r="J22" s="23" t="str">
        <f>'Access-Mai'!L22</f>
        <v>3</v>
      </c>
      <c r="K22" s="26"/>
      <c r="L22" s="26"/>
      <c r="M22" s="26"/>
      <c r="N22" s="24">
        <f t="shared" si="0"/>
        <v>0</v>
      </c>
      <c r="O22" s="26"/>
      <c r="P22" s="26">
        <f>IF('Access-Mai'!N22=0,'Access-Mai'!M22,0)</f>
        <v>0</v>
      </c>
      <c r="Q22" s="26">
        <f>IF('Access-Mai'!N22&gt;0,'Access-Mai'!N22,0)</f>
        <v>66079</v>
      </c>
      <c r="R22" s="26">
        <f t="shared" si="1"/>
        <v>66079</v>
      </c>
      <c r="S22" s="26">
        <f>'Access-Mai'!O22</f>
        <v>0</v>
      </c>
      <c r="T22" s="41">
        <f t="shared" si="2"/>
        <v>0</v>
      </c>
      <c r="U22" s="26">
        <f>'Access-Mai'!P22</f>
        <v>0</v>
      </c>
      <c r="V22" s="41">
        <f t="shared" si="3"/>
        <v>0</v>
      </c>
      <c r="W22" s="26">
        <f>'Access-Mai'!Q22</f>
        <v>0</v>
      </c>
      <c r="X22" s="41">
        <f t="shared" si="4"/>
        <v>0</v>
      </c>
    </row>
    <row r="23" spans="1:24" ht="28.5" customHeight="1">
      <c r="A23" s="31" t="str">
        <f>'Access-Mai'!A23</f>
        <v>44201</v>
      </c>
      <c r="B23" s="27" t="str">
        <f>'Access-Mai'!B23</f>
        <v>INST.BRAS.DO MEIO AMB.E REC.NAT.RENOVAVEIS</v>
      </c>
      <c r="C23" s="23" t="str">
        <f>CONCATENATE('Access-Mai'!C23,".",'Access-Mai'!D23)</f>
        <v>28.846</v>
      </c>
      <c r="D23" s="23" t="str">
        <f>CONCATENATE('Access-Mai'!E23,".",'Access-Mai'!G23)</f>
        <v>0901.0005</v>
      </c>
      <c r="E23" s="27" t="str">
        <f>'Access-Mai'!F23</f>
        <v>OPERACOES ESPECIAIS: CUMPRIMENTO DE SENTENCAS JUDICIAIS</v>
      </c>
      <c r="F23" s="27" t="str">
        <f>'Access-Mai'!H23</f>
        <v>SENTENCAS JUDICIAIS TRANSITADAS EM JULGADO (PRECATORIOS)</v>
      </c>
      <c r="G23" s="23" t="str">
        <f>'Access-Mai'!I23</f>
        <v>1</v>
      </c>
      <c r="H23" s="23" t="str">
        <f>'Access-Mai'!J23</f>
        <v>0100</v>
      </c>
      <c r="I23" s="27" t="str">
        <f>'Access-Mai'!K23</f>
        <v>RECURSOS ORDINARIOS</v>
      </c>
      <c r="J23" s="23" t="str">
        <f>'Access-Mai'!L23</f>
        <v>1</v>
      </c>
      <c r="K23" s="26"/>
      <c r="L23" s="26"/>
      <c r="M23" s="26"/>
      <c r="N23" s="24">
        <f t="shared" si="0"/>
        <v>0</v>
      </c>
      <c r="O23" s="26"/>
      <c r="P23" s="26">
        <f>IF('Access-Mai'!N23=0,'Access-Mai'!M23,0)</f>
        <v>0</v>
      </c>
      <c r="Q23" s="26">
        <f>IF('Access-Mai'!N23&gt;0,'Access-Mai'!N23,0)</f>
        <v>209695</v>
      </c>
      <c r="R23" s="26">
        <f t="shared" si="1"/>
        <v>209695</v>
      </c>
      <c r="S23" s="26">
        <f>'Access-Mai'!O23</f>
        <v>206120.85</v>
      </c>
      <c r="T23" s="41">
        <f t="shared" si="2"/>
        <v>0.98295548296335156</v>
      </c>
      <c r="U23" s="26">
        <f>'Access-Mai'!P23</f>
        <v>206120.85</v>
      </c>
      <c r="V23" s="41">
        <f t="shared" si="3"/>
        <v>0.98295548296335156</v>
      </c>
      <c r="W23" s="26">
        <f>'Access-Mai'!Q23</f>
        <v>206120.85</v>
      </c>
      <c r="X23" s="41">
        <f t="shared" si="4"/>
        <v>0.98295548296335156</v>
      </c>
    </row>
    <row r="24" spans="1:24" ht="28.5" customHeight="1">
      <c r="A24" s="31" t="str">
        <f>'Access-Mai'!A24</f>
        <v>55201</v>
      </c>
      <c r="B24" s="27" t="str">
        <f>'Access-Mai'!B24</f>
        <v>INSTITUTO NACIONAL DO SEGURO SOCIAL - INSS</v>
      </c>
      <c r="C24" s="23" t="str">
        <f>CONCATENATE('Access-Mai'!C24,".",'Access-Mai'!D24)</f>
        <v>28.846</v>
      </c>
      <c r="D24" s="23" t="str">
        <f>CONCATENATE('Access-Mai'!E24,".",'Access-Mai'!G24)</f>
        <v>0901.0005</v>
      </c>
      <c r="E24" s="27" t="str">
        <f>'Access-Mai'!F24</f>
        <v>OPERACOES ESPECIAIS: CUMPRIMENTO DE SENTENCAS JUDICIAIS</v>
      </c>
      <c r="F24" s="27" t="str">
        <f>'Access-Mai'!H24</f>
        <v>SENTENCAS JUDICIAIS TRANSITADAS EM JULGADO (PRECATORIOS)</v>
      </c>
      <c r="G24" s="23" t="str">
        <f>'Access-Mai'!I24</f>
        <v>2</v>
      </c>
      <c r="H24" s="23" t="str">
        <f>'Access-Mai'!J24</f>
        <v>0100</v>
      </c>
      <c r="I24" s="27" t="str">
        <f>'Access-Mai'!K24</f>
        <v>RECURSOS ORDINARIOS</v>
      </c>
      <c r="J24" s="23" t="str">
        <f>'Access-Mai'!L24</f>
        <v>3</v>
      </c>
      <c r="K24" s="24"/>
      <c r="L24" s="24"/>
      <c r="M24" s="24"/>
      <c r="N24" s="24">
        <f t="shared" si="0"/>
        <v>0</v>
      </c>
      <c r="O24" s="24"/>
      <c r="P24" s="26">
        <f>IF('Access-Mai'!N24=0,'Access-Mai'!M24,0)</f>
        <v>0</v>
      </c>
      <c r="Q24" s="26">
        <f>IF('Access-Mai'!N24&gt;0,'Access-Mai'!N24,0)</f>
        <v>37975328</v>
      </c>
      <c r="R24" s="26">
        <f t="shared" si="1"/>
        <v>37975328</v>
      </c>
      <c r="S24" s="26">
        <f>'Access-Mai'!O24</f>
        <v>19232160.93</v>
      </c>
      <c r="T24" s="41">
        <f t="shared" si="2"/>
        <v>0.50643830989425553</v>
      </c>
      <c r="U24" s="26">
        <f>'Access-Mai'!P24</f>
        <v>19232160.93</v>
      </c>
      <c r="V24" s="41">
        <f t="shared" si="3"/>
        <v>0.50643830989425553</v>
      </c>
      <c r="W24" s="26">
        <f>'Access-Mai'!Q24</f>
        <v>19232160.93</v>
      </c>
      <c r="X24" s="41">
        <f t="shared" si="4"/>
        <v>0.50643830989425553</v>
      </c>
    </row>
    <row r="25" spans="1:24" ht="28.5" customHeight="1">
      <c r="A25" s="31" t="str">
        <f>'Access-Mai'!A25</f>
        <v>55201</v>
      </c>
      <c r="B25" s="27" t="str">
        <f>'Access-Mai'!B25</f>
        <v>INSTITUTO NACIONAL DO SEGURO SOCIAL - INSS</v>
      </c>
      <c r="C25" s="23" t="str">
        <f>CONCATENATE('Access-Mai'!C25,".",'Access-Mai'!D25)</f>
        <v>28.846</v>
      </c>
      <c r="D25" s="23" t="str">
        <f>CONCATENATE('Access-Mai'!E25,".",'Access-Mai'!G25)</f>
        <v>0901.0005</v>
      </c>
      <c r="E25" s="27" t="str">
        <f>'Access-Mai'!F25</f>
        <v>OPERACOES ESPECIAIS: CUMPRIMENTO DE SENTENCAS JUDICIAIS</v>
      </c>
      <c r="F25" s="27" t="str">
        <f>'Access-Mai'!H25</f>
        <v>SENTENCAS JUDICIAIS TRANSITADAS EM JULGADO (PRECATORIOS)</v>
      </c>
      <c r="G25" s="23" t="str">
        <f>'Access-Mai'!I25</f>
        <v>2</v>
      </c>
      <c r="H25" s="23" t="str">
        <f>'Access-Mai'!J25</f>
        <v>0100</v>
      </c>
      <c r="I25" s="27" t="str">
        <f>'Access-Mai'!K25</f>
        <v>RECURSOS ORDINARIOS</v>
      </c>
      <c r="J25" s="23" t="str">
        <f>'Access-Mai'!L25</f>
        <v>1</v>
      </c>
      <c r="K25" s="24"/>
      <c r="L25" s="24"/>
      <c r="M25" s="24"/>
      <c r="N25" s="24">
        <f t="shared" si="0"/>
        <v>0</v>
      </c>
      <c r="O25" s="24"/>
      <c r="P25" s="26">
        <f>IF('Access-Mai'!N25=0,'Access-Mai'!M25,0)</f>
        <v>0</v>
      </c>
      <c r="Q25" s="26">
        <f>IF('Access-Mai'!N25&gt;0,'Access-Mai'!N25,0)</f>
        <v>7539383</v>
      </c>
      <c r="R25" s="26">
        <f t="shared" si="1"/>
        <v>7539383</v>
      </c>
      <c r="S25" s="26">
        <f>'Access-Mai'!O25</f>
        <v>7278765.5899999999</v>
      </c>
      <c r="T25" s="41">
        <f t="shared" si="2"/>
        <v>0.96543252809944791</v>
      </c>
      <c r="U25" s="26">
        <f>'Access-Mai'!P25</f>
        <v>7278765.5899999999</v>
      </c>
      <c r="V25" s="41">
        <f t="shared" si="3"/>
        <v>0.96543252809944791</v>
      </c>
      <c r="W25" s="26">
        <f>'Access-Mai'!Q25</f>
        <v>7278765.5899999999</v>
      </c>
      <c r="X25" s="41">
        <f t="shared" si="4"/>
        <v>0.96543252809944791</v>
      </c>
    </row>
    <row r="26" spans="1:24" ht="28.5" customHeight="1">
      <c r="A26" s="31" t="str">
        <f>'Access-Mai'!A26</f>
        <v>55901</v>
      </c>
      <c r="B26" s="27" t="str">
        <f>'Access-Mai'!B26</f>
        <v>FUNDO NACIONAL DE ASSISTENCIA SOCIAL</v>
      </c>
      <c r="C26" s="23" t="str">
        <f>CONCATENATE('Access-Mai'!C26,".",'Access-Mai'!D26)</f>
        <v>28.846</v>
      </c>
      <c r="D26" s="23" t="str">
        <f>CONCATENATE('Access-Mai'!E26,".",'Access-Mai'!G26)</f>
        <v>0901.0005</v>
      </c>
      <c r="E26" s="27" t="str">
        <f>'Access-Mai'!F26</f>
        <v>OPERACOES ESPECIAIS: CUMPRIMENTO DE SENTENCAS JUDICIAIS</v>
      </c>
      <c r="F26" s="27" t="str">
        <f>'Access-Mai'!H26</f>
        <v>SENTENCAS JUDICIAIS TRANSITADAS EM JULGADO (PRECATORIOS)</v>
      </c>
      <c r="G26" s="23" t="str">
        <f>'Access-Mai'!I26</f>
        <v>2</v>
      </c>
      <c r="H26" s="23" t="str">
        <f>'Access-Mai'!J26</f>
        <v>0100</v>
      </c>
      <c r="I26" s="27" t="str">
        <f>'Access-Mai'!K26</f>
        <v>RECURSOS ORDINARIOS</v>
      </c>
      <c r="J26" s="23" t="str">
        <f>'Access-Mai'!L26</f>
        <v>3</v>
      </c>
      <c r="K26" s="24"/>
      <c r="L26" s="24"/>
      <c r="M26" s="24"/>
      <c r="N26" s="24">
        <f t="shared" si="0"/>
        <v>0</v>
      </c>
      <c r="O26" s="24"/>
      <c r="P26" s="26">
        <f>IF('Access-Mai'!N26=0,'Access-Mai'!M26,0)</f>
        <v>0</v>
      </c>
      <c r="Q26" s="26">
        <f>IF('Access-Mai'!N26&gt;0,'Access-Mai'!N26,0)</f>
        <v>81259165</v>
      </c>
      <c r="R26" s="26">
        <f t="shared" si="1"/>
        <v>81259165</v>
      </c>
      <c r="S26" s="26">
        <f>'Access-Mai'!O26</f>
        <v>79172472.709999993</v>
      </c>
      <c r="T26" s="41">
        <f t="shared" si="2"/>
        <v>0.97432052999806229</v>
      </c>
      <c r="U26" s="26">
        <f>'Access-Mai'!P26</f>
        <v>79172472.709999993</v>
      </c>
      <c r="V26" s="41">
        <f t="shared" si="3"/>
        <v>0.97432052999806229</v>
      </c>
      <c r="W26" s="26">
        <f>'Access-Mai'!Q26</f>
        <v>79172472.709999993</v>
      </c>
      <c r="X26" s="41">
        <f t="shared" si="4"/>
        <v>0.97432052999806229</v>
      </c>
    </row>
    <row r="27" spans="1:24" ht="28.5" customHeight="1">
      <c r="A27" s="31" t="str">
        <f>'Access-Mai'!A27</f>
        <v>55901</v>
      </c>
      <c r="B27" s="27" t="str">
        <f>'Access-Mai'!B27</f>
        <v>FUNDO NACIONAL DE ASSISTENCIA SOCIAL</v>
      </c>
      <c r="C27" s="23" t="str">
        <f>CONCATENATE('Access-Mai'!C27,".",'Access-Mai'!D27)</f>
        <v>28.846</v>
      </c>
      <c r="D27" s="23" t="str">
        <f>CONCATENATE('Access-Mai'!E27,".",'Access-Mai'!G27)</f>
        <v>0901.0625</v>
      </c>
      <c r="E27" s="27" t="str">
        <f>'Access-Mai'!F27</f>
        <v>OPERACOES ESPECIAIS: CUMPRIMENTO DE SENTENCAS JUDICIAIS</v>
      </c>
      <c r="F27" s="27" t="str">
        <f>'Access-Mai'!H27</f>
        <v>SENTENCAS JUDICIAIS TRANSITADAS EM JULGADO DE PEQUENO VALOR</v>
      </c>
      <c r="G27" s="23" t="str">
        <f>'Access-Mai'!I27</f>
        <v>2</v>
      </c>
      <c r="H27" s="23" t="str">
        <f>'Access-Mai'!J27</f>
        <v>0100</v>
      </c>
      <c r="I27" s="27" t="str">
        <f>'Access-Mai'!K27</f>
        <v>RECURSOS ORDINARIOS</v>
      </c>
      <c r="J27" s="23" t="str">
        <f>'Access-Mai'!L27</f>
        <v>3</v>
      </c>
      <c r="K27" s="24"/>
      <c r="L27" s="24"/>
      <c r="M27" s="24"/>
      <c r="N27" s="24">
        <f t="shared" si="0"/>
        <v>0</v>
      </c>
      <c r="O27" s="24"/>
      <c r="P27" s="26">
        <f>IF('Access-Mai'!N27=0,'Access-Mai'!M27,0)</f>
        <v>57949090</v>
      </c>
      <c r="Q27" s="26">
        <f>IF('Access-Mai'!N27&gt;0,'Access-Mai'!N27,0)</f>
        <v>0</v>
      </c>
      <c r="R27" s="26">
        <f t="shared" si="1"/>
        <v>57949090</v>
      </c>
      <c r="S27" s="26">
        <f>'Access-Mai'!O27</f>
        <v>57904153.130000003</v>
      </c>
      <c r="T27" s="41">
        <f t="shared" si="2"/>
        <v>0.99922454571762909</v>
      </c>
      <c r="U27" s="26">
        <f>'Access-Mai'!P27</f>
        <v>57904153.130000003</v>
      </c>
      <c r="V27" s="41">
        <f t="shared" si="3"/>
        <v>0.99922454571762909</v>
      </c>
      <c r="W27" s="26">
        <f>'Access-Mai'!Q27</f>
        <v>57904153.130000003</v>
      </c>
      <c r="X27" s="41">
        <f t="shared" si="4"/>
        <v>0.99922454571762909</v>
      </c>
    </row>
    <row r="28" spans="1:24" ht="28.5" customHeight="1">
      <c r="A28" s="31" t="str">
        <f>'Access-Mai'!A28</f>
        <v>55902</v>
      </c>
      <c r="B28" s="27" t="str">
        <f>'Access-Mai'!B28</f>
        <v>FUNDO DO REGIME GERAL DA PREVID.SOCIAL-FRGPS</v>
      </c>
      <c r="C28" s="23" t="str">
        <f>CONCATENATE('Access-Mai'!C28,".",'Access-Mai'!D28)</f>
        <v>28.846</v>
      </c>
      <c r="D28" s="23" t="str">
        <f>CONCATENATE('Access-Mai'!E28,".",'Access-Mai'!G28)</f>
        <v>0901.0005</v>
      </c>
      <c r="E28" s="27" t="str">
        <f>'Access-Mai'!F28</f>
        <v>OPERACOES ESPECIAIS: CUMPRIMENTO DE SENTENCAS JUDICIAIS</v>
      </c>
      <c r="F28" s="27" t="str">
        <f>'Access-Mai'!H28</f>
        <v>SENTENCAS JUDICIAIS TRANSITADAS EM JULGADO (PRECATORIOS)</v>
      </c>
      <c r="G28" s="23" t="str">
        <f>'Access-Mai'!I28</f>
        <v>2</v>
      </c>
      <c r="H28" s="23" t="str">
        <f>'Access-Mai'!J28</f>
        <v>0100</v>
      </c>
      <c r="I28" s="27" t="str">
        <f>'Access-Mai'!K28</f>
        <v>RECURSOS ORDINARIOS</v>
      </c>
      <c r="J28" s="23" t="str">
        <f>'Access-Mai'!L28</f>
        <v>3</v>
      </c>
      <c r="K28" s="24"/>
      <c r="L28" s="24"/>
      <c r="M28" s="24"/>
      <c r="N28" s="24">
        <f t="shared" si="0"/>
        <v>0</v>
      </c>
      <c r="O28" s="24"/>
      <c r="P28" s="26">
        <f>IF('Access-Mai'!N28=0,'Access-Mai'!M28,0)</f>
        <v>0</v>
      </c>
      <c r="Q28" s="26">
        <f>IF('Access-Mai'!N28&gt;0,'Access-Mai'!N28,0)</f>
        <v>2264051660</v>
      </c>
      <c r="R28" s="26">
        <f t="shared" si="1"/>
        <v>2264051660</v>
      </c>
      <c r="S28" s="26">
        <f>'Access-Mai'!O28</f>
        <v>2213893278.4099998</v>
      </c>
      <c r="T28" s="41">
        <f t="shared" si="2"/>
        <v>0.97784574332990259</v>
      </c>
      <c r="U28" s="26">
        <f>'Access-Mai'!P28</f>
        <v>2213893278.4099998</v>
      </c>
      <c r="V28" s="41">
        <f t="shared" si="3"/>
        <v>0.97784574332990259</v>
      </c>
      <c r="W28" s="26">
        <f>'Access-Mai'!Q28</f>
        <v>2213893278.4099998</v>
      </c>
      <c r="X28" s="41">
        <f t="shared" si="4"/>
        <v>0.97784574332990259</v>
      </c>
    </row>
    <row r="29" spans="1:24" ht="28.5" customHeight="1">
      <c r="A29" s="31" t="str">
        <f>'Access-Mai'!A29</f>
        <v>55902</v>
      </c>
      <c r="B29" s="27" t="str">
        <f>'Access-Mai'!B29</f>
        <v>FUNDO DO REGIME GERAL DA PREVID.SOCIAL-FRGPS</v>
      </c>
      <c r="C29" s="23" t="str">
        <f>CONCATENATE('Access-Mai'!C29,".",'Access-Mai'!D29)</f>
        <v>28.846</v>
      </c>
      <c r="D29" s="23" t="str">
        <f>CONCATENATE('Access-Mai'!E29,".",'Access-Mai'!G29)</f>
        <v>0901.0625</v>
      </c>
      <c r="E29" s="27" t="str">
        <f>'Access-Mai'!F29</f>
        <v>OPERACOES ESPECIAIS: CUMPRIMENTO DE SENTENCAS JUDICIAIS</v>
      </c>
      <c r="F29" s="27" t="str">
        <f>'Access-Mai'!H29</f>
        <v>SENTENCAS JUDICIAIS TRANSITADAS EM JULGADO DE PEQUENO VALOR</v>
      </c>
      <c r="G29" s="23" t="str">
        <f>'Access-Mai'!I29</f>
        <v>2</v>
      </c>
      <c r="H29" s="23" t="str">
        <f>'Access-Mai'!J29</f>
        <v>0100</v>
      </c>
      <c r="I29" s="27" t="str">
        <f>'Access-Mai'!K29</f>
        <v>RECURSOS ORDINARIOS</v>
      </c>
      <c r="J29" s="23" t="str">
        <f>'Access-Mai'!L29</f>
        <v>3</v>
      </c>
      <c r="K29" s="24"/>
      <c r="L29" s="24"/>
      <c r="M29" s="24"/>
      <c r="N29" s="24">
        <f t="shared" si="0"/>
        <v>0</v>
      </c>
      <c r="O29" s="24"/>
      <c r="P29" s="26">
        <f>IF('Access-Mai'!N29=0,'Access-Mai'!M29,0)</f>
        <v>505962740</v>
      </c>
      <c r="Q29" s="26">
        <f>IF('Access-Mai'!N29&gt;0,'Access-Mai'!N29,0)</f>
        <v>0</v>
      </c>
      <c r="R29" s="26">
        <f t="shared" si="1"/>
        <v>505962740</v>
      </c>
      <c r="S29" s="26">
        <f>'Access-Mai'!O29</f>
        <v>505423493.37</v>
      </c>
      <c r="T29" s="41">
        <f t="shared" si="2"/>
        <v>0.99893421671722304</v>
      </c>
      <c r="U29" s="26">
        <f>'Access-Mai'!P29</f>
        <v>505423493.37</v>
      </c>
      <c r="V29" s="41">
        <f t="shared" si="3"/>
        <v>0.99893421671722304</v>
      </c>
      <c r="W29" s="26">
        <f>'Access-Mai'!Q29</f>
        <v>505423493.37</v>
      </c>
      <c r="X29" s="41">
        <f t="shared" si="4"/>
        <v>0.99893421671722304</v>
      </c>
    </row>
    <row r="30" spans="1:24" ht="28.5" customHeight="1">
      <c r="A30" s="31" t="str">
        <f>'Access-Mai'!A30</f>
        <v>71103</v>
      </c>
      <c r="B30" s="27" t="str">
        <f>'Access-Mai'!B30</f>
        <v>ENCARGOS FINANC.DA UNIAO-SENTENCAS JUDICIAIS</v>
      </c>
      <c r="C30" s="23" t="str">
        <f>CONCATENATE('Access-Mai'!C30,".",'Access-Mai'!D30)</f>
        <v>28.846</v>
      </c>
      <c r="D30" s="23" t="str">
        <f>CONCATENATE('Access-Mai'!E30,".",'Access-Mai'!G30)</f>
        <v>0901.0005</v>
      </c>
      <c r="E30" s="27" t="str">
        <f>'Access-Mai'!F30</f>
        <v>OPERACOES ESPECIAIS: CUMPRIMENTO DE SENTENCAS JUDICIAIS</v>
      </c>
      <c r="F30" s="27" t="str">
        <f>'Access-Mai'!H30</f>
        <v>SENTENCAS JUDICIAIS TRANSITADAS EM JULGADO (PRECATORIOS)</v>
      </c>
      <c r="G30" s="23" t="str">
        <f>'Access-Mai'!I30</f>
        <v>1</v>
      </c>
      <c r="H30" s="23" t="str">
        <f>'Access-Mai'!J30</f>
        <v>0100</v>
      </c>
      <c r="I30" s="27" t="str">
        <f>'Access-Mai'!K30</f>
        <v>RECURSOS ORDINARIOS</v>
      </c>
      <c r="J30" s="23" t="str">
        <f>'Access-Mai'!L30</f>
        <v>5</v>
      </c>
      <c r="K30" s="24"/>
      <c r="L30" s="24"/>
      <c r="M30" s="24"/>
      <c r="N30" s="24">
        <f t="shared" si="0"/>
        <v>0</v>
      </c>
      <c r="O30" s="24"/>
      <c r="P30" s="26">
        <f>IF('Access-Mai'!N30=0,'Access-Mai'!M30,0)</f>
        <v>0</v>
      </c>
      <c r="Q30" s="26">
        <f>IF('Access-Mai'!M30&gt;0,'Access-Mai'!M30,0)</f>
        <v>23168353</v>
      </c>
      <c r="R30" s="26">
        <f t="shared" si="1"/>
        <v>23168353</v>
      </c>
      <c r="S30" s="26">
        <f>'Access-Mai'!O30</f>
        <v>0</v>
      </c>
      <c r="T30" s="41">
        <f t="shared" si="2"/>
        <v>0</v>
      </c>
      <c r="U30" s="26">
        <f>'Access-Mai'!P30</f>
        <v>0</v>
      </c>
      <c r="V30" s="41">
        <f t="shared" si="3"/>
        <v>0</v>
      </c>
      <c r="W30" s="26">
        <f>'Access-Mai'!Q30</f>
        <v>0</v>
      </c>
      <c r="X30" s="41">
        <f t="shared" si="4"/>
        <v>0</v>
      </c>
    </row>
    <row r="31" spans="1:24" ht="28.5" customHeight="1">
      <c r="A31" s="31" t="str">
        <f>'Access-Mai'!A31</f>
        <v>71103</v>
      </c>
      <c r="B31" s="27" t="str">
        <f>'Access-Mai'!B31</f>
        <v>ENCARGOS FINANC.DA UNIAO-SENTENCAS JUDICIAIS</v>
      </c>
      <c r="C31" s="23" t="str">
        <f>CONCATENATE('Access-Mai'!C31,".",'Access-Mai'!D31)</f>
        <v>28.846</v>
      </c>
      <c r="D31" s="23" t="str">
        <f>CONCATENATE('Access-Mai'!E31,".",'Access-Mai'!G31)</f>
        <v>0901.0005</v>
      </c>
      <c r="E31" s="27" t="str">
        <f>'Access-Mai'!F31</f>
        <v>OPERACOES ESPECIAIS: CUMPRIMENTO DE SENTENCAS JUDICIAIS</v>
      </c>
      <c r="F31" s="27" t="str">
        <f>'Access-Mai'!H31</f>
        <v>SENTENCAS JUDICIAIS TRANSITADAS EM JULGADO (PRECATORIOS)</v>
      </c>
      <c r="G31" s="23" t="str">
        <f>'Access-Mai'!I31</f>
        <v>1</v>
      </c>
      <c r="H31" s="23" t="str">
        <f>'Access-Mai'!J31</f>
        <v>0100</v>
      </c>
      <c r="I31" s="27" t="str">
        <f>'Access-Mai'!K31</f>
        <v>RECURSOS ORDINARIOS</v>
      </c>
      <c r="J31" s="23" t="str">
        <f>'Access-Mai'!L31</f>
        <v>1</v>
      </c>
      <c r="K31" s="24"/>
      <c r="L31" s="24"/>
      <c r="M31" s="24"/>
      <c r="N31" s="24">
        <f t="shared" si="0"/>
        <v>0</v>
      </c>
      <c r="O31" s="24"/>
      <c r="P31" s="26">
        <f>IF('Access-Mai'!N31=0,'Access-Mai'!M31,0)</f>
        <v>0</v>
      </c>
      <c r="Q31" s="26">
        <f>IF('Access-Mai'!N31&gt;0,'Access-Mai'!N31,0)</f>
        <v>68801402</v>
      </c>
      <c r="R31" s="26">
        <f t="shared" si="1"/>
        <v>68801402</v>
      </c>
      <c r="S31" s="26">
        <f>'Access-Mai'!O31</f>
        <v>68503036.599999994</v>
      </c>
      <c r="T31" s="41">
        <f t="shared" si="2"/>
        <v>0.9956633819758498</v>
      </c>
      <c r="U31" s="26">
        <f>'Access-Mai'!P31</f>
        <v>68503036.599999994</v>
      </c>
      <c r="V31" s="41">
        <f t="shared" si="3"/>
        <v>0.9956633819758498</v>
      </c>
      <c r="W31" s="26">
        <f>'Access-Mai'!Q31</f>
        <v>68503036.599999994</v>
      </c>
      <c r="X31" s="41">
        <f t="shared" si="4"/>
        <v>0.9956633819758498</v>
      </c>
    </row>
    <row r="32" spans="1:24" ht="28.5" customHeight="1">
      <c r="A32" s="31" t="str">
        <f>'Access-Mai'!A32</f>
        <v>71103</v>
      </c>
      <c r="B32" s="27" t="str">
        <f>'Access-Mai'!B32</f>
        <v>ENCARGOS FINANC.DA UNIAO-SENTENCAS JUDICIAIS</v>
      </c>
      <c r="C32" s="23" t="str">
        <f>CONCATENATE('Access-Mai'!C32,".",'Access-Mai'!D32)</f>
        <v>28.846</v>
      </c>
      <c r="D32" s="23" t="str">
        <f>CONCATENATE('Access-Mai'!E32,".",'Access-Mai'!G32)</f>
        <v>0901.0005</v>
      </c>
      <c r="E32" s="27" t="str">
        <f>'Access-Mai'!F32</f>
        <v>OPERACOES ESPECIAIS: CUMPRIMENTO DE SENTENCAS JUDICIAIS</v>
      </c>
      <c r="F32" s="27" t="str">
        <f>'Access-Mai'!H32</f>
        <v>SENTENCAS JUDICIAIS TRANSITADAS EM JULGADO (PRECATORIOS)</v>
      </c>
      <c r="G32" s="23" t="str">
        <f>'Access-Mai'!I32</f>
        <v>1</v>
      </c>
      <c r="H32" s="23" t="str">
        <f>'Access-Mai'!J32</f>
        <v>0144</v>
      </c>
      <c r="I32" s="27" t="str">
        <f>'Access-Mai'!K32</f>
        <v>TITULOS DE RESPONSABILID.DO TESOURO NACIONAL</v>
      </c>
      <c r="J32" s="23" t="str">
        <f>'Access-Mai'!L32</f>
        <v>3</v>
      </c>
      <c r="K32" s="24"/>
      <c r="L32" s="24"/>
      <c r="M32" s="24"/>
      <c r="N32" s="24">
        <f t="shared" si="0"/>
        <v>0</v>
      </c>
      <c r="O32" s="24"/>
      <c r="P32" s="26">
        <f>IF('Access-Mai'!N32=0,'Access-Mai'!M32,0)</f>
        <v>0</v>
      </c>
      <c r="Q32" s="26">
        <f>IF('Access-Mai'!N32&gt;0,'Access-Mai'!N32,0)</f>
        <v>899763337</v>
      </c>
      <c r="R32" s="26">
        <f t="shared" si="1"/>
        <v>899763337</v>
      </c>
      <c r="S32" s="26">
        <f>'Access-Mai'!O32</f>
        <v>79960245.730000004</v>
      </c>
      <c r="T32" s="41">
        <f t="shared" si="2"/>
        <v>8.886808613096446E-2</v>
      </c>
      <c r="U32" s="26">
        <f>'Access-Mai'!P32</f>
        <v>79960245.730000004</v>
      </c>
      <c r="V32" s="41">
        <f t="shared" si="3"/>
        <v>8.886808613096446E-2</v>
      </c>
      <c r="W32" s="26">
        <f>'Access-Mai'!Q32</f>
        <v>79960245.730000004</v>
      </c>
      <c r="X32" s="41">
        <f t="shared" si="4"/>
        <v>8.886808613096446E-2</v>
      </c>
    </row>
    <row r="33" spans="1:24" ht="28.5" customHeight="1">
      <c r="A33" s="31" t="str">
        <f>'Access-Mai'!A33</f>
        <v>71103</v>
      </c>
      <c r="B33" s="27" t="str">
        <f>'Access-Mai'!B33</f>
        <v>ENCARGOS FINANC.DA UNIAO-SENTENCAS JUDICIAIS</v>
      </c>
      <c r="C33" s="23" t="str">
        <f>CONCATENATE('Access-Mai'!C33,".",'Access-Mai'!D33)</f>
        <v>28.846</v>
      </c>
      <c r="D33" s="23" t="str">
        <f>CONCATENATE('Access-Mai'!E33,".",'Access-Mai'!G33)</f>
        <v>0901.00G5</v>
      </c>
      <c r="E33" s="27" t="str">
        <f>'Access-Mai'!F33</f>
        <v>OPERACOES ESPECIAIS: CUMPRIMENTO DE SENTENCAS JUDICIAIS</v>
      </c>
      <c r="F33" s="27" t="str">
        <f>'Access-Mai'!H33</f>
        <v>CONTRIBUICAO DA UNIAO, DE SUAS AUTARQUIAS E FUNDACOES PARA O</v>
      </c>
      <c r="G33" s="23" t="str">
        <f>'Access-Mai'!I33</f>
        <v>1</v>
      </c>
      <c r="H33" s="23" t="str">
        <f>'Access-Mai'!J33</f>
        <v>0100</v>
      </c>
      <c r="I33" s="27" t="str">
        <f>'Access-Mai'!K33</f>
        <v>RECURSOS ORDINARIOS</v>
      </c>
      <c r="J33" s="23" t="str">
        <f>'Access-Mai'!L33</f>
        <v>1</v>
      </c>
      <c r="K33" s="24"/>
      <c r="L33" s="24"/>
      <c r="M33" s="24"/>
      <c r="N33" s="24">
        <f t="shared" si="0"/>
        <v>0</v>
      </c>
      <c r="O33" s="24"/>
      <c r="P33" s="26">
        <f>IF('Access-Mai'!N33=0,'Access-Mai'!M33,0)</f>
        <v>1764860</v>
      </c>
      <c r="Q33" s="26">
        <f>IF('Access-Mai'!N33&gt;0,'Access-Mai'!N33,0)</f>
        <v>0</v>
      </c>
      <c r="R33" s="26">
        <f t="shared" si="1"/>
        <v>1764860</v>
      </c>
      <c r="S33" s="26">
        <f>'Access-Mai'!O33</f>
        <v>1764858.4</v>
      </c>
      <c r="T33" s="41">
        <f t="shared" si="2"/>
        <v>0.99999909341250859</v>
      </c>
      <c r="U33" s="26">
        <f>'Access-Mai'!P33</f>
        <v>1764857.14</v>
      </c>
      <c r="V33" s="41">
        <f t="shared" si="3"/>
        <v>0.99999837947485914</v>
      </c>
      <c r="W33" s="26">
        <f>'Access-Mai'!Q33</f>
        <v>1764857.14</v>
      </c>
      <c r="X33" s="41">
        <f t="shared" si="4"/>
        <v>0.99999837947485914</v>
      </c>
    </row>
    <row r="34" spans="1:24" ht="28.5" customHeight="1">
      <c r="A34" s="31" t="str">
        <f>'Access-Mai'!A34</f>
        <v>71103</v>
      </c>
      <c r="B34" s="27" t="str">
        <f>'Access-Mai'!B34</f>
        <v>ENCARGOS FINANC.DA UNIAO-SENTENCAS JUDICIAIS</v>
      </c>
      <c r="C34" s="23" t="str">
        <f>CONCATENATE('Access-Mai'!C34,".",'Access-Mai'!D34)</f>
        <v>28.846</v>
      </c>
      <c r="D34" s="23" t="str">
        <f>CONCATENATE('Access-Mai'!E34,".",'Access-Mai'!G34)</f>
        <v>0901.0625</v>
      </c>
      <c r="E34" s="27" t="str">
        <f>'Access-Mai'!F34</f>
        <v>OPERACOES ESPECIAIS: CUMPRIMENTO DE SENTENCAS JUDICIAIS</v>
      </c>
      <c r="F34" s="27" t="str">
        <f>'Access-Mai'!H34</f>
        <v>SENTENCAS JUDICIAIS TRANSITADAS EM JULGADO DE PEQUENO VALOR</v>
      </c>
      <c r="G34" s="23" t="str">
        <f>'Access-Mai'!I34</f>
        <v>1</v>
      </c>
      <c r="H34" s="23" t="str">
        <f>'Access-Mai'!J34</f>
        <v>0100</v>
      </c>
      <c r="I34" s="27" t="str">
        <f>'Access-Mai'!K34</f>
        <v>RECURSOS ORDINARIOS</v>
      </c>
      <c r="J34" s="23" t="str">
        <f>'Access-Mai'!L34</f>
        <v>5</v>
      </c>
      <c r="K34" s="24"/>
      <c r="L34" s="24"/>
      <c r="M34" s="24"/>
      <c r="N34" s="24">
        <f>K34+L34-M34</f>
        <v>0</v>
      </c>
      <c r="O34" s="24"/>
      <c r="P34" s="26">
        <f>IF('Access-Mai'!N34=0,'Access-Mai'!M34,0)</f>
        <v>85959</v>
      </c>
      <c r="Q34" s="26">
        <f>IF('Access-Mai'!N34&gt;0,'Access-Mai'!N34,0)</f>
        <v>0</v>
      </c>
      <c r="R34" s="26">
        <f>N34-O34+P34+Q34</f>
        <v>85959</v>
      </c>
      <c r="S34" s="26">
        <f>'Access-Mai'!O34</f>
        <v>85957.91</v>
      </c>
      <c r="T34" s="41">
        <f>IF(R34&gt;0,S34/R34,0)</f>
        <v>0.99998731953605791</v>
      </c>
      <c r="U34" s="26">
        <f>'Access-Mai'!P34</f>
        <v>85957.91</v>
      </c>
      <c r="V34" s="41">
        <f>IF(R34&gt;0,U34/R34,0)</f>
        <v>0.99998731953605791</v>
      </c>
      <c r="W34" s="26">
        <f>'Access-Mai'!Q34</f>
        <v>85957.91</v>
      </c>
      <c r="X34" s="41">
        <f>IF(R34&gt;0,W34/R34,0)</f>
        <v>0.99998731953605791</v>
      </c>
    </row>
    <row r="35" spans="1:24" ht="28.5" customHeight="1">
      <c r="A35" s="31" t="str">
        <f>'Access-Mai'!A35</f>
        <v>71103</v>
      </c>
      <c r="B35" s="27" t="str">
        <f>'Access-Mai'!B35</f>
        <v>ENCARGOS FINANC.DA UNIAO-SENTENCAS JUDICIAIS</v>
      </c>
      <c r="C35" s="23" t="str">
        <f>CONCATENATE('Access-Mai'!C35,".",'Access-Mai'!D35)</f>
        <v>28.846</v>
      </c>
      <c r="D35" s="23" t="str">
        <f>CONCATENATE('Access-Mai'!E35,".",'Access-Mai'!G35)</f>
        <v>0901.0625</v>
      </c>
      <c r="E35" s="27" t="str">
        <f>'Access-Mai'!F35</f>
        <v>OPERACOES ESPECIAIS: CUMPRIMENTO DE SENTENCAS JUDICIAIS</v>
      </c>
      <c r="F35" s="27" t="str">
        <f>'Access-Mai'!H35</f>
        <v>SENTENCAS JUDICIAIS TRANSITADAS EM JULGADO DE PEQUENO VALOR</v>
      </c>
      <c r="G35" s="23" t="str">
        <f>'Access-Mai'!I35</f>
        <v>1</v>
      </c>
      <c r="H35" s="23" t="str">
        <f>'Access-Mai'!J35</f>
        <v>0100</v>
      </c>
      <c r="I35" s="27" t="str">
        <f>'Access-Mai'!K35</f>
        <v>RECURSOS ORDINARIOS</v>
      </c>
      <c r="J35" s="23" t="str">
        <f>'Access-Mai'!L35</f>
        <v>3</v>
      </c>
      <c r="K35" s="24"/>
      <c r="L35" s="24"/>
      <c r="M35" s="24"/>
      <c r="N35" s="24">
        <f>K35+L35-M35</f>
        <v>0</v>
      </c>
      <c r="O35" s="24"/>
      <c r="P35" s="26">
        <f>IF('Access-Mai'!N35=0,'Access-Mai'!M35,0)</f>
        <v>109487064</v>
      </c>
      <c r="Q35" s="26">
        <f>IF('Access-Mai'!N35&gt;0,'Access-Mai'!N35,0)</f>
        <v>0</v>
      </c>
      <c r="R35" s="26">
        <f>N35-O35+P35+Q35</f>
        <v>109487064</v>
      </c>
      <c r="S35" s="26">
        <f>'Access-Mai'!O35</f>
        <v>109299650.29000001</v>
      </c>
      <c r="T35" s="41">
        <f>IF(R35&gt;0,S35/R35,0)</f>
        <v>0.99828825704925295</v>
      </c>
      <c r="U35" s="26">
        <f>'Access-Mai'!P35</f>
        <v>109299650.29000001</v>
      </c>
      <c r="V35" s="41">
        <f>IF(R35&gt;0,U35/R35,0)</f>
        <v>0.99828825704925295</v>
      </c>
      <c r="W35" s="26">
        <f>'Access-Mai'!Q35</f>
        <v>109299650.29000001</v>
      </c>
      <c r="X35" s="41">
        <f>IF(R35&gt;0,W35/R35,0)</f>
        <v>0.99828825704925295</v>
      </c>
    </row>
    <row r="36" spans="1:24" ht="28.5" customHeight="1" thickBot="1">
      <c r="A36" s="31" t="str">
        <f>'Access-Mai'!A36</f>
        <v>71103</v>
      </c>
      <c r="B36" s="27" t="str">
        <f>'Access-Mai'!B36</f>
        <v>ENCARGOS FINANC.DA UNIAO-SENTENCAS JUDICIAIS</v>
      </c>
      <c r="C36" s="23" t="str">
        <f>CONCATENATE('Access-Mai'!C36,".",'Access-Mai'!D36)</f>
        <v>28.846</v>
      </c>
      <c r="D36" s="23" t="str">
        <f>CONCATENATE('Access-Mai'!E36,".",'Access-Mai'!G36)</f>
        <v>0901.0625</v>
      </c>
      <c r="E36" s="27" t="str">
        <f>'Access-Mai'!F36</f>
        <v>OPERACOES ESPECIAIS: CUMPRIMENTO DE SENTENCAS JUDICIAIS</v>
      </c>
      <c r="F36" s="27" t="str">
        <f>'Access-Mai'!H36</f>
        <v>SENTENCAS JUDICIAIS TRANSITADAS EM JULGADO DE PEQUENO VALOR</v>
      </c>
      <c r="G36" s="23" t="str">
        <f>'Access-Mai'!I36</f>
        <v>1</v>
      </c>
      <c r="H36" s="23" t="str">
        <f>'Access-Mai'!J36</f>
        <v>0100</v>
      </c>
      <c r="I36" s="27" t="str">
        <f>'Access-Mai'!K36</f>
        <v>RECURSOS ORDINARIOS</v>
      </c>
      <c r="J36" s="23" t="str">
        <f>'Access-Mai'!L36</f>
        <v>1</v>
      </c>
      <c r="K36" s="24"/>
      <c r="L36" s="24"/>
      <c r="M36" s="24"/>
      <c r="N36" s="24">
        <f>K36+L36-M36</f>
        <v>0</v>
      </c>
      <c r="O36" s="24"/>
      <c r="P36" s="26">
        <f>IF('Access-Mai'!N36=0,'Access-Mai'!M36,0)</f>
        <v>21899711</v>
      </c>
      <c r="Q36" s="26">
        <f>IF('Access-Mai'!N36&gt;0,'Access-Mai'!N36,0)</f>
        <v>0</v>
      </c>
      <c r="R36" s="26">
        <f>N36-O36+P36+Q36</f>
        <v>21899711</v>
      </c>
      <c r="S36" s="26">
        <f>'Access-Mai'!O36</f>
        <v>21874818.329999998</v>
      </c>
      <c r="T36" s="41">
        <f>IF(R36&gt;0,S36/R36,0)</f>
        <v>0.99886333340197953</v>
      </c>
      <c r="U36" s="26">
        <f>'Access-Mai'!P36</f>
        <v>21874818.329999998</v>
      </c>
      <c r="V36" s="41">
        <f>IF(R36&gt;0,U36/R36,0)</f>
        <v>0.99886333340197953</v>
      </c>
      <c r="W36" s="26">
        <f>'Access-Mai'!Q36</f>
        <v>21874818.329999998</v>
      </c>
      <c r="X36" s="41">
        <f>IF(R36&gt;0,W36/R36,0)</f>
        <v>0.99886333340197953</v>
      </c>
    </row>
    <row r="37" spans="1:24" ht="28.5" customHeight="1" thickBot="1">
      <c r="A37" s="78" t="s">
        <v>102</v>
      </c>
      <c r="B37" s="79"/>
      <c r="C37" s="79"/>
      <c r="D37" s="79"/>
      <c r="E37" s="79"/>
      <c r="F37" s="79"/>
      <c r="G37" s="79"/>
      <c r="H37" s="79"/>
      <c r="I37" s="79"/>
      <c r="J37" s="80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697149424</v>
      </c>
      <c r="Q37" s="42">
        <f t="shared" si="5"/>
        <v>3482786049</v>
      </c>
      <c r="R37" s="42">
        <f t="shared" si="5"/>
        <v>4179935473</v>
      </c>
      <c r="S37" s="42">
        <f t="shared" si="5"/>
        <v>3173067328.4299994</v>
      </c>
      <c r="T37" s="43">
        <f>IF(R37&gt;0,S37/R37,0)</f>
        <v>0.75911873494847115</v>
      </c>
      <c r="U37" s="42">
        <f>SUM(U10:U36)</f>
        <v>3173067327.1699991</v>
      </c>
      <c r="V37" s="43">
        <f>IF(R37&gt;0,U37/R37,0)</f>
        <v>0.75911873464703106</v>
      </c>
      <c r="W37" s="42">
        <f>SUM(W10:W36)</f>
        <v>3173067327.1699991</v>
      </c>
      <c r="X37" s="43">
        <f>IF(R37&gt;0,W37/R37,0)</f>
        <v>0.75911873464703106</v>
      </c>
    </row>
    <row r="38" spans="1:24" ht="28.5" customHeight="1">
      <c r="A38" s="66" t="s">
        <v>103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8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6" t="s">
        <v>104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7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6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7" t="s">
        <v>15</v>
      </c>
      <c r="O41" s="56"/>
      <c r="P41" s="55"/>
      <c r="R41" s="51">
        <f>SUM(R37)</f>
        <v>4179935473</v>
      </c>
      <c r="S41" s="55">
        <f>SUM(S37)</f>
        <v>3173067328.4299994</v>
      </c>
      <c r="T41" s="53"/>
      <c r="U41" s="55">
        <f>SUM(U37)</f>
        <v>3173067327.1699991</v>
      </c>
      <c r="V41" s="53"/>
      <c r="W41" s="55">
        <f>SUM(W37)</f>
        <v>3173067327.1699991</v>
      </c>
      <c r="X41" s="50"/>
    </row>
    <row r="42" spans="1:24" ht="33.75" customHeight="1">
      <c r="A42" s="1"/>
      <c r="B42" s="1"/>
      <c r="C42" s="1"/>
      <c r="N42" s="59" t="s">
        <v>165</v>
      </c>
      <c r="O42" s="56"/>
      <c r="P42" s="54"/>
      <c r="R42" s="51">
        <f>'Access-Mai'!M38</f>
        <v>4179935473</v>
      </c>
      <c r="S42" s="51">
        <f>'Access-Mai'!O38</f>
        <v>3173067328.4299994</v>
      </c>
      <c r="T42" s="52"/>
      <c r="U42" s="51">
        <f>'Access-Mai'!P38</f>
        <v>3173067327.1699991</v>
      </c>
      <c r="V42" s="52"/>
      <c r="W42" s="51">
        <f>'Access-Mai'!Q38</f>
        <v>3173067327.1699991</v>
      </c>
      <c r="X42" s="50"/>
    </row>
    <row r="43" spans="1:24" ht="33.75" customHeight="1">
      <c r="N43" s="60" t="s">
        <v>17</v>
      </c>
      <c r="O43" s="56"/>
      <c r="P43" s="54"/>
      <c r="R43" s="51"/>
      <c r="S43" s="51"/>
      <c r="T43" s="52"/>
      <c r="U43" s="51"/>
      <c r="V43" s="52"/>
      <c r="W43" s="51"/>
      <c r="X43" s="50"/>
    </row>
    <row r="44" spans="1:24" ht="33.75" customHeight="1">
      <c r="C44" s="1"/>
      <c r="N44" s="57" t="s">
        <v>16</v>
      </c>
      <c r="O44" s="56"/>
      <c r="P44" s="49"/>
      <c r="R44" s="49">
        <f>+R41-R42-R43</f>
        <v>0</v>
      </c>
      <c r="S44" s="49">
        <f>+S41-S42-S43</f>
        <v>0</v>
      </c>
      <c r="T44" s="52"/>
      <c r="U44" s="49">
        <f>+U41-U42-U43</f>
        <v>0</v>
      </c>
      <c r="V44" s="52"/>
      <c r="W44" s="49">
        <f>+W41-W42-W43</f>
        <v>0</v>
      </c>
      <c r="X44" s="50"/>
    </row>
    <row r="45" spans="1:24" ht="33.75" customHeight="1">
      <c r="C45" s="1"/>
      <c r="N45" s="67" t="s">
        <v>159</v>
      </c>
      <c r="O45" s="44"/>
      <c r="P45" s="44"/>
      <c r="R45" s="44">
        <v>4179935473</v>
      </c>
      <c r="S45" s="44">
        <v>3173067328.4299998</v>
      </c>
      <c r="T45" s="44"/>
      <c r="U45" s="44">
        <v>3173067327.1700001</v>
      </c>
      <c r="V45" s="44"/>
      <c r="W45" s="44">
        <v>3173067327.1700001</v>
      </c>
      <c r="X45" s="44"/>
    </row>
    <row r="46" spans="1:24" ht="33" customHeight="1">
      <c r="N46" s="67" t="s">
        <v>16</v>
      </c>
      <c r="O46" s="50"/>
      <c r="P46" s="58"/>
      <c r="R46" s="68">
        <f>+R37-R45</f>
        <v>0</v>
      </c>
      <c r="S46" s="68">
        <f>+S37-S45</f>
        <v>0</v>
      </c>
      <c r="T46" s="69"/>
      <c r="U46" s="68">
        <f>+U37-U45</f>
        <v>0</v>
      </c>
      <c r="V46" s="69"/>
      <c r="W46" s="68">
        <f>+W37-W45</f>
        <v>0</v>
      </c>
      <c r="X46" s="50"/>
    </row>
  </sheetData>
  <mergeCells count="17">
    <mergeCell ref="A37:J37"/>
    <mergeCell ref="P7:Q7"/>
    <mergeCell ref="G8:G9"/>
    <mergeCell ref="H8:I8"/>
    <mergeCell ref="J8:J9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X46"/>
  <sheetViews>
    <sheetView showGridLines="0" view="pageBreakPreview" topLeftCell="G28" zoomScale="71" zoomScaleNormal="100" zoomScaleSheetLayoutView="71" workbookViewId="0">
      <selection activeCell="W48" sqref="W48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85546875" customWidth="1"/>
    <col min="22" max="22" width="15.42578125" bestFit="1" customWidth="1"/>
    <col min="23" max="23" width="17.140625" customWidth="1"/>
  </cols>
  <sheetData>
    <row r="1" spans="1:24" ht="12.75">
      <c r="A1" s="2" t="s">
        <v>69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70</v>
      </c>
      <c r="B2" s="2" t="s">
        <v>105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71</v>
      </c>
      <c r="B3" s="6" t="s">
        <v>106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72</v>
      </c>
      <c r="B4" s="35">
        <v>42887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89" t="s">
        <v>73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0" t="s">
        <v>74</v>
      </c>
      <c r="B7" s="91"/>
      <c r="C7" s="91"/>
      <c r="D7" s="91"/>
      <c r="E7" s="91"/>
      <c r="F7" s="91"/>
      <c r="G7" s="91"/>
      <c r="H7" s="91"/>
      <c r="I7" s="91"/>
      <c r="J7" s="92"/>
      <c r="K7" s="93" t="s">
        <v>3</v>
      </c>
      <c r="L7" s="78" t="s">
        <v>75</v>
      </c>
      <c r="M7" s="80"/>
      <c r="N7" s="93" t="s">
        <v>76</v>
      </c>
      <c r="O7" s="93" t="s">
        <v>77</v>
      </c>
      <c r="P7" s="90" t="s">
        <v>78</v>
      </c>
      <c r="Q7" s="92"/>
      <c r="R7" s="93" t="s">
        <v>6</v>
      </c>
      <c r="S7" s="90" t="s">
        <v>79</v>
      </c>
      <c r="T7" s="91"/>
      <c r="U7" s="91"/>
      <c r="V7" s="91"/>
      <c r="W7" s="91"/>
      <c r="X7" s="92"/>
    </row>
    <row r="8" spans="1:24" ht="28.5" customHeight="1">
      <c r="A8" s="81" t="s">
        <v>21</v>
      </c>
      <c r="B8" s="82"/>
      <c r="C8" s="83" t="s">
        <v>80</v>
      </c>
      <c r="D8" s="83" t="s">
        <v>81</v>
      </c>
      <c r="E8" s="85" t="s">
        <v>82</v>
      </c>
      <c r="F8" s="86"/>
      <c r="G8" s="83" t="s">
        <v>0</v>
      </c>
      <c r="H8" s="87" t="s">
        <v>2</v>
      </c>
      <c r="I8" s="88"/>
      <c r="J8" s="83" t="s">
        <v>1</v>
      </c>
      <c r="K8" s="94"/>
      <c r="L8" s="8" t="s">
        <v>83</v>
      </c>
      <c r="M8" s="8" t="s">
        <v>84</v>
      </c>
      <c r="N8" s="94"/>
      <c r="O8" s="94"/>
      <c r="P8" s="9" t="s">
        <v>4</v>
      </c>
      <c r="Q8" s="9" t="s">
        <v>5</v>
      </c>
      <c r="R8" s="94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85</v>
      </c>
      <c r="B9" s="14" t="s">
        <v>86</v>
      </c>
      <c r="C9" s="84"/>
      <c r="D9" s="84"/>
      <c r="E9" s="15" t="s">
        <v>87</v>
      </c>
      <c r="F9" s="15" t="s">
        <v>88</v>
      </c>
      <c r="G9" s="84"/>
      <c r="H9" s="15" t="s">
        <v>85</v>
      </c>
      <c r="I9" s="15" t="s">
        <v>86</v>
      </c>
      <c r="J9" s="84"/>
      <c r="K9" s="14" t="s">
        <v>89</v>
      </c>
      <c r="L9" s="16" t="s">
        <v>90</v>
      </c>
      <c r="M9" s="16" t="s">
        <v>91</v>
      </c>
      <c r="N9" s="16" t="s">
        <v>92</v>
      </c>
      <c r="O9" s="16" t="s">
        <v>93</v>
      </c>
      <c r="P9" s="16" t="s">
        <v>11</v>
      </c>
      <c r="Q9" s="16" t="s">
        <v>94</v>
      </c>
      <c r="R9" s="14" t="s">
        <v>95</v>
      </c>
      <c r="S9" s="17" t="s">
        <v>96</v>
      </c>
      <c r="T9" s="18" t="s">
        <v>97</v>
      </c>
      <c r="U9" s="17" t="s">
        <v>98</v>
      </c>
      <c r="V9" s="18" t="s">
        <v>99</v>
      </c>
      <c r="W9" s="19" t="s">
        <v>100</v>
      </c>
      <c r="X9" s="18" t="s">
        <v>101</v>
      </c>
    </row>
    <row r="10" spans="1:24" ht="28.5" customHeight="1">
      <c r="A10" s="31" t="str">
        <f>'Access-Jun'!A10</f>
        <v>20201</v>
      </c>
      <c r="B10" s="27" t="str">
        <f>'Access-Jun'!B10</f>
        <v>INSTIT.NAC.DE COLONIZ.E REF.AGRARIA - INCRA</v>
      </c>
      <c r="C10" s="23" t="str">
        <f>CONCATENATE('Access-Jun'!C10,".",'Access-Jun'!D10)</f>
        <v>28.846</v>
      </c>
      <c r="D10" s="23" t="str">
        <f>CONCATENATE('Access-Jun'!E10,".",'Access-Jun'!G10)</f>
        <v>0901.0005</v>
      </c>
      <c r="E10" s="27" t="str">
        <f>'Access-Jun'!F10</f>
        <v>OPERACOES ESPECIAIS: CUMPRIMENTO DE SENTENCAS JUDICIAIS</v>
      </c>
      <c r="F10" s="37" t="str">
        <f>'Access-Jun'!H10</f>
        <v>SENTENCAS JUDICIAIS TRANSITADAS EM JULGADO (PRECATORIOS)</v>
      </c>
      <c r="G10" s="23" t="str">
        <f>'Access-Jun'!I10</f>
        <v>1</v>
      </c>
      <c r="H10" s="23" t="str">
        <f>'Access-Jun'!J10</f>
        <v>0100</v>
      </c>
      <c r="I10" s="27" t="str">
        <f>'Access-Jun'!K10</f>
        <v>RECURSOS ORDINARIOS</v>
      </c>
      <c r="J10" s="23" t="str">
        <f>'Access-Jun'!L10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IF('Access-Jun'!N10=0,'Access-Jun'!M10,0)</f>
        <v>0</v>
      </c>
      <c r="Q10" s="26">
        <f>IF('Access-Jun'!N10&gt;0,'Access-Jun'!N10,0)</f>
        <v>80877171</v>
      </c>
      <c r="R10" s="26">
        <f t="shared" ref="R10:R33" si="1">N10-O10+P10+Q10</f>
        <v>80877171</v>
      </c>
      <c r="S10" s="26">
        <f>'Access-Jun'!O10</f>
        <v>78632148.159999996</v>
      </c>
      <c r="T10" s="41">
        <f t="shared" ref="T10:T33" si="2">IF(R10&gt;0,S10/R10,0)</f>
        <v>0.97224157556153878</v>
      </c>
      <c r="U10" s="26">
        <f>'Access-Jun'!P10</f>
        <v>78632148.159999996</v>
      </c>
      <c r="V10" s="41">
        <f t="shared" ref="V10:V33" si="3">IF(R10&gt;0,U10/R10,0)</f>
        <v>0.97224157556153878</v>
      </c>
      <c r="W10" s="26">
        <f>'Access-Jun'!Q10</f>
        <v>78632148.159999996</v>
      </c>
      <c r="X10" s="41">
        <f t="shared" ref="X10:X33" si="4">IF(R10&gt;0,W10/R10,0)</f>
        <v>0.97224157556153878</v>
      </c>
    </row>
    <row r="11" spans="1:24" ht="28.5" customHeight="1">
      <c r="A11" s="31" t="str">
        <f>'Access-Jun'!A11</f>
        <v>20201</v>
      </c>
      <c r="B11" s="27" t="str">
        <f>'Access-Jun'!B11</f>
        <v>INSTIT.NAC.DE COLONIZ.E REF.AGRARIA - INCRA</v>
      </c>
      <c r="C11" s="23" t="str">
        <f>CONCATENATE('Access-Jun'!C11,".",'Access-Jun'!D11)</f>
        <v>28.846</v>
      </c>
      <c r="D11" s="23" t="str">
        <f>CONCATENATE('Access-Jun'!E11,".",'Access-Jun'!G11)</f>
        <v>0901.0005</v>
      </c>
      <c r="E11" s="27" t="str">
        <f>'Access-Jun'!F11</f>
        <v>OPERACOES ESPECIAIS: CUMPRIMENTO DE SENTENCAS JUDICIAIS</v>
      </c>
      <c r="F11" s="27" t="str">
        <f>'Access-Jun'!H11</f>
        <v>SENTENCAS JUDICIAIS TRANSITADAS EM JULGADO (PRECATORIOS)</v>
      </c>
      <c r="G11" s="23" t="str">
        <f>'Access-Jun'!I11</f>
        <v>1</v>
      </c>
      <c r="H11" s="23" t="str">
        <f>'Access-Jun'!J11</f>
        <v>0100</v>
      </c>
      <c r="I11" s="27" t="str">
        <f>'Access-Jun'!K11</f>
        <v>RECURSOS ORDINARIOS</v>
      </c>
      <c r="J11" s="23" t="str">
        <f>'Access-Jun'!L11</f>
        <v>3</v>
      </c>
      <c r="K11" s="26"/>
      <c r="L11" s="26"/>
      <c r="M11" s="26"/>
      <c r="N11" s="24">
        <f t="shared" si="0"/>
        <v>0</v>
      </c>
      <c r="O11" s="26"/>
      <c r="P11" s="26">
        <f>IF('Access-Jun'!N11=0,'Access-Jun'!M11,0)</f>
        <v>0</v>
      </c>
      <c r="Q11" s="26">
        <f>IF('Access-Jun'!N11&gt;0,'Access-Jun'!N11,0)</f>
        <v>1296585</v>
      </c>
      <c r="R11" s="26">
        <f t="shared" si="1"/>
        <v>1296585</v>
      </c>
      <c r="S11" s="26">
        <f>'Access-Jun'!O11</f>
        <v>901709.03</v>
      </c>
      <c r="T11" s="41">
        <f t="shared" si="2"/>
        <v>0.69544922238032991</v>
      </c>
      <c r="U11" s="26">
        <f>'Access-Jun'!P11</f>
        <v>901709.03</v>
      </c>
      <c r="V11" s="41">
        <f t="shared" si="3"/>
        <v>0.69544922238032991</v>
      </c>
      <c r="W11" s="26">
        <f>'Access-Jun'!Q11</f>
        <v>901709.03</v>
      </c>
      <c r="X11" s="41">
        <f t="shared" si="4"/>
        <v>0.69544922238032991</v>
      </c>
    </row>
    <row r="12" spans="1:24" ht="28.5" customHeight="1">
      <c r="A12" s="31" t="str">
        <f>'Access-Jun'!A12</f>
        <v>24204</v>
      </c>
      <c r="B12" s="27" t="str">
        <f>'Access-Jun'!B12</f>
        <v>COMISSAO NACIONAL DE ENERGIA NUCLEAR - CNEN</v>
      </c>
      <c r="C12" s="23" t="str">
        <f>CONCATENATE('Access-Jun'!C12,".",'Access-Jun'!D12)</f>
        <v>28.846</v>
      </c>
      <c r="D12" s="23" t="str">
        <f>CONCATENATE('Access-Jun'!E12,".",'Access-Jun'!G12)</f>
        <v>0901.0005</v>
      </c>
      <c r="E12" s="27" t="str">
        <f>'Access-Jun'!F12</f>
        <v>OPERACOES ESPECIAIS: CUMPRIMENTO DE SENTENCAS JUDICIAIS</v>
      </c>
      <c r="F12" s="27" t="str">
        <f>'Access-Jun'!H12</f>
        <v>SENTENCAS JUDICIAIS TRANSITADAS EM JULGADO (PRECATORIOS)</v>
      </c>
      <c r="G12" s="23" t="str">
        <f>'Access-Jun'!I12</f>
        <v>1</v>
      </c>
      <c r="H12" s="23" t="str">
        <f>'Access-Jun'!J12</f>
        <v>0100</v>
      </c>
      <c r="I12" s="27" t="str">
        <f>'Access-Jun'!K12</f>
        <v>RECURSOS ORDINARIOS</v>
      </c>
      <c r="J12" s="23" t="str">
        <f>'Access-Jun'!L12</f>
        <v>1</v>
      </c>
      <c r="K12" s="26"/>
      <c r="L12" s="26"/>
      <c r="M12" s="26"/>
      <c r="N12" s="24">
        <f t="shared" si="0"/>
        <v>0</v>
      </c>
      <c r="O12" s="26"/>
      <c r="P12" s="26">
        <f>IF('Access-Jun'!N12=0,'Access-Jun'!M12,0)</f>
        <v>0</v>
      </c>
      <c r="Q12" s="26">
        <f>IF('Access-Jun'!N12&gt;0,'Access-Jun'!N12,0)</f>
        <v>1491350</v>
      </c>
      <c r="R12" s="26">
        <f t="shared" si="1"/>
        <v>1491350</v>
      </c>
      <c r="S12" s="26">
        <f>'Access-Jun'!O12</f>
        <v>1465927.08</v>
      </c>
      <c r="T12" s="41">
        <f t="shared" si="2"/>
        <v>0.98295308277734939</v>
      </c>
      <c r="U12" s="26">
        <f>'Access-Jun'!P12</f>
        <v>1465927.08</v>
      </c>
      <c r="V12" s="41">
        <f t="shared" si="3"/>
        <v>0.98295308277734939</v>
      </c>
      <c r="W12" s="26">
        <f>'Access-Jun'!Q12</f>
        <v>1465927.08</v>
      </c>
      <c r="X12" s="41">
        <f t="shared" si="4"/>
        <v>0.98295308277734939</v>
      </c>
    </row>
    <row r="13" spans="1:24" ht="28.5" customHeight="1">
      <c r="A13" s="31" t="str">
        <f>'Access-Jun'!A13</f>
        <v>25201</v>
      </c>
      <c r="B13" s="27" t="str">
        <f>'Access-Jun'!B13</f>
        <v>BANCO CENTRAL DO BRASIL</v>
      </c>
      <c r="C13" s="23" t="str">
        <f>CONCATENATE('Access-Jun'!C13,".",'Access-Jun'!D13)</f>
        <v>28.846</v>
      </c>
      <c r="D13" s="23" t="str">
        <f>CONCATENATE('Access-Jun'!E13,".",'Access-Jun'!G13)</f>
        <v>0901.0005</v>
      </c>
      <c r="E13" s="27" t="str">
        <f>'Access-Jun'!F13</f>
        <v>OPERACOES ESPECIAIS: CUMPRIMENTO DE SENTENCAS JUDICIAIS</v>
      </c>
      <c r="F13" s="27" t="str">
        <f>'Access-Jun'!H13</f>
        <v>SENTENCAS JUDICIAIS TRANSITADAS EM JULGADO (PRECATORIOS)</v>
      </c>
      <c r="G13" s="23" t="str">
        <f>'Access-Jun'!I13</f>
        <v>1</v>
      </c>
      <c r="H13" s="23" t="str">
        <f>'Access-Jun'!J13</f>
        <v>0100</v>
      </c>
      <c r="I13" s="27" t="str">
        <f>'Access-Jun'!K13</f>
        <v>RECURSOS ORDINARIOS</v>
      </c>
      <c r="J13" s="23" t="str">
        <f>'Access-Jun'!L13</f>
        <v>3</v>
      </c>
      <c r="K13" s="26"/>
      <c r="L13" s="26"/>
      <c r="M13" s="26"/>
      <c r="N13" s="24">
        <f t="shared" si="0"/>
        <v>0</v>
      </c>
      <c r="O13" s="26"/>
      <c r="P13" s="26">
        <f>IF('Access-Jun'!N13=0,'Access-Jun'!M13,0)</f>
        <v>0</v>
      </c>
      <c r="Q13" s="26">
        <f>IF('Access-Jun'!N13&gt;0,'Access-Jun'!N13,0)</f>
        <v>10427703</v>
      </c>
      <c r="R13" s="26">
        <f t="shared" si="1"/>
        <v>10427703</v>
      </c>
      <c r="S13" s="26">
        <f>'Access-Jun'!O13</f>
        <v>10010110.189999999</v>
      </c>
      <c r="T13" s="41">
        <f t="shared" si="2"/>
        <v>0.9599535190060553</v>
      </c>
      <c r="U13" s="26">
        <f>'Access-Jun'!P13</f>
        <v>10010110.189999999</v>
      </c>
      <c r="V13" s="41">
        <f t="shared" si="3"/>
        <v>0.9599535190060553</v>
      </c>
      <c r="W13" s="26">
        <f>'Access-Jun'!Q13</f>
        <v>10010110.189999999</v>
      </c>
      <c r="X13" s="41">
        <f t="shared" si="4"/>
        <v>0.9599535190060553</v>
      </c>
    </row>
    <row r="14" spans="1:24" ht="28.5" customHeight="1">
      <c r="A14" s="31" t="str">
        <f>'Access-Jun'!A14</f>
        <v>26262</v>
      </c>
      <c r="B14" s="27" t="str">
        <f>'Access-Jun'!B14</f>
        <v>UNIVERSIDADE FEDERAL DE SAO PAULO</v>
      </c>
      <c r="C14" s="23" t="str">
        <f>CONCATENATE('Access-Jun'!C14,".",'Access-Jun'!D14)</f>
        <v>28.846</v>
      </c>
      <c r="D14" s="23" t="str">
        <f>CONCATENATE('Access-Jun'!E14,".",'Access-Jun'!G14)</f>
        <v>0901.0005</v>
      </c>
      <c r="E14" s="27" t="str">
        <f>'Access-Jun'!F14</f>
        <v>OPERACOES ESPECIAIS: CUMPRIMENTO DE SENTENCAS JUDICIAIS</v>
      </c>
      <c r="F14" s="27" t="str">
        <f>'Access-Jun'!H14</f>
        <v>SENTENCAS JUDICIAIS TRANSITADAS EM JULGADO (PRECATORIOS)</v>
      </c>
      <c r="G14" s="23" t="str">
        <f>'Access-Jun'!I14</f>
        <v>1</v>
      </c>
      <c r="H14" s="23" t="str">
        <f>'Access-Jun'!J14</f>
        <v>0100</v>
      </c>
      <c r="I14" s="27" t="str">
        <f>'Access-Jun'!K14</f>
        <v>RECURSOS ORDINARIOS</v>
      </c>
      <c r="J14" s="23" t="str">
        <f>'Access-Jun'!L14</f>
        <v>3</v>
      </c>
      <c r="K14" s="24"/>
      <c r="L14" s="24"/>
      <c r="M14" s="24"/>
      <c r="N14" s="24">
        <f t="shared" si="0"/>
        <v>0</v>
      </c>
      <c r="O14" s="24"/>
      <c r="P14" s="26">
        <f>IF('Access-Jun'!N14=0,'Access-Jun'!M14,0)</f>
        <v>0</v>
      </c>
      <c r="Q14" s="26">
        <f>IF('Access-Jun'!N14&gt;0,'Access-Jun'!N14,0)</f>
        <v>65479</v>
      </c>
      <c r="R14" s="26">
        <f t="shared" si="1"/>
        <v>65479</v>
      </c>
      <c r="S14" s="26">
        <f>'Access-Jun'!O14</f>
        <v>64363.69</v>
      </c>
      <c r="T14" s="41">
        <f t="shared" si="2"/>
        <v>0.98296690542005838</v>
      </c>
      <c r="U14" s="26">
        <f>'Access-Jun'!P14</f>
        <v>64363.69</v>
      </c>
      <c r="V14" s="41">
        <f t="shared" si="3"/>
        <v>0.98296690542005838</v>
      </c>
      <c r="W14" s="26">
        <f>'Access-Jun'!Q14</f>
        <v>64363.69</v>
      </c>
      <c r="X14" s="41">
        <f t="shared" si="4"/>
        <v>0.98296690542005838</v>
      </c>
    </row>
    <row r="15" spans="1:24" ht="28.5" customHeight="1">
      <c r="A15" s="31" t="str">
        <f>'Access-Jun'!A15</f>
        <v>26262</v>
      </c>
      <c r="B15" s="27" t="str">
        <f>'Access-Jun'!B15</f>
        <v>UNIVERSIDADE FEDERAL DE SAO PAULO</v>
      </c>
      <c r="C15" s="23" t="str">
        <f>CONCATENATE('Access-Jun'!C15,".",'Access-Jun'!D15)</f>
        <v>28.846</v>
      </c>
      <c r="D15" s="23" t="str">
        <f>CONCATENATE('Access-Jun'!E15,".",'Access-Jun'!G15)</f>
        <v>0901.0005</v>
      </c>
      <c r="E15" s="27" t="str">
        <f>'Access-Jun'!F15</f>
        <v>OPERACOES ESPECIAIS: CUMPRIMENTO DE SENTENCAS JUDICIAIS</v>
      </c>
      <c r="F15" s="27" t="str">
        <f>'Access-Jun'!H15</f>
        <v>SENTENCAS JUDICIAIS TRANSITADAS EM JULGADO (PRECATORIOS)</v>
      </c>
      <c r="G15" s="23" t="str">
        <f>'Access-Jun'!I15</f>
        <v>1</v>
      </c>
      <c r="H15" s="23" t="str">
        <f>'Access-Jun'!J15</f>
        <v>0100</v>
      </c>
      <c r="I15" s="27" t="str">
        <f>'Access-Jun'!K15</f>
        <v>RECURSOS ORDINARIOS</v>
      </c>
      <c r="J15" s="23" t="str">
        <f>'Access-Jun'!L15</f>
        <v>1</v>
      </c>
      <c r="K15" s="26"/>
      <c r="L15" s="26"/>
      <c r="M15" s="26"/>
      <c r="N15" s="24">
        <f t="shared" si="0"/>
        <v>0</v>
      </c>
      <c r="O15" s="26"/>
      <c r="P15" s="26">
        <f>IF('Access-Jun'!N15=0,'Access-Jun'!M15,0)</f>
        <v>0</v>
      </c>
      <c r="Q15" s="26">
        <f>IF('Access-Jun'!N15&gt;0,'Access-Jun'!N15,0)</f>
        <v>3274347</v>
      </c>
      <c r="R15" s="26">
        <f t="shared" si="1"/>
        <v>3274347</v>
      </c>
      <c r="S15" s="26">
        <f>'Access-Jun'!O15</f>
        <v>3218528.99</v>
      </c>
      <c r="T15" s="41">
        <f t="shared" si="2"/>
        <v>0.98295293382161397</v>
      </c>
      <c r="U15" s="26">
        <f>'Access-Jun'!P15</f>
        <v>3218528.99</v>
      </c>
      <c r="V15" s="41">
        <f t="shared" si="3"/>
        <v>0.98295293382161397</v>
      </c>
      <c r="W15" s="26">
        <f>'Access-Jun'!Q15</f>
        <v>3218528.99</v>
      </c>
      <c r="X15" s="41">
        <f t="shared" si="4"/>
        <v>0.98295293382161397</v>
      </c>
    </row>
    <row r="16" spans="1:24" ht="28.5" customHeight="1">
      <c r="A16" s="31" t="str">
        <f>'Access-Jun'!A16</f>
        <v>26280</v>
      </c>
      <c r="B16" s="27" t="str">
        <f>'Access-Jun'!B16</f>
        <v>FUNDACAO UNIVERSIDADE FEDERAL DE SAO CARLOS</v>
      </c>
      <c r="C16" s="23" t="str">
        <f>CONCATENATE('Access-Jun'!C16,".",'Access-Jun'!D16)</f>
        <v>28.846</v>
      </c>
      <c r="D16" s="23" t="str">
        <f>CONCATENATE('Access-Jun'!E16,".",'Access-Jun'!G16)</f>
        <v>0901.0005</v>
      </c>
      <c r="E16" s="27" t="str">
        <f>'Access-Jun'!F16</f>
        <v>OPERACOES ESPECIAIS: CUMPRIMENTO DE SENTENCAS JUDICIAIS</v>
      </c>
      <c r="F16" s="27" t="str">
        <f>'Access-Jun'!H16</f>
        <v>SENTENCAS JUDICIAIS TRANSITADAS EM JULGADO (PRECATORIOS)</v>
      </c>
      <c r="G16" s="23" t="str">
        <f>'Access-Jun'!I16</f>
        <v>1</v>
      </c>
      <c r="H16" s="23" t="str">
        <f>'Access-Jun'!J16</f>
        <v>0100</v>
      </c>
      <c r="I16" s="27" t="str">
        <f>'Access-Jun'!K16</f>
        <v>RECURSOS ORDINARIOS</v>
      </c>
      <c r="J16" s="23" t="str">
        <f>'Access-Jun'!L16</f>
        <v>1</v>
      </c>
      <c r="K16" s="26"/>
      <c r="L16" s="26"/>
      <c r="M16" s="26"/>
      <c r="N16" s="24">
        <f t="shared" si="0"/>
        <v>0</v>
      </c>
      <c r="O16" s="26"/>
      <c r="P16" s="26">
        <f>IF('Access-Jun'!N16=0,'Access-Jun'!M16,0)</f>
        <v>0</v>
      </c>
      <c r="Q16" s="26">
        <f>IF('Access-Jun'!N16&gt;0,'Access-Jun'!N16,0)</f>
        <v>230851</v>
      </c>
      <c r="R16" s="26">
        <f t="shared" si="1"/>
        <v>230851</v>
      </c>
      <c r="S16" s="26">
        <f>'Access-Jun'!O16</f>
        <v>226915.65</v>
      </c>
      <c r="T16" s="41">
        <f t="shared" si="2"/>
        <v>0.98295285703765634</v>
      </c>
      <c r="U16" s="26">
        <f>'Access-Jun'!P16</f>
        <v>226915.65</v>
      </c>
      <c r="V16" s="41">
        <f t="shared" si="3"/>
        <v>0.98295285703765634</v>
      </c>
      <c r="W16" s="26">
        <f>'Access-Jun'!Q16</f>
        <v>226915.65</v>
      </c>
      <c r="X16" s="41">
        <f t="shared" si="4"/>
        <v>0.98295285703765634</v>
      </c>
    </row>
    <row r="17" spans="1:24" ht="28.5" customHeight="1">
      <c r="A17" s="31" t="str">
        <f>'Access-Jun'!A17</f>
        <v>26283</v>
      </c>
      <c r="B17" s="27" t="str">
        <f>'Access-Jun'!B17</f>
        <v>FUNDACAO UNIVERSIDADE FED.DE MATO GROS.DO SUL</v>
      </c>
      <c r="C17" s="23" t="str">
        <f>CONCATENATE('Access-Jun'!C17,".",'Access-Jun'!D17)</f>
        <v>28.846</v>
      </c>
      <c r="D17" s="23" t="str">
        <f>CONCATENATE('Access-Jun'!E17,".",'Access-Jun'!G17)</f>
        <v>0901.0005</v>
      </c>
      <c r="E17" s="27" t="str">
        <f>'Access-Jun'!F17</f>
        <v>OPERACOES ESPECIAIS: CUMPRIMENTO DE SENTENCAS JUDICIAIS</v>
      </c>
      <c r="F17" s="27" t="str">
        <f>'Access-Jun'!H17</f>
        <v>SENTENCAS JUDICIAIS TRANSITADAS EM JULGADO (PRECATORIOS)</v>
      </c>
      <c r="G17" s="23" t="str">
        <f>'Access-Jun'!I17</f>
        <v>1</v>
      </c>
      <c r="H17" s="23" t="str">
        <f>'Access-Jun'!J17</f>
        <v>0100</v>
      </c>
      <c r="I17" s="27" t="str">
        <f>'Access-Jun'!K17</f>
        <v>RECURSOS ORDINARIOS</v>
      </c>
      <c r="J17" s="23" t="str">
        <f>'Access-Jun'!L17</f>
        <v>3</v>
      </c>
      <c r="K17" s="24"/>
      <c r="L17" s="24"/>
      <c r="M17" s="24"/>
      <c r="N17" s="24">
        <f t="shared" si="0"/>
        <v>0</v>
      </c>
      <c r="O17" s="24"/>
      <c r="P17" s="26">
        <f>IF('Access-Jun'!N17=0,'Access-Jun'!M17,0)</f>
        <v>0</v>
      </c>
      <c r="Q17" s="26">
        <f>IF('Access-Jun'!N17&gt;0,'Access-Jun'!N17,0)</f>
        <v>254172</v>
      </c>
      <c r="R17" s="26">
        <f t="shared" si="1"/>
        <v>254172</v>
      </c>
      <c r="S17" s="26">
        <f>'Access-Jun'!O17</f>
        <v>233278.87</v>
      </c>
      <c r="T17" s="41">
        <f t="shared" si="2"/>
        <v>0.91779924617975228</v>
      </c>
      <c r="U17" s="26">
        <f>'Access-Jun'!P17</f>
        <v>233278.87</v>
      </c>
      <c r="V17" s="41">
        <f t="shared" si="3"/>
        <v>0.91779924617975228</v>
      </c>
      <c r="W17" s="26">
        <f>'Access-Jun'!Q17</f>
        <v>233278.87</v>
      </c>
      <c r="X17" s="41">
        <f t="shared" si="4"/>
        <v>0.91779924617975228</v>
      </c>
    </row>
    <row r="18" spans="1:24" ht="28.5" customHeight="1">
      <c r="A18" s="31" t="str">
        <f>'Access-Jun'!A18</f>
        <v>26283</v>
      </c>
      <c r="B18" s="27" t="str">
        <f>'Access-Jun'!B18</f>
        <v>FUNDACAO UNIVERSIDADE FED.DE MATO GROS.DO SUL</v>
      </c>
      <c r="C18" s="23" t="str">
        <f>CONCATENATE('Access-Jun'!C18,".",'Access-Jun'!D18)</f>
        <v>28.846</v>
      </c>
      <c r="D18" s="23" t="str">
        <f>CONCATENATE('Access-Jun'!E18,".",'Access-Jun'!G18)</f>
        <v>0901.0005</v>
      </c>
      <c r="E18" s="27" t="str">
        <f>'Access-Jun'!F18</f>
        <v>OPERACOES ESPECIAIS: CUMPRIMENTO DE SENTENCAS JUDICIAIS</v>
      </c>
      <c r="F18" s="27" t="str">
        <f>'Access-Jun'!H18</f>
        <v>SENTENCAS JUDICIAIS TRANSITADAS EM JULGADO (PRECATORIOS)</v>
      </c>
      <c r="G18" s="23" t="str">
        <f>'Access-Jun'!I18</f>
        <v>1</v>
      </c>
      <c r="H18" s="23" t="str">
        <f>'Access-Jun'!J18</f>
        <v>0100</v>
      </c>
      <c r="I18" s="27" t="str">
        <f>'Access-Jun'!K18</f>
        <v>RECURSOS ORDINARIOS</v>
      </c>
      <c r="J18" s="23" t="str">
        <f>'Access-Jun'!L18</f>
        <v>1</v>
      </c>
      <c r="K18" s="24"/>
      <c r="L18" s="24"/>
      <c r="M18" s="24"/>
      <c r="N18" s="24">
        <f t="shared" si="0"/>
        <v>0</v>
      </c>
      <c r="O18" s="24"/>
      <c r="P18" s="26">
        <f>IF('Access-Jun'!N18=0,'Access-Jun'!M18,0)</f>
        <v>0</v>
      </c>
      <c r="Q18" s="26">
        <f>IF('Access-Jun'!N18&gt;0,'Access-Jun'!N18,0)</f>
        <v>1375710</v>
      </c>
      <c r="R18" s="26">
        <f t="shared" si="1"/>
        <v>1375710</v>
      </c>
      <c r="S18" s="26">
        <f>'Access-Jun'!O18</f>
        <v>1352258.69</v>
      </c>
      <c r="T18" s="41">
        <f t="shared" si="2"/>
        <v>0.9829533041120585</v>
      </c>
      <c r="U18" s="26">
        <f>'Access-Jun'!P18</f>
        <v>1352258.69</v>
      </c>
      <c r="V18" s="41">
        <f t="shared" si="3"/>
        <v>0.9829533041120585</v>
      </c>
      <c r="W18" s="26">
        <f>'Access-Jun'!Q18</f>
        <v>1352258.69</v>
      </c>
      <c r="X18" s="41">
        <f t="shared" si="4"/>
        <v>0.9829533041120585</v>
      </c>
    </row>
    <row r="19" spans="1:24" ht="28.5" customHeight="1">
      <c r="A19" s="31" t="str">
        <f>'Access-Jun'!A19</f>
        <v>26352</v>
      </c>
      <c r="B19" s="27" t="str">
        <f>'Access-Jun'!B19</f>
        <v>FUNDACAO UNIVERSIDADE FEDERAL DO ABC</v>
      </c>
      <c r="C19" s="23" t="str">
        <f>CONCATENATE('Access-Jun'!C19,".",'Access-Jun'!D19)</f>
        <v>28.846</v>
      </c>
      <c r="D19" s="23" t="str">
        <f>CONCATENATE('Access-Jun'!E19,".",'Access-Jun'!G19)</f>
        <v>0901.0005</v>
      </c>
      <c r="E19" s="27" t="str">
        <f>'Access-Jun'!F19</f>
        <v>OPERACOES ESPECIAIS: CUMPRIMENTO DE SENTENCAS JUDICIAIS</v>
      </c>
      <c r="F19" s="27" t="str">
        <f>'Access-Jun'!H19</f>
        <v>SENTENCAS JUDICIAIS TRANSITADAS EM JULGADO (PRECATORIOS)</v>
      </c>
      <c r="G19" s="23" t="str">
        <f>'Access-Jun'!I19</f>
        <v>1</v>
      </c>
      <c r="H19" s="23" t="str">
        <f>'Access-Jun'!J19</f>
        <v>0100</v>
      </c>
      <c r="I19" s="27" t="str">
        <f>'Access-Jun'!K19</f>
        <v>RECURSOS ORDINARIOS</v>
      </c>
      <c r="J19" s="23" t="str">
        <f>'Access-Jun'!L19</f>
        <v>1</v>
      </c>
      <c r="K19" s="24"/>
      <c r="L19" s="24"/>
      <c r="M19" s="24"/>
      <c r="N19" s="24">
        <f t="shared" si="0"/>
        <v>0</v>
      </c>
      <c r="O19" s="24"/>
      <c r="P19" s="26">
        <f>IF('Access-Jun'!N19=0,'Access-Jun'!M19,0)</f>
        <v>0</v>
      </c>
      <c r="Q19" s="26">
        <f>IF('Access-Jun'!N19&gt;0,'Access-Jun'!N19,0)</f>
        <v>99156</v>
      </c>
      <c r="R19" s="26">
        <f t="shared" si="1"/>
        <v>99156</v>
      </c>
      <c r="S19" s="26">
        <f>'Access-Jun'!O19</f>
        <v>97465.95</v>
      </c>
      <c r="T19" s="41">
        <f t="shared" si="2"/>
        <v>0.98295564564927984</v>
      </c>
      <c r="U19" s="26">
        <f>'Access-Jun'!P19</f>
        <v>97465.95</v>
      </c>
      <c r="V19" s="41">
        <f t="shared" si="3"/>
        <v>0.98295564564927984</v>
      </c>
      <c r="W19" s="26">
        <f>'Access-Jun'!Q19</f>
        <v>97465.95</v>
      </c>
      <c r="X19" s="41">
        <f t="shared" si="4"/>
        <v>0.98295564564927984</v>
      </c>
    </row>
    <row r="20" spans="1:24" ht="28.5" customHeight="1">
      <c r="A20" s="31" t="str">
        <f>'Access-Jun'!A20</f>
        <v>26439</v>
      </c>
      <c r="B20" s="27" t="str">
        <f>'Access-Jun'!B20</f>
        <v>INST.FED.DE EDUC.,CIENC.E TEC.DE SAO PAULO</v>
      </c>
      <c r="C20" s="23" t="str">
        <f>CONCATENATE('Access-Jun'!C20,".",'Access-Jun'!D20)</f>
        <v>28.846</v>
      </c>
      <c r="D20" s="23" t="str">
        <f>CONCATENATE('Access-Jun'!E20,".",'Access-Jun'!G20)</f>
        <v>0901.0005</v>
      </c>
      <c r="E20" s="27" t="str">
        <f>'Access-Jun'!F20</f>
        <v>OPERACOES ESPECIAIS: CUMPRIMENTO DE SENTENCAS JUDICIAIS</v>
      </c>
      <c r="F20" s="27" t="str">
        <f>'Access-Jun'!H20</f>
        <v>SENTENCAS JUDICIAIS TRANSITADAS EM JULGADO (PRECATORIOS)</v>
      </c>
      <c r="G20" s="23" t="str">
        <f>'Access-Jun'!I20</f>
        <v>1</v>
      </c>
      <c r="H20" s="23" t="str">
        <f>'Access-Jun'!J20</f>
        <v>0100</v>
      </c>
      <c r="I20" s="27" t="str">
        <f>'Access-Jun'!K20</f>
        <v>RECURSOS ORDINARIOS</v>
      </c>
      <c r="J20" s="23" t="str">
        <f>'Access-Jun'!L20</f>
        <v>1</v>
      </c>
      <c r="K20" s="24"/>
      <c r="L20" s="24"/>
      <c r="M20" s="24"/>
      <c r="N20" s="24">
        <f t="shared" si="0"/>
        <v>0</v>
      </c>
      <c r="O20" s="24"/>
      <c r="P20" s="26">
        <f>IF('Access-Jun'!N20=0,'Access-Jun'!M20,0)</f>
        <v>0</v>
      </c>
      <c r="Q20" s="26">
        <f>IF('Access-Jun'!N20&gt;0,'Access-Jun'!N20,0)</f>
        <v>85663</v>
      </c>
      <c r="R20" s="26">
        <f t="shared" si="1"/>
        <v>85663</v>
      </c>
      <c r="S20" s="26">
        <f>'Access-Jun'!O20</f>
        <v>84202.83</v>
      </c>
      <c r="T20" s="41">
        <f t="shared" si="2"/>
        <v>0.98295448443318589</v>
      </c>
      <c r="U20" s="26">
        <f>'Access-Jun'!P20</f>
        <v>84202.83</v>
      </c>
      <c r="V20" s="41">
        <f t="shared" si="3"/>
        <v>0.98295448443318589</v>
      </c>
      <c r="W20" s="26">
        <f>'Access-Jun'!Q20</f>
        <v>84202.83</v>
      </c>
      <c r="X20" s="41">
        <f t="shared" si="4"/>
        <v>0.98295448443318589</v>
      </c>
    </row>
    <row r="21" spans="1:24" ht="28.5" customHeight="1">
      <c r="A21" s="31" t="str">
        <f>'Access-Jun'!A21</f>
        <v>40203</v>
      </c>
      <c r="B21" s="27" t="str">
        <f>'Access-Jun'!B21</f>
        <v>FUNDACAO JORGE DUPRAT FIG.DE SEG.MED.TRABALHO</v>
      </c>
      <c r="C21" s="23" t="str">
        <f>CONCATENATE('Access-Jun'!C21,".",'Access-Jun'!D21)</f>
        <v>28.846</v>
      </c>
      <c r="D21" s="23" t="str">
        <f>CONCATENATE('Access-Jun'!E21,".",'Access-Jun'!G21)</f>
        <v>0901.0005</v>
      </c>
      <c r="E21" s="27" t="str">
        <f>'Access-Jun'!F21</f>
        <v>OPERACOES ESPECIAIS: CUMPRIMENTO DE SENTENCAS JUDICIAIS</v>
      </c>
      <c r="F21" s="27" t="str">
        <f>'Access-Jun'!H21</f>
        <v>SENTENCAS JUDICIAIS TRANSITADAS EM JULGADO (PRECATORIOS)</v>
      </c>
      <c r="G21" s="23" t="str">
        <f>'Access-Jun'!I21</f>
        <v>1</v>
      </c>
      <c r="H21" s="23" t="str">
        <f>'Access-Jun'!J21</f>
        <v>0100</v>
      </c>
      <c r="I21" s="27" t="str">
        <f>'Access-Jun'!K21</f>
        <v>RECURSOS ORDINARIOS</v>
      </c>
      <c r="J21" s="23" t="str">
        <f>'Access-Jun'!L21</f>
        <v>1</v>
      </c>
      <c r="K21" s="24"/>
      <c r="L21" s="24"/>
      <c r="M21" s="24"/>
      <c r="N21" s="24">
        <f t="shared" si="0"/>
        <v>0</v>
      </c>
      <c r="O21" s="24"/>
      <c r="P21" s="26">
        <f>IF('Access-Jun'!N21=0,'Access-Jun'!M21,0)</f>
        <v>0</v>
      </c>
      <c r="Q21" s="26">
        <f>IF('Access-Jun'!N21&gt;0,'Access-Jun'!N21,0)</f>
        <v>473460</v>
      </c>
      <c r="R21" s="26">
        <f t="shared" si="1"/>
        <v>473460</v>
      </c>
      <c r="S21" s="26">
        <f>'Access-Jun'!O21</f>
        <v>465389.11</v>
      </c>
      <c r="T21" s="41">
        <f t="shared" si="2"/>
        <v>0.98295338571368218</v>
      </c>
      <c r="U21" s="26">
        <f>'Access-Jun'!P21</f>
        <v>465389.11</v>
      </c>
      <c r="V21" s="41">
        <f t="shared" si="3"/>
        <v>0.98295338571368218</v>
      </c>
      <c r="W21" s="26">
        <f>'Access-Jun'!Q21</f>
        <v>465389.11</v>
      </c>
      <c r="X21" s="41">
        <f t="shared" si="4"/>
        <v>0.98295338571368218</v>
      </c>
    </row>
    <row r="22" spans="1:24" ht="28.5" customHeight="1">
      <c r="A22" s="31" t="str">
        <f>'Access-Jun'!A22</f>
        <v>44201</v>
      </c>
      <c r="B22" s="27" t="str">
        <f>'Access-Jun'!B22</f>
        <v>INST.BRAS.DO MEIO AMB.E REC.NAT.RENOVAVEIS</v>
      </c>
      <c r="C22" s="23" t="str">
        <f>CONCATENATE('Access-Jun'!C22,".",'Access-Jun'!D22)</f>
        <v>28.846</v>
      </c>
      <c r="D22" s="23" t="str">
        <f>CONCATENATE('Access-Jun'!E22,".",'Access-Jun'!G22)</f>
        <v>0901.0005</v>
      </c>
      <c r="E22" s="27" t="str">
        <f>'Access-Jun'!F22</f>
        <v>OPERACOES ESPECIAIS: CUMPRIMENTO DE SENTENCAS JUDICIAIS</v>
      </c>
      <c r="F22" s="27" t="str">
        <f>'Access-Jun'!H22</f>
        <v>SENTENCAS JUDICIAIS TRANSITADAS EM JULGADO (PRECATORIOS)</v>
      </c>
      <c r="G22" s="23" t="str">
        <f>'Access-Jun'!I22</f>
        <v>1</v>
      </c>
      <c r="H22" s="23" t="str">
        <f>'Access-Jun'!J22</f>
        <v>0100</v>
      </c>
      <c r="I22" s="27" t="str">
        <f>'Access-Jun'!K22</f>
        <v>RECURSOS ORDINARIOS</v>
      </c>
      <c r="J22" s="23" t="str">
        <f>'Access-Jun'!L22</f>
        <v>3</v>
      </c>
      <c r="K22" s="26"/>
      <c r="L22" s="26"/>
      <c r="M22" s="26"/>
      <c r="N22" s="24">
        <f t="shared" si="0"/>
        <v>0</v>
      </c>
      <c r="O22" s="26"/>
      <c r="P22" s="26">
        <f>IF('Access-Jun'!N22=0,'Access-Jun'!M22,0)</f>
        <v>0</v>
      </c>
      <c r="Q22" s="26">
        <f>IF('Access-Jun'!N22&gt;0,'Access-Jun'!N22,0)</f>
        <v>66079</v>
      </c>
      <c r="R22" s="26">
        <f t="shared" si="1"/>
        <v>66079</v>
      </c>
      <c r="S22" s="26">
        <f>'Access-Jun'!O22</f>
        <v>0</v>
      </c>
      <c r="T22" s="41">
        <f t="shared" si="2"/>
        <v>0</v>
      </c>
      <c r="U22" s="26">
        <f>'Access-Jun'!P22</f>
        <v>0</v>
      </c>
      <c r="V22" s="41">
        <f t="shared" si="3"/>
        <v>0</v>
      </c>
      <c r="W22" s="26">
        <f>'Access-Jun'!Q22</f>
        <v>0</v>
      </c>
      <c r="X22" s="41">
        <f t="shared" si="4"/>
        <v>0</v>
      </c>
    </row>
    <row r="23" spans="1:24" ht="28.5" customHeight="1">
      <c r="A23" s="31" t="str">
        <f>'Access-Jun'!A23</f>
        <v>44201</v>
      </c>
      <c r="B23" s="27" t="str">
        <f>'Access-Jun'!B23</f>
        <v>INST.BRAS.DO MEIO AMB.E REC.NAT.RENOVAVEIS</v>
      </c>
      <c r="C23" s="23" t="str">
        <f>CONCATENATE('Access-Jun'!C23,".",'Access-Jun'!D23)</f>
        <v>28.846</v>
      </c>
      <c r="D23" s="23" t="str">
        <f>CONCATENATE('Access-Jun'!E23,".",'Access-Jun'!G23)</f>
        <v>0901.0005</v>
      </c>
      <c r="E23" s="27" t="str">
        <f>'Access-Jun'!F23</f>
        <v>OPERACOES ESPECIAIS: CUMPRIMENTO DE SENTENCAS JUDICIAIS</v>
      </c>
      <c r="F23" s="27" t="str">
        <f>'Access-Jun'!H23</f>
        <v>SENTENCAS JUDICIAIS TRANSITADAS EM JULGADO (PRECATORIOS)</v>
      </c>
      <c r="G23" s="23" t="str">
        <f>'Access-Jun'!I23</f>
        <v>1</v>
      </c>
      <c r="H23" s="23" t="str">
        <f>'Access-Jun'!J23</f>
        <v>0100</v>
      </c>
      <c r="I23" s="27" t="str">
        <f>'Access-Jun'!K23</f>
        <v>RECURSOS ORDINARIOS</v>
      </c>
      <c r="J23" s="23" t="str">
        <f>'Access-Jun'!L23</f>
        <v>1</v>
      </c>
      <c r="K23" s="26"/>
      <c r="L23" s="26"/>
      <c r="M23" s="26"/>
      <c r="N23" s="24">
        <f t="shared" si="0"/>
        <v>0</v>
      </c>
      <c r="O23" s="26"/>
      <c r="P23" s="26">
        <f>IF('Access-Jun'!N23=0,'Access-Jun'!M23,0)</f>
        <v>0</v>
      </c>
      <c r="Q23" s="26">
        <f>IF('Access-Jun'!N23&gt;0,'Access-Jun'!N23,0)</f>
        <v>209695</v>
      </c>
      <c r="R23" s="26">
        <f t="shared" si="1"/>
        <v>209695</v>
      </c>
      <c r="S23" s="26">
        <f>'Access-Jun'!O23</f>
        <v>206120.85</v>
      </c>
      <c r="T23" s="41">
        <f t="shared" si="2"/>
        <v>0.98295548296335156</v>
      </c>
      <c r="U23" s="26">
        <f>'Access-Jun'!P23</f>
        <v>206120.85</v>
      </c>
      <c r="V23" s="41">
        <f t="shared" si="3"/>
        <v>0.98295548296335156</v>
      </c>
      <c r="W23" s="26">
        <f>'Access-Jun'!Q23</f>
        <v>206120.85</v>
      </c>
      <c r="X23" s="41">
        <f t="shared" si="4"/>
        <v>0.98295548296335156</v>
      </c>
    </row>
    <row r="24" spans="1:24" ht="28.5" customHeight="1">
      <c r="A24" s="31" t="str">
        <f>'Access-Jun'!A24</f>
        <v>55201</v>
      </c>
      <c r="B24" s="27" t="str">
        <f>'Access-Jun'!B24</f>
        <v>INSTITUTO NACIONAL DO SEGURO SOCIAL - INSS</v>
      </c>
      <c r="C24" s="23" t="str">
        <f>CONCATENATE('Access-Jun'!C24,".",'Access-Jun'!D24)</f>
        <v>28.846</v>
      </c>
      <c r="D24" s="23" t="str">
        <f>CONCATENATE('Access-Jun'!E24,".",'Access-Jun'!G24)</f>
        <v>0901.0005</v>
      </c>
      <c r="E24" s="27" t="str">
        <f>'Access-Jun'!F24</f>
        <v>OPERACOES ESPECIAIS: CUMPRIMENTO DE SENTENCAS JUDICIAIS</v>
      </c>
      <c r="F24" s="27" t="str">
        <f>'Access-Jun'!H24</f>
        <v>SENTENCAS JUDICIAIS TRANSITADAS EM JULGADO (PRECATORIOS)</v>
      </c>
      <c r="G24" s="23" t="str">
        <f>'Access-Jun'!I24</f>
        <v>2</v>
      </c>
      <c r="H24" s="23" t="str">
        <f>'Access-Jun'!J24</f>
        <v>0100</v>
      </c>
      <c r="I24" s="27" t="str">
        <f>'Access-Jun'!K24</f>
        <v>RECURSOS ORDINARIOS</v>
      </c>
      <c r="J24" s="23" t="str">
        <f>'Access-Jun'!L24</f>
        <v>3</v>
      </c>
      <c r="K24" s="24"/>
      <c r="L24" s="24"/>
      <c r="M24" s="24"/>
      <c r="N24" s="24">
        <f t="shared" si="0"/>
        <v>0</v>
      </c>
      <c r="O24" s="24"/>
      <c r="P24" s="26">
        <f>IF('Access-Jun'!N24=0,'Access-Jun'!M24,0)</f>
        <v>0</v>
      </c>
      <c r="Q24" s="26">
        <f>IF('Access-Jun'!N24&gt;0,'Access-Jun'!N24,0)</f>
        <v>37975328</v>
      </c>
      <c r="R24" s="26">
        <f t="shared" si="1"/>
        <v>37975328</v>
      </c>
      <c r="S24" s="26">
        <f>'Access-Jun'!O24</f>
        <v>34520998.780000001</v>
      </c>
      <c r="T24" s="41">
        <f t="shared" si="2"/>
        <v>0.90903754090023925</v>
      </c>
      <c r="U24" s="26">
        <f>'Access-Jun'!P24</f>
        <v>34520998.780000001</v>
      </c>
      <c r="V24" s="41">
        <f t="shared" si="3"/>
        <v>0.90903754090023925</v>
      </c>
      <c r="W24" s="26">
        <f>'Access-Jun'!Q24</f>
        <v>34520998.780000001</v>
      </c>
      <c r="X24" s="41">
        <f t="shared" si="4"/>
        <v>0.90903754090023925</v>
      </c>
    </row>
    <row r="25" spans="1:24" ht="28.5" customHeight="1">
      <c r="A25" s="31" t="str">
        <f>'Access-Jun'!A25</f>
        <v>55201</v>
      </c>
      <c r="B25" s="27" t="str">
        <f>'Access-Jun'!B25</f>
        <v>INSTITUTO NACIONAL DO SEGURO SOCIAL - INSS</v>
      </c>
      <c r="C25" s="23" t="str">
        <f>CONCATENATE('Access-Jun'!C25,".",'Access-Jun'!D25)</f>
        <v>28.846</v>
      </c>
      <c r="D25" s="23" t="str">
        <f>CONCATENATE('Access-Jun'!E25,".",'Access-Jun'!G25)</f>
        <v>0901.0005</v>
      </c>
      <c r="E25" s="27" t="str">
        <f>'Access-Jun'!F25</f>
        <v>OPERACOES ESPECIAIS: CUMPRIMENTO DE SENTENCAS JUDICIAIS</v>
      </c>
      <c r="F25" s="27" t="str">
        <f>'Access-Jun'!H25</f>
        <v>SENTENCAS JUDICIAIS TRANSITADAS EM JULGADO (PRECATORIOS)</v>
      </c>
      <c r="G25" s="23" t="str">
        <f>'Access-Jun'!I25</f>
        <v>2</v>
      </c>
      <c r="H25" s="23" t="str">
        <f>'Access-Jun'!J25</f>
        <v>0100</v>
      </c>
      <c r="I25" s="27" t="str">
        <f>'Access-Jun'!K25</f>
        <v>RECURSOS ORDINARIOS</v>
      </c>
      <c r="J25" s="23" t="str">
        <f>'Access-Jun'!L25</f>
        <v>1</v>
      </c>
      <c r="K25" s="24"/>
      <c r="L25" s="24"/>
      <c r="M25" s="24"/>
      <c r="N25" s="24">
        <f t="shared" si="0"/>
        <v>0</v>
      </c>
      <c r="O25" s="24"/>
      <c r="P25" s="26">
        <f>IF('Access-Jun'!N25=0,'Access-Jun'!M25,0)</f>
        <v>0</v>
      </c>
      <c r="Q25" s="26">
        <f>IF('Access-Jun'!N25&gt;0,'Access-Jun'!N25,0)</f>
        <v>7539383</v>
      </c>
      <c r="R25" s="26">
        <f t="shared" si="1"/>
        <v>7539383</v>
      </c>
      <c r="S25" s="26">
        <f>'Access-Jun'!O25</f>
        <v>7278765.5899999999</v>
      </c>
      <c r="T25" s="41">
        <f t="shared" si="2"/>
        <v>0.96543252809944791</v>
      </c>
      <c r="U25" s="26">
        <f>'Access-Jun'!P25</f>
        <v>7278765.5899999999</v>
      </c>
      <c r="V25" s="41">
        <f t="shared" si="3"/>
        <v>0.96543252809944791</v>
      </c>
      <c r="W25" s="26">
        <f>'Access-Jun'!Q25</f>
        <v>7278765.5899999999</v>
      </c>
      <c r="X25" s="41">
        <f t="shared" si="4"/>
        <v>0.96543252809944791</v>
      </c>
    </row>
    <row r="26" spans="1:24" ht="28.5" customHeight="1">
      <c r="A26" s="31" t="str">
        <f>'Access-Jun'!A26</f>
        <v>55901</v>
      </c>
      <c r="B26" s="27" t="str">
        <f>'Access-Jun'!B26</f>
        <v>FUNDO NACIONAL DE ASSISTENCIA SOCIAL</v>
      </c>
      <c r="C26" s="23" t="str">
        <f>CONCATENATE('Access-Jun'!C26,".",'Access-Jun'!D26)</f>
        <v>28.846</v>
      </c>
      <c r="D26" s="23" t="str">
        <f>CONCATENATE('Access-Jun'!E26,".",'Access-Jun'!G26)</f>
        <v>0901.0005</v>
      </c>
      <c r="E26" s="27" t="str">
        <f>'Access-Jun'!F26</f>
        <v>OPERACOES ESPECIAIS: CUMPRIMENTO DE SENTENCAS JUDICIAIS</v>
      </c>
      <c r="F26" s="27" t="str">
        <f>'Access-Jun'!H26</f>
        <v>SENTENCAS JUDICIAIS TRANSITADAS EM JULGADO (PRECATORIOS)</v>
      </c>
      <c r="G26" s="23" t="str">
        <f>'Access-Jun'!I26</f>
        <v>2</v>
      </c>
      <c r="H26" s="23" t="str">
        <f>'Access-Jun'!J26</f>
        <v>0100</v>
      </c>
      <c r="I26" s="27" t="str">
        <f>'Access-Jun'!K26</f>
        <v>RECURSOS ORDINARIOS</v>
      </c>
      <c r="J26" s="23" t="str">
        <f>'Access-Jun'!L26</f>
        <v>3</v>
      </c>
      <c r="K26" s="24"/>
      <c r="L26" s="24"/>
      <c r="M26" s="24"/>
      <c r="N26" s="24">
        <f t="shared" si="0"/>
        <v>0</v>
      </c>
      <c r="O26" s="24"/>
      <c r="P26" s="26">
        <f>IF('Access-Jun'!N26=0,'Access-Jun'!M26,0)</f>
        <v>0</v>
      </c>
      <c r="Q26" s="26">
        <f>IF('Access-Jun'!N26&gt;0,'Access-Jun'!N26,0)</f>
        <v>81259165</v>
      </c>
      <c r="R26" s="26">
        <f t="shared" si="1"/>
        <v>81259165</v>
      </c>
      <c r="S26" s="26">
        <f>'Access-Jun'!O26</f>
        <v>79172472.709999993</v>
      </c>
      <c r="T26" s="41">
        <f t="shared" si="2"/>
        <v>0.97432052999806229</v>
      </c>
      <c r="U26" s="26">
        <f>'Access-Jun'!P26</f>
        <v>79172472.709999993</v>
      </c>
      <c r="V26" s="41">
        <f t="shared" si="3"/>
        <v>0.97432052999806229</v>
      </c>
      <c r="W26" s="26">
        <f>'Access-Jun'!Q26</f>
        <v>79172472.709999993</v>
      </c>
      <c r="X26" s="41">
        <f t="shared" si="4"/>
        <v>0.97432052999806229</v>
      </c>
    </row>
    <row r="27" spans="1:24" ht="28.5" customHeight="1">
      <c r="A27" s="31" t="str">
        <f>'Access-Jun'!A27</f>
        <v>55901</v>
      </c>
      <c r="B27" s="27" t="str">
        <f>'Access-Jun'!B27</f>
        <v>FUNDO NACIONAL DE ASSISTENCIA SOCIAL</v>
      </c>
      <c r="C27" s="23" t="str">
        <f>CONCATENATE('Access-Jun'!C27,".",'Access-Jun'!D27)</f>
        <v>28.846</v>
      </c>
      <c r="D27" s="23" t="str">
        <f>CONCATENATE('Access-Jun'!E27,".",'Access-Jun'!G27)</f>
        <v>0901.0625</v>
      </c>
      <c r="E27" s="27" t="str">
        <f>'Access-Jun'!F27</f>
        <v>OPERACOES ESPECIAIS: CUMPRIMENTO DE SENTENCAS JUDICIAIS</v>
      </c>
      <c r="F27" s="27" t="str">
        <f>'Access-Jun'!H27</f>
        <v>SENTENCAS JUDICIAIS TRANSITADAS EM JULGADO DE PEQUENO VALOR</v>
      </c>
      <c r="G27" s="23" t="str">
        <f>'Access-Jun'!I27</f>
        <v>2</v>
      </c>
      <c r="H27" s="23" t="str">
        <f>'Access-Jun'!J27</f>
        <v>0100</v>
      </c>
      <c r="I27" s="27" t="str">
        <f>'Access-Jun'!K27</f>
        <v>RECURSOS ORDINARIOS</v>
      </c>
      <c r="J27" s="23" t="str">
        <f>'Access-Jun'!L27</f>
        <v>3</v>
      </c>
      <c r="K27" s="24"/>
      <c r="L27" s="24"/>
      <c r="M27" s="24"/>
      <c r="N27" s="24">
        <f t="shared" si="0"/>
        <v>0</v>
      </c>
      <c r="O27" s="24"/>
      <c r="P27" s="26">
        <f>IF('Access-Jun'!N27=0,'Access-Jun'!M27,0)</f>
        <v>74590651</v>
      </c>
      <c r="Q27" s="26">
        <f>IF('Access-Jun'!N27&gt;0,'Access-Jun'!N27,0)</f>
        <v>0</v>
      </c>
      <c r="R27" s="26">
        <f t="shared" si="1"/>
        <v>74590651</v>
      </c>
      <c r="S27" s="26">
        <f>'Access-Jun'!O27</f>
        <v>74545713.25</v>
      </c>
      <c r="T27" s="41">
        <f t="shared" si="2"/>
        <v>0.99939754179112872</v>
      </c>
      <c r="U27" s="26">
        <f>'Access-Jun'!P27</f>
        <v>74545713.25</v>
      </c>
      <c r="V27" s="41">
        <f t="shared" si="3"/>
        <v>0.99939754179112872</v>
      </c>
      <c r="W27" s="26">
        <f>'Access-Jun'!Q27</f>
        <v>74545713.25</v>
      </c>
      <c r="X27" s="41">
        <f t="shared" si="4"/>
        <v>0.99939754179112872</v>
      </c>
    </row>
    <row r="28" spans="1:24" ht="28.5" customHeight="1">
      <c r="A28" s="31" t="str">
        <f>'Access-Jun'!A28</f>
        <v>55902</v>
      </c>
      <c r="B28" s="27" t="str">
        <f>'Access-Jun'!B28</f>
        <v>FUNDO DO REGIME GERAL DA PREVID.SOCIAL-FRGPS</v>
      </c>
      <c r="C28" s="23" t="str">
        <f>CONCATENATE('Access-Jun'!C28,".",'Access-Jun'!D28)</f>
        <v>28.846</v>
      </c>
      <c r="D28" s="23" t="str">
        <f>CONCATENATE('Access-Jun'!E28,".",'Access-Jun'!G28)</f>
        <v>0901.0005</v>
      </c>
      <c r="E28" s="27" t="str">
        <f>'Access-Jun'!F28</f>
        <v>OPERACOES ESPECIAIS: CUMPRIMENTO DE SENTENCAS JUDICIAIS</v>
      </c>
      <c r="F28" s="27" t="str">
        <f>'Access-Jun'!H28</f>
        <v>SENTENCAS JUDICIAIS TRANSITADAS EM JULGADO (PRECATORIOS)</v>
      </c>
      <c r="G28" s="23" t="str">
        <f>'Access-Jun'!I28</f>
        <v>2</v>
      </c>
      <c r="H28" s="23" t="str">
        <f>'Access-Jun'!J28</f>
        <v>0100</v>
      </c>
      <c r="I28" s="27" t="str">
        <f>'Access-Jun'!K28</f>
        <v>RECURSOS ORDINARIOS</v>
      </c>
      <c r="J28" s="23" t="str">
        <f>'Access-Jun'!L28</f>
        <v>3</v>
      </c>
      <c r="K28" s="24"/>
      <c r="L28" s="24"/>
      <c r="M28" s="24"/>
      <c r="N28" s="24">
        <f t="shared" si="0"/>
        <v>0</v>
      </c>
      <c r="O28" s="24"/>
      <c r="P28" s="26">
        <f>IF('Access-Jun'!N28=0,'Access-Jun'!M28,0)</f>
        <v>0</v>
      </c>
      <c r="Q28" s="26">
        <f>IF('Access-Jun'!N28&gt;0,'Access-Jun'!N28,0)</f>
        <v>2264051660</v>
      </c>
      <c r="R28" s="26">
        <f t="shared" si="1"/>
        <v>2264051660</v>
      </c>
      <c r="S28" s="26">
        <f>'Access-Jun'!O28</f>
        <v>2213875587.3200002</v>
      </c>
      <c r="T28" s="41">
        <f t="shared" si="2"/>
        <v>0.97783792942251158</v>
      </c>
      <c r="U28" s="26">
        <f>'Access-Jun'!P28</f>
        <v>2213875587.3200002</v>
      </c>
      <c r="V28" s="41">
        <f t="shared" si="3"/>
        <v>0.97783792942251158</v>
      </c>
      <c r="W28" s="26">
        <f>'Access-Jun'!Q28</f>
        <v>2213875587.3200002</v>
      </c>
      <c r="X28" s="41">
        <f t="shared" si="4"/>
        <v>0.97783792942251158</v>
      </c>
    </row>
    <row r="29" spans="1:24" ht="28.5" customHeight="1">
      <c r="A29" s="31" t="str">
        <f>'Access-Jun'!A29</f>
        <v>55902</v>
      </c>
      <c r="B29" s="27" t="str">
        <f>'Access-Jun'!B29</f>
        <v>FUNDO DO REGIME GERAL DA PREVID.SOCIAL-FRGPS</v>
      </c>
      <c r="C29" s="23" t="str">
        <f>CONCATENATE('Access-Jun'!C29,".",'Access-Jun'!D29)</f>
        <v>28.846</v>
      </c>
      <c r="D29" s="23" t="str">
        <f>CONCATENATE('Access-Jun'!E29,".",'Access-Jun'!G29)</f>
        <v>0901.0625</v>
      </c>
      <c r="E29" s="27" t="str">
        <f>'Access-Jun'!F29</f>
        <v>OPERACOES ESPECIAIS: CUMPRIMENTO DE SENTENCAS JUDICIAIS</v>
      </c>
      <c r="F29" s="27" t="str">
        <f>'Access-Jun'!H29</f>
        <v>SENTENCAS JUDICIAIS TRANSITADAS EM JULGADO DE PEQUENO VALOR</v>
      </c>
      <c r="G29" s="23" t="str">
        <f>'Access-Jun'!I29</f>
        <v>2</v>
      </c>
      <c r="H29" s="23" t="str">
        <f>'Access-Jun'!J29</f>
        <v>0100</v>
      </c>
      <c r="I29" s="27" t="str">
        <f>'Access-Jun'!K29</f>
        <v>RECURSOS ORDINARIOS</v>
      </c>
      <c r="J29" s="23" t="str">
        <f>'Access-Jun'!L29</f>
        <v>3</v>
      </c>
      <c r="K29" s="24"/>
      <c r="L29" s="24"/>
      <c r="M29" s="24"/>
      <c r="N29" s="24">
        <f t="shared" si="0"/>
        <v>0</v>
      </c>
      <c r="O29" s="24"/>
      <c r="P29" s="26">
        <f>IF('Access-Jun'!N29=0,'Access-Jun'!M29,0)</f>
        <v>659116125</v>
      </c>
      <c r="Q29" s="26">
        <f>IF('Access-Jun'!N29&gt;0,'Access-Jun'!N29,0)</f>
        <v>0</v>
      </c>
      <c r="R29" s="26">
        <f t="shared" si="1"/>
        <v>659116125</v>
      </c>
      <c r="S29" s="26">
        <f>'Access-Jun'!O29</f>
        <v>658382844.30999994</v>
      </c>
      <c r="T29" s="41">
        <f t="shared" si="2"/>
        <v>0.99888747875801087</v>
      </c>
      <c r="U29" s="26">
        <f>'Access-Jun'!P29</f>
        <v>658382844.30999994</v>
      </c>
      <c r="V29" s="41">
        <f t="shared" si="3"/>
        <v>0.99888747875801087</v>
      </c>
      <c r="W29" s="26">
        <f>'Access-Jun'!Q29</f>
        <v>658382844.30999994</v>
      </c>
      <c r="X29" s="41">
        <f t="shared" si="4"/>
        <v>0.99888747875801087</v>
      </c>
    </row>
    <row r="30" spans="1:24" ht="28.5" customHeight="1">
      <c r="A30" s="31" t="str">
        <f>'Access-Jun'!A30</f>
        <v>71103</v>
      </c>
      <c r="B30" s="27" t="str">
        <f>'Access-Jun'!B30</f>
        <v>ENCARGOS FINANC.DA UNIAO-SENTENCAS JUDICIAIS</v>
      </c>
      <c r="C30" s="23" t="str">
        <f>CONCATENATE('Access-Jun'!C30,".",'Access-Jun'!D30)</f>
        <v>28.846</v>
      </c>
      <c r="D30" s="23" t="str">
        <f>CONCATENATE('Access-Jun'!E30,".",'Access-Jun'!G30)</f>
        <v>0901.0005</v>
      </c>
      <c r="E30" s="27" t="str">
        <f>'Access-Jun'!F30</f>
        <v>OPERACOES ESPECIAIS: CUMPRIMENTO DE SENTENCAS JUDICIAIS</v>
      </c>
      <c r="F30" s="27" t="str">
        <f>'Access-Jun'!H30</f>
        <v>SENTENCAS JUDICIAIS TRANSITADAS EM JULGADO (PRECATORIOS)</v>
      </c>
      <c r="G30" s="23" t="str">
        <f>'Access-Jun'!I30</f>
        <v>1</v>
      </c>
      <c r="H30" s="23" t="str">
        <f>'Access-Jun'!J30</f>
        <v>0100</v>
      </c>
      <c r="I30" s="27" t="str">
        <f>'Access-Jun'!K30</f>
        <v>RECURSOS ORDINARIOS</v>
      </c>
      <c r="J30" s="23" t="str">
        <f>'Access-Jun'!L30</f>
        <v>5</v>
      </c>
      <c r="K30" s="24"/>
      <c r="L30" s="24"/>
      <c r="M30" s="24"/>
      <c r="N30" s="24">
        <f t="shared" si="0"/>
        <v>0</v>
      </c>
      <c r="O30" s="24"/>
      <c r="P30" s="26">
        <f>IF('Access-Jun'!N30=0,'Access-Jun'!M30,0)</f>
        <v>0</v>
      </c>
      <c r="Q30" s="26">
        <f>IF('Access-Jun'!M30&gt;0,'Access-Jun'!M30,0)</f>
        <v>23168353</v>
      </c>
      <c r="R30" s="26">
        <f t="shared" si="1"/>
        <v>23168353</v>
      </c>
      <c r="S30" s="26">
        <f>'Access-Jun'!O30</f>
        <v>19436718.859999999</v>
      </c>
      <c r="T30" s="41">
        <f t="shared" si="2"/>
        <v>0.83893399155304649</v>
      </c>
      <c r="U30" s="26">
        <f>'Access-Jun'!P30</f>
        <v>19436718.859999999</v>
      </c>
      <c r="V30" s="41">
        <f t="shared" si="3"/>
        <v>0.83893399155304649</v>
      </c>
      <c r="W30" s="26">
        <f>'Access-Jun'!Q30</f>
        <v>19436718.859999999</v>
      </c>
      <c r="X30" s="41">
        <f t="shared" si="4"/>
        <v>0.83893399155304649</v>
      </c>
    </row>
    <row r="31" spans="1:24" ht="28.5" customHeight="1">
      <c r="A31" s="31" t="str">
        <f>'Access-Jun'!A31</f>
        <v>71103</v>
      </c>
      <c r="B31" s="27" t="str">
        <f>'Access-Jun'!B31</f>
        <v>ENCARGOS FINANC.DA UNIAO-SENTENCAS JUDICIAIS</v>
      </c>
      <c r="C31" s="23" t="str">
        <f>CONCATENATE('Access-Jun'!C31,".",'Access-Jun'!D31)</f>
        <v>28.846</v>
      </c>
      <c r="D31" s="23" t="str">
        <f>CONCATENATE('Access-Jun'!E31,".",'Access-Jun'!G31)</f>
        <v>0901.0005</v>
      </c>
      <c r="E31" s="27" t="str">
        <f>'Access-Jun'!F31</f>
        <v>OPERACOES ESPECIAIS: CUMPRIMENTO DE SENTENCAS JUDICIAIS</v>
      </c>
      <c r="F31" s="27" t="str">
        <f>'Access-Jun'!H31</f>
        <v>SENTENCAS JUDICIAIS TRANSITADAS EM JULGADO (PRECATORIOS)</v>
      </c>
      <c r="G31" s="23" t="str">
        <f>'Access-Jun'!I31</f>
        <v>1</v>
      </c>
      <c r="H31" s="23" t="str">
        <f>'Access-Jun'!J31</f>
        <v>0100</v>
      </c>
      <c r="I31" s="27" t="str">
        <f>'Access-Jun'!K31</f>
        <v>RECURSOS ORDINARIOS</v>
      </c>
      <c r="J31" s="23" t="str">
        <f>'Access-Jun'!L31</f>
        <v>1</v>
      </c>
      <c r="K31" s="24"/>
      <c r="L31" s="24"/>
      <c r="M31" s="24"/>
      <c r="N31" s="24">
        <f t="shared" si="0"/>
        <v>0</v>
      </c>
      <c r="O31" s="24"/>
      <c r="P31" s="26">
        <f>IF('Access-Jun'!N31=0,'Access-Jun'!M31,0)</f>
        <v>0</v>
      </c>
      <c r="Q31" s="26">
        <f>IF('Access-Jun'!N31&gt;0,'Access-Jun'!N31,0)</f>
        <v>68801402</v>
      </c>
      <c r="R31" s="26">
        <f t="shared" si="1"/>
        <v>68801402</v>
      </c>
      <c r="S31" s="26">
        <f>'Access-Jun'!O31</f>
        <v>68503036.599999994</v>
      </c>
      <c r="T31" s="41">
        <f t="shared" si="2"/>
        <v>0.9956633819758498</v>
      </c>
      <c r="U31" s="26">
        <f>'Access-Jun'!P31</f>
        <v>68503036.599999994</v>
      </c>
      <c r="V31" s="41">
        <f t="shared" si="3"/>
        <v>0.9956633819758498</v>
      </c>
      <c r="W31" s="26">
        <f>'Access-Jun'!Q31</f>
        <v>68503036.599999994</v>
      </c>
      <c r="X31" s="41">
        <f t="shared" si="4"/>
        <v>0.9956633819758498</v>
      </c>
    </row>
    <row r="32" spans="1:24" ht="28.5" customHeight="1">
      <c r="A32" s="31" t="str">
        <f>'Access-Jun'!A32</f>
        <v>71103</v>
      </c>
      <c r="B32" s="27" t="str">
        <f>'Access-Jun'!B32</f>
        <v>ENCARGOS FINANC.DA UNIAO-SENTENCAS JUDICIAIS</v>
      </c>
      <c r="C32" s="23" t="str">
        <f>CONCATENATE('Access-Jun'!C32,".",'Access-Jun'!D32)</f>
        <v>28.846</v>
      </c>
      <c r="D32" s="23" t="str">
        <f>CONCATENATE('Access-Jun'!E32,".",'Access-Jun'!G32)</f>
        <v>0901.0005</v>
      </c>
      <c r="E32" s="27" t="str">
        <f>'Access-Jun'!F32</f>
        <v>OPERACOES ESPECIAIS: CUMPRIMENTO DE SENTENCAS JUDICIAIS</v>
      </c>
      <c r="F32" s="27" t="str">
        <f>'Access-Jun'!H32</f>
        <v>SENTENCAS JUDICIAIS TRANSITADAS EM JULGADO (PRECATORIOS)</v>
      </c>
      <c r="G32" s="23" t="str">
        <f>'Access-Jun'!I32</f>
        <v>1</v>
      </c>
      <c r="H32" s="23" t="str">
        <f>'Access-Jun'!J32</f>
        <v>0144</v>
      </c>
      <c r="I32" s="27" t="str">
        <f>'Access-Jun'!K32</f>
        <v>TITULOS DE RESPONSABILID.DO TESOURO NACIONAL</v>
      </c>
      <c r="J32" s="23" t="str">
        <f>'Access-Jun'!L32</f>
        <v>3</v>
      </c>
      <c r="K32" s="24"/>
      <c r="L32" s="24"/>
      <c r="M32" s="24"/>
      <c r="N32" s="24">
        <f t="shared" si="0"/>
        <v>0</v>
      </c>
      <c r="O32" s="24"/>
      <c r="P32" s="26">
        <f>IF('Access-Jun'!N32=0,'Access-Jun'!M32,0)</f>
        <v>0</v>
      </c>
      <c r="Q32" s="26">
        <f>IF('Access-Jun'!N32&gt;0,'Access-Jun'!N32,0)</f>
        <v>899763337</v>
      </c>
      <c r="R32" s="26">
        <f t="shared" si="1"/>
        <v>899763337</v>
      </c>
      <c r="S32" s="26">
        <f>'Access-Jun'!O32</f>
        <v>788733384.63</v>
      </c>
      <c r="T32" s="41">
        <f t="shared" si="2"/>
        <v>0.87660093737515776</v>
      </c>
      <c r="U32" s="26">
        <f>'Access-Jun'!P32</f>
        <v>788733384.63</v>
      </c>
      <c r="V32" s="41">
        <f t="shared" si="3"/>
        <v>0.87660093737515776</v>
      </c>
      <c r="W32" s="26">
        <f>'Access-Jun'!Q32</f>
        <v>788733384.63</v>
      </c>
      <c r="X32" s="41">
        <f t="shared" si="4"/>
        <v>0.87660093737515776</v>
      </c>
    </row>
    <row r="33" spans="1:24" ht="28.5" customHeight="1">
      <c r="A33" s="31" t="str">
        <f>'Access-Jun'!A33</f>
        <v>71103</v>
      </c>
      <c r="B33" s="27" t="str">
        <f>'Access-Jun'!B33</f>
        <v>ENCARGOS FINANC.DA UNIAO-SENTENCAS JUDICIAIS</v>
      </c>
      <c r="C33" s="23" t="str">
        <f>CONCATENATE('Access-Jun'!C33,".",'Access-Jun'!D33)</f>
        <v>28.846</v>
      </c>
      <c r="D33" s="23" t="str">
        <f>CONCATENATE('Access-Jun'!E33,".",'Access-Jun'!G33)</f>
        <v>0901.00G5</v>
      </c>
      <c r="E33" s="27" t="str">
        <f>'Access-Jun'!F33</f>
        <v>OPERACOES ESPECIAIS: CUMPRIMENTO DE SENTENCAS JUDICIAIS</v>
      </c>
      <c r="F33" s="27" t="str">
        <f>'Access-Jun'!H33</f>
        <v>CONTRIBUICAO DA UNIAO, DE SUAS AUTARQUIAS E FUNDACOES PARA O</v>
      </c>
      <c r="G33" s="23" t="str">
        <f>'Access-Jun'!I33</f>
        <v>1</v>
      </c>
      <c r="H33" s="23" t="str">
        <f>'Access-Jun'!J33</f>
        <v>0100</v>
      </c>
      <c r="I33" s="27" t="str">
        <f>'Access-Jun'!K33</f>
        <v>RECURSOS ORDINARIOS</v>
      </c>
      <c r="J33" s="23" t="str">
        <f>'Access-Jun'!L33</f>
        <v>1</v>
      </c>
      <c r="K33" s="24"/>
      <c r="L33" s="24"/>
      <c r="M33" s="24"/>
      <c r="N33" s="24">
        <f t="shared" si="0"/>
        <v>0</v>
      </c>
      <c r="O33" s="24"/>
      <c r="P33" s="26">
        <f>IF('Access-Jun'!N33=0,'Access-Jun'!M33,0)</f>
        <v>2026890</v>
      </c>
      <c r="Q33" s="26">
        <f>IF('Access-Jun'!N33&gt;0,'Access-Jun'!N33,0)</f>
        <v>0</v>
      </c>
      <c r="R33" s="26">
        <f t="shared" si="1"/>
        <v>2026890</v>
      </c>
      <c r="S33" s="26">
        <f>'Access-Jun'!O33</f>
        <v>2026887.36</v>
      </c>
      <c r="T33" s="41">
        <f t="shared" si="2"/>
        <v>0.99999869751195181</v>
      </c>
      <c r="U33" s="26">
        <f>'Access-Jun'!P33</f>
        <v>2026886.1</v>
      </c>
      <c r="V33" s="41">
        <f t="shared" si="3"/>
        <v>0.99999807586992884</v>
      </c>
      <c r="W33" s="26">
        <f>'Access-Jun'!Q33</f>
        <v>2026886.1</v>
      </c>
      <c r="X33" s="41">
        <f t="shared" si="4"/>
        <v>0.99999807586992884</v>
      </c>
    </row>
    <row r="34" spans="1:24" ht="28.5" customHeight="1">
      <c r="A34" s="31" t="str">
        <f>'Access-Jun'!A34</f>
        <v>71103</v>
      </c>
      <c r="B34" s="27" t="str">
        <f>'Access-Jun'!B34</f>
        <v>ENCARGOS FINANC.DA UNIAO-SENTENCAS JUDICIAIS</v>
      </c>
      <c r="C34" s="23" t="str">
        <f>CONCATENATE('Access-Jun'!C34,".",'Access-Jun'!D34)</f>
        <v>28.846</v>
      </c>
      <c r="D34" s="23" t="str">
        <f>CONCATENATE('Access-Jun'!E34,".",'Access-Jun'!G34)</f>
        <v>0901.0625</v>
      </c>
      <c r="E34" s="27" t="str">
        <f>'Access-Jun'!F34</f>
        <v>OPERACOES ESPECIAIS: CUMPRIMENTO DE SENTENCAS JUDICIAIS</v>
      </c>
      <c r="F34" s="27" t="str">
        <f>'Access-Jun'!H34</f>
        <v>SENTENCAS JUDICIAIS TRANSITADAS EM JULGADO DE PEQUENO VALOR</v>
      </c>
      <c r="G34" s="23" t="str">
        <f>'Access-Jun'!I34</f>
        <v>1</v>
      </c>
      <c r="H34" s="23" t="str">
        <f>'Access-Jun'!J34</f>
        <v>0100</v>
      </c>
      <c r="I34" s="27" t="str">
        <f>'Access-Jun'!K34</f>
        <v>RECURSOS ORDINARIOS</v>
      </c>
      <c r="J34" s="23" t="str">
        <f>'Access-Jun'!L34</f>
        <v>5</v>
      </c>
      <c r="K34" s="24"/>
      <c r="L34" s="24"/>
      <c r="M34" s="24"/>
      <c r="N34" s="24">
        <f>K34+L34-M34</f>
        <v>0</v>
      </c>
      <c r="O34" s="24"/>
      <c r="P34" s="26">
        <f>IF('Access-Jun'!N34=0,'Access-Jun'!M34,0)</f>
        <v>85959</v>
      </c>
      <c r="Q34" s="26">
        <f>IF('Access-Jun'!N34&gt;0,'Access-Jun'!N34,0)</f>
        <v>0</v>
      </c>
      <c r="R34" s="26">
        <f>N34-O34+P34+Q34</f>
        <v>85959</v>
      </c>
      <c r="S34" s="26">
        <f>'Access-Jun'!O34</f>
        <v>85957.91</v>
      </c>
      <c r="T34" s="41">
        <f>IF(R34&gt;0,S34/R34,0)</f>
        <v>0.99998731953605791</v>
      </c>
      <c r="U34" s="26">
        <f>'Access-Jun'!P34</f>
        <v>85957.91</v>
      </c>
      <c r="V34" s="41">
        <f>IF(R34&gt;0,U34/R34,0)</f>
        <v>0.99998731953605791</v>
      </c>
      <c r="W34" s="26">
        <f>'Access-Jun'!Q34</f>
        <v>85957.91</v>
      </c>
      <c r="X34" s="41">
        <f>IF(R34&gt;0,W34/R34,0)</f>
        <v>0.99998731953605791</v>
      </c>
    </row>
    <row r="35" spans="1:24" ht="28.5" customHeight="1">
      <c r="A35" s="31" t="str">
        <f>'Access-Jun'!A35</f>
        <v>71103</v>
      </c>
      <c r="B35" s="27" t="str">
        <f>'Access-Jun'!B35</f>
        <v>ENCARGOS FINANC.DA UNIAO-SENTENCAS JUDICIAIS</v>
      </c>
      <c r="C35" s="23" t="str">
        <f>CONCATENATE('Access-Jun'!C35,".",'Access-Jun'!D35)</f>
        <v>28.846</v>
      </c>
      <c r="D35" s="23" t="str">
        <f>CONCATENATE('Access-Jun'!E35,".",'Access-Jun'!G35)</f>
        <v>0901.0625</v>
      </c>
      <c r="E35" s="27" t="str">
        <f>'Access-Jun'!F35</f>
        <v>OPERACOES ESPECIAIS: CUMPRIMENTO DE SENTENCAS JUDICIAIS</v>
      </c>
      <c r="F35" s="27" t="str">
        <f>'Access-Jun'!H35</f>
        <v>SENTENCAS JUDICIAIS TRANSITADAS EM JULGADO DE PEQUENO VALOR</v>
      </c>
      <c r="G35" s="23" t="str">
        <f>'Access-Jun'!I35</f>
        <v>1</v>
      </c>
      <c r="H35" s="23" t="str">
        <f>'Access-Jun'!J35</f>
        <v>0100</v>
      </c>
      <c r="I35" s="27" t="str">
        <f>'Access-Jun'!K35</f>
        <v>RECURSOS ORDINARIOS</v>
      </c>
      <c r="J35" s="23" t="str">
        <f>'Access-Jun'!L35</f>
        <v>3</v>
      </c>
      <c r="K35" s="24"/>
      <c r="L35" s="24"/>
      <c r="M35" s="24"/>
      <c r="N35" s="24">
        <f>K35+L35-M35</f>
        <v>0</v>
      </c>
      <c r="O35" s="24"/>
      <c r="P35" s="26">
        <f>IF('Access-Jun'!N35=0,'Access-Jun'!M35,0)</f>
        <v>154924100</v>
      </c>
      <c r="Q35" s="26">
        <f>IF('Access-Jun'!N35&gt;0,'Access-Jun'!N35,0)</f>
        <v>0</v>
      </c>
      <c r="R35" s="26">
        <f>N35-O35+P35+Q35</f>
        <v>154924100</v>
      </c>
      <c r="S35" s="26">
        <f>'Access-Jun'!O35</f>
        <v>154555097.06</v>
      </c>
      <c r="T35" s="41">
        <f>IF(R35&gt;0,S35/R35,0)</f>
        <v>0.99761816954237592</v>
      </c>
      <c r="U35" s="26">
        <f>'Access-Jun'!P35</f>
        <v>154555097.06</v>
      </c>
      <c r="V35" s="41">
        <f>IF(R35&gt;0,U35/R35,0)</f>
        <v>0.99761816954237592</v>
      </c>
      <c r="W35" s="26">
        <f>'Access-Jun'!Q35</f>
        <v>154555097.06</v>
      </c>
      <c r="X35" s="41">
        <f>IF(R35&gt;0,W35/R35,0)</f>
        <v>0.99761816954237592</v>
      </c>
    </row>
    <row r="36" spans="1:24" ht="28.5" customHeight="1" thickBot="1">
      <c r="A36" s="31" t="str">
        <f>'Access-Jun'!A36</f>
        <v>71103</v>
      </c>
      <c r="B36" s="27" t="str">
        <f>'Access-Jun'!B36</f>
        <v>ENCARGOS FINANC.DA UNIAO-SENTENCAS JUDICIAIS</v>
      </c>
      <c r="C36" s="23" t="str">
        <f>CONCATENATE('Access-Jun'!C36,".",'Access-Jun'!D36)</f>
        <v>28.846</v>
      </c>
      <c r="D36" s="23" t="str">
        <f>CONCATENATE('Access-Jun'!E36,".",'Access-Jun'!G36)</f>
        <v>0901.0625</v>
      </c>
      <c r="E36" s="27" t="str">
        <f>'Access-Jun'!F36</f>
        <v>OPERACOES ESPECIAIS: CUMPRIMENTO DE SENTENCAS JUDICIAIS</v>
      </c>
      <c r="F36" s="27" t="str">
        <f>'Access-Jun'!H36</f>
        <v>SENTENCAS JUDICIAIS TRANSITADAS EM JULGADO DE PEQUENO VALOR</v>
      </c>
      <c r="G36" s="23" t="str">
        <f>'Access-Jun'!I36</f>
        <v>1</v>
      </c>
      <c r="H36" s="23" t="str">
        <f>'Access-Jun'!J36</f>
        <v>0100</v>
      </c>
      <c r="I36" s="27" t="str">
        <f>'Access-Jun'!K36</f>
        <v>RECURSOS ORDINARIOS</v>
      </c>
      <c r="J36" s="23" t="str">
        <f>'Access-Jun'!L36</f>
        <v>1</v>
      </c>
      <c r="K36" s="24"/>
      <c r="L36" s="24"/>
      <c r="M36" s="24"/>
      <c r="N36" s="24">
        <f>K36+L36-M36</f>
        <v>0</v>
      </c>
      <c r="O36" s="24"/>
      <c r="P36" s="26">
        <f>IF('Access-Jun'!N36=0,'Access-Jun'!M36,0)</f>
        <v>50569881</v>
      </c>
      <c r="Q36" s="26">
        <f>IF('Access-Jun'!N36&gt;0,'Access-Jun'!N36,0)</f>
        <v>0</v>
      </c>
      <c r="R36" s="26">
        <f>N36-O36+P36+Q36</f>
        <v>50569881</v>
      </c>
      <c r="S36" s="26">
        <f>'Access-Jun'!O36</f>
        <v>50544987.909999996</v>
      </c>
      <c r="T36" s="41">
        <f>IF(R36&gt;0,S36/R36,0)</f>
        <v>0.99950774869333781</v>
      </c>
      <c r="U36" s="26">
        <f>'Access-Jun'!P36</f>
        <v>50544987.909999996</v>
      </c>
      <c r="V36" s="41">
        <f>IF(R36&gt;0,U36/R36,0)</f>
        <v>0.99950774869333781</v>
      </c>
      <c r="W36" s="26">
        <f>'Access-Jun'!Q36</f>
        <v>50544987.909999996</v>
      </c>
      <c r="X36" s="41">
        <f>IF(R36&gt;0,W36/R36,0)</f>
        <v>0.99950774869333781</v>
      </c>
    </row>
    <row r="37" spans="1:24" ht="28.5" customHeight="1" thickBot="1">
      <c r="A37" s="78" t="s">
        <v>102</v>
      </c>
      <c r="B37" s="79"/>
      <c r="C37" s="79"/>
      <c r="D37" s="79"/>
      <c r="E37" s="79"/>
      <c r="F37" s="79"/>
      <c r="G37" s="79"/>
      <c r="H37" s="79"/>
      <c r="I37" s="79"/>
      <c r="J37" s="80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941313606</v>
      </c>
      <c r="Q37" s="42">
        <f t="shared" si="5"/>
        <v>3482786049</v>
      </c>
      <c r="R37" s="42">
        <f t="shared" si="5"/>
        <v>4424099655</v>
      </c>
      <c r="S37" s="42">
        <f t="shared" si="5"/>
        <v>4248620871.3800001</v>
      </c>
      <c r="T37" s="43">
        <f>IF(R37&gt;0,S37/R37,0)</f>
        <v>0.96033570730675599</v>
      </c>
      <c r="U37" s="42">
        <f>SUM(U10:U36)</f>
        <v>4248620870.1199999</v>
      </c>
      <c r="V37" s="43">
        <f>IF(R37&gt;0,U37/R37,0)</f>
        <v>0.96033570702195226</v>
      </c>
      <c r="W37" s="42">
        <f>SUM(W10:W36)</f>
        <v>4248620870.1199999</v>
      </c>
      <c r="X37" s="43">
        <f>IF(R37&gt;0,W37/R37,0)</f>
        <v>0.96033570702195226</v>
      </c>
    </row>
    <row r="38" spans="1:24" ht="28.5" customHeight="1">
      <c r="A38" s="66" t="s">
        <v>103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8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6" t="s">
        <v>104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7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6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7" t="s">
        <v>15</v>
      </c>
      <c r="O41" s="56"/>
      <c r="P41" s="55"/>
      <c r="R41" s="51">
        <f>SUM(R37)</f>
        <v>4424099655</v>
      </c>
      <c r="S41" s="55">
        <f>SUM(S37)</f>
        <v>4248620871.3800001</v>
      </c>
      <c r="T41" s="53"/>
      <c r="U41" s="55">
        <f>SUM(U37)</f>
        <v>4248620870.1199999</v>
      </c>
      <c r="V41" s="53"/>
      <c r="W41" s="55">
        <f>SUM(W37)</f>
        <v>4248620870.1199999</v>
      </c>
      <c r="X41" s="50"/>
    </row>
    <row r="42" spans="1:24" ht="33.75" customHeight="1">
      <c r="A42" s="1"/>
      <c r="B42" s="1"/>
      <c r="C42" s="1"/>
      <c r="N42" s="59" t="s">
        <v>168</v>
      </c>
      <c r="O42" s="56"/>
      <c r="P42" s="54"/>
      <c r="R42" s="51">
        <f>'Access-Jun'!M38</f>
        <v>4424099655</v>
      </c>
      <c r="S42" s="51">
        <f>'Access-Jun'!O38</f>
        <v>4248620871.3800001</v>
      </c>
      <c r="T42" s="52"/>
      <c r="U42" s="51">
        <f>'Access-Jun'!P38</f>
        <v>4248620870.1199999</v>
      </c>
      <c r="V42" s="52"/>
      <c r="W42" s="51">
        <f>'Access-Jun'!Q38</f>
        <v>4248620870.1199999</v>
      </c>
      <c r="X42" s="50"/>
    </row>
    <row r="43" spans="1:24" ht="33.75" customHeight="1">
      <c r="N43" s="60" t="s">
        <v>17</v>
      </c>
      <c r="O43" s="56"/>
      <c r="P43" s="54"/>
      <c r="R43" s="51"/>
      <c r="S43" s="51"/>
      <c r="T43" s="52"/>
      <c r="U43" s="51"/>
      <c r="V43" s="52"/>
      <c r="W43" s="51"/>
      <c r="X43" s="50"/>
    </row>
    <row r="44" spans="1:24" ht="33.75" customHeight="1">
      <c r="C44" s="1"/>
      <c r="N44" s="57" t="s">
        <v>16</v>
      </c>
      <c r="O44" s="56"/>
      <c r="P44" s="49"/>
      <c r="R44" s="49">
        <f>+R41-R42-R43</f>
        <v>0</v>
      </c>
      <c r="S44" s="49">
        <f>+S41-S42-S43</f>
        <v>0</v>
      </c>
      <c r="T44" s="52"/>
      <c r="U44" s="49">
        <f>+U41-U42-U43</f>
        <v>0</v>
      </c>
      <c r="V44" s="52"/>
      <c r="W44" s="49">
        <f>+W41-W42-W43</f>
        <v>0</v>
      </c>
      <c r="X44" s="50"/>
    </row>
    <row r="45" spans="1:24" ht="33.75" customHeight="1">
      <c r="C45" s="1"/>
      <c r="N45" s="67" t="s">
        <v>159</v>
      </c>
      <c r="O45" s="44"/>
      <c r="P45" s="44"/>
      <c r="R45" s="44">
        <v>4424099655</v>
      </c>
      <c r="S45" s="44">
        <v>4248620871.3800001</v>
      </c>
      <c r="T45" s="44"/>
      <c r="U45" s="44">
        <v>4248620870.1199999</v>
      </c>
      <c r="V45" s="44"/>
      <c r="W45" s="44">
        <v>4248620870.1199999</v>
      </c>
      <c r="X45" s="44"/>
    </row>
    <row r="46" spans="1:24" ht="33" customHeight="1">
      <c r="N46" s="67" t="s">
        <v>16</v>
      </c>
      <c r="O46" s="50"/>
      <c r="P46" s="58"/>
      <c r="R46" s="68">
        <f>+R37-R45</f>
        <v>0</v>
      </c>
      <c r="S46" s="68">
        <f>+S37-S45</f>
        <v>0</v>
      </c>
      <c r="T46" s="69"/>
      <c r="U46" s="68">
        <f>+U37-U45</f>
        <v>0</v>
      </c>
      <c r="V46" s="69"/>
      <c r="W46" s="68">
        <f>+W37-W45</f>
        <v>0</v>
      </c>
      <c r="X46" s="50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37:J37"/>
    <mergeCell ref="A8:B8"/>
    <mergeCell ref="C8:C9"/>
    <mergeCell ref="D8:D9"/>
    <mergeCell ref="E8:F8"/>
    <mergeCell ref="G8:G9"/>
    <mergeCell ref="H8:I8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X46"/>
  <sheetViews>
    <sheetView showGridLines="0" view="pageBreakPreview" zoomScaleNormal="100" zoomScaleSheetLayoutView="100" workbookViewId="0">
      <selection sqref="A1:XFD1048576"/>
    </sheetView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15.28515625" customWidth="1"/>
    <col min="19" max="19" width="17.85546875" customWidth="1"/>
    <col min="20" max="20" width="12.85546875" customWidth="1"/>
    <col min="21" max="21" width="16.85546875" customWidth="1"/>
    <col min="22" max="22" width="15.42578125" bestFit="1" customWidth="1"/>
    <col min="23" max="23" width="17.140625" customWidth="1"/>
  </cols>
  <sheetData>
    <row r="1" spans="1:24" ht="12.75">
      <c r="A1" s="2" t="s">
        <v>69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70</v>
      </c>
      <c r="B2" s="2" t="s">
        <v>105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71</v>
      </c>
      <c r="B3" s="6" t="s">
        <v>106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72</v>
      </c>
      <c r="B4" s="35">
        <v>42917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89" t="s">
        <v>73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0" t="s">
        <v>74</v>
      </c>
      <c r="B7" s="91"/>
      <c r="C7" s="91"/>
      <c r="D7" s="91"/>
      <c r="E7" s="91"/>
      <c r="F7" s="91"/>
      <c r="G7" s="91"/>
      <c r="H7" s="91"/>
      <c r="I7" s="91"/>
      <c r="J7" s="92"/>
      <c r="K7" s="93" t="s">
        <v>3</v>
      </c>
      <c r="L7" s="78" t="s">
        <v>75</v>
      </c>
      <c r="M7" s="80"/>
      <c r="N7" s="93" t="s">
        <v>76</v>
      </c>
      <c r="O7" s="93" t="s">
        <v>77</v>
      </c>
      <c r="P7" s="90" t="s">
        <v>78</v>
      </c>
      <c r="Q7" s="92"/>
      <c r="R7" s="93" t="s">
        <v>6</v>
      </c>
      <c r="S7" s="90" t="s">
        <v>79</v>
      </c>
      <c r="T7" s="91"/>
      <c r="U7" s="91"/>
      <c r="V7" s="91"/>
      <c r="W7" s="91"/>
      <c r="X7" s="92"/>
    </row>
    <row r="8" spans="1:24" ht="28.5" customHeight="1">
      <c r="A8" s="81" t="s">
        <v>21</v>
      </c>
      <c r="B8" s="82"/>
      <c r="C8" s="83" t="s">
        <v>80</v>
      </c>
      <c r="D8" s="83" t="s">
        <v>81</v>
      </c>
      <c r="E8" s="85" t="s">
        <v>82</v>
      </c>
      <c r="F8" s="86"/>
      <c r="G8" s="83" t="s">
        <v>0</v>
      </c>
      <c r="H8" s="87" t="s">
        <v>2</v>
      </c>
      <c r="I8" s="88"/>
      <c r="J8" s="83" t="s">
        <v>1</v>
      </c>
      <c r="K8" s="94"/>
      <c r="L8" s="8" t="s">
        <v>83</v>
      </c>
      <c r="M8" s="8" t="s">
        <v>84</v>
      </c>
      <c r="N8" s="94"/>
      <c r="O8" s="94"/>
      <c r="P8" s="9" t="s">
        <v>4</v>
      </c>
      <c r="Q8" s="9" t="s">
        <v>5</v>
      </c>
      <c r="R8" s="94"/>
      <c r="S8" s="10" t="s">
        <v>7</v>
      </c>
      <c r="T8" s="11" t="s">
        <v>8</v>
      </c>
      <c r="U8" s="10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14" t="s">
        <v>85</v>
      </c>
      <c r="B9" s="14" t="s">
        <v>86</v>
      </c>
      <c r="C9" s="84"/>
      <c r="D9" s="84"/>
      <c r="E9" s="15" t="s">
        <v>87</v>
      </c>
      <c r="F9" s="15" t="s">
        <v>88</v>
      </c>
      <c r="G9" s="84"/>
      <c r="H9" s="15" t="s">
        <v>85</v>
      </c>
      <c r="I9" s="15" t="s">
        <v>86</v>
      </c>
      <c r="J9" s="84"/>
      <c r="K9" s="14" t="s">
        <v>89</v>
      </c>
      <c r="L9" s="16" t="s">
        <v>90</v>
      </c>
      <c r="M9" s="16" t="s">
        <v>91</v>
      </c>
      <c r="N9" s="16" t="s">
        <v>92</v>
      </c>
      <c r="O9" s="16" t="s">
        <v>93</v>
      </c>
      <c r="P9" s="16" t="s">
        <v>11</v>
      </c>
      <c r="Q9" s="16" t="s">
        <v>94</v>
      </c>
      <c r="R9" s="14" t="s">
        <v>95</v>
      </c>
      <c r="S9" s="17" t="s">
        <v>96</v>
      </c>
      <c r="T9" s="18" t="s">
        <v>97</v>
      </c>
      <c r="U9" s="17" t="s">
        <v>98</v>
      </c>
      <c r="V9" s="18" t="s">
        <v>99</v>
      </c>
      <c r="W9" s="19" t="s">
        <v>100</v>
      </c>
      <c r="X9" s="18" t="s">
        <v>101</v>
      </c>
    </row>
    <row r="10" spans="1:24" ht="28.5" customHeight="1">
      <c r="A10" s="31" t="str">
        <f>'Access-Jul'!A10</f>
        <v>20201</v>
      </c>
      <c r="B10" s="27" t="str">
        <f>'Access-Jul'!B10</f>
        <v>INSTIT.NAC.DE COLONIZ.E REF.AGRARIA - INCRA</v>
      </c>
      <c r="C10" s="23" t="str">
        <f>CONCATENATE('Access-Jul'!C10,".",'Access-Jul'!D10)</f>
        <v>28.846</v>
      </c>
      <c r="D10" s="23" t="str">
        <f>CONCATENATE('Access-Jul'!E10,".",'Access-Jul'!G10)</f>
        <v>0901.0005</v>
      </c>
      <c r="E10" s="27" t="str">
        <f>'Access-Jul'!F10</f>
        <v>OPERACOES ESPECIAIS: CUMPRIMENTO DE SENTENCAS JUDICIAIS</v>
      </c>
      <c r="F10" s="37" t="str">
        <f>'Access-Jul'!H10</f>
        <v>SENTENCAS JUDICIAIS TRANSITADAS EM JULGADO (PRECATORIOS)</v>
      </c>
      <c r="G10" s="23" t="str">
        <f>'Access-Jul'!I10</f>
        <v>1</v>
      </c>
      <c r="H10" s="23" t="str">
        <f>'Access-Jul'!J10</f>
        <v>0100</v>
      </c>
      <c r="I10" s="27" t="str">
        <f>'Access-Jul'!K10</f>
        <v>RECURSOS ORDINARIOS</v>
      </c>
      <c r="J10" s="23" t="str">
        <f>'Access-Jul'!L10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IF('Access-Jul'!N10=0,'Access-Jul'!M10,0)</f>
        <v>0</v>
      </c>
      <c r="Q10" s="26">
        <f>IF('Access-Jul'!N10&gt;0,'Access-Jul'!N10,0)</f>
        <v>80877171</v>
      </c>
      <c r="R10" s="26">
        <f t="shared" ref="R10:R33" si="1">N10-O10+P10+Q10</f>
        <v>80877171</v>
      </c>
      <c r="S10" s="26">
        <f>'Access-Jul'!O10</f>
        <v>78632148.159999996</v>
      </c>
      <c r="T10" s="41">
        <f t="shared" ref="T10:T33" si="2">IF(R10&gt;0,S10/R10,0)</f>
        <v>0.97224157556153878</v>
      </c>
      <c r="U10" s="26">
        <f>'Access-Jul'!P10</f>
        <v>78632148.159999996</v>
      </c>
      <c r="V10" s="41">
        <f t="shared" ref="V10:V33" si="3">IF(R10&gt;0,U10/R10,0)</f>
        <v>0.97224157556153878</v>
      </c>
      <c r="W10" s="26">
        <f>'Access-Jul'!Q10</f>
        <v>78632148.159999996</v>
      </c>
      <c r="X10" s="41">
        <f t="shared" ref="X10:X33" si="4">IF(R10&gt;0,W10/R10,0)</f>
        <v>0.97224157556153878</v>
      </c>
    </row>
    <row r="11" spans="1:24" ht="28.5" customHeight="1">
      <c r="A11" s="31" t="str">
        <f>'Access-Jul'!A11</f>
        <v>20201</v>
      </c>
      <c r="B11" s="27" t="str">
        <f>'Access-Jul'!B11</f>
        <v>INSTIT.NAC.DE COLONIZ.E REF.AGRARIA - INCRA</v>
      </c>
      <c r="C11" s="23" t="str">
        <f>CONCATENATE('Access-Jul'!C11,".",'Access-Jul'!D11)</f>
        <v>28.846</v>
      </c>
      <c r="D11" s="23" t="str">
        <f>CONCATENATE('Access-Jul'!E11,".",'Access-Jul'!G11)</f>
        <v>0901.0005</v>
      </c>
      <c r="E11" s="27" t="str">
        <f>'Access-Jul'!F11</f>
        <v>OPERACOES ESPECIAIS: CUMPRIMENTO DE SENTENCAS JUDICIAIS</v>
      </c>
      <c r="F11" s="27" t="str">
        <f>'Access-Jul'!H11</f>
        <v>SENTENCAS JUDICIAIS TRANSITADAS EM JULGADO (PRECATORIOS)</v>
      </c>
      <c r="G11" s="23" t="str">
        <f>'Access-Jul'!I11</f>
        <v>1</v>
      </c>
      <c r="H11" s="23" t="str">
        <f>'Access-Jul'!J11</f>
        <v>0100</v>
      </c>
      <c r="I11" s="27" t="str">
        <f>'Access-Jul'!K11</f>
        <v>RECURSOS ORDINARIOS</v>
      </c>
      <c r="J11" s="23" t="str">
        <f>'Access-Jul'!L11</f>
        <v>3</v>
      </c>
      <c r="K11" s="26"/>
      <c r="L11" s="26"/>
      <c r="M11" s="26"/>
      <c r="N11" s="24">
        <f t="shared" si="0"/>
        <v>0</v>
      </c>
      <c r="O11" s="26"/>
      <c r="P11" s="26">
        <f>IF('Access-Jul'!N11=0,'Access-Jul'!M11,0)</f>
        <v>0</v>
      </c>
      <c r="Q11" s="26">
        <f>IF('Access-Jul'!N11&gt;0,'Access-Jul'!N11,0)</f>
        <v>1296585</v>
      </c>
      <c r="R11" s="26">
        <f t="shared" si="1"/>
        <v>1296585</v>
      </c>
      <c r="S11" s="26">
        <f>'Access-Jul'!O11</f>
        <v>901709.03</v>
      </c>
      <c r="T11" s="41">
        <f t="shared" si="2"/>
        <v>0.69544922238032991</v>
      </c>
      <c r="U11" s="26">
        <f>'Access-Jul'!P11</f>
        <v>901709.03</v>
      </c>
      <c r="V11" s="41">
        <f t="shared" si="3"/>
        <v>0.69544922238032991</v>
      </c>
      <c r="W11" s="26">
        <f>'Access-Jul'!Q11</f>
        <v>901709.03</v>
      </c>
      <c r="X11" s="41">
        <f t="shared" si="4"/>
        <v>0.69544922238032991</v>
      </c>
    </row>
    <row r="12" spans="1:24" ht="28.5" customHeight="1">
      <c r="A12" s="31" t="str">
        <f>'Access-Jul'!A12</f>
        <v>24204</v>
      </c>
      <c r="B12" s="27" t="str">
        <f>'Access-Jul'!B12</f>
        <v>COMISSAO NACIONAL DE ENERGIA NUCLEAR - CNEN</v>
      </c>
      <c r="C12" s="23" t="str">
        <f>CONCATENATE('Access-Jul'!C12,".",'Access-Jul'!D12)</f>
        <v>28.846</v>
      </c>
      <c r="D12" s="23" t="str">
        <f>CONCATENATE('Access-Jul'!E12,".",'Access-Jul'!G12)</f>
        <v>0901.0005</v>
      </c>
      <c r="E12" s="27" t="str">
        <f>'Access-Jul'!F12</f>
        <v>OPERACOES ESPECIAIS: CUMPRIMENTO DE SENTENCAS JUDICIAIS</v>
      </c>
      <c r="F12" s="27" t="str">
        <f>'Access-Jul'!H12</f>
        <v>SENTENCAS JUDICIAIS TRANSITADAS EM JULGADO (PRECATORIOS)</v>
      </c>
      <c r="G12" s="23" t="str">
        <f>'Access-Jul'!I12</f>
        <v>1</v>
      </c>
      <c r="H12" s="23" t="str">
        <f>'Access-Jul'!J12</f>
        <v>0100</v>
      </c>
      <c r="I12" s="27" t="str">
        <f>'Access-Jul'!K12</f>
        <v>RECURSOS ORDINARIOS</v>
      </c>
      <c r="J12" s="23" t="str">
        <f>'Access-Jul'!L12</f>
        <v>1</v>
      </c>
      <c r="K12" s="26"/>
      <c r="L12" s="26"/>
      <c r="M12" s="26"/>
      <c r="N12" s="24">
        <f t="shared" si="0"/>
        <v>0</v>
      </c>
      <c r="O12" s="26"/>
      <c r="P12" s="26">
        <f>IF('Access-Jul'!N12=0,'Access-Jul'!M12,0)</f>
        <v>0</v>
      </c>
      <c r="Q12" s="26">
        <f>IF('Access-Jul'!N12&gt;0,'Access-Jul'!N12,0)</f>
        <v>1491350</v>
      </c>
      <c r="R12" s="26">
        <f t="shared" si="1"/>
        <v>1491350</v>
      </c>
      <c r="S12" s="26">
        <f>'Access-Jul'!O12</f>
        <v>1465927.08</v>
      </c>
      <c r="T12" s="41">
        <f t="shared" si="2"/>
        <v>0.98295308277734939</v>
      </c>
      <c r="U12" s="26">
        <f>'Access-Jul'!P12</f>
        <v>1465927.08</v>
      </c>
      <c r="V12" s="41">
        <f t="shared" si="3"/>
        <v>0.98295308277734939</v>
      </c>
      <c r="W12" s="26">
        <f>'Access-Jul'!Q12</f>
        <v>1465927.08</v>
      </c>
      <c r="X12" s="41">
        <f t="shared" si="4"/>
        <v>0.98295308277734939</v>
      </c>
    </row>
    <row r="13" spans="1:24" ht="28.5" customHeight="1">
      <c r="A13" s="31" t="str">
        <f>'Access-Jul'!A13</f>
        <v>25201</v>
      </c>
      <c r="B13" s="27" t="str">
        <f>'Access-Jul'!B13</f>
        <v>BANCO CENTRAL DO BRASIL</v>
      </c>
      <c r="C13" s="23" t="str">
        <f>CONCATENATE('Access-Jul'!C13,".",'Access-Jul'!D13)</f>
        <v>28.846</v>
      </c>
      <c r="D13" s="23" t="str">
        <f>CONCATENATE('Access-Jul'!E13,".",'Access-Jul'!G13)</f>
        <v>0901.0005</v>
      </c>
      <c r="E13" s="27" t="str">
        <f>'Access-Jul'!F13</f>
        <v>OPERACOES ESPECIAIS: CUMPRIMENTO DE SENTENCAS JUDICIAIS</v>
      </c>
      <c r="F13" s="27" t="str">
        <f>'Access-Jul'!H13</f>
        <v>SENTENCAS JUDICIAIS TRANSITADAS EM JULGADO (PRECATORIOS)</v>
      </c>
      <c r="G13" s="23" t="str">
        <f>'Access-Jul'!I13</f>
        <v>1</v>
      </c>
      <c r="H13" s="23" t="str">
        <f>'Access-Jul'!J13</f>
        <v>0100</v>
      </c>
      <c r="I13" s="27" t="str">
        <f>'Access-Jul'!K13</f>
        <v>RECURSOS ORDINARIOS</v>
      </c>
      <c r="J13" s="23" t="str">
        <f>'Access-Jul'!L13</f>
        <v>3</v>
      </c>
      <c r="K13" s="26"/>
      <c r="L13" s="26"/>
      <c r="M13" s="26"/>
      <c r="N13" s="24">
        <f t="shared" si="0"/>
        <v>0</v>
      </c>
      <c r="O13" s="26"/>
      <c r="P13" s="26">
        <f>IF('Access-Jul'!N13=0,'Access-Jul'!M13,0)</f>
        <v>0</v>
      </c>
      <c r="Q13" s="26">
        <f>IF('Access-Jul'!N13&gt;0,'Access-Jul'!N13,0)</f>
        <v>10427703</v>
      </c>
      <c r="R13" s="26">
        <f t="shared" si="1"/>
        <v>10427703</v>
      </c>
      <c r="S13" s="26">
        <f>'Access-Jul'!O13</f>
        <v>10010110.189999999</v>
      </c>
      <c r="T13" s="41">
        <f t="shared" si="2"/>
        <v>0.9599535190060553</v>
      </c>
      <c r="U13" s="26">
        <f>'Access-Jul'!P13</f>
        <v>10010110.189999999</v>
      </c>
      <c r="V13" s="41">
        <f t="shared" si="3"/>
        <v>0.9599535190060553</v>
      </c>
      <c r="W13" s="26">
        <f>'Access-Jul'!Q13</f>
        <v>10010110.189999999</v>
      </c>
      <c r="X13" s="41">
        <f t="shared" si="4"/>
        <v>0.9599535190060553</v>
      </c>
    </row>
    <row r="14" spans="1:24" ht="28.5" customHeight="1">
      <c r="A14" s="31" t="str">
        <f>'Access-Jul'!A14</f>
        <v>26262</v>
      </c>
      <c r="B14" s="27" t="str">
        <f>'Access-Jul'!B14</f>
        <v>UNIVERSIDADE FEDERAL DE SAO PAULO</v>
      </c>
      <c r="C14" s="23" t="str">
        <f>CONCATENATE('Access-Jul'!C14,".",'Access-Jul'!D14)</f>
        <v>28.846</v>
      </c>
      <c r="D14" s="23" t="str">
        <f>CONCATENATE('Access-Jul'!E14,".",'Access-Jul'!G14)</f>
        <v>0901.0005</v>
      </c>
      <c r="E14" s="27" t="str">
        <f>'Access-Jul'!F14</f>
        <v>OPERACOES ESPECIAIS: CUMPRIMENTO DE SENTENCAS JUDICIAIS</v>
      </c>
      <c r="F14" s="27" t="str">
        <f>'Access-Jul'!H14</f>
        <v>SENTENCAS JUDICIAIS TRANSITADAS EM JULGADO (PRECATORIOS)</v>
      </c>
      <c r="G14" s="23" t="str">
        <f>'Access-Jul'!I14</f>
        <v>1</v>
      </c>
      <c r="H14" s="23" t="str">
        <f>'Access-Jul'!J14</f>
        <v>0100</v>
      </c>
      <c r="I14" s="27" t="str">
        <f>'Access-Jul'!K14</f>
        <v>RECURSOS ORDINARIOS</v>
      </c>
      <c r="J14" s="23" t="str">
        <f>'Access-Jul'!L14</f>
        <v>3</v>
      </c>
      <c r="K14" s="24"/>
      <c r="L14" s="24"/>
      <c r="M14" s="24"/>
      <c r="N14" s="24">
        <f t="shared" si="0"/>
        <v>0</v>
      </c>
      <c r="O14" s="24"/>
      <c r="P14" s="26">
        <f>IF('Access-Jul'!N14=0,'Access-Jul'!M14,0)</f>
        <v>0</v>
      </c>
      <c r="Q14" s="26">
        <f>IF('Access-Jul'!N14&gt;0,'Access-Jul'!N14,0)</f>
        <v>65479</v>
      </c>
      <c r="R14" s="26">
        <f t="shared" si="1"/>
        <v>65479</v>
      </c>
      <c r="S14" s="26">
        <f>'Access-Jul'!O14</f>
        <v>64363.69</v>
      </c>
      <c r="T14" s="41">
        <f t="shared" si="2"/>
        <v>0.98296690542005838</v>
      </c>
      <c r="U14" s="26">
        <f>'Access-Jul'!P14</f>
        <v>64363.69</v>
      </c>
      <c r="V14" s="41">
        <f t="shared" si="3"/>
        <v>0.98296690542005838</v>
      </c>
      <c r="W14" s="26">
        <f>'Access-Jul'!Q14</f>
        <v>64363.69</v>
      </c>
      <c r="X14" s="41">
        <f t="shared" si="4"/>
        <v>0.98296690542005838</v>
      </c>
    </row>
    <row r="15" spans="1:24" ht="28.5" customHeight="1">
      <c r="A15" s="31" t="str">
        <f>'Access-Jul'!A15</f>
        <v>26262</v>
      </c>
      <c r="B15" s="27" t="str">
        <f>'Access-Jul'!B15</f>
        <v>UNIVERSIDADE FEDERAL DE SAO PAULO</v>
      </c>
      <c r="C15" s="23" t="str">
        <f>CONCATENATE('Access-Jul'!C15,".",'Access-Jul'!D15)</f>
        <v>28.846</v>
      </c>
      <c r="D15" s="23" t="str">
        <f>CONCATENATE('Access-Jul'!E15,".",'Access-Jul'!G15)</f>
        <v>0901.0005</v>
      </c>
      <c r="E15" s="27" t="str">
        <f>'Access-Jul'!F15</f>
        <v>OPERACOES ESPECIAIS: CUMPRIMENTO DE SENTENCAS JUDICIAIS</v>
      </c>
      <c r="F15" s="27" t="str">
        <f>'Access-Jul'!H15</f>
        <v>SENTENCAS JUDICIAIS TRANSITADAS EM JULGADO (PRECATORIOS)</v>
      </c>
      <c r="G15" s="23" t="str">
        <f>'Access-Jul'!I15</f>
        <v>1</v>
      </c>
      <c r="H15" s="23" t="str">
        <f>'Access-Jul'!J15</f>
        <v>0100</v>
      </c>
      <c r="I15" s="27" t="str">
        <f>'Access-Jul'!K15</f>
        <v>RECURSOS ORDINARIOS</v>
      </c>
      <c r="J15" s="23" t="str">
        <f>'Access-Jul'!L15</f>
        <v>1</v>
      </c>
      <c r="K15" s="26"/>
      <c r="L15" s="26"/>
      <c r="M15" s="26"/>
      <c r="N15" s="24">
        <f t="shared" si="0"/>
        <v>0</v>
      </c>
      <c r="O15" s="26"/>
      <c r="P15" s="26">
        <f>IF('Access-Jul'!N15=0,'Access-Jul'!M15,0)</f>
        <v>0</v>
      </c>
      <c r="Q15" s="26">
        <f>IF('Access-Jul'!N15&gt;0,'Access-Jul'!N15,0)</f>
        <v>3274347</v>
      </c>
      <c r="R15" s="26">
        <f t="shared" si="1"/>
        <v>3274347</v>
      </c>
      <c r="S15" s="26">
        <f>'Access-Jul'!O15</f>
        <v>3218528.99</v>
      </c>
      <c r="T15" s="41">
        <f t="shared" si="2"/>
        <v>0.98295293382161397</v>
      </c>
      <c r="U15" s="26">
        <f>'Access-Jul'!P15</f>
        <v>3218528.99</v>
      </c>
      <c r="V15" s="41">
        <f t="shared" si="3"/>
        <v>0.98295293382161397</v>
      </c>
      <c r="W15" s="26">
        <f>'Access-Jul'!Q15</f>
        <v>3218528.99</v>
      </c>
      <c r="X15" s="41">
        <f t="shared" si="4"/>
        <v>0.98295293382161397</v>
      </c>
    </row>
    <row r="16" spans="1:24" ht="28.5" customHeight="1">
      <c r="A16" s="31" t="str">
        <f>'Access-Jul'!A16</f>
        <v>26280</v>
      </c>
      <c r="B16" s="27" t="str">
        <f>'Access-Jul'!B16</f>
        <v>FUNDACAO UNIVERSIDADE FEDERAL DE SAO CARLOS</v>
      </c>
      <c r="C16" s="23" t="str">
        <f>CONCATENATE('Access-Jul'!C16,".",'Access-Jul'!D16)</f>
        <v>28.846</v>
      </c>
      <c r="D16" s="23" t="str">
        <f>CONCATENATE('Access-Jul'!E16,".",'Access-Jul'!G16)</f>
        <v>0901.0005</v>
      </c>
      <c r="E16" s="27" t="str">
        <f>'Access-Jul'!F16</f>
        <v>OPERACOES ESPECIAIS: CUMPRIMENTO DE SENTENCAS JUDICIAIS</v>
      </c>
      <c r="F16" s="27" t="str">
        <f>'Access-Jul'!H16</f>
        <v>SENTENCAS JUDICIAIS TRANSITADAS EM JULGADO (PRECATORIOS)</v>
      </c>
      <c r="G16" s="23" t="str">
        <f>'Access-Jul'!I16</f>
        <v>1</v>
      </c>
      <c r="H16" s="23" t="str">
        <f>'Access-Jul'!J16</f>
        <v>0100</v>
      </c>
      <c r="I16" s="27" t="str">
        <f>'Access-Jul'!K16</f>
        <v>RECURSOS ORDINARIOS</v>
      </c>
      <c r="J16" s="23" t="str">
        <f>'Access-Jul'!L16</f>
        <v>1</v>
      </c>
      <c r="K16" s="26"/>
      <c r="L16" s="26"/>
      <c r="M16" s="26"/>
      <c r="N16" s="24">
        <f t="shared" si="0"/>
        <v>0</v>
      </c>
      <c r="O16" s="26"/>
      <c r="P16" s="26">
        <f>IF('Access-Jul'!N16=0,'Access-Jul'!M16,0)</f>
        <v>0</v>
      </c>
      <c r="Q16" s="26">
        <f>IF('Access-Jul'!N16&gt;0,'Access-Jul'!N16,0)</f>
        <v>230851</v>
      </c>
      <c r="R16" s="26">
        <f t="shared" si="1"/>
        <v>230851</v>
      </c>
      <c r="S16" s="26">
        <f>'Access-Jul'!O16</f>
        <v>226915.65</v>
      </c>
      <c r="T16" s="41">
        <f t="shared" si="2"/>
        <v>0.98295285703765634</v>
      </c>
      <c r="U16" s="26">
        <f>'Access-Jul'!P16</f>
        <v>226915.65</v>
      </c>
      <c r="V16" s="41">
        <f t="shared" si="3"/>
        <v>0.98295285703765634</v>
      </c>
      <c r="W16" s="26">
        <f>'Access-Jul'!Q16</f>
        <v>226915.65</v>
      </c>
      <c r="X16" s="41">
        <f t="shared" si="4"/>
        <v>0.98295285703765634</v>
      </c>
    </row>
    <row r="17" spans="1:24" ht="28.5" customHeight="1">
      <c r="A17" s="31" t="str">
        <f>'Access-Jul'!A17</f>
        <v>26283</v>
      </c>
      <c r="B17" s="27" t="str">
        <f>'Access-Jul'!B17</f>
        <v>FUNDACAO UNIVERSIDADE FED.DE MATO GROS.DO SUL</v>
      </c>
      <c r="C17" s="23" t="str">
        <f>CONCATENATE('Access-Jul'!C17,".",'Access-Jul'!D17)</f>
        <v>28.846</v>
      </c>
      <c r="D17" s="23" t="str">
        <f>CONCATENATE('Access-Jul'!E17,".",'Access-Jul'!G17)</f>
        <v>0901.0005</v>
      </c>
      <c r="E17" s="27" t="str">
        <f>'Access-Jul'!F17</f>
        <v>OPERACOES ESPECIAIS: CUMPRIMENTO DE SENTENCAS JUDICIAIS</v>
      </c>
      <c r="F17" s="27" t="str">
        <f>'Access-Jul'!H17</f>
        <v>SENTENCAS JUDICIAIS TRANSITADAS EM JULGADO (PRECATORIOS)</v>
      </c>
      <c r="G17" s="23" t="str">
        <f>'Access-Jul'!I17</f>
        <v>1</v>
      </c>
      <c r="H17" s="23" t="str">
        <f>'Access-Jul'!J17</f>
        <v>0100</v>
      </c>
      <c r="I17" s="27" t="str">
        <f>'Access-Jul'!K17</f>
        <v>RECURSOS ORDINARIOS</v>
      </c>
      <c r="J17" s="23" t="str">
        <f>'Access-Jul'!L17</f>
        <v>3</v>
      </c>
      <c r="K17" s="24"/>
      <c r="L17" s="24"/>
      <c r="M17" s="24"/>
      <c r="N17" s="24">
        <f t="shared" si="0"/>
        <v>0</v>
      </c>
      <c r="O17" s="24"/>
      <c r="P17" s="26">
        <f>IF('Access-Jul'!N17=0,'Access-Jul'!M17,0)</f>
        <v>0</v>
      </c>
      <c r="Q17" s="26">
        <f>IF('Access-Jul'!N17&gt;0,'Access-Jul'!N17,0)</f>
        <v>254172</v>
      </c>
      <c r="R17" s="26">
        <f t="shared" si="1"/>
        <v>254172</v>
      </c>
      <c r="S17" s="26">
        <f>'Access-Jul'!O17</f>
        <v>233278.87</v>
      </c>
      <c r="T17" s="41">
        <f t="shared" si="2"/>
        <v>0.91779924617975228</v>
      </c>
      <c r="U17" s="26">
        <f>'Access-Jul'!P17</f>
        <v>233278.87</v>
      </c>
      <c r="V17" s="41">
        <f t="shared" si="3"/>
        <v>0.91779924617975228</v>
      </c>
      <c r="W17" s="26">
        <f>'Access-Jul'!Q17</f>
        <v>233278.87</v>
      </c>
      <c r="X17" s="41">
        <f t="shared" si="4"/>
        <v>0.91779924617975228</v>
      </c>
    </row>
    <row r="18" spans="1:24" ht="28.5" customHeight="1">
      <c r="A18" s="31" t="str">
        <f>'Access-Jul'!A18</f>
        <v>26283</v>
      </c>
      <c r="B18" s="27" t="str">
        <f>'Access-Jul'!B18</f>
        <v>FUNDACAO UNIVERSIDADE FED.DE MATO GROS.DO SUL</v>
      </c>
      <c r="C18" s="23" t="str">
        <f>CONCATENATE('Access-Jul'!C18,".",'Access-Jul'!D18)</f>
        <v>28.846</v>
      </c>
      <c r="D18" s="23" t="str">
        <f>CONCATENATE('Access-Jul'!E18,".",'Access-Jul'!G18)</f>
        <v>0901.0005</v>
      </c>
      <c r="E18" s="27" t="str">
        <f>'Access-Jul'!F18</f>
        <v>OPERACOES ESPECIAIS: CUMPRIMENTO DE SENTENCAS JUDICIAIS</v>
      </c>
      <c r="F18" s="27" t="str">
        <f>'Access-Jul'!H18</f>
        <v>SENTENCAS JUDICIAIS TRANSITADAS EM JULGADO (PRECATORIOS)</v>
      </c>
      <c r="G18" s="23" t="str">
        <f>'Access-Jul'!I18</f>
        <v>1</v>
      </c>
      <c r="H18" s="23" t="str">
        <f>'Access-Jul'!J18</f>
        <v>0100</v>
      </c>
      <c r="I18" s="27" t="str">
        <f>'Access-Jul'!K18</f>
        <v>RECURSOS ORDINARIOS</v>
      </c>
      <c r="J18" s="23" t="str">
        <f>'Access-Jul'!L18</f>
        <v>1</v>
      </c>
      <c r="K18" s="24"/>
      <c r="L18" s="24"/>
      <c r="M18" s="24"/>
      <c r="N18" s="24">
        <f t="shared" si="0"/>
        <v>0</v>
      </c>
      <c r="O18" s="24"/>
      <c r="P18" s="26">
        <f>IF('Access-Jul'!N18=0,'Access-Jul'!M18,0)</f>
        <v>0</v>
      </c>
      <c r="Q18" s="26">
        <f>IF('Access-Jul'!N18&gt;0,'Access-Jul'!N18,0)</f>
        <v>1375710</v>
      </c>
      <c r="R18" s="26">
        <f t="shared" si="1"/>
        <v>1375710</v>
      </c>
      <c r="S18" s="26">
        <f>'Access-Jul'!O18</f>
        <v>1352258.69</v>
      </c>
      <c r="T18" s="41">
        <f t="shared" si="2"/>
        <v>0.9829533041120585</v>
      </c>
      <c r="U18" s="26">
        <f>'Access-Jul'!P18</f>
        <v>1352258.69</v>
      </c>
      <c r="V18" s="41">
        <f t="shared" si="3"/>
        <v>0.9829533041120585</v>
      </c>
      <c r="W18" s="26">
        <f>'Access-Jul'!Q18</f>
        <v>1352258.69</v>
      </c>
      <c r="X18" s="41">
        <f t="shared" si="4"/>
        <v>0.9829533041120585</v>
      </c>
    </row>
    <row r="19" spans="1:24" ht="28.5" customHeight="1">
      <c r="A19" s="31" t="str">
        <f>'Access-Jul'!A19</f>
        <v>26352</v>
      </c>
      <c r="B19" s="27" t="str">
        <f>'Access-Jul'!B19</f>
        <v>FUNDACAO UNIVERSIDADE FEDERAL DO ABC</v>
      </c>
      <c r="C19" s="23" t="str">
        <f>CONCATENATE('Access-Jul'!C19,".",'Access-Jul'!D19)</f>
        <v>28.846</v>
      </c>
      <c r="D19" s="23" t="str">
        <f>CONCATENATE('Access-Jul'!E19,".",'Access-Jul'!G19)</f>
        <v>0901.0005</v>
      </c>
      <c r="E19" s="27" t="str">
        <f>'Access-Jul'!F19</f>
        <v>OPERACOES ESPECIAIS: CUMPRIMENTO DE SENTENCAS JUDICIAIS</v>
      </c>
      <c r="F19" s="27" t="str">
        <f>'Access-Jul'!H19</f>
        <v>SENTENCAS JUDICIAIS TRANSITADAS EM JULGADO (PRECATORIOS)</v>
      </c>
      <c r="G19" s="23" t="str">
        <f>'Access-Jul'!I19</f>
        <v>1</v>
      </c>
      <c r="H19" s="23" t="str">
        <f>'Access-Jul'!J19</f>
        <v>0100</v>
      </c>
      <c r="I19" s="27" t="str">
        <f>'Access-Jul'!K19</f>
        <v>RECURSOS ORDINARIOS</v>
      </c>
      <c r="J19" s="23" t="str">
        <f>'Access-Jul'!L19</f>
        <v>1</v>
      </c>
      <c r="K19" s="24"/>
      <c r="L19" s="24"/>
      <c r="M19" s="24"/>
      <c r="N19" s="24">
        <f t="shared" si="0"/>
        <v>0</v>
      </c>
      <c r="O19" s="24"/>
      <c r="P19" s="26">
        <f>IF('Access-Jul'!N19=0,'Access-Jul'!M19,0)</f>
        <v>0</v>
      </c>
      <c r="Q19" s="26">
        <f>IF('Access-Jul'!N19&gt;0,'Access-Jul'!N19,0)</f>
        <v>99156</v>
      </c>
      <c r="R19" s="26">
        <f t="shared" si="1"/>
        <v>99156</v>
      </c>
      <c r="S19" s="26">
        <f>'Access-Jul'!O19</f>
        <v>97465.95</v>
      </c>
      <c r="T19" s="41">
        <f t="shared" si="2"/>
        <v>0.98295564564927984</v>
      </c>
      <c r="U19" s="26">
        <f>'Access-Jul'!P19</f>
        <v>97465.95</v>
      </c>
      <c r="V19" s="41">
        <f t="shared" si="3"/>
        <v>0.98295564564927984</v>
      </c>
      <c r="W19" s="26">
        <f>'Access-Jul'!Q19</f>
        <v>97465.95</v>
      </c>
      <c r="X19" s="41">
        <f t="shared" si="4"/>
        <v>0.98295564564927984</v>
      </c>
    </row>
    <row r="20" spans="1:24" ht="28.5" customHeight="1">
      <c r="A20" s="31" t="str">
        <f>'Access-Jul'!A20</f>
        <v>26439</v>
      </c>
      <c r="B20" s="27" t="str">
        <f>'Access-Jul'!B20</f>
        <v>INST.FED.DE EDUC.,CIENC.E TEC.DE SAO PAULO</v>
      </c>
      <c r="C20" s="23" t="str">
        <f>CONCATENATE('Access-Jul'!C20,".",'Access-Jul'!D20)</f>
        <v>28.846</v>
      </c>
      <c r="D20" s="23" t="str">
        <f>CONCATENATE('Access-Jul'!E20,".",'Access-Jul'!G20)</f>
        <v>0901.0005</v>
      </c>
      <c r="E20" s="27" t="str">
        <f>'Access-Jul'!F20</f>
        <v>OPERACOES ESPECIAIS: CUMPRIMENTO DE SENTENCAS JUDICIAIS</v>
      </c>
      <c r="F20" s="27" t="str">
        <f>'Access-Jul'!H20</f>
        <v>SENTENCAS JUDICIAIS TRANSITADAS EM JULGADO (PRECATORIOS)</v>
      </c>
      <c r="G20" s="23" t="str">
        <f>'Access-Jul'!I20</f>
        <v>1</v>
      </c>
      <c r="H20" s="23" t="str">
        <f>'Access-Jul'!J20</f>
        <v>0100</v>
      </c>
      <c r="I20" s="27" t="str">
        <f>'Access-Jul'!K20</f>
        <v>RECURSOS ORDINARIOS</v>
      </c>
      <c r="J20" s="23" t="str">
        <f>'Access-Jul'!L20</f>
        <v>1</v>
      </c>
      <c r="K20" s="24"/>
      <c r="L20" s="24"/>
      <c r="M20" s="24"/>
      <c r="N20" s="24">
        <f t="shared" si="0"/>
        <v>0</v>
      </c>
      <c r="O20" s="24"/>
      <c r="P20" s="26">
        <f>IF('Access-Jul'!N20=0,'Access-Jul'!M20,0)</f>
        <v>0</v>
      </c>
      <c r="Q20" s="26">
        <f>IF('Access-Jul'!N20&gt;0,'Access-Jul'!N20,0)</f>
        <v>85663</v>
      </c>
      <c r="R20" s="26">
        <f t="shared" si="1"/>
        <v>85663</v>
      </c>
      <c r="S20" s="26">
        <f>'Access-Jul'!O20</f>
        <v>84202.83</v>
      </c>
      <c r="T20" s="41">
        <f t="shared" si="2"/>
        <v>0.98295448443318589</v>
      </c>
      <c r="U20" s="26">
        <f>'Access-Jul'!P20</f>
        <v>84202.83</v>
      </c>
      <c r="V20" s="41">
        <f t="shared" si="3"/>
        <v>0.98295448443318589</v>
      </c>
      <c r="W20" s="26">
        <f>'Access-Jul'!Q20</f>
        <v>84202.83</v>
      </c>
      <c r="X20" s="41">
        <f t="shared" si="4"/>
        <v>0.98295448443318589</v>
      </c>
    </row>
    <row r="21" spans="1:24" ht="28.5" customHeight="1">
      <c r="A21" s="31" t="str">
        <f>'Access-Jul'!A21</f>
        <v>40203</v>
      </c>
      <c r="B21" s="27" t="str">
        <f>'Access-Jul'!B21</f>
        <v>FUNDACAO JORGE DUPRAT FIG.DE SEG.MED.TRABALHO</v>
      </c>
      <c r="C21" s="23" t="str">
        <f>CONCATENATE('Access-Jul'!C21,".",'Access-Jul'!D21)</f>
        <v>28.846</v>
      </c>
      <c r="D21" s="23" t="str">
        <f>CONCATENATE('Access-Jul'!E21,".",'Access-Jul'!G21)</f>
        <v>0901.0005</v>
      </c>
      <c r="E21" s="27" t="str">
        <f>'Access-Jul'!F21</f>
        <v>OPERACOES ESPECIAIS: CUMPRIMENTO DE SENTENCAS JUDICIAIS</v>
      </c>
      <c r="F21" s="27" t="str">
        <f>'Access-Jul'!H21</f>
        <v>SENTENCAS JUDICIAIS TRANSITADAS EM JULGADO (PRECATORIOS)</v>
      </c>
      <c r="G21" s="23" t="str">
        <f>'Access-Jul'!I21</f>
        <v>1</v>
      </c>
      <c r="H21" s="23" t="str">
        <f>'Access-Jul'!J21</f>
        <v>0100</v>
      </c>
      <c r="I21" s="27" t="str">
        <f>'Access-Jul'!K21</f>
        <v>RECURSOS ORDINARIOS</v>
      </c>
      <c r="J21" s="23" t="str">
        <f>'Access-Jul'!L21</f>
        <v>1</v>
      </c>
      <c r="K21" s="24"/>
      <c r="L21" s="24"/>
      <c r="M21" s="24"/>
      <c r="N21" s="24">
        <f t="shared" si="0"/>
        <v>0</v>
      </c>
      <c r="O21" s="24"/>
      <c r="P21" s="26">
        <f>IF('Access-Jul'!N21=0,'Access-Jul'!M21,0)</f>
        <v>0</v>
      </c>
      <c r="Q21" s="26">
        <f>IF('Access-Jul'!N21&gt;0,'Access-Jul'!N21,0)</f>
        <v>473460</v>
      </c>
      <c r="R21" s="26">
        <f t="shared" si="1"/>
        <v>473460</v>
      </c>
      <c r="S21" s="26">
        <f>'Access-Jul'!O21</f>
        <v>465389.11</v>
      </c>
      <c r="T21" s="41">
        <f t="shared" si="2"/>
        <v>0.98295338571368218</v>
      </c>
      <c r="U21" s="26">
        <f>'Access-Jul'!P21</f>
        <v>465389.11</v>
      </c>
      <c r="V21" s="41">
        <f t="shared" si="3"/>
        <v>0.98295338571368218</v>
      </c>
      <c r="W21" s="26">
        <f>'Access-Jul'!Q21</f>
        <v>465389.11</v>
      </c>
      <c r="X21" s="41">
        <f t="shared" si="4"/>
        <v>0.98295338571368218</v>
      </c>
    </row>
    <row r="22" spans="1:24" ht="28.5" customHeight="1">
      <c r="A22" s="31" t="str">
        <f>'Access-Jul'!A22</f>
        <v>44201</v>
      </c>
      <c r="B22" s="27" t="str">
        <f>'Access-Jul'!B22</f>
        <v>INST.BRAS.DO MEIO AMB.E REC.NAT.RENOVAVEIS</v>
      </c>
      <c r="C22" s="23" t="str">
        <f>CONCATENATE('Access-Jul'!C22,".",'Access-Jul'!D22)</f>
        <v>28.846</v>
      </c>
      <c r="D22" s="23" t="str">
        <f>CONCATENATE('Access-Jul'!E22,".",'Access-Jul'!G22)</f>
        <v>0901.0005</v>
      </c>
      <c r="E22" s="27" t="str">
        <f>'Access-Jul'!F22</f>
        <v>OPERACOES ESPECIAIS: CUMPRIMENTO DE SENTENCAS JUDICIAIS</v>
      </c>
      <c r="F22" s="27" t="str">
        <f>'Access-Jul'!H22</f>
        <v>SENTENCAS JUDICIAIS TRANSITADAS EM JULGADO (PRECATORIOS)</v>
      </c>
      <c r="G22" s="23" t="str">
        <f>'Access-Jul'!I22</f>
        <v>1</v>
      </c>
      <c r="H22" s="23" t="str">
        <f>'Access-Jul'!J22</f>
        <v>0100</v>
      </c>
      <c r="I22" s="27" t="str">
        <f>'Access-Jul'!K22</f>
        <v>RECURSOS ORDINARIOS</v>
      </c>
      <c r="J22" s="23" t="str">
        <f>'Access-Jul'!L22</f>
        <v>3</v>
      </c>
      <c r="K22" s="26"/>
      <c r="L22" s="26"/>
      <c r="M22" s="26"/>
      <c r="N22" s="24">
        <f t="shared" si="0"/>
        <v>0</v>
      </c>
      <c r="O22" s="26"/>
      <c r="P22" s="26">
        <f>IF('Access-Jul'!N22=0,'Access-Jul'!M22,0)</f>
        <v>0</v>
      </c>
      <c r="Q22" s="26">
        <f>IF('Access-Jul'!N22&gt;0,'Access-Jul'!N22,0)</f>
        <v>66079</v>
      </c>
      <c r="R22" s="26">
        <f t="shared" si="1"/>
        <v>66079</v>
      </c>
      <c r="S22" s="26">
        <f>'Access-Jul'!O22</f>
        <v>0</v>
      </c>
      <c r="T22" s="41">
        <f t="shared" si="2"/>
        <v>0</v>
      </c>
      <c r="U22" s="26">
        <f>'Access-Jul'!P22</f>
        <v>0</v>
      </c>
      <c r="V22" s="41">
        <f t="shared" si="3"/>
        <v>0</v>
      </c>
      <c r="W22" s="26">
        <f>'Access-Jul'!Q22</f>
        <v>0</v>
      </c>
      <c r="X22" s="41">
        <f t="shared" si="4"/>
        <v>0</v>
      </c>
    </row>
    <row r="23" spans="1:24" ht="28.5" customHeight="1">
      <c r="A23" s="31" t="str">
        <f>'Access-Jul'!A23</f>
        <v>44201</v>
      </c>
      <c r="B23" s="27" t="str">
        <f>'Access-Jul'!B23</f>
        <v>INST.BRAS.DO MEIO AMB.E REC.NAT.RENOVAVEIS</v>
      </c>
      <c r="C23" s="23" t="str">
        <f>CONCATENATE('Access-Jul'!C23,".",'Access-Jul'!D23)</f>
        <v>28.846</v>
      </c>
      <c r="D23" s="23" t="str">
        <f>CONCATENATE('Access-Jul'!E23,".",'Access-Jul'!G23)</f>
        <v>0901.0005</v>
      </c>
      <c r="E23" s="27" t="str">
        <f>'Access-Jul'!F23</f>
        <v>OPERACOES ESPECIAIS: CUMPRIMENTO DE SENTENCAS JUDICIAIS</v>
      </c>
      <c r="F23" s="27" t="str">
        <f>'Access-Jul'!H23</f>
        <v>SENTENCAS JUDICIAIS TRANSITADAS EM JULGADO (PRECATORIOS)</v>
      </c>
      <c r="G23" s="23" t="str">
        <f>'Access-Jul'!I23</f>
        <v>1</v>
      </c>
      <c r="H23" s="23" t="str">
        <f>'Access-Jul'!J23</f>
        <v>0100</v>
      </c>
      <c r="I23" s="27" t="str">
        <f>'Access-Jul'!K23</f>
        <v>RECURSOS ORDINARIOS</v>
      </c>
      <c r="J23" s="23" t="str">
        <f>'Access-Jul'!L23</f>
        <v>1</v>
      </c>
      <c r="K23" s="26"/>
      <c r="L23" s="26"/>
      <c r="M23" s="26"/>
      <c r="N23" s="24">
        <f t="shared" si="0"/>
        <v>0</v>
      </c>
      <c r="O23" s="26"/>
      <c r="P23" s="26">
        <f>IF('Access-Jul'!N23=0,'Access-Jul'!M23,0)</f>
        <v>0</v>
      </c>
      <c r="Q23" s="26">
        <f>IF('Access-Jul'!N23&gt;0,'Access-Jul'!N23,0)</f>
        <v>209695</v>
      </c>
      <c r="R23" s="26">
        <f t="shared" si="1"/>
        <v>209695</v>
      </c>
      <c r="S23" s="26">
        <f>'Access-Jul'!O23</f>
        <v>206120.85</v>
      </c>
      <c r="T23" s="41">
        <f t="shared" si="2"/>
        <v>0.98295548296335156</v>
      </c>
      <c r="U23" s="26">
        <f>'Access-Jul'!P23</f>
        <v>206120.85</v>
      </c>
      <c r="V23" s="41">
        <f t="shared" si="3"/>
        <v>0.98295548296335156</v>
      </c>
      <c r="W23" s="26">
        <f>'Access-Jul'!Q23</f>
        <v>206120.85</v>
      </c>
      <c r="X23" s="41">
        <f t="shared" si="4"/>
        <v>0.98295548296335156</v>
      </c>
    </row>
    <row r="24" spans="1:24" ht="28.5" customHeight="1">
      <c r="A24" s="31" t="str">
        <f>'Access-Jul'!A24</f>
        <v>55201</v>
      </c>
      <c r="B24" s="27" t="str">
        <f>'Access-Jul'!B24</f>
        <v>INSTITUTO NACIONAL DO SEGURO SOCIAL - INSS</v>
      </c>
      <c r="C24" s="23" t="str">
        <f>CONCATENATE('Access-Jul'!C24,".",'Access-Jul'!D24)</f>
        <v>28.846</v>
      </c>
      <c r="D24" s="23" t="str">
        <f>CONCATENATE('Access-Jul'!E24,".",'Access-Jul'!G24)</f>
        <v>0901.0005</v>
      </c>
      <c r="E24" s="27" t="str">
        <f>'Access-Jul'!F24</f>
        <v>OPERACOES ESPECIAIS: CUMPRIMENTO DE SENTENCAS JUDICIAIS</v>
      </c>
      <c r="F24" s="27" t="str">
        <f>'Access-Jul'!H24</f>
        <v>SENTENCAS JUDICIAIS TRANSITADAS EM JULGADO (PRECATORIOS)</v>
      </c>
      <c r="G24" s="23" t="str">
        <f>'Access-Jul'!I24</f>
        <v>2</v>
      </c>
      <c r="H24" s="23" t="str">
        <f>'Access-Jul'!J24</f>
        <v>0100</v>
      </c>
      <c r="I24" s="27" t="str">
        <f>'Access-Jul'!K24</f>
        <v>RECURSOS ORDINARIOS</v>
      </c>
      <c r="J24" s="23" t="str">
        <f>'Access-Jul'!L24</f>
        <v>3</v>
      </c>
      <c r="K24" s="24"/>
      <c r="L24" s="24"/>
      <c r="M24" s="24"/>
      <c r="N24" s="24">
        <f t="shared" si="0"/>
        <v>0</v>
      </c>
      <c r="O24" s="24"/>
      <c r="P24" s="26">
        <f>IF('Access-Jul'!N24=0,'Access-Jul'!M24,0)</f>
        <v>0</v>
      </c>
      <c r="Q24" s="26">
        <f>IF('Access-Jul'!N24&gt;0,'Access-Jul'!N24,0)</f>
        <v>37975328</v>
      </c>
      <c r="R24" s="26">
        <f t="shared" si="1"/>
        <v>37975328</v>
      </c>
      <c r="S24" s="26">
        <f>'Access-Jul'!O24</f>
        <v>34520998.780000001</v>
      </c>
      <c r="T24" s="41">
        <f t="shared" si="2"/>
        <v>0.90903754090023925</v>
      </c>
      <c r="U24" s="26">
        <f>'Access-Jul'!P24</f>
        <v>34520998.780000001</v>
      </c>
      <c r="V24" s="41">
        <f t="shared" si="3"/>
        <v>0.90903754090023925</v>
      </c>
      <c r="W24" s="26">
        <f>'Access-Jul'!Q24</f>
        <v>34520998.780000001</v>
      </c>
      <c r="X24" s="41">
        <f t="shared" si="4"/>
        <v>0.90903754090023925</v>
      </c>
    </row>
    <row r="25" spans="1:24" ht="28.5" customHeight="1">
      <c r="A25" s="31" t="str">
        <f>'Access-Jul'!A25</f>
        <v>55201</v>
      </c>
      <c r="B25" s="27" t="str">
        <f>'Access-Jul'!B25</f>
        <v>INSTITUTO NACIONAL DO SEGURO SOCIAL - INSS</v>
      </c>
      <c r="C25" s="23" t="str">
        <f>CONCATENATE('Access-Jul'!C25,".",'Access-Jul'!D25)</f>
        <v>28.846</v>
      </c>
      <c r="D25" s="23" t="str">
        <f>CONCATENATE('Access-Jul'!E25,".",'Access-Jul'!G25)</f>
        <v>0901.0005</v>
      </c>
      <c r="E25" s="27" t="str">
        <f>'Access-Jul'!F25</f>
        <v>OPERACOES ESPECIAIS: CUMPRIMENTO DE SENTENCAS JUDICIAIS</v>
      </c>
      <c r="F25" s="27" t="str">
        <f>'Access-Jul'!H25</f>
        <v>SENTENCAS JUDICIAIS TRANSITADAS EM JULGADO (PRECATORIOS)</v>
      </c>
      <c r="G25" s="23" t="str">
        <f>'Access-Jul'!I25</f>
        <v>2</v>
      </c>
      <c r="H25" s="23" t="str">
        <f>'Access-Jul'!J25</f>
        <v>0100</v>
      </c>
      <c r="I25" s="27" t="str">
        <f>'Access-Jul'!K25</f>
        <v>RECURSOS ORDINARIOS</v>
      </c>
      <c r="J25" s="23" t="str">
        <f>'Access-Jul'!L25</f>
        <v>1</v>
      </c>
      <c r="K25" s="24"/>
      <c r="L25" s="24"/>
      <c r="M25" s="24"/>
      <c r="N25" s="24">
        <f t="shared" si="0"/>
        <v>0</v>
      </c>
      <c r="O25" s="24"/>
      <c r="P25" s="26">
        <f>IF('Access-Jul'!N25=0,'Access-Jul'!M25,0)</f>
        <v>0</v>
      </c>
      <c r="Q25" s="26">
        <f>IF('Access-Jul'!N25&gt;0,'Access-Jul'!N25,0)</f>
        <v>7539383</v>
      </c>
      <c r="R25" s="26">
        <f t="shared" si="1"/>
        <v>7539383</v>
      </c>
      <c r="S25" s="26">
        <f>'Access-Jul'!O25</f>
        <v>7221055.7199999997</v>
      </c>
      <c r="T25" s="41">
        <f t="shared" si="2"/>
        <v>0.9577780728210783</v>
      </c>
      <c r="U25" s="26">
        <f>'Access-Jul'!P25</f>
        <v>7221055.7199999997</v>
      </c>
      <c r="V25" s="41">
        <f t="shared" si="3"/>
        <v>0.9577780728210783</v>
      </c>
      <c r="W25" s="26">
        <f>'Access-Jul'!Q25</f>
        <v>7221055.7199999997</v>
      </c>
      <c r="X25" s="41">
        <f t="shared" si="4"/>
        <v>0.9577780728210783</v>
      </c>
    </row>
    <row r="26" spans="1:24" ht="28.5" customHeight="1">
      <c r="A26" s="31" t="str">
        <f>'Access-Jul'!A26</f>
        <v>55901</v>
      </c>
      <c r="B26" s="27" t="str">
        <f>'Access-Jul'!B26</f>
        <v>FUNDO NACIONAL DE ASSISTENCIA SOCIAL</v>
      </c>
      <c r="C26" s="23" t="str">
        <f>CONCATENATE('Access-Jul'!C26,".",'Access-Jul'!D26)</f>
        <v>28.846</v>
      </c>
      <c r="D26" s="23" t="str">
        <f>CONCATENATE('Access-Jul'!E26,".",'Access-Jul'!G26)</f>
        <v>0901.0005</v>
      </c>
      <c r="E26" s="27" t="str">
        <f>'Access-Jul'!F26</f>
        <v>OPERACOES ESPECIAIS: CUMPRIMENTO DE SENTENCAS JUDICIAIS</v>
      </c>
      <c r="F26" s="27" t="str">
        <f>'Access-Jul'!H26</f>
        <v>SENTENCAS JUDICIAIS TRANSITADAS EM JULGADO (PRECATORIOS)</v>
      </c>
      <c r="G26" s="23" t="str">
        <f>'Access-Jul'!I26</f>
        <v>2</v>
      </c>
      <c r="H26" s="23" t="str">
        <f>'Access-Jul'!J26</f>
        <v>0100</v>
      </c>
      <c r="I26" s="27" t="str">
        <f>'Access-Jul'!K26</f>
        <v>RECURSOS ORDINARIOS</v>
      </c>
      <c r="J26" s="23" t="str">
        <f>'Access-Jul'!L26</f>
        <v>3</v>
      </c>
      <c r="K26" s="24"/>
      <c r="L26" s="24"/>
      <c r="M26" s="24"/>
      <c r="N26" s="24">
        <f t="shared" si="0"/>
        <v>0</v>
      </c>
      <c r="O26" s="24"/>
      <c r="P26" s="26">
        <f>IF('Access-Jul'!N26=0,'Access-Jul'!M26,0)</f>
        <v>0</v>
      </c>
      <c r="Q26" s="26">
        <f>IF('Access-Jul'!N26&gt;0,'Access-Jul'!N26,0)</f>
        <v>81259165</v>
      </c>
      <c r="R26" s="26">
        <f t="shared" si="1"/>
        <v>81259165</v>
      </c>
      <c r="S26" s="26">
        <f>'Access-Jul'!O26</f>
        <v>79154555.900000006</v>
      </c>
      <c r="T26" s="41">
        <f t="shared" si="2"/>
        <v>0.97410004028468677</v>
      </c>
      <c r="U26" s="26">
        <f>'Access-Jul'!P26</f>
        <v>79154555.900000006</v>
      </c>
      <c r="V26" s="41">
        <f t="shared" si="3"/>
        <v>0.97410004028468677</v>
      </c>
      <c r="W26" s="26">
        <f>'Access-Jul'!Q26</f>
        <v>79154555.900000006</v>
      </c>
      <c r="X26" s="41">
        <f t="shared" si="4"/>
        <v>0.97410004028468677</v>
      </c>
    </row>
    <row r="27" spans="1:24" ht="28.5" customHeight="1">
      <c r="A27" s="31" t="str">
        <f>'Access-Jul'!A27</f>
        <v>55901</v>
      </c>
      <c r="B27" s="27" t="str">
        <f>'Access-Jul'!B27</f>
        <v>FUNDO NACIONAL DE ASSISTENCIA SOCIAL</v>
      </c>
      <c r="C27" s="23" t="str">
        <f>CONCATENATE('Access-Jul'!C27,".",'Access-Jul'!D27)</f>
        <v>28.846</v>
      </c>
      <c r="D27" s="23" t="str">
        <f>CONCATENATE('Access-Jul'!E27,".",'Access-Jul'!G27)</f>
        <v>0901.0625</v>
      </c>
      <c r="E27" s="27" t="str">
        <f>'Access-Jul'!F27</f>
        <v>OPERACOES ESPECIAIS: CUMPRIMENTO DE SENTENCAS JUDICIAIS</v>
      </c>
      <c r="F27" s="27" t="str">
        <f>'Access-Jul'!H27</f>
        <v>SENTENCAS JUDICIAIS TRANSITADAS EM JULGADO DE PEQUENO VALOR</v>
      </c>
      <c r="G27" s="23" t="str">
        <f>'Access-Jul'!I27</f>
        <v>2</v>
      </c>
      <c r="H27" s="23" t="str">
        <f>'Access-Jul'!J27</f>
        <v>0100</v>
      </c>
      <c r="I27" s="27" t="str">
        <f>'Access-Jul'!K27</f>
        <v>RECURSOS ORDINARIOS</v>
      </c>
      <c r="J27" s="23" t="str">
        <f>'Access-Jul'!L27</f>
        <v>3</v>
      </c>
      <c r="K27" s="24"/>
      <c r="L27" s="24"/>
      <c r="M27" s="24"/>
      <c r="N27" s="24">
        <f t="shared" si="0"/>
        <v>0</v>
      </c>
      <c r="O27" s="24"/>
      <c r="P27" s="26">
        <f>IF('Access-Jul'!N27=0,'Access-Jul'!M27,0)</f>
        <v>92555394</v>
      </c>
      <c r="Q27" s="26">
        <f>IF('Access-Jul'!N27&gt;0,'Access-Jul'!N27,0)</f>
        <v>0</v>
      </c>
      <c r="R27" s="26">
        <f t="shared" si="1"/>
        <v>92555394</v>
      </c>
      <c r="S27" s="26">
        <f>'Access-Jul'!O27</f>
        <v>92506903.140000001</v>
      </c>
      <c r="T27" s="41">
        <f t="shared" si="2"/>
        <v>0.99947608823317202</v>
      </c>
      <c r="U27" s="26">
        <f>'Access-Jul'!P27</f>
        <v>92506903.140000001</v>
      </c>
      <c r="V27" s="41">
        <f t="shared" si="3"/>
        <v>0.99947608823317202</v>
      </c>
      <c r="W27" s="26">
        <f>'Access-Jul'!Q27</f>
        <v>92506903.140000001</v>
      </c>
      <c r="X27" s="41">
        <f t="shared" si="4"/>
        <v>0.99947608823317202</v>
      </c>
    </row>
    <row r="28" spans="1:24" ht="28.5" customHeight="1">
      <c r="A28" s="31" t="str">
        <f>'Access-Jul'!A28</f>
        <v>55902</v>
      </c>
      <c r="B28" s="27" t="str">
        <f>'Access-Jul'!B28</f>
        <v>FUNDO DO REGIME GERAL DA PREVID.SOCIAL-FRGPS</v>
      </c>
      <c r="C28" s="23" t="str">
        <f>CONCATENATE('Access-Jul'!C28,".",'Access-Jul'!D28)</f>
        <v>28.846</v>
      </c>
      <c r="D28" s="23" t="str">
        <f>CONCATENATE('Access-Jul'!E28,".",'Access-Jul'!G28)</f>
        <v>0901.0005</v>
      </c>
      <c r="E28" s="27" t="str">
        <f>'Access-Jul'!F28</f>
        <v>OPERACOES ESPECIAIS: CUMPRIMENTO DE SENTENCAS JUDICIAIS</v>
      </c>
      <c r="F28" s="27" t="str">
        <f>'Access-Jul'!H28</f>
        <v>SENTENCAS JUDICIAIS TRANSITADAS EM JULGADO (PRECATORIOS)</v>
      </c>
      <c r="G28" s="23" t="str">
        <f>'Access-Jul'!I28</f>
        <v>2</v>
      </c>
      <c r="H28" s="23" t="str">
        <f>'Access-Jul'!J28</f>
        <v>0100</v>
      </c>
      <c r="I28" s="27" t="str">
        <f>'Access-Jul'!K28</f>
        <v>RECURSOS ORDINARIOS</v>
      </c>
      <c r="J28" s="23" t="str">
        <f>'Access-Jul'!L28</f>
        <v>3</v>
      </c>
      <c r="K28" s="24"/>
      <c r="L28" s="24"/>
      <c r="M28" s="24"/>
      <c r="N28" s="24">
        <f t="shared" si="0"/>
        <v>0</v>
      </c>
      <c r="O28" s="24"/>
      <c r="P28" s="26">
        <f>IF('Access-Jul'!N28=0,'Access-Jul'!M28,0)</f>
        <v>0</v>
      </c>
      <c r="Q28" s="26">
        <f>IF('Access-Jul'!N28&gt;0,'Access-Jul'!N28,0)</f>
        <v>2264051660</v>
      </c>
      <c r="R28" s="26">
        <f t="shared" si="1"/>
        <v>2264051660</v>
      </c>
      <c r="S28" s="26">
        <f>'Access-Jul'!O28</f>
        <v>2213508161.0500002</v>
      </c>
      <c r="T28" s="41">
        <f t="shared" si="2"/>
        <v>0.9776756423702806</v>
      </c>
      <c r="U28" s="26">
        <f>'Access-Jul'!P28</f>
        <v>2213508161.0500002</v>
      </c>
      <c r="V28" s="41">
        <f t="shared" si="3"/>
        <v>0.9776756423702806</v>
      </c>
      <c r="W28" s="26">
        <f>'Access-Jul'!Q28</f>
        <v>2213508161.0500002</v>
      </c>
      <c r="X28" s="41">
        <f t="shared" si="4"/>
        <v>0.9776756423702806</v>
      </c>
    </row>
    <row r="29" spans="1:24" ht="28.5" customHeight="1">
      <c r="A29" s="31" t="str">
        <f>'Access-Jul'!A29</f>
        <v>55902</v>
      </c>
      <c r="B29" s="27" t="str">
        <f>'Access-Jul'!B29</f>
        <v>FUNDO DO REGIME GERAL DA PREVID.SOCIAL-FRGPS</v>
      </c>
      <c r="C29" s="23" t="str">
        <f>CONCATENATE('Access-Jul'!C29,".",'Access-Jul'!D29)</f>
        <v>28.846</v>
      </c>
      <c r="D29" s="23" t="str">
        <f>CONCATENATE('Access-Jul'!E29,".",'Access-Jul'!G29)</f>
        <v>0901.0625</v>
      </c>
      <c r="E29" s="27" t="str">
        <f>'Access-Jul'!F29</f>
        <v>OPERACOES ESPECIAIS: CUMPRIMENTO DE SENTENCAS JUDICIAIS</v>
      </c>
      <c r="F29" s="27" t="str">
        <f>'Access-Jul'!H29</f>
        <v>SENTENCAS JUDICIAIS TRANSITADAS EM JULGADO DE PEQUENO VALOR</v>
      </c>
      <c r="G29" s="23" t="str">
        <f>'Access-Jul'!I29</f>
        <v>2</v>
      </c>
      <c r="H29" s="23" t="str">
        <f>'Access-Jul'!J29</f>
        <v>0100</v>
      </c>
      <c r="I29" s="27" t="str">
        <f>'Access-Jul'!K29</f>
        <v>RECURSOS ORDINARIOS</v>
      </c>
      <c r="J29" s="23" t="str">
        <f>'Access-Jul'!L29</f>
        <v>3</v>
      </c>
      <c r="K29" s="24"/>
      <c r="L29" s="24"/>
      <c r="M29" s="24"/>
      <c r="N29" s="24">
        <f t="shared" si="0"/>
        <v>0</v>
      </c>
      <c r="O29" s="24"/>
      <c r="P29" s="26">
        <f>IF('Access-Jul'!N29=0,'Access-Jul'!M29,0)</f>
        <v>839523162</v>
      </c>
      <c r="Q29" s="26">
        <f>IF('Access-Jul'!N29&gt;0,'Access-Jul'!N29,0)</f>
        <v>0</v>
      </c>
      <c r="R29" s="26">
        <f t="shared" si="1"/>
        <v>839523162</v>
      </c>
      <c r="S29" s="26">
        <f>'Access-Jul'!O29</f>
        <v>838577477.78999996</v>
      </c>
      <c r="T29" s="41">
        <f t="shared" si="2"/>
        <v>0.99887354601658984</v>
      </c>
      <c r="U29" s="26">
        <f>'Access-Jul'!P29</f>
        <v>838577477.78999996</v>
      </c>
      <c r="V29" s="41">
        <f t="shared" si="3"/>
        <v>0.99887354601658984</v>
      </c>
      <c r="W29" s="26">
        <f>'Access-Jul'!Q29</f>
        <v>838577477.78999996</v>
      </c>
      <c r="X29" s="41">
        <f t="shared" si="4"/>
        <v>0.99887354601658984</v>
      </c>
    </row>
    <row r="30" spans="1:24" ht="28.5" customHeight="1">
      <c r="A30" s="31" t="str">
        <f>'Access-Jul'!A30</f>
        <v>71103</v>
      </c>
      <c r="B30" s="27" t="str">
        <f>'Access-Jul'!B30</f>
        <v>ENCARGOS FINANC.DA UNIAO-SENTENCAS JUDICIAIS</v>
      </c>
      <c r="C30" s="23" t="str">
        <f>CONCATENATE('Access-Jul'!C30,".",'Access-Jul'!D30)</f>
        <v>28.846</v>
      </c>
      <c r="D30" s="23" t="str">
        <f>CONCATENATE('Access-Jul'!E30,".",'Access-Jul'!G30)</f>
        <v>0901.0005</v>
      </c>
      <c r="E30" s="27" t="str">
        <f>'Access-Jul'!F30</f>
        <v>OPERACOES ESPECIAIS: CUMPRIMENTO DE SENTENCAS JUDICIAIS</v>
      </c>
      <c r="F30" s="27" t="str">
        <f>'Access-Jul'!H30</f>
        <v>SENTENCAS JUDICIAIS TRANSITADAS EM JULGADO (PRECATORIOS)</v>
      </c>
      <c r="G30" s="23" t="str">
        <f>'Access-Jul'!I30</f>
        <v>1</v>
      </c>
      <c r="H30" s="23" t="str">
        <f>'Access-Jul'!J30</f>
        <v>0100</v>
      </c>
      <c r="I30" s="27" t="str">
        <f>'Access-Jul'!K30</f>
        <v>RECURSOS ORDINARIOS</v>
      </c>
      <c r="J30" s="23" t="str">
        <f>'Access-Jul'!L30</f>
        <v>5</v>
      </c>
      <c r="K30" s="24"/>
      <c r="L30" s="24"/>
      <c r="M30" s="24"/>
      <c r="N30" s="24">
        <f t="shared" si="0"/>
        <v>0</v>
      </c>
      <c r="O30" s="24"/>
      <c r="P30" s="26">
        <f>IF('Access-Jul'!N30=0,'Access-Jul'!M30,0)</f>
        <v>0</v>
      </c>
      <c r="Q30" s="26">
        <f>IF('Access-Jul'!M30&gt;0,'Access-Jul'!M30,0)</f>
        <v>23168353</v>
      </c>
      <c r="R30" s="26">
        <f t="shared" si="1"/>
        <v>23168353</v>
      </c>
      <c r="S30" s="26">
        <f>'Access-Jul'!O30</f>
        <v>19436718.859999999</v>
      </c>
      <c r="T30" s="41">
        <f t="shared" si="2"/>
        <v>0.83893399155304649</v>
      </c>
      <c r="U30" s="26">
        <f>'Access-Jul'!P30</f>
        <v>19436718.859999999</v>
      </c>
      <c r="V30" s="41">
        <f t="shared" si="3"/>
        <v>0.83893399155304649</v>
      </c>
      <c r="W30" s="26">
        <f>'Access-Jul'!Q30</f>
        <v>19436718.859999999</v>
      </c>
      <c r="X30" s="41">
        <f t="shared" si="4"/>
        <v>0.83893399155304649</v>
      </c>
    </row>
    <row r="31" spans="1:24" ht="28.5" customHeight="1">
      <c r="A31" s="31" t="str">
        <f>'Access-Jul'!A31</f>
        <v>71103</v>
      </c>
      <c r="B31" s="27" t="str">
        <f>'Access-Jul'!B31</f>
        <v>ENCARGOS FINANC.DA UNIAO-SENTENCAS JUDICIAIS</v>
      </c>
      <c r="C31" s="23" t="str">
        <f>CONCATENATE('Access-Jul'!C31,".",'Access-Jul'!D31)</f>
        <v>28.846</v>
      </c>
      <c r="D31" s="23" t="str">
        <f>CONCATENATE('Access-Jul'!E31,".",'Access-Jul'!G31)</f>
        <v>0901.0005</v>
      </c>
      <c r="E31" s="27" t="str">
        <f>'Access-Jul'!F31</f>
        <v>OPERACOES ESPECIAIS: CUMPRIMENTO DE SENTENCAS JUDICIAIS</v>
      </c>
      <c r="F31" s="27" t="str">
        <f>'Access-Jul'!H31</f>
        <v>SENTENCAS JUDICIAIS TRANSITADAS EM JULGADO (PRECATORIOS)</v>
      </c>
      <c r="G31" s="23" t="str">
        <f>'Access-Jul'!I31</f>
        <v>1</v>
      </c>
      <c r="H31" s="23" t="str">
        <f>'Access-Jul'!J31</f>
        <v>0100</v>
      </c>
      <c r="I31" s="27" t="str">
        <f>'Access-Jul'!K31</f>
        <v>RECURSOS ORDINARIOS</v>
      </c>
      <c r="J31" s="23" t="str">
        <f>'Access-Jul'!L31</f>
        <v>1</v>
      </c>
      <c r="K31" s="24"/>
      <c r="L31" s="24"/>
      <c r="M31" s="24"/>
      <c r="N31" s="24">
        <f t="shared" si="0"/>
        <v>0</v>
      </c>
      <c r="O31" s="24"/>
      <c r="P31" s="26">
        <f>IF('Access-Jul'!N31=0,'Access-Jul'!M31,0)</f>
        <v>0</v>
      </c>
      <c r="Q31" s="26">
        <f>IF('Access-Jul'!N31&gt;0,'Access-Jul'!N31,0)</f>
        <v>68801402</v>
      </c>
      <c r="R31" s="26">
        <f t="shared" si="1"/>
        <v>68801402</v>
      </c>
      <c r="S31" s="26">
        <f>'Access-Jul'!O31</f>
        <v>68503036.599999994</v>
      </c>
      <c r="T31" s="41">
        <f t="shared" si="2"/>
        <v>0.9956633819758498</v>
      </c>
      <c r="U31" s="26">
        <f>'Access-Jul'!P31</f>
        <v>68503036.599999994</v>
      </c>
      <c r="V31" s="41">
        <f t="shared" si="3"/>
        <v>0.9956633819758498</v>
      </c>
      <c r="W31" s="26">
        <f>'Access-Jul'!Q31</f>
        <v>68503036.599999994</v>
      </c>
      <c r="X31" s="41">
        <f t="shared" si="4"/>
        <v>0.9956633819758498</v>
      </c>
    </row>
    <row r="32" spans="1:24" ht="28.5" customHeight="1">
      <c r="A32" s="31" t="str">
        <f>'Access-Jul'!A32</f>
        <v>71103</v>
      </c>
      <c r="B32" s="27" t="str">
        <f>'Access-Jul'!B32</f>
        <v>ENCARGOS FINANC.DA UNIAO-SENTENCAS JUDICIAIS</v>
      </c>
      <c r="C32" s="23" t="str">
        <f>CONCATENATE('Access-Jul'!C32,".",'Access-Jul'!D32)</f>
        <v>28.846</v>
      </c>
      <c r="D32" s="23" t="str">
        <f>CONCATENATE('Access-Jul'!E32,".",'Access-Jul'!G32)</f>
        <v>0901.0005</v>
      </c>
      <c r="E32" s="27" t="str">
        <f>'Access-Jul'!F32</f>
        <v>OPERACOES ESPECIAIS: CUMPRIMENTO DE SENTENCAS JUDICIAIS</v>
      </c>
      <c r="F32" s="27" t="str">
        <f>'Access-Jul'!H32</f>
        <v>SENTENCAS JUDICIAIS TRANSITADAS EM JULGADO (PRECATORIOS)</v>
      </c>
      <c r="G32" s="23" t="str">
        <f>'Access-Jul'!I32</f>
        <v>1</v>
      </c>
      <c r="H32" s="23" t="str">
        <f>'Access-Jul'!J32</f>
        <v>0144</v>
      </c>
      <c r="I32" s="27" t="str">
        <f>'Access-Jul'!K32</f>
        <v>TITULOS DE RESPONSABILID.DO TESOURO NACIONAL</v>
      </c>
      <c r="J32" s="23" t="str">
        <f>'Access-Jul'!L32</f>
        <v>3</v>
      </c>
      <c r="K32" s="24"/>
      <c r="L32" s="24"/>
      <c r="M32" s="24"/>
      <c r="N32" s="24">
        <f t="shared" si="0"/>
        <v>0</v>
      </c>
      <c r="O32" s="24"/>
      <c r="P32" s="26">
        <f>IF('Access-Jul'!N32=0,'Access-Jul'!M32,0)</f>
        <v>0</v>
      </c>
      <c r="Q32" s="26">
        <f>IF('Access-Jul'!N32&gt;0,'Access-Jul'!N32,0)</f>
        <v>899763337</v>
      </c>
      <c r="R32" s="26">
        <f t="shared" si="1"/>
        <v>899763337</v>
      </c>
      <c r="S32" s="26">
        <f>'Access-Jul'!O32</f>
        <v>788687344.69000006</v>
      </c>
      <c r="T32" s="41">
        <f t="shared" si="2"/>
        <v>0.87654976843094023</v>
      </c>
      <c r="U32" s="26">
        <f>'Access-Jul'!P32</f>
        <v>788687344.69000006</v>
      </c>
      <c r="V32" s="41">
        <f t="shared" si="3"/>
        <v>0.87654976843094023</v>
      </c>
      <c r="W32" s="26">
        <f>'Access-Jul'!Q32</f>
        <v>788687344.69000006</v>
      </c>
      <c r="X32" s="41">
        <f t="shared" si="4"/>
        <v>0.87654976843094023</v>
      </c>
    </row>
    <row r="33" spans="1:24" ht="28.5" customHeight="1">
      <c r="A33" s="31" t="str">
        <f>'Access-Jul'!A33</f>
        <v>71103</v>
      </c>
      <c r="B33" s="27" t="str">
        <f>'Access-Jul'!B33</f>
        <v>ENCARGOS FINANC.DA UNIAO-SENTENCAS JUDICIAIS</v>
      </c>
      <c r="C33" s="23" t="str">
        <f>CONCATENATE('Access-Jul'!C33,".",'Access-Jul'!D33)</f>
        <v>28.846</v>
      </c>
      <c r="D33" s="23" t="str">
        <f>CONCATENATE('Access-Jul'!E33,".",'Access-Jul'!G33)</f>
        <v>0901.00G5</v>
      </c>
      <c r="E33" s="27" t="str">
        <f>'Access-Jul'!F33</f>
        <v>OPERACOES ESPECIAIS: CUMPRIMENTO DE SENTENCAS JUDICIAIS</v>
      </c>
      <c r="F33" s="27" t="str">
        <f>'Access-Jul'!H33</f>
        <v>CONTRIBUICAO DA UNIAO, DE SUAS AUTARQUIAS E FUNDACOES PARA O</v>
      </c>
      <c r="G33" s="23" t="str">
        <f>'Access-Jul'!I33</f>
        <v>1</v>
      </c>
      <c r="H33" s="23" t="str">
        <f>'Access-Jul'!J33</f>
        <v>0100</v>
      </c>
      <c r="I33" s="27" t="str">
        <f>'Access-Jul'!K33</f>
        <v>RECURSOS ORDINARIOS</v>
      </c>
      <c r="J33" s="23" t="str">
        <f>'Access-Jul'!L33</f>
        <v>1</v>
      </c>
      <c r="K33" s="24"/>
      <c r="L33" s="24"/>
      <c r="M33" s="24"/>
      <c r="N33" s="24">
        <f t="shared" si="0"/>
        <v>0</v>
      </c>
      <c r="O33" s="24"/>
      <c r="P33" s="26">
        <f>IF('Access-Jul'!N33=0,'Access-Jul'!M33,0)</f>
        <v>3049954</v>
      </c>
      <c r="Q33" s="26">
        <f>IF('Access-Jul'!N33&gt;0,'Access-Jul'!N33,0)</f>
        <v>0</v>
      </c>
      <c r="R33" s="26">
        <f t="shared" si="1"/>
        <v>3049954</v>
      </c>
      <c r="S33" s="26">
        <f>'Access-Jul'!O33</f>
        <v>3049951.36</v>
      </c>
      <c r="T33" s="41">
        <f t="shared" si="2"/>
        <v>0.99999913441317467</v>
      </c>
      <c r="U33" s="26">
        <f>'Access-Jul'!P33</f>
        <v>3049949.26</v>
      </c>
      <c r="V33" s="41">
        <f t="shared" si="3"/>
        <v>0.99999844587820008</v>
      </c>
      <c r="W33" s="26">
        <f>'Access-Jul'!Q33</f>
        <v>3049949.26</v>
      </c>
      <c r="X33" s="41">
        <f t="shared" si="4"/>
        <v>0.99999844587820008</v>
      </c>
    </row>
    <row r="34" spans="1:24" ht="28.5" customHeight="1">
      <c r="A34" s="31" t="str">
        <f>'Access-Jul'!A34</f>
        <v>71103</v>
      </c>
      <c r="B34" s="27" t="str">
        <f>'Access-Jul'!B34</f>
        <v>ENCARGOS FINANC.DA UNIAO-SENTENCAS JUDICIAIS</v>
      </c>
      <c r="C34" s="23" t="str">
        <f>CONCATENATE('Access-Jul'!C34,".",'Access-Jul'!D34)</f>
        <v>28.846</v>
      </c>
      <c r="D34" s="23" t="str">
        <f>CONCATENATE('Access-Jul'!E34,".",'Access-Jul'!G34)</f>
        <v>0901.0625</v>
      </c>
      <c r="E34" s="27" t="str">
        <f>'Access-Jul'!F34</f>
        <v>OPERACOES ESPECIAIS: CUMPRIMENTO DE SENTENCAS JUDICIAIS</v>
      </c>
      <c r="F34" s="27" t="str">
        <f>'Access-Jul'!H34</f>
        <v>SENTENCAS JUDICIAIS TRANSITADAS EM JULGADO DE PEQUENO VALOR</v>
      </c>
      <c r="G34" s="23" t="str">
        <f>'Access-Jul'!I34</f>
        <v>1</v>
      </c>
      <c r="H34" s="23" t="str">
        <f>'Access-Jul'!J34</f>
        <v>0100</v>
      </c>
      <c r="I34" s="27" t="str">
        <f>'Access-Jul'!K34</f>
        <v>RECURSOS ORDINARIOS</v>
      </c>
      <c r="J34" s="23" t="str">
        <f>'Access-Jul'!L34</f>
        <v>5</v>
      </c>
      <c r="K34" s="24"/>
      <c r="L34" s="24"/>
      <c r="M34" s="24"/>
      <c r="N34" s="24">
        <f>K34+L34-M34</f>
        <v>0</v>
      </c>
      <c r="O34" s="24"/>
      <c r="P34" s="26">
        <f>IF('Access-Jul'!N34=0,'Access-Jul'!M34,0)</f>
        <v>86405</v>
      </c>
      <c r="Q34" s="26">
        <f>IF('Access-Jul'!N34&gt;0,'Access-Jul'!N34,0)</f>
        <v>0</v>
      </c>
      <c r="R34" s="26">
        <f>N34-O34+P34+Q34</f>
        <v>86405</v>
      </c>
      <c r="S34" s="26">
        <f>'Access-Jul'!O34</f>
        <v>86403.59</v>
      </c>
      <c r="T34" s="41">
        <f>IF(R34&gt;0,S34/R34,0)</f>
        <v>0.99998368149991312</v>
      </c>
      <c r="U34" s="26">
        <f>'Access-Jul'!P34</f>
        <v>86403.59</v>
      </c>
      <c r="V34" s="41">
        <f>IF(R34&gt;0,U34/R34,0)</f>
        <v>0.99998368149991312</v>
      </c>
      <c r="W34" s="26">
        <f>'Access-Jul'!Q34</f>
        <v>86403.59</v>
      </c>
      <c r="X34" s="41">
        <f>IF(R34&gt;0,W34/R34,0)</f>
        <v>0.99998368149991312</v>
      </c>
    </row>
    <row r="35" spans="1:24" ht="28.5" customHeight="1">
      <c r="A35" s="31" t="str">
        <f>'Access-Jul'!A35</f>
        <v>71103</v>
      </c>
      <c r="B35" s="27" t="str">
        <f>'Access-Jul'!B35</f>
        <v>ENCARGOS FINANC.DA UNIAO-SENTENCAS JUDICIAIS</v>
      </c>
      <c r="C35" s="23" t="str">
        <f>CONCATENATE('Access-Jul'!C35,".",'Access-Jul'!D35)</f>
        <v>28.846</v>
      </c>
      <c r="D35" s="23" t="str">
        <f>CONCATENATE('Access-Jul'!E35,".",'Access-Jul'!G35)</f>
        <v>0901.0625</v>
      </c>
      <c r="E35" s="27" t="str">
        <f>'Access-Jul'!F35</f>
        <v>OPERACOES ESPECIAIS: CUMPRIMENTO DE SENTENCAS JUDICIAIS</v>
      </c>
      <c r="F35" s="27" t="str">
        <f>'Access-Jul'!H35</f>
        <v>SENTENCAS JUDICIAIS TRANSITADAS EM JULGADO DE PEQUENO VALOR</v>
      </c>
      <c r="G35" s="23" t="str">
        <f>'Access-Jul'!I35</f>
        <v>1</v>
      </c>
      <c r="H35" s="23" t="str">
        <f>'Access-Jul'!J35</f>
        <v>0100</v>
      </c>
      <c r="I35" s="27" t="str">
        <f>'Access-Jul'!K35</f>
        <v>RECURSOS ORDINARIOS</v>
      </c>
      <c r="J35" s="23" t="str">
        <f>'Access-Jul'!L35</f>
        <v>3</v>
      </c>
      <c r="K35" s="24"/>
      <c r="L35" s="24"/>
      <c r="M35" s="24"/>
      <c r="N35" s="24">
        <f>K35+L35-M35</f>
        <v>0</v>
      </c>
      <c r="O35" s="24"/>
      <c r="P35" s="26">
        <f>IF('Access-Jul'!N35=0,'Access-Jul'!M35,0)</f>
        <v>227407209</v>
      </c>
      <c r="Q35" s="26">
        <f>IF('Access-Jul'!N35&gt;0,'Access-Jul'!N35,0)</f>
        <v>0</v>
      </c>
      <c r="R35" s="26">
        <f>N35-O35+P35+Q35</f>
        <v>227407209</v>
      </c>
      <c r="S35" s="26">
        <f>'Access-Jul'!O35</f>
        <v>226974209.63999999</v>
      </c>
      <c r="T35" s="41">
        <f>IF(R35&gt;0,S35/R35,0)</f>
        <v>0.99809592949183945</v>
      </c>
      <c r="U35" s="26">
        <f>'Access-Jul'!P35</f>
        <v>226974209.63999999</v>
      </c>
      <c r="V35" s="41">
        <f>IF(R35&gt;0,U35/R35,0)</f>
        <v>0.99809592949183945</v>
      </c>
      <c r="W35" s="26">
        <f>'Access-Jul'!Q35</f>
        <v>226974209.63999999</v>
      </c>
      <c r="X35" s="41">
        <f>IF(R35&gt;0,W35/R35,0)</f>
        <v>0.99809592949183945</v>
      </c>
    </row>
    <row r="36" spans="1:24" ht="28.5" customHeight="1" thickBot="1">
      <c r="A36" s="31" t="str">
        <f>'Access-Jul'!A36</f>
        <v>71103</v>
      </c>
      <c r="B36" s="27" t="str">
        <f>'Access-Jul'!B36</f>
        <v>ENCARGOS FINANC.DA UNIAO-SENTENCAS JUDICIAIS</v>
      </c>
      <c r="C36" s="23" t="str">
        <f>CONCATENATE('Access-Jul'!C36,".",'Access-Jul'!D36)</f>
        <v>28.846</v>
      </c>
      <c r="D36" s="23" t="str">
        <f>CONCATENATE('Access-Jul'!E36,".",'Access-Jul'!G36)</f>
        <v>0901.0625</v>
      </c>
      <c r="E36" s="27" t="str">
        <f>'Access-Jul'!F36</f>
        <v>OPERACOES ESPECIAIS: CUMPRIMENTO DE SENTENCAS JUDICIAIS</v>
      </c>
      <c r="F36" s="27" t="str">
        <f>'Access-Jul'!H36</f>
        <v>SENTENCAS JUDICIAIS TRANSITADAS EM JULGADO DE PEQUENO VALOR</v>
      </c>
      <c r="G36" s="23" t="str">
        <f>'Access-Jul'!I36</f>
        <v>1</v>
      </c>
      <c r="H36" s="23" t="str">
        <f>'Access-Jul'!J36</f>
        <v>0100</v>
      </c>
      <c r="I36" s="27" t="str">
        <f>'Access-Jul'!K36</f>
        <v>RECURSOS ORDINARIOS</v>
      </c>
      <c r="J36" s="23" t="str">
        <f>'Access-Jul'!L36</f>
        <v>1</v>
      </c>
      <c r="K36" s="24"/>
      <c r="L36" s="24"/>
      <c r="M36" s="24"/>
      <c r="N36" s="24">
        <f>K36+L36-M36</f>
        <v>0</v>
      </c>
      <c r="O36" s="24"/>
      <c r="P36" s="26">
        <f>IF('Access-Jul'!N36=0,'Access-Jul'!M36,0)</f>
        <v>56485130</v>
      </c>
      <c r="Q36" s="26">
        <f>IF('Access-Jul'!N36&gt;0,'Access-Jul'!N36,0)</f>
        <v>0</v>
      </c>
      <c r="R36" s="26">
        <f>N36-O36+P36+Q36</f>
        <v>56485130</v>
      </c>
      <c r="S36" s="26">
        <f>'Access-Jul'!O36</f>
        <v>56460235.939999998</v>
      </c>
      <c r="T36" s="41">
        <f>IF(R36&gt;0,S36/R36,0)</f>
        <v>0.99955928117718762</v>
      </c>
      <c r="U36" s="26">
        <f>'Access-Jul'!P36</f>
        <v>56460235.939999998</v>
      </c>
      <c r="V36" s="41">
        <f>IF(R36&gt;0,U36/R36,0)</f>
        <v>0.99955928117718762</v>
      </c>
      <c r="W36" s="26">
        <f>'Access-Jul'!Q36</f>
        <v>56460235.939999998</v>
      </c>
      <c r="X36" s="41">
        <f>IF(R36&gt;0,W36/R36,0)</f>
        <v>0.99955928117718762</v>
      </c>
    </row>
    <row r="37" spans="1:24" ht="28.5" customHeight="1" thickBot="1">
      <c r="A37" s="78" t="s">
        <v>102</v>
      </c>
      <c r="B37" s="79"/>
      <c r="C37" s="79"/>
      <c r="D37" s="79"/>
      <c r="E37" s="79"/>
      <c r="F37" s="79"/>
      <c r="G37" s="79"/>
      <c r="H37" s="79"/>
      <c r="I37" s="79"/>
      <c r="J37" s="80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1219107254</v>
      </c>
      <c r="Q37" s="42">
        <f t="shared" si="5"/>
        <v>3482786049</v>
      </c>
      <c r="R37" s="42">
        <f t="shared" si="5"/>
        <v>4701893303</v>
      </c>
      <c r="S37" s="42">
        <f t="shared" si="5"/>
        <v>4525645472.1500006</v>
      </c>
      <c r="T37" s="43">
        <f>IF(R37&gt;0,S37/R37,0)</f>
        <v>0.96251556139363137</v>
      </c>
      <c r="U37" s="42">
        <f>SUM(U10:U36)</f>
        <v>4525645470.0500002</v>
      </c>
      <c r="V37" s="43">
        <f>IF(R37&gt;0,U37/R37,0)</f>
        <v>0.96251556094700264</v>
      </c>
      <c r="W37" s="42">
        <f>SUM(W10:W36)</f>
        <v>4525645470.0500002</v>
      </c>
      <c r="X37" s="43">
        <f>IF(R37&gt;0,W37/R37,0)</f>
        <v>0.96251556094700264</v>
      </c>
    </row>
    <row r="38" spans="1:24" ht="28.5" customHeight="1">
      <c r="A38" s="66" t="s">
        <v>103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8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6" t="s">
        <v>104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7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6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7" t="s">
        <v>15</v>
      </c>
      <c r="O41" s="56"/>
      <c r="P41" s="55"/>
      <c r="R41" s="51">
        <f>SUM(R37)</f>
        <v>4701893303</v>
      </c>
      <c r="S41" s="55">
        <f>SUM(S37)</f>
        <v>4525645472.1500006</v>
      </c>
      <c r="T41" s="53"/>
      <c r="U41" s="55">
        <f>SUM(U37)</f>
        <v>4525645470.0500002</v>
      </c>
      <c r="V41" s="53"/>
      <c r="W41" s="55">
        <f>SUM(W37)</f>
        <v>4525645470.0500002</v>
      </c>
      <c r="X41" s="50"/>
    </row>
    <row r="42" spans="1:24" ht="33.75" customHeight="1">
      <c r="A42" s="1"/>
      <c r="B42" s="1"/>
      <c r="C42" s="1"/>
      <c r="N42" s="59" t="s">
        <v>169</v>
      </c>
      <c r="O42" s="56"/>
      <c r="P42" s="54"/>
      <c r="R42" s="51">
        <f>'Access-Jul'!M38</f>
        <v>4701893303</v>
      </c>
      <c r="S42" s="51">
        <f>'Access-Jul'!O38</f>
        <v>4525645472.1500006</v>
      </c>
      <c r="T42" s="52"/>
      <c r="U42" s="51">
        <f>'Access-Jul'!P38</f>
        <v>4525645470.0500002</v>
      </c>
      <c r="V42" s="52"/>
      <c r="W42" s="51">
        <f>'Access-Jul'!Q38</f>
        <v>4525645470.0500002</v>
      </c>
      <c r="X42" s="50"/>
    </row>
    <row r="43" spans="1:24" ht="33.75" customHeight="1">
      <c r="N43" s="60" t="s">
        <v>17</v>
      </c>
      <c r="O43" s="56"/>
      <c r="P43" s="54"/>
      <c r="R43" s="51"/>
      <c r="S43" s="51"/>
      <c r="T43" s="52"/>
      <c r="U43" s="51"/>
      <c r="V43" s="52"/>
      <c r="W43" s="51"/>
      <c r="X43" s="50"/>
    </row>
    <row r="44" spans="1:24" ht="33.75" customHeight="1">
      <c r="C44" s="1"/>
      <c r="N44" s="57" t="s">
        <v>16</v>
      </c>
      <c r="O44" s="56"/>
      <c r="P44" s="49"/>
      <c r="R44" s="49">
        <f>+R41-R42-R43</f>
        <v>0</v>
      </c>
      <c r="S44" s="49">
        <f>+S41-S42-S43</f>
        <v>0</v>
      </c>
      <c r="T44" s="52"/>
      <c r="U44" s="49">
        <f>+U41-U42-U43</f>
        <v>0</v>
      </c>
      <c r="V44" s="52"/>
      <c r="W44" s="49">
        <f>+W41-W42-W43</f>
        <v>0</v>
      </c>
      <c r="X44" s="50"/>
    </row>
    <row r="45" spans="1:24" ht="33.75" customHeight="1">
      <c r="C45" s="1"/>
      <c r="N45" s="67" t="s">
        <v>159</v>
      </c>
      <c r="O45" s="44"/>
      <c r="P45" s="44"/>
      <c r="R45" s="44">
        <v>4701893303</v>
      </c>
      <c r="S45" s="44">
        <v>4525645472.1499996</v>
      </c>
      <c r="T45" s="44"/>
      <c r="U45" s="44">
        <v>4525645470.0500002</v>
      </c>
      <c r="V45" s="44"/>
      <c r="W45" s="44">
        <v>4525645470.0500002</v>
      </c>
      <c r="X45" s="44"/>
    </row>
    <row r="46" spans="1:24" ht="33" customHeight="1">
      <c r="N46" s="67" t="s">
        <v>16</v>
      </c>
      <c r="O46" s="50"/>
      <c r="P46" s="58"/>
      <c r="R46" s="68">
        <f>+R37-R45</f>
        <v>0</v>
      </c>
      <c r="S46" s="68">
        <f>+S37-S45</f>
        <v>0</v>
      </c>
      <c r="T46" s="69"/>
      <c r="U46" s="68">
        <f>+U37-U45</f>
        <v>0</v>
      </c>
      <c r="V46" s="69"/>
      <c r="W46" s="68">
        <f>+W37-W45</f>
        <v>0</v>
      </c>
      <c r="X46" s="50"/>
    </row>
  </sheetData>
  <mergeCells count="17">
    <mergeCell ref="H8:I8"/>
    <mergeCell ref="J8:J9"/>
    <mergeCell ref="A37:J37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3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X46"/>
  <sheetViews>
    <sheetView showGridLines="0" view="pageBreakPreview" topLeftCell="M34" zoomScaleNormal="100" zoomScaleSheetLayoutView="100" workbookViewId="0">
      <selection activeCell="A37" sqref="A37:J37"/>
    </sheetView>
  </sheetViews>
  <sheetFormatPr defaultRowHeight="25.5" customHeight="1"/>
  <cols>
    <col min="1" max="1" width="16.140625" style="73" customWidth="1"/>
    <col min="2" max="2" width="48" style="73" customWidth="1"/>
    <col min="3" max="3" width="11.85546875" style="73" customWidth="1"/>
    <col min="4" max="4" width="18.85546875" style="73" customWidth="1"/>
    <col min="5" max="5" width="56.42578125" style="73" customWidth="1"/>
    <col min="6" max="6" width="63.42578125" style="73" customWidth="1"/>
    <col min="7" max="7" width="7.85546875" style="73" customWidth="1"/>
    <col min="8" max="8" width="9.140625" style="73"/>
    <col min="9" max="9" width="27.140625" style="73" customWidth="1"/>
    <col min="10" max="10" width="5.85546875" style="73" customWidth="1"/>
    <col min="11" max="11" width="9.140625" style="73"/>
    <col min="12" max="12" width="14" style="73" customWidth="1"/>
    <col min="13" max="14" width="14.140625" style="73" customWidth="1"/>
    <col min="15" max="15" width="16.5703125" style="73" customWidth="1"/>
    <col min="16" max="17" width="18" style="73" customWidth="1"/>
    <col min="18" max="18" width="31" style="73" customWidth="1"/>
    <col min="19" max="19" width="31.85546875" style="73" customWidth="1"/>
    <col min="20" max="20" width="12.85546875" style="73" customWidth="1"/>
    <col min="21" max="21" width="22" style="73" customWidth="1"/>
    <col min="22" max="22" width="15.42578125" style="73" bestFit="1" customWidth="1"/>
    <col min="23" max="23" width="17.140625" style="73" customWidth="1"/>
    <col min="24" max="16384" width="9.140625" style="73"/>
  </cols>
  <sheetData>
    <row r="1" spans="1:24" ht="12.75">
      <c r="A1" s="2" t="s">
        <v>69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70</v>
      </c>
      <c r="B2" s="2" t="s">
        <v>105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71</v>
      </c>
      <c r="B3" s="6" t="s">
        <v>106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72</v>
      </c>
      <c r="B4" s="35">
        <v>42948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89" t="s">
        <v>73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0" t="s">
        <v>74</v>
      </c>
      <c r="B7" s="91"/>
      <c r="C7" s="91"/>
      <c r="D7" s="91"/>
      <c r="E7" s="91"/>
      <c r="F7" s="91"/>
      <c r="G7" s="91"/>
      <c r="H7" s="91"/>
      <c r="I7" s="91"/>
      <c r="J7" s="92"/>
      <c r="K7" s="93" t="s">
        <v>3</v>
      </c>
      <c r="L7" s="78" t="s">
        <v>75</v>
      </c>
      <c r="M7" s="80"/>
      <c r="N7" s="93" t="s">
        <v>76</v>
      </c>
      <c r="O7" s="93" t="s">
        <v>77</v>
      </c>
      <c r="P7" s="90" t="s">
        <v>78</v>
      </c>
      <c r="Q7" s="92"/>
      <c r="R7" s="93" t="s">
        <v>6</v>
      </c>
      <c r="S7" s="90" t="s">
        <v>79</v>
      </c>
      <c r="T7" s="91"/>
      <c r="U7" s="91"/>
      <c r="V7" s="91"/>
      <c r="W7" s="91"/>
      <c r="X7" s="92"/>
    </row>
    <row r="8" spans="1:24" ht="28.5" customHeight="1">
      <c r="A8" s="81" t="s">
        <v>21</v>
      </c>
      <c r="B8" s="82"/>
      <c r="C8" s="83" t="s">
        <v>80</v>
      </c>
      <c r="D8" s="83" t="s">
        <v>81</v>
      </c>
      <c r="E8" s="85" t="s">
        <v>82</v>
      </c>
      <c r="F8" s="86"/>
      <c r="G8" s="83" t="s">
        <v>0</v>
      </c>
      <c r="H8" s="87" t="s">
        <v>2</v>
      </c>
      <c r="I8" s="88"/>
      <c r="J8" s="83" t="s">
        <v>1</v>
      </c>
      <c r="K8" s="94"/>
      <c r="L8" s="70" t="s">
        <v>83</v>
      </c>
      <c r="M8" s="70" t="s">
        <v>84</v>
      </c>
      <c r="N8" s="94"/>
      <c r="O8" s="94"/>
      <c r="P8" s="9" t="s">
        <v>4</v>
      </c>
      <c r="Q8" s="9" t="s">
        <v>5</v>
      </c>
      <c r="R8" s="94"/>
      <c r="S8" s="71" t="s">
        <v>7</v>
      </c>
      <c r="T8" s="11" t="s">
        <v>8</v>
      </c>
      <c r="U8" s="71" t="s">
        <v>9</v>
      </c>
      <c r="V8" s="12" t="s">
        <v>8</v>
      </c>
      <c r="W8" s="13" t="s">
        <v>10</v>
      </c>
      <c r="X8" s="12" t="s">
        <v>8</v>
      </c>
    </row>
    <row r="9" spans="1:24" ht="28.5" customHeight="1" thickBot="1">
      <c r="A9" s="72" t="s">
        <v>85</v>
      </c>
      <c r="B9" s="72" t="s">
        <v>86</v>
      </c>
      <c r="C9" s="84"/>
      <c r="D9" s="84"/>
      <c r="E9" s="15" t="s">
        <v>87</v>
      </c>
      <c r="F9" s="15" t="s">
        <v>88</v>
      </c>
      <c r="G9" s="84"/>
      <c r="H9" s="15" t="s">
        <v>85</v>
      </c>
      <c r="I9" s="15" t="s">
        <v>86</v>
      </c>
      <c r="J9" s="84"/>
      <c r="K9" s="72" t="s">
        <v>89</v>
      </c>
      <c r="L9" s="16" t="s">
        <v>90</v>
      </c>
      <c r="M9" s="16" t="s">
        <v>91</v>
      </c>
      <c r="N9" s="16" t="s">
        <v>92</v>
      </c>
      <c r="O9" s="16" t="s">
        <v>93</v>
      </c>
      <c r="P9" s="16" t="s">
        <v>11</v>
      </c>
      <c r="Q9" s="16" t="s">
        <v>94</v>
      </c>
      <c r="R9" s="72" t="s">
        <v>95</v>
      </c>
      <c r="S9" s="17" t="s">
        <v>96</v>
      </c>
      <c r="T9" s="18" t="s">
        <v>97</v>
      </c>
      <c r="U9" s="17" t="s">
        <v>98</v>
      </c>
      <c r="V9" s="18" t="s">
        <v>99</v>
      </c>
      <c r="W9" s="19" t="s">
        <v>100</v>
      </c>
      <c r="X9" s="18" t="s">
        <v>101</v>
      </c>
    </row>
    <row r="10" spans="1:24" ht="28.5" customHeight="1">
      <c r="A10" s="31" t="str">
        <f>'Access-Ago'!A10</f>
        <v>20201</v>
      </c>
      <c r="B10" s="27" t="str">
        <f>'Access-Ago'!B10</f>
        <v>INSTIT.NAC.DE COLONIZ.E REF.AGRARIA - INCRA</v>
      </c>
      <c r="C10" s="23" t="str">
        <f>CONCATENATE('Access-Ago'!C10,".",'Access-Ago'!D10)</f>
        <v>28.846</v>
      </c>
      <c r="D10" s="23" t="str">
        <f>CONCATENATE('Access-Ago'!E10,".",'Access-Ago'!G10)</f>
        <v>0901.0005</v>
      </c>
      <c r="E10" s="27" t="str">
        <f>'Access-Ago'!F10</f>
        <v>OPERACOES ESPECIAIS: CUMPRIMENTO DE SENTENCAS JUDICIAIS</v>
      </c>
      <c r="F10" s="37" t="str">
        <f>'Access-Ago'!H10</f>
        <v>SENTENCAS JUDICIAIS TRANSITADAS EM JULGADO (PRECATORIOS)</v>
      </c>
      <c r="G10" s="23" t="str">
        <f>'Access-Ago'!I10</f>
        <v>1</v>
      </c>
      <c r="H10" s="23" t="str">
        <f>'Access-Ago'!J10</f>
        <v>0100</v>
      </c>
      <c r="I10" s="27" t="str">
        <f>'Access-Ago'!K10</f>
        <v>RECURSOS ORDINARIOS</v>
      </c>
      <c r="J10" s="23" t="str">
        <f>'Access-Ago'!L10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IF('Access-Ago'!N10=0,'Access-Ago'!M10,0)</f>
        <v>0</v>
      </c>
      <c r="Q10" s="26">
        <f>IF('Access-Ago'!N10&gt;0,'Access-Ago'!N10,0)</f>
        <v>78632149</v>
      </c>
      <c r="R10" s="26">
        <f t="shared" ref="R10:R33" si="1">N10-O10+P10+Q10</f>
        <v>78632149</v>
      </c>
      <c r="S10" s="26">
        <f>'Access-Ago'!O10</f>
        <v>78632148.159999996</v>
      </c>
      <c r="T10" s="41">
        <f t="shared" ref="T10:T33" si="2">IF(R10&gt;0,S10/R10,0)</f>
        <v>0.99999998931734646</v>
      </c>
      <c r="U10" s="26">
        <f>'Access-Ago'!P10</f>
        <v>78632148.159999996</v>
      </c>
      <c r="V10" s="41">
        <f t="shared" ref="V10:V33" si="3">IF(R10&gt;0,U10/R10,0)</f>
        <v>0.99999998931734646</v>
      </c>
      <c r="W10" s="26">
        <f>'Access-Ago'!Q10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'Access-Ago'!A11</f>
        <v>20201</v>
      </c>
      <c r="B11" s="27" t="str">
        <f>'Access-Ago'!B11</f>
        <v>INSTIT.NAC.DE COLONIZ.E REF.AGRARIA - INCRA</v>
      </c>
      <c r="C11" s="23" t="str">
        <f>CONCATENATE('Access-Ago'!C11,".",'Access-Ago'!D11)</f>
        <v>28.846</v>
      </c>
      <c r="D11" s="23" t="str">
        <f>CONCATENATE('Access-Ago'!E11,".",'Access-Ago'!G11)</f>
        <v>0901.0005</v>
      </c>
      <c r="E11" s="27" t="str">
        <f>'Access-Ago'!F11</f>
        <v>OPERACOES ESPECIAIS: CUMPRIMENTO DE SENTENCAS JUDICIAIS</v>
      </c>
      <c r="F11" s="27" t="str">
        <f>'Access-Ago'!H11</f>
        <v>SENTENCAS JUDICIAIS TRANSITADAS EM JULGADO (PRECATORIOS)</v>
      </c>
      <c r="G11" s="23" t="str">
        <f>'Access-Ago'!I11</f>
        <v>1</v>
      </c>
      <c r="H11" s="23" t="str">
        <f>'Access-Ago'!J11</f>
        <v>0100</v>
      </c>
      <c r="I11" s="27" t="str">
        <f>'Access-Ago'!K11</f>
        <v>RECURSOS ORDINARIOS</v>
      </c>
      <c r="J11" s="23" t="str">
        <f>'Access-Ago'!L11</f>
        <v>3</v>
      </c>
      <c r="K11" s="26"/>
      <c r="L11" s="26"/>
      <c r="M11" s="26"/>
      <c r="N11" s="24">
        <f t="shared" si="0"/>
        <v>0</v>
      </c>
      <c r="O11" s="26"/>
      <c r="P11" s="26">
        <f>IF('Access-Ago'!N11=0,'Access-Ago'!M11,0)</f>
        <v>0</v>
      </c>
      <c r="Q11" s="26">
        <f>IF('Access-Ago'!N11&gt;0,'Access-Ago'!N11,0)</f>
        <v>901710</v>
      </c>
      <c r="R11" s="26">
        <f t="shared" si="1"/>
        <v>901710</v>
      </c>
      <c r="S11" s="26">
        <f>'Access-Ago'!O11</f>
        <v>901709.03</v>
      </c>
      <c r="T11" s="41">
        <f t="shared" si="2"/>
        <v>0.99999892426611658</v>
      </c>
      <c r="U11" s="26">
        <f>'Access-Ago'!P11</f>
        <v>901709.03</v>
      </c>
      <c r="V11" s="41">
        <f t="shared" si="3"/>
        <v>0.99999892426611658</v>
      </c>
      <c r="W11" s="26">
        <f>'Access-Ago'!Q11</f>
        <v>901709.03</v>
      </c>
      <c r="X11" s="41">
        <f t="shared" si="4"/>
        <v>0.99999892426611658</v>
      </c>
    </row>
    <row r="12" spans="1:24" ht="28.5" customHeight="1">
      <c r="A12" s="31" t="str">
        <f>'Access-Ago'!A12</f>
        <v>24204</v>
      </c>
      <c r="B12" s="27" t="str">
        <f>'Access-Ago'!B12</f>
        <v>COMISSAO NACIONAL DE ENERGIA NUCLEAR - CNEN</v>
      </c>
      <c r="C12" s="23" t="str">
        <f>CONCATENATE('Access-Ago'!C12,".",'Access-Ago'!D12)</f>
        <v>28.846</v>
      </c>
      <c r="D12" s="23" t="str">
        <f>CONCATENATE('Access-Ago'!E12,".",'Access-Ago'!G12)</f>
        <v>0901.0005</v>
      </c>
      <c r="E12" s="27" t="str">
        <f>'Access-Ago'!F12</f>
        <v>OPERACOES ESPECIAIS: CUMPRIMENTO DE SENTENCAS JUDICIAIS</v>
      </c>
      <c r="F12" s="27" t="str">
        <f>'Access-Ago'!H12</f>
        <v>SENTENCAS JUDICIAIS TRANSITADAS EM JULGADO (PRECATORIOS)</v>
      </c>
      <c r="G12" s="23" t="str">
        <f>'Access-Ago'!I12</f>
        <v>1</v>
      </c>
      <c r="H12" s="23" t="str">
        <f>'Access-Ago'!J12</f>
        <v>0100</v>
      </c>
      <c r="I12" s="27" t="str">
        <f>'Access-Ago'!K12</f>
        <v>RECURSOS ORDINARIOS</v>
      </c>
      <c r="J12" s="23" t="str">
        <f>'Access-Ago'!L12</f>
        <v>1</v>
      </c>
      <c r="K12" s="26"/>
      <c r="L12" s="26"/>
      <c r="M12" s="26"/>
      <c r="N12" s="24">
        <f t="shared" si="0"/>
        <v>0</v>
      </c>
      <c r="O12" s="26"/>
      <c r="P12" s="26">
        <f>IF('Access-Ago'!N12=0,'Access-Ago'!M12,0)</f>
        <v>0</v>
      </c>
      <c r="Q12" s="26">
        <f>IF('Access-Ago'!N12&gt;0,'Access-Ago'!N12,0)</f>
        <v>1465928</v>
      </c>
      <c r="R12" s="26">
        <f t="shared" si="1"/>
        <v>1465928</v>
      </c>
      <c r="S12" s="26">
        <f>'Access-Ago'!O12</f>
        <v>1465927.08</v>
      </c>
      <c r="T12" s="41">
        <f t="shared" si="2"/>
        <v>0.99999937241119619</v>
      </c>
      <c r="U12" s="26">
        <f>'Access-Ago'!P12</f>
        <v>1465927.08</v>
      </c>
      <c r="V12" s="41">
        <f t="shared" si="3"/>
        <v>0.99999937241119619</v>
      </c>
      <c r="W12" s="26">
        <f>'Access-Ago'!Q12</f>
        <v>1465927.08</v>
      </c>
      <c r="X12" s="41">
        <f t="shared" si="4"/>
        <v>0.99999937241119619</v>
      </c>
    </row>
    <row r="13" spans="1:24" ht="28.5" customHeight="1">
      <c r="A13" s="31" t="str">
        <f>'Access-Ago'!A13</f>
        <v>25201</v>
      </c>
      <c r="B13" s="27" t="str">
        <f>'Access-Ago'!B13</f>
        <v>BANCO CENTRAL DO BRASIL</v>
      </c>
      <c r="C13" s="23" t="str">
        <f>CONCATENATE('Access-Ago'!C13,".",'Access-Ago'!D13)</f>
        <v>28.846</v>
      </c>
      <c r="D13" s="23" t="str">
        <f>CONCATENATE('Access-Ago'!E13,".",'Access-Ago'!G13)</f>
        <v>0901.0005</v>
      </c>
      <c r="E13" s="27" t="str">
        <f>'Access-Ago'!F13</f>
        <v>OPERACOES ESPECIAIS: CUMPRIMENTO DE SENTENCAS JUDICIAIS</v>
      </c>
      <c r="F13" s="27" t="str">
        <f>'Access-Ago'!H13</f>
        <v>SENTENCAS JUDICIAIS TRANSITADAS EM JULGADO (PRECATORIOS)</v>
      </c>
      <c r="G13" s="23" t="str">
        <f>'Access-Ago'!I13</f>
        <v>1</v>
      </c>
      <c r="H13" s="23" t="str">
        <f>'Access-Ago'!J13</f>
        <v>0100</v>
      </c>
      <c r="I13" s="27" t="str">
        <f>'Access-Ago'!K13</f>
        <v>RECURSOS ORDINARIOS</v>
      </c>
      <c r="J13" s="23" t="str">
        <f>'Access-Ago'!L13</f>
        <v>3</v>
      </c>
      <c r="K13" s="26"/>
      <c r="L13" s="26"/>
      <c r="M13" s="26"/>
      <c r="N13" s="24">
        <f t="shared" si="0"/>
        <v>0</v>
      </c>
      <c r="O13" s="26"/>
      <c r="P13" s="26">
        <f>IF('Access-Ago'!N13=0,'Access-Ago'!M13,0)</f>
        <v>0</v>
      </c>
      <c r="Q13" s="26">
        <f>IF('Access-Ago'!N13&gt;0,'Access-Ago'!N13,0)</f>
        <v>10010111</v>
      </c>
      <c r="R13" s="26">
        <f t="shared" si="1"/>
        <v>10010111</v>
      </c>
      <c r="S13" s="26">
        <f>'Access-Ago'!O13</f>
        <v>10010110.189999999</v>
      </c>
      <c r="T13" s="41">
        <f t="shared" si="2"/>
        <v>0.99999991908181629</v>
      </c>
      <c r="U13" s="26">
        <f>'Access-Ago'!P13</f>
        <v>10010110.189999999</v>
      </c>
      <c r="V13" s="41">
        <f t="shared" si="3"/>
        <v>0.99999991908181629</v>
      </c>
      <c r="W13" s="26">
        <f>'Access-Ago'!Q13</f>
        <v>10010110.189999999</v>
      </c>
      <c r="X13" s="41">
        <f t="shared" si="4"/>
        <v>0.99999991908181629</v>
      </c>
    </row>
    <row r="14" spans="1:24" ht="28.5" customHeight="1">
      <c r="A14" s="31" t="str">
        <f>'Access-Ago'!A14</f>
        <v>26262</v>
      </c>
      <c r="B14" s="27" t="str">
        <f>'Access-Ago'!B14</f>
        <v>UNIVERSIDADE FEDERAL DE SAO PAULO</v>
      </c>
      <c r="C14" s="23" t="str">
        <f>CONCATENATE('Access-Ago'!C14,".",'Access-Ago'!D14)</f>
        <v>28.846</v>
      </c>
      <c r="D14" s="23" t="str">
        <f>CONCATENATE('Access-Ago'!E14,".",'Access-Ago'!G14)</f>
        <v>0901.0005</v>
      </c>
      <c r="E14" s="27" t="str">
        <f>'Access-Ago'!F14</f>
        <v>OPERACOES ESPECIAIS: CUMPRIMENTO DE SENTENCAS JUDICIAIS</v>
      </c>
      <c r="F14" s="27" t="str">
        <f>'Access-Ago'!H14</f>
        <v>SENTENCAS JUDICIAIS TRANSITADAS EM JULGADO (PRECATORIOS)</v>
      </c>
      <c r="G14" s="23" t="str">
        <f>'Access-Ago'!I14</f>
        <v>1</v>
      </c>
      <c r="H14" s="23" t="str">
        <f>'Access-Ago'!J14</f>
        <v>0100</v>
      </c>
      <c r="I14" s="27" t="str">
        <f>'Access-Ago'!K14</f>
        <v>RECURSOS ORDINARIOS</v>
      </c>
      <c r="J14" s="23" t="str">
        <f>'Access-Ago'!L14</f>
        <v>3</v>
      </c>
      <c r="K14" s="24"/>
      <c r="L14" s="24"/>
      <c r="M14" s="24"/>
      <c r="N14" s="24">
        <f t="shared" si="0"/>
        <v>0</v>
      </c>
      <c r="O14" s="24"/>
      <c r="P14" s="26">
        <f>IF('Access-Ago'!N14=0,'Access-Ago'!M14,0)</f>
        <v>0</v>
      </c>
      <c r="Q14" s="26">
        <f>IF('Access-Ago'!N14&gt;0,'Access-Ago'!N14,0)</f>
        <v>64364</v>
      </c>
      <c r="R14" s="26">
        <f t="shared" si="1"/>
        <v>64364</v>
      </c>
      <c r="S14" s="26">
        <f>'Access-Ago'!O14</f>
        <v>64363.69</v>
      </c>
      <c r="T14" s="41">
        <f t="shared" si="2"/>
        <v>0.99999518364303031</v>
      </c>
      <c r="U14" s="26">
        <f>'Access-Ago'!P14</f>
        <v>64363.69</v>
      </c>
      <c r="V14" s="41">
        <f t="shared" si="3"/>
        <v>0.99999518364303031</v>
      </c>
      <c r="W14" s="26">
        <f>'Access-Ago'!Q14</f>
        <v>64363.69</v>
      </c>
      <c r="X14" s="41">
        <f t="shared" si="4"/>
        <v>0.99999518364303031</v>
      </c>
    </row>
    <row r="15" spans="1:24" ht="28.5" customHeight="1">
      <c r="A15" s="31" t="str">
        <f>'Access-Ago'!A15</f>
        <v>26262</v>
      </c>
      <c r="B15" s="27" t="str">
        <f>'Access-Ago'!B15</f>
        <v>UNIVERSIDADE FEDERAL DE SAO PAULO</v>
      </c>
      <c r="C15" s="23" t="str">
        <f>CONCATENATE('Access-Ago'!C15,".",'Access-Ago'!D15)</f>
        <v>28.846</v>
      </c>
      <c r="D15" s="23" t="str">
        <f>CONCATENATE('Access-Ago'!E15,".",'Access-Ago'!G15)</f>
        <v>0901.0005</v>
      </c>
      <c r="E15" s="27" t="str">
        <f>'Access-Ago'!F15</f>
        <v>OPERACOES ESPECIAIS: CUMPRIMENTO DE SENTENCAS JUDICIAIS</v>
      </c>
      <c r="F15" s="27" t="str">
        <f>'Access-Ago'!H15</f>
        <v>SENTENCAS JUDICIAIS TRANSITADAS EM JULGADO (PRECATORIOS)</v>
      </c>
      <c r="G15" s="23" t="str">
        <f>'Access-Ago'!I15</f>
        <v>1</v>
      </c>
      <c r="H15" s="23" t="str">
        <f>'Access-Ago'!J15</f>
        <v>0100</v>
      </c>
      <c r="I15" s="27" t="str">
        <f>'Access-Ago'!K15</f>
        <v>RECURSOS ORDINARIOS</v>
      </c>
      <c r="J15" s="23" t="str">
        <f>'Access-Ago'!L15</f>
        <v>1</v>
      </c>
      <c r="K15" s="26"/>
      <c r="L15" s="26"/>
      <c r="M15" s="26"/>
      <c r="N15" s="24">
        <f t="shared" si="0"/>
        <v>0</v>
      </c>
      <c r="O15" s="26"/>
      <c r="P15" s="26">
        <f>IF('Access-Ago'!N15=0,'Access-Ago'!M15,0)</f>
        <v>0</v>
      </c>
      <c r="Q15" s="26">
        <f>IF('Access-Ago'!N15&gt;0,'Access-Ago'!N15,0)</f>
        <v>3218529</v>
      </c>
      <c r="R15" s="26">
        <f t="shared" si="1"/>
        <v>3218529</v>
      </c>
      <c r="S15" s="26">
        <f>'Access-Ago'!O15</f>
        <v>3218528.99</v>
      </c>
      <c r="T15" s="41">
        <f t="shared" si="2"/>
        <v>0.99999999689299057</v>
      </c>
      <c r="U15" s="26">
        <f>'Access-Ago'!P15</f>
        <v>3218528.99</v>
      </c>
      <c r="V15" s="41">
        <f t="shared" si="3"/>
        <v>0.99999999689299057</v>
      </c>
      <c r="W15" s="26">
        <f>'Access-Ago'!Q15</f>
        <v>3218528.99</v>
      </c>
      <c r="X15" s="41">
        <f t="shared" si="4"/>
        <v>0.99999999689299057</v>
      </c>
    </row>
    <row r="16" spans="1:24" ht="28.5" customHeight="1">
      <c r="A16" s="31" t="str">
        <f>'Access-Ago'!A16</f>
        <v>26280</v>
      </c>
      <c r="B16" s="27" t="str">
        <f>'Access-Ago'!B16</f>
        <v>FUNDACAO UNIVERSIDADE FEDERAL DE SAO CARLOS</v>
      </c>
      <c r="C16" s="23" t="str">
        <f>CONCATENATE('Access-Ago'!C16,".",'Access-Ago'!D16)</f>
        <v>28.846</v>
      </c>
      <c r="D16" s="23" t="str">
        <f>CONCATENATE('Access-Ago'!E16,".",'Access-Ago'!G16)</f>
        <v>0901.0005</v>
      </c>
      <c r="E16" s="27" t="str">
        <f>'Access-Ago'!F16</f>
        <v>OPERACOES ESPECIAIS: CUMPRIMENTO DE SENTENCAS JUDICIAIS</v>
      </c>
      <c r="F16" s="27" t="str">
        <f>'Access-Ago'!H16</f>
        <v>SENTENCAS JUDICIAIS TRANSITADAS EM JULGADO (PRECATORIOS)</v>
      </c>
      <c r="G16" s="23" t="str">
        <f>'Access-Ago'!I16</f>
        <v>1</v>
      </c>
      <c r="H16" s="23" t="str">
        <f>'Access-Ago'!J16</f>
        <v>0100</v>
      </c>
      <c r="I16" s="27" t="str">
        <f>'Access-Ago'!K16</f>
        <v>RECURSOS ORDINARIOS</v>
      </c>
      <c r="J16" s="23" t="str">
        <f>'Access-Ago'!L16</f>
        <v>1</v>
      </c>
      <c r="K16" s="26"/>
      <c r="L16" s="26"/>
      <c r="M16" s="26"/>
      <c r="N16" s="24">
        <f t="shared" si="0"/>
        <v>0</v>
      </c>
      <c r="O16" s="26"/>
      <c r="P16" s="26">
        <f>IF('Access-Ago'!N16=0,'Access-Ago'!M16,0)</f>
        <v>0</v>
      </c>
      <c r="Q16" s="26">
        <f>IF('Access-Ago'!N16&gt;0,'Access-Ago'!N16,0)</f>
        <v>226916</v>
      </c>
      <c r="R16" s="26">
        <f t="shared" si="1"/>
        <v>226916</v>
      </c>
      <c r="S16" s="26">
        <f>'Access-Ago'!O16</f>
        <v>226915.65</v>
      </c>
      <c r="T16" s="41">
        <f t="shared" si="2"/>
        <v>0.99999845757901595</v>
      </c>
      <c r="U16" s="26">
        <f>'Access-Ago'!P16</f>
        <v>226915.65</v>
      </c>
      <c r="V16" s="41">
        <f t="shared" si="3"/>
        <v>0.99999845757901595</v>
      </c>
      <c r="W16" s="26">
        <f>'Access-Ago'!Q16</f>
        <v>226915.65</v>
      </c>
      <c r="X16" s="41">
        <f t="shared" si="4"/>
        <v>0.99999845757901595</v>
      </c>
    </row>
    <row r="17" spans="1:24" ht="28.5" customHeight="1">
      <c r="A17" s="31" t="str">
        <f>'Access-Ago'!A17</f>
        <v>26283</v>
      </c>
      <c r="B17" s="27" t="str">
        <f>'Access-Ago'!B17</f>
        <v>FUNDACAO UNIVERSIDADE FED.DE MATO GROS.DO SUL</v>
      </c>
      <c r="C17" s="23" t="str">
        <f>CONCATENATE('Access-Ago'!C17,".",'Access-Ago'!D17)</f>
        <v>28.846</v>
      </c>
      <c r="D17" s="23" t="str">
        <f>CONCATENATE('Access-Ago'!E17,".",'Access-Ago'!G17)</f>
        <v>0901.0005</v>
      </c>
      <c r="E17" s="27" t="str">
        <f>'Access-Ago'!F17</f>
        <v>OPERACOES ESPECIAIS: CUMPRIMENTO DE SENTENCAS JUDICIAIS</v>
      </c>
      <c r="F17" s="27" t="str">
        <f>'Access-Ago'!H17</f>
        <v>SENTENCAS JUDICIAIS TRANSITADAS EM JULGADO (PRECATORIOS)</v>
      </c>
      <c r="G17" s="23" t="str">
        <f>'Access-Ago'!I17</f>
        <v>1</v>
      </c>
      <c r="H17" s="23" t="str">
        <f>'Access-Ago'!J17</f>
        <v>0100</v>
      </c>
      <c r="I17" s="27" t="str">
        <f>'Access-Ago'!K17</f>
        <v>RECURSOS ORDINARIOS</v>
      </c>
      <c r="J17" s="23" t="str">
        <f>'Access-Ago'!L17</f>
        <v>3</v>
      </c>
      <c r="K17" s="24"/>
      <c r="L17" s="24"/>
      <c r="M17" s="24"/>
      <c r="N17" s="24">
        <f t="shared" si="0"/>
        <v>0</v>
      </c>
      <c r="O17" s="24"/>
      <c r="P17" s="26">
        <f>IF('Access-Ago'!N17=0,'Access-Ago'!M17,0)</f>
        <v>0</v>
      </c>
      <c r="Q17" s="26">
        <f>IF('Access-Ago'!N17&gt;0,'Access-Ago'!N17,0)</f>
        <v>233279</v>
      </c>
      <c r="R17" s="26">
        <f t="shared" si="1"/>
        <v>233279</v>
      </c>
      <c r="S17" s="26">
        <f>'Access-Ago'!O17</f>
        <v>233278.87</v>
      </c>
      <c r="T17" s="41">
        <f t="shared" si="2"/>
        <v>0.99999944272737795</v>
      </c>
      <c r="U17" s="26">
        <f>'Access-Ago'!P17</f>
        <v>233278.87</v>
      </c>
      <c r="V17" s="41">
        <f t="shared" si="3"/>
        <v>0.99999944272737795</v>
      </c>
      <c r="W17" s="26">
        <f>'Access-Ago'!Q17</f>
        <v>233278.87</v>
      </c>
      <c r="X17" s="41">
        <f t="shared" si="4"/>
        <v>0.99999944272737795</v>
      </c>
    </row>
    <row r="18" spans="1:24" ht="28.5" customHeight="1">
      <c r="A18" s="31" t="str">
        <f>'Access-Ago'!A18</f>
        <v>26283</v>
      </c>
      <c r="B18" s="27" t="str">
        <f>'Access-Ago'!B18</f>
        <v>FUNDACAO UNIVERSIDADE FED.DE MATO GROS.DO SUL</v>
      </c>
      <c r="C18" s="23" t="str">
        <f>CONCATENATE('Access-Ago'!C18,".",'Access-Ago'!D18)</f>
        <v>28.846</v>
      </c>
      <c r="D18" s="23" t="str">
        <f>CONCATENATE('Access-Ago'!E18,".",'Access-Ago'!G18)</f>
        <v>0901.0005</v>
      </c>
      <c r="E18" s="27" t="str">
        <f>'Access-Ago'!F18</f>
        <v>OPERACOES ESPECIAIS: CUMPRIMENTO DE SENTENCAS JUDICIAIS</v>
      </c>
      <c r="F18" s="27" t="str">
        <f>'Access-Ago'!H18</f>
        <v>SENTENCAS JUDICIAIS TRANSITADAS EM JULGADO (PRECATORIOS)</v>
      </c>
      <c r="G18" s="23" t="str">
        <f>'Access-Ago'!I18</f>
        <v>1</v>
      </c>
      <c r="H18" s="23" t="str">
        <f>'Access-Ago'!J18</f>
        <v>0100</v>
      </c>
      <c r="I18" s="27" t="str">
        <f>'Access-Ago'!K18</f>
        <v>RECURSOS ORDINARIOS</v>
      </c>
      <c r="J18" s="23" t="str">
        <f>'Access-Ago'!L18</f>
        <v>1</v>
      </c>
      <c r="K18" s="24"/>
      <c r="L18" s="24"/>
      <c r="M18" s="24"/>
      <c r="N18" s="24">
        <f t="shared" si="0"/>
        <v>0</v>
      </c>
      <c r="O18" s="24"/>
      <c r="P18" s="26">
        <f>IF('Access-Ago'!N18=0,'Access-Ago'!M18,0)</f>
        <v>0</v>
      </c>
      <c r="Q18" s="26">
        <f>IF('Access-Ago'!N18&gt;0,'Access-Ago'!N18,0)</f>
        <v>1352259</v>
      </c>
      <c r="R18" s="26">
        <f t="shared" si="1"/>
        <v>1352259</v>
      </c>
      <c r="S18" s="26">
        <f>'Access-Ago'!O18</f>
        <v>1352258.69</v>
      </c>
      <c r="T18" s="41">
        <f t="shared" si="2"/>
        <v>0.99999977075397539</v>
      </c>
      <c r="U18" s="26">
        <f>'Access-Ago'!P18</f>
        <v>1352258.69</v>
      </c>
      <c r="V18" s="41">
        <f t="shared" si="3"/>
        <v>0.99999977075397539</v>
      </c>
      <c r="W18" s="26">
        <f>'Access-Ago'!Q18</f>
        <v>1352258.69</v>
      </c>
      <c r="X18" s="41">
        <f t="shared" si="4"/>
        <v>0.99999977075397539</v>
      </c>
    </row>
    <row r="19" spans="1:24" ht="28.5" customHeight="1">
      <c r="A19" s="31" t="str">
        <f>'Access-Ago'!A19</f>
        <v>26352</v>
      </c>
      <c r="B19" s="27" t="str">
        <f>'Access-Ago'!B19</f>
        <v>FUNDACAO UNIVERSIDADE FEDERAL DO ABC</v>
      </c>
      <c r="C19" s="23" t="str">
        <f>CONCATENATE('Access-Ago'!C19,".",'Access-Ago'!D19)</f>
        <v>28.846</v>
      </c>
      <c r="D19" s="23" t="str">
        <f>CONCATENATE('Access-Ago'!E19,".",'Access-Ago'!G19)</f>
        <v>0901.0005</v>
      </c>
      <c r="E19" s="27" t="str">
        <f>'Access-Ago'!F19</f>
        <v>OPERACOES ESPECIAIS: CUMPRIMENTO DE SENTENCAS JUDICIAIS</v>
      </c>
      <c r="F19" s="27" t="str">
        <f>'Access-Ago'!H19</f>
        <v>SENTENCAS JUDICIAIS TRANSITADAS EM JULGADO (PRECATORIOS)</v>
      </c>
      <c r="G19" s="23" t="str">
        <f>'Access-Ago'!I19</f>
        <v>1</v>
      </c>
      <c r="H19" s="23" t="str">
        <f>'Access-Ago'!J19</f>
        <v>0100</v>
      </c>
      <c r="I19" s="27" t="str">
        <f>'Access-Ago'!K19</f>
        <v>RECURSOS ORDINARIOS</v>
      </c>
      <c r="J19" s="23" t="str">
        <f>'Access-Ago'!L19</f>
        <v>1</v>
      </c>
      <c r="K19" s="24"/>
      <c r="L19" s="24"/>
      <c r="M19" s="24"/>
      <c r="N19" s="24">
        <f t="shared" si="0"/>
        <v>0</v>
      </c>
      <c r="O19" s="24"/>
      <c r="P19" s="26">
        <f>IF('Access-Ago'!N19=0,'Access-Ago'!M19,0)</f>
        <v>0</v>
      </c>
      <c r="Q19" s="26">
        <f>IF('Access-Ago'!N19&gt;0,'Access-Ago'!N19,0)</f>
        <v>97466</v>
      </c>
      <c r="R19" s="26">
        <f t="shared" si="1"/>
        <v>97466</v>
      </c>
      <c r="S19" s="26">
        <f>'Access-Ago'!O19</f>
        <v>97465.95</v>
      </c>
      <c r="T19" s="41">
        <f t="shared" si="2"/>
        <v>0.99999948700059504</v>
      </c>
      <c r="U19" s="26">
        <f>'Access-Ago'!P19</f>
        <v>97465.95</v>
      </c>
      <c r="V19" s="41">
        <f t="shared" si="3"/>
        <v>0.99999948700059504</v>
      </c>
      <c r="W19" s="26">
        <f>'Access-Ago'!Q19</f>
        <v>97465.95</v>
      </c>
      <c r="X19" s="41">
        <f t="shared" si="4"/>
        <v>0.99999948700059504</v>
      </c>
    </row>
    <row r="20" spans="1:24" ht="28.5" customHeight="1">
      <c r="A20" s="31" t="str">
        <f>'Access-Ago'!A20</f>
        <v>26439</v>
      </c>
      <c r="B20" s="27" t="str">
        <f>'Access-Ago'!B20</f>
        <v>INST.FED.DE EDUC.,CIENC.E TEC.DE SAO PAULO</v>
      </c>
      <c r="C20" s="23" t="str">
        <f>CONCATENATE('Access-Ago'!C20,".",'Access-Ago'!D20)</f>
        <v>28.846</v>
      </c>
      <c r="D20" s="23" t="str">
        <f>CONCATENATE('Access-Ago'!E20,".",'Access-Ago'!G20)</f>
        <v>0901.0005</v>
      </c>
      <c r="E20" s="27" t="str">
        <f>'Access-Ago'!F20</f>
        <v>OPERACOES ESPECIAIS: CUMPRIMENTO DE SENTENCAS JUDICIAIS</v>
      </c>
      <c r="F20" s="27" t="str">
        <f>'Access-Ago'!H20</f>
        <v>SENTENCAS JUDICIAIS TRANSITADAS EM JULGADO (PRECATORIOS)</v>
      </c>
      <c r="G20" s="23" t="str">
        <f>'Access-Ago'!I20</f>
        <v>1</v>
      </c>
      <c r="H20" s="23" t="str">
        <f>'Access-Ago'!J20</f>
        <v>0100</v>
      </c>
      <c r="I20" s="27" t="str">
        <f>'Access-Ago'!K20</f>
        <v>RECURSOS ORDINARIOS</v>
      </c>
      <c r="J20" s="23" t="str">
        <f>'Access-Ago'!L20</f>
        <v>1</v>
      </c>
      <c r="K20" s="24"/>
      <c r="L20" s="24"/>
      <c r="M20" s="24"/>
      <c r="N20" s="24">
        <f t="shared" si="0"/>
        <v>0</v>
      </c>
      <c r="O20" s="24"/>
      <c r="P20" s="26">
        <f>IF('Access-Ago'!N20=0,'Access-Ago'!M20,0)</f>
        <v>0</v>
      </c>
      <c r="Q20" s="26">
        <f>IF('Access-Ago'!N20&gt;0,'Access-Ago'!N20,0)</f>
        <v>84203</v>
      </c>
      <c r="R20" s="26">
        <f t="shared" si="1"/>
        <v>84203</v>
      </c>
      <c r="S20" s="26">
        <f>'Access-Ago'!O20</f>
        <v>84202.83</v>
      </c>
      <c r="T20" s="41">
        <f t="shared" si="2"/>
        <v>0.99999798106955806</v>
      </c>
      <c r="U20" s="26">
        <f>'Access-Ago'!P20</f>
        <v>84202.83</v>
      </c>
      <c r="V20" s="41">
        <f t="shared" si="3"/>
        <v>0.99999798106955806</v>
      </c>
      <c r="W20" s="26">
        <f>'Access-Ago'!Q20</f>
        <v>84202.83</v>
      </c>
      <c r="X20" s="41">
        <f t="shared" si="4"/>
        <v>0.99999798106955806</v>
      </c>
    </row>
    <row r="21" spans="1:24" ht="28.5" customHeight="1">
      <c r="A21" s="31" t="str">
        <f>'Access-Ago'!A21</f>
        <v>40203</v>
      </c>
      <c r="B21" s="27" t="str">
        <f>'Access-Ago'!B21</f>
        <v>FUNDACAO JORGE DUPRAT FIG.DE SEG.MED.TRABALHO</v>
      </c>
      <c r="C21" s="23" t="str">
        <f>CONCATENATE('Access-Ago'!C21,".",'Access-Ago'!D21)</f>
        <v>28.846</v>
      </c>
      <c r="D21" s="23" t="str">
        <f>CONCATENATE('Access-Ago'!E21,".",'Access-Ago'!G21)</f>
        <v>0901.0005</v>
      </c>
      <c r="E21" s="27" t="str">
        <f>'Access-Ago'!F21</f>
        <v>OPERACOES ESPECIAIS: CUMPRIMENTO DE SENTENCAS JUDICIAIS</v>
      </c>
      <c r="F21" s="27" t="str">
        <f>'Access-Ago'!H21</f>
        <v>SENTENCAS JUDICIAIS TRANSITADAS EM JULGADO (PRECATORIOS)</v>
      </c>
      <c r="G21" s="23" t="str">
        <f>'Access-Ago'!I21</f>
        <v>1</v>
      </c>
      <c r="H21" s="23" t="str">
        <f>'Access-Ago'!J21</f>
        <v>0100</v>
      </c>
      <c r="I21" s="27" t="str">
        <f>'Access-Ago'!K21</f>
        <v>RECURSOS ORDINARIOS</v>
      </c>
      <c r="J21" s="23" t="str">
        <f>'Access-Ago'!L21</f>
        <v>1</v>
      </c>
      <c r="K21" s="24"/>
      <c r="L21" s="24"/>
      <c r="M21" s="24"/>
      <c r="N21" s="24">
        <f t="shared" si="0"/>
        <v>0</v>
      </c>
      <c r="O21" s="24"/>
      <c r="P21" s="26">
        <f>IF('Access-Ago'!N21=0,'Access-Ago'!M21,0)</f>
        <v>0</v>
      </c>
      <c r="Q21" s="26">
        <f>IF('Access-Ago'!N21&gt;0,'Access-Ago'!N21,0)</f>
        <v>465390</v>
      </c>
      <c r="R21" s="26">
        <f t="shared" si="1"/>
        <v>465390</v>
      </c>
      <c r="S21" s="26">
        <f>'Access-Ago'!O21</f>
        <v>465389.11</v>
      </c>
      <c r="T21" s="41">
        <f t="shared" si="2"/>
        <v>0.99999808762543241</v>
      </c>
      <c r="U21" s="26">
        <f>'Access-Ago'!P21</f>
        <v>465389.11</v>
      </c>
      <c r="V21" s="41">
        <f t="shared" si="3"/>
        <v>0.99999808762543241</v>
      </c>
      <c r="W21" s="26">
        <f>'Access-Ago'!Q21</f>
        <v>465389.11</v>
      </c>
      <c r="X21" s="41">
        <f t="shared" si="4"/>
        <v>0.99999808762543241</v>
      </c>
    </row>
    <row r="22" spans="1:24" ht="28.5" customHeight="1">
      <c r="A22" s="31" t="str">
        <f>'Access-Ago'!A22</f>
        <v>44201</v>
      </c>
      <c r="B22" s="27" t="str">
        <f>'Access-Ago'!B22</f>
        <v>INST.BRAS.DO MEIO AMB.E REC.NAT.RENOVAVEIS</v>
      </c>
      <c r="C22" s="23" t="str">
        <f>CONCATENATE('Access-Ago'!C22,".",'Access-Ago'!D22)</f>
        <v>28.846</v>
      </c>
      <c r="D22" s="23" t="str">
        <f>CONCATENATE('Access-Ago'!E22,".",'Access-Ago'!G22)</f>
        <v>0901.0005</v>
      </c>
      <c r="E22" s="27" t="str">
        <f>'Access-Ago'!F22</f>
        <v>OPERACOES ESPECIAIS: CUMPRIMENTO DE SENTENCAS JUDICIAIS</v>
      </c>
      <c r="F22" s="27" t="str">
        <f>'Access-Ago'!H22</f>
        <v>SENTENCAS JUDICIAIS TRANSITADAS EM JULGADO (PRECATORIOS)</v>
      </c>
      <c r="G22" s="23" t="str">
        <f>'Access-Ago'!I22</f>
        <v>1</v>
      </c>
      <c r="H22" s="23" t="str">
        <f>'Access-Ago'!J22</f>
        <v>0100</v>
      </c>
      <c r="I22" s="27" t="str">
        <f>'Access-Ago'!K22</f>
        <v>RECURSOS ORDINARIOS</v>
      </c>
      <c r="J22" s="23" t="str">
        <f>'Access-Ago'!L22</f>
        <v>3</v>
      </c>
      <c r="K22" s="26"/>
      <c r="L22" s="26"/>
      <c r="M22" s="26"/>
      <c r="N22" s="24">
        <f t="shared" si="0"/>
        <v>0</v>
      </c>
      <c r="O22" s="26"/>
      <c r="P22" s="26">
        <f>IF('Access-Ago'!N22=0,'Access-Ago'!M22,0)</f>
        <v>0</v>
      </c>
      <c r="Q22" s="26">
        <f>IF('Access-Ago'!N22&gt;0,'Access-Ago'!N22,0)</f>
        <v>0</v>
      </c>
      <c r="R22" s="26">
        <f t="shared" si="1"/>
        <v>0</v>
      </c>
      <c r="S22" s="26">
        <f>'Access-Ago'!O22</f>
        <v>0</v>
      </c>
      <c r="T22" s="41">
        <f t="shared" si="2"/>
        <v>0</v>
      </c>
      <c r="U22" s="26">
        <f>'Access-Ago'!P22</f>
        <v>0</v>
      </c>
      <c r="V22" s="41">
        <f t="shared" si="3"/>
        <v>0</v>
      </c>
      <c r="W22" s="26">
        <f>'Access-Ago'!Q22</f>
        <v>0</v>
      </c>
      <c r="X22" s="41">
        <f t="shared" si="4"/>
        <v>0</v>
      </c>
    </row>
    <row r="23" spans="1:24" ht="28.5" customHeight="1">
      <c r="A23" s="31" t="str">
        <f>'Access-Ago'!A23</f>
        <v>44201</v>
      </c>
      <c r="B23" s="27" t="str">
        <f>'Access-Ago'!B23</f>
        <v>INST.BRAS.DO MEIO AMB.E REC.NAT.RENOVAVEIS</v>
      </c>
      <c r="C23" s="23" t="str">
        <f>CONCATENATE('Access-Ago'!C23,".",'Access-Ago'!D23)</f>
        <v>28.846</v>
      </c>
      <c r="D23" s="23" t="str">
        <f>CONCATENATE('Access-Ago'!E23,".",'Access-Ago'!G23)</f>
        <v>0901.0005</v>
      </c>
      <c r="E23" s="27" t="str">
        <f>'Access-Ago'!F23</f>
        <v>OPERACOES ESPECIAIS: CUMPRIMENTO DE SENTENCAS JUDICIAIS</v>
      </c>
      <c r="F23" s="27" t="str">
        <f>'Access-Ago'!H23</f>
        <v>SENTENCAS JUDICIAIS TRANSITADAS EM JULGADO (PRECATORIOS)</v>
      </c>
      <c r="G23" s="23" t="str">
        <f>'Access-Ago'!I23</f>
        <v>1</v>
      </c>
      <c r="H23" s="23" t="str">
        <f>'Access-Ago'!J23</f>
        <v>0100</v>
      </c>
      <c r="I23" s="27" t="str">
        <f>'Access-Ago'!K23</f>
        <v>RECURSOS ORDINARIOS</v>
      </c>
      <c r="J23" s="23" t="str">
        <f>'Access-Ago'!L23</f>
        <v>1</v>
      </c>
      <c r="K23" s="26"/>
      <c r="L23" s="26"/>
      <c r="M23" s="26"/>
      <c r="N23" s="24">
        <f t="shared" si="0"/>
        <v>0</v>
      </c>
      <c r="O23" s="26"/>
      <c r="P23" s="26">
        <f>IF('Access-Ago'!N23=0,'Access-Ago'!M23,0)</f>
        <v>0</v>
      </c>
      <c r="Q23" s="26">
        <f>IF('Access-Ago'!N23&gt;0,'Access-Ago'!N23,0)</f>
        <v>206121</v>
      </c>
      <c r="R23" s="26">
        <f t="shared" si="1"/>
        <v>206121</v>
      </c>
      <c r="S23" s="26">
        <f>'Access-Ago'!O23</f>
        <v>206120.85</v>
      </c>
      <c r="T23" s="41">
        <f t="shared" si="2"/>
        <v>0.99999927227211205</v>
      </c>
      <c r="U23" s="26">
        <f>'Access-Ago'!P23</f>
        <v>206120.85</v>
      </c>
      <c r="V23" s="41">
        <f t="shared" si="3"/>
        <v>0.99999927227211205</v>
      </c>
      <c r="W23" s="26">
        <f>'Access-Ago'!Q23</f>
        <v>206120.85</v>
      </c>
      <c r="X23" s="41">
        <f t="shared" si="4"/>
        <v>0.99999927227211205</v>
      </c>
    </row>
    <row r="24" spans="1:24" ht="28.5" customHeight="1">
      <c r="A24" s="31" t="str">
        <f>'Access-Ago'!A24</f>
        <v>55201</v>
      </c>
      <c r="B24" s="27" t="str">
        <f>'Access-Ago'!B24</f>
        <v>INSTITUTO NACIONAL DO SEGURO SOCIAL - INSS</v>
      </c>
      <c r="C24" s="23" t="str">
        <f>CONCATENATE('Access-Ago'!C24,".",'Access-Ago'!D24)</f>
        <v>28.846</v>
      </c>
      <c r="D24" s="23" t="str">
        <f>CONCATENATE('Access-Ago'!E24,".",'Access-Ago'!G24)</f>
        <v>0901.0005</v>
      </c>
      <c r="E24" s="27" t="str">
        <f>'Access-Ago'!F24</f>
        <v>OPERACOES ESPECIAIS: CUMPRIMENTO DE SENTENCAS JUDICIAIS</v>
      </c>
      <c r="F24" s="27" t="str">
        <f>'Access-Ago'!H24</f>
        <v>SENTENCAS JUDICIAIS TRANSITADAS EM JULGADO (PRECATORIOS)</v>
      </c>
      <c r="G24" s="23" t="str">
        <f>'Access-Ago'!I24</f>
        <v>2</v>
      </c>
      <c r="H24" s="23" t="str">
        <f>'Access-Ago'!J24</f>
        <v>0100</v>
      </c>
      <c r="I24" s="27" t="str">
        <f>'Access-Ago'!K24</f>
        <v>RECURSOS ORDINARIOS</v>
      </c>
      <c r="J24" s="23" t="str">
        <f>'Access-Ago'!L24</f>
        <v>3</v>
      </c>
      <c r="K24" s="24"/>
      <c r="L24" s="24"/>
      <c r="M24" s="24"/>
      <c r="N24" s="24">
        <f t="shared" si="0"/>
        <v>0</v>
      </c>
      <c r="O24" s="24"/>
      <c r="P24" s="26">
        <f>IF('Access-Ago'!N24=0,'Access-Ago'!M24,0)</f>
        <v>0</v>
      </c>
      <c r="Q24" s="26">
        <f>IF('Access-Ago'!N24&gt;0,'Access-Ago'!N24,0)</f>
        <v>34520999</v>
      </c>
      <c r="R24" s="26">
        <f t="shared" si="1"/>
        <v>34520999</v>
      </c>
      <c r="S24" s="26">
        <f>'Access-Ago'!O24</f>
        <v>34520998.780000001</v>
      </c>
      <c r="T24" s="41">
        <f t="shared" si="2"/>
        <v>0.99999999362706748</v>
      </c>
      <c r="U24" s="26">
        <f>'Access-Ago'!P24</f>
        <v>34520998.780000001</v>
      </c>
      <c r="V24" s="41">
        <f t="shared" si="3"/>
        <v>0.99999999362706748</v>
      </c>
      <c r="W24" s="26">
        <f>'Access-Ago'!Q24</f>
        <v>34520998.780000001</v>
      </c>
      <c r="X24" s="41">
        <f t="shared" si="4"/>
        <v>0.99999999362706748</v>
      </c>
    </row>
    <row r="25" spans="1:24" ht="28.5" customHeight="1">
      <c r="A25" s="31" t="str">
        <f>'Access-Ago'!A25</f>
        <v>55201</v>
      </c>
      <c r="B25" s="27" t="str">
        <f>'Access-Ago'!B25</f>
        <v>INSTITUTO NACIONAL DO SEGURO SOCIAL - INSS</v>
      </c>
      <c r="C25" s="23" t="str">
        <f>CONCATENATE('Access-Ago'!C25,".",'Access-Ago'!D25)</f>
        <v>28.846</v>
      </c>
      <c r="D25" s="23" t="str">
        <f>CONCATENATE('Access-Ago'!E25,".",'Access-Ago'!G25)</f>
        <v>0901.0005</v>
      </c>
      <c r="E25" s="27" t="str">
        <f>'Access-Ago'!F25</f>
        <v>OPERACOES ESPECIAIS: CUMPRIMENTO DE SENTENCAS JUDICIAIS</v>
      </c>
      <c r="F25" s="27" t="str">
        <f>'Access-Ago'!H25</f>
        <v>SENTENCAS JUDICIAIS TRANSITADAS EM JULGADO (PRECATORIOS)</v>
      </c>
      <c r="G25" s="23" t="str">
        <f>'Access-Ago'!I25</f>
        <v>2</v>
      </c>
      <c r="H25" s="23" t="str">
        <f>'Access-Ago'!J25</f>
        <v>0100</v>
      </c>
      <c r="I25" s="27" t="str">
        <f>'Access-Ago'!K25</f>
        <v>RECURSOS ORDINARIOS</v>
      </c>
      <c r="J25" s="23" t="str">
        <f>'Access-Ago'!L25</f>
        <v>1</v>
      </c>
      <c r="K25" s="24"/>
      <c r="L25" s="24"/>
      <c r="M25" s="24"/>
      <c r="N25" s="24">
        <f t="shared" si="0"/>
        <v>0</v>
      </c>
      <c r="O25" s="24"/>
      <c r="P25" s="26">
        <f>IF('Access-Ago'!N25=0,'Access-Ago'!M25,0)</f>
        <v>0</v>
      </c>
      <c r="Q25" s="26">
        <f>IF('Access-Ago'!N25&gt;0,'Access-Ago'!N25,0)</f>
        <v>7278766</v>
      </c>
      <c r="R25" s="26">
        <f t="shared" si="1"/>
        <v>7278766</v>
      </c>
      <c r="S25" s="26">
        <f>'Access-Ago'!O25</f>
        <v>7145564.4800000004</v>
      </c>
      <c r="T25" s="41">
        <f t="shared" si="2"/>
        <v>0.98169998595915853</v>
      </c>
      <c r="U25" s="26">
        <f>'Access-Ago'!P25</f>
        <v>7145564.4800000004</v>
      </c>
      <c r="V25" s="41">
        <f t="shared" si="3"/>
        <v>0.98169998595915853</v>
      </c>
      <c r="W25" s="26">
        <f>'Access-Ago'!Q25</f>
        <v>7145564.4800000004</v>
      </c>
      <c r="X25" s="41">
        <f t="shared" si="4"/>
        <v>0.98169998595915853</v>
      </c>
    </row>
    <row r="26" spans="1:24" ht="28.5" customHeight="1">
      <c r="A26" s="31" t="str">
        <f>'Access-Ago'!A26</f>
        <v>55901</v>
      </c>
      <c r="B26" s="27" t="str">
        <f>'Access-Ago'!B26</f>
        <v>FUNDO NACIONAL DE ASSISTENCIA SOCIAL</v>
      </c>
      <c r="C26" s="23" t="str">
        <f>CONCATENATE('Access-Ago'!C26,".",'Access-Ago'!D26)</f>
        <v>28.846</v>
      </c>
      <c r="D26" s="23" t="str">
        <f>CONCATENATE('Access-Ago'!E26,".",'Access-Ago'!G26)</f>
        <v>0901.0005</v>
      </c>
      <c r="E26" s="27" t="str">
        <f>'Access-Ago'!F26</f>
        <v>OPERACOES ESPECIAIS: CUMPRIMENTO DE SENTENCAS JUDICIAIS</v>
      </c>
      <c r="F26" s="27" t="str">
        <f>'Access-Ago'!H26</f>
        <v>SENTENCAS JUDICIAIS TRANSITADAS EM JULGADO (PRECATORIOS)</v>
      </c>
      <c r="G26" s="23" t="str">
        <f>'Access-Ago'!I26</f>
        <v>2</v>
      </c>
      <c r="H26" s="23" t="str">
        <f>'Access-Ago'!J26</f>
        <v>0100</v>
      </c>
      <c r="I26" s="27" t="str">
        <f>'Access-Ago'!K26</f>
        <v>RECURSOS ORDINARIOS</v>
      </c>
      <c r="J26" s="23" t="str">
        <f>'Access-Ago'!L26</f>
        <v>3</v>
      </c>
      <c r="K26" s="24"/>
      <c r="L26" s="24"/>
      <c r="M26" s="24"/>
      <c r="N26" s="24">
        <f t="shared" si="0"/>
        <v>0</v>
      </c>
      <c r="O26" s="24"/>
      <c r="P26" s="26">
        <f>IF('Access-Ago'!N26=0,'Access-Ago'!M26,0)</f>
        <v>0</v>
      </c>
      <c r="Q26" s="26">
        <f>IF('Access-Ago'!N26&gt;0,'Access-Ago'!N26,0)</f>
        <v>79172473</v>
      </c>
      <c r="R26" s="26">
        <f t="shared" si="1"/>
        <v>79172473</v>
      </c>
      <c r="S26" s="26">
        <f>'Access-Ago'!O26</f>
        <v>79154555.900000006</v>
      </c>
      <c r="T26" s="41">
        <f t="shared" si="2"/>
        <v>0.99977369533474103</v>
      </c>
      <c r="U26" s="26">
        <f>'Access-Ago'!P26</f>
        <v>79154555.900000006</v>
      </c>
      <c r="V26" s="41">
        <f t="shared" si="3"/>
        <v>0.99977369533474103</v>
      </c>
      <c r="W26" s="26">
        <f>'Access-Ago'!Q26</f>
        <v>79154555.900000006</v>
      </c>
      <c r="X26" s="41">
        <f t="shared" si="4"/>
        <v>0.99977369533474103</v>
      </c>
    </row>
    <row r="27" spans="1:24" ht="28.5" customHeight="1">
      <c r="A27" s="31" t="str">
        <f>'Access-Ago'!A27</f>
        <v>55901</v>
      </c>
      <c r="B27" s="27" t="str">
        <f>'Access-Ago'!B27</f>
        <v>FUNDO NACIONAL DE ASSISTENCIA SOCIAL</v>
      </c>
      <c r="C27" s="23" t="str">
        <f>CONCATENATE('Access-Ago'!C27,".",'Access-Ago'!D27)</f>
        <v>28.846</v>
      </c>
      <c r="D27" s="23" t="str">
        <f>CONCATENATE('Access-Ago'!E27,".",'Access-Ago'!G27)</f>
        <v>0901.0625</v>
      </c>
      <c r="E27" s="27" t="str">
        <f>'Access-Ago'!F27</f>
        <v>OPERACOES ESPECIAIS: CUMPRIMENTO DE SENTENCAS JUDICIAIS</v>
      </c>
      <c r="F27" s="27" t="str">
        <f>'Access-Ago'!H27</f>
        <v>SENTENCAS JUDICIAIS TRANSITADAS EM JULGADO DE PEQUENO VALOR</v>
      </c>
      <c r="G27" s="23" t="str">
        <f>'Access-Ago'!I27</f>
        <v>2</v>
      </c>
      <c r="H27" s="23" t="str">
        <f>'Access-Ago'!J27</f>
        <v>0100</v>
      </c>
      <c r="I27" s="27" t="str">
        <f>'Access-Ago'!K27</f>
        <v>RECURSOS ORDINARIOS</v>
      </c>
      <c r="J27" s="23" t="str">
        <f>'Access-Ago'!L27</f>
        <v>3</v>
      </c>
      <c r="K27" s="24"/>
      <c r="L27" s="24"/>
      <c r="M27" s="24"/>
      <c r="N27" s="24">
        <f t="shared" si="0"/>
        <v>0</v>
      </c>
      <c r="O27" s="24"/>
      <c r="P27" s="26">
        <f>IF('Access-Ago'!N27=0,'Access-Ago'!M27,0)</f>
        <v>106730615</v>
      </c>
      <c r="Q27" s="26">
        <f>IF('Access-Ago'!N27&gt;0,'Access-Ago'!N27,0)</f>
        <v>0</v>
      </c>
      <c r="R27" s="26">
        <f t="shared" si="1"/>
        <v>106730615</v>
      </c>
      <c r="S27" s="26">
        <f>'Access-Ago'!O27</f>
        <v>106668018.89</v>
      </c>
      <c r="T27" s="41">
        <f t="shared" si="2"/>
        <v>0.99941351307682436</v>
      </c>
      <c r="U27" s="26">
        <f>'Access-Ago'!P27</f>
        <v>106668018.89</v>
      </c>
      <c r="V27" s="41">
        <f t="shared" si="3"/>
        <v>0.99941351307682436</v>
      </c>
      <c r="W27" s="26">
        <f>'Access-Ago'!Q27</f>
        <v>106668018.89</v>
      </c>
      <c r="X27" s="41">
        <f t="shared" si="4"/>
        <v>0.99941351307682436</v>
      </c>
    </row>
    <row r="28" spans="1:24" ht="28.5" customHeight="1">
      <c r="A28" s="31" t="str">
        <f>'Access-Ago'!A28</f>
        <v>55902</v>
      </c>
      <c r="B28" s="27" t="str">
        <f>'Access-Ago'!B28</f>
        <v>FUNDO DO REGIME GERAL DA PREVID.SOCIAL-FRGPS</v>
      </c>
      <c r="C28" s="23" t="str">
        <f>CONCATENATE('Access-Ago'!C28,".",'Access-Ago'!D28)</f>
        <v>28.846</v>
      </c>
      <c r="D28" s="23" t="str">
        <f>CONCATENATE('Access-Ago'!E28,".",'Access-Ago'!G28)</f>
        <v>0901.0005</v>
      </c>
      <c r="E28" s="27" t="str">
        <f>'Access-Ago'!F28</f>
        <v>OPERACOES ESPECIAIS: CUMPRIMENTO DE SENTENCAS JUDICIAIS</v>
      </c>
      <c r="F28" s="27" t="str">
        <f>'Access-Ago'!H28</f>
        <v>SENTENCAS JUDICIAIS TRANSITADAS EM JULGADO (PRECATORIOS)</v>
      </c>
      <c r="G28" s="23" t="str">
        <f>'Access-Ago'!I28</f>
        <v>2</v>
      </c>
      <c r="H28" s="23" t="str">
        <f>'Access-Ago'!J28</f>
        <v>0100</v>
      </c>
      <c r="I28" s="27" t="str">
        <f>'Access-Ago'!K28</f>
        <v>RECURSOS ORDINARIOS</v>
      </c>
      <c r="J28" s="23" t="str">
        <f>'Access-Ago'!L28</f>
        <v>3</v>
      </c>
      <c r="K28" s="24"/>
      <c r="L28" s="24"/>
      <c r="M28" s="24"/>
      <c r="N28" s="24">
        <f t="shared" si="0"/>
        <v>0</v>
      </c>
      <c r="O28" s="24"/>
      <c r="P28" s="26">
        <f>IF('Access-Ago'!N28=0,'Access-Ago'!M28,0)</f>
        <v>0</v>
      </c>
      <c r="Q28" s="26">
        <f>IF('Access-Ago'!N28&gt;0,'Access-Ago'!N28,0)</f>
        <v>2213875588</v>
      </c>
      <c r="R28" s="26">
        <f t="shared" si="1"/>
        <v>2213875588</v>
      </c>
      <c r="S28" s="26">
        <f>'Access-Ago'!O28</f>
        <v>2213159569.1100001</v>
      </c>
      <c r="T28" s="41">
        <f t="shared" si="2"/>
        <v>0.99967657672640642</v>
      </c>
      <c r="U28" s="26">
        <f>'Access-Ago'!P28</f>
        <v>2213159569.1100001</v>
      </c>
      <c r="V28" s="41">
        <f t="shared" si="3"/>
        <v>0.99967657672640642</v>
      </c>
      <c r="W28" s="26">
        <f>'Access-Ago'!Q28</f>
        <v>2213159569.1100001</v>
      </c>
      <c r="X28" s="41">
        <f t="shared" si="4"/>
        <v>0.99967657672640642</v>
      </c>
    </row>
    <row r="29" spans="1:24" ht="28.5" customHeight="1">
      <c r="A29" s="31" t="str">
        <f>'Access-Ago'!A29</f>
        <v>55902</v>
      </c>
      <c r="B29" s="27" t="str">
        <f>'Access-Ago'!B29</f>
        <v>FUNDO DO REGIME GERAL DA PREVID.SOCIAL-FRGPS</v>
      </c>
      <c r="C29" s="23" t="str">
        <f>CONCATENATE('Access-Ago'!C29,".",'Access-Ago'!D29)</f>
        <v>28.846</v>
      </c>
      <c r="D29" s="23" t="str">
        <f>CONCATENATE('Access-Ago'!E29,".",'Access-Ago'!G29)</f>
        <v>0901.0625</v>
      </c>
      <c r="E29" s="27" t="str">
        <f>'Access-Ago'!F29</f>
        <v>OPERACOES ESPECIAIS: CUMPRIMENTO DE SENTENCAS JUDICIAIS</v>
      </c>
      <c r="F29" s="27" t="str">
        <f>'Access-Ago'!H29</f>
        <v>SENTENCAS JUDICIAIS TRANSITADAS EM JULGADO DE PEQUENO VALOR</v>
      </c>
      <c r="G29" s="23" t="str">
        <f>'Access-Ago'!I29</f>
        <v>2</v>
      </c>
      <c r="H29" s="23" t="str">
        <f>'Access-Ago'!J29</f>
        <v>0100</v>
      </c>
      <c r="I29" s="27" t="str">
        <f>'Access-Ago'!K29</f>
        <v>RECURSOS ORDINARIOS</v>
      </c>
      <c r="J29" s="23" t="str">
        <f>'Access-Ago'!L29</f>
        <v>3</v>
      </c>
      <c r="K29" s="24"/>
      <c r="L29" s="24"/>
      <c r="M29" s="24"/>
      <c r="N29" s="24">
        <f t="shared" si="0"/>
        <v>0</v>
      </c>
      <c r="O29" s="24"/>
      <c r="P29" s="26">
        <f>IF('Access-Ago'!N29=0,'Access-Ago'!M29,0)</f>
        <v>957159361</v>
      </c>
      <c r="Q29" s="26">
        <f>IF('Access-Ago'!N29&gt;0,'Access-Ago'!N29,0)</f>
        <v>0</v>
      </c>
      <c r="R29" s="26">
        <f t="shared" si="1"/>
        <v>957159361</v>
      </c>
      <c r="S29" s="26">
        <f>'Access-Ago'!O29</f>
        <v>955747778.40999997</v>
      </c>
      <c r="T29" s="41">
        <f t="shared" si="2"/>
        <v>0.99852523764848811</v>
      </c>
      <c r="U29" s="26">
        <f>'Access-Ago'!P29</f>
        <v>955747778.40999997</v>
      </c>
      <c r="V29" s="41">
        <f t="shared" si="3"/>
        <v>0.99852523764848811</v>
      </c>
      <c r="W29" s="26">
        <f>'Access-Ago'!Q29</f>
        <v>955747778.40999997</v>
      </c>
      <c r="X29" s="41">
        <f t="shared" si="4"/>
        <v>0.99852523764848811</v>
      </c>
    </row>
    <row r="30" spans="1:24" ht="28.5" customHeight="1">
      <c r="A30" s="31" t="str">
        <f>'Access-Ago'!A30</f>
        <v>71103</v>
      </c>
      <c r="B30" s="27" t="str">
        <f>'Access-Ago'!B30</f>
        <v>ENCARGOS FINANC.DA UNIAO-SENTENCAS JUDICIAIS</v>
      </c>
      <c r="C30" s="23" t="str">
        <f>CONCATENATE('Access-Ago'!C30,".",'Access-Ago'!D30)</f>
        <v>28.846</v>
      </c>
      <c r="D30" s="23" t="str">
        <f>CONCATENATE('Access-Ago'!E30,".",'Access-Ago'!G30)</f>
        <v>0901.0005</v>
      </c>
      <c r="E30" s="27" t="str">
        <f>'Access-Ago'!F30</f>
        <v>OPERACOES ESPECIAIS: CUMPRIMENTO DE SENTENCAS JUDICIAIS</v>
      </c>
      <c r="F30" s="27" t="str">
        <f>'Access-Ago'!H30</f>
        <v>SENTENCAS JUDICIAIS TRANSITADAS EM JULGADO (PRECATORIOS)</v>
      </c>
      <c r="G30" s="23" t="str">
        <f>'Access-Ago'!I30</f>
        <v>1</v>
      </c>
      <c r="H30" s="23" t="str">
        <f>'Access-Ago'!J30</f>
        <v>0100</v>
      </c>
      <c r="I30" s="27" t="str">
        <f>'Access-Ago'!K30</f>
        <v>RECURSOS ORDINARIOS</v>
      </c>
      <c r="J30" s="23" t="str">
        <f>'Access-Ago'!L30</f>
        <v>5</v>
      </c>
      <c r="K30" s="24"/>
      <c r="L30" s="24"/>
      <c r="M30" s="24"/>
      <c r="N30" s="24">
        <f t="shared" si="0"/>
        <v>0</v>
      </c>
      <c r="O30" s="24"/>
      <c r="P30" s="26">
        <f>IF('Access-Ago'!N30=0,'Access-Ago'!M30,0)</f>
        <v>0</v>
      </c>
      <c r="Q30" s="26">
        <f>IF('Access-Ago'!M30&gt;0,'Access-Ago'!M30,0)</f>
        <v>19436718.859999999</v>
      </c>
      <c r="R30" s="26">
        <f t="shared" si="1"/>
        <v>19436718.859999999</v>
      </c>
      <c r="S30" s="26">
        <f>'Access-Ago'!O30</f>
        <v>19436718.859999999</v>
      </c>
      <c r="T30" s="41">
        <f t="shared" si="2"/>
        <v>1</v>
      </c>
      <c r="U30" s="26">
        <f>'Access-Ago'!P30</f>
        <v>19436718.859999999</v>
      </c>
      <c r="V30" s="41">
        <f t="shared" si="3"/>
        <v>1</v>
      </c>
      <c r="W30" s="26">
        <f>'Access-Ago'!Q30</f>
        <v>19436718.859999999</v>
      </c>
      <c r="X30" s="41">
        <f t="shared" si="4"/>
        <v>1</v>
      </c>
    </row>
    <row r="31" spans="1:24" ht="28.5" customHeight="1">
      <c r="A31" s="31" t="str">
        <f>'Access-Ago'!A31</f>
        <v>71103</v>
      </c>
      <c r="B31" s="27" t="str">
        <f>'Access-Ago'!B31</f>
        <v>ENCARGOS FINANC.DA UNIAO-SENTENCAS JUDICIAIS</v>
      </c>
      <c r="C31" s="23" t="str">
        <f>CONCATENATE('Access-Ago'!C31,".",'Access-Ago'!D31)</f>
        <v>28.846</v>
      </c>
      <c r="D31" s="23" t="str">
        <f>CONCATENATE('Access-Ago'!E31,".",'Access-Ago'!G31)</f>
        <v>0901.0005</v>
      </c>
      <c r="E31" s="27" t="str">
        <f>'Access-Ago'!F31</f>
        <v>OPERACOES ESPECIAIS: CUMPRIMENTO DE SENTENCAS JUDICIAIS</v>
      </c>
      <c r="F31" s="27" t="str">
        <f>'Access-Ago'!H31</f>
        <v>SENTENCAS JUDICIAIS TRANSITADAS EM JULGADO (PRECATORIOS)</v>
      </c>
      <c r="G31" s="23" t="str">
        <f>'Access-Ago'!I31</f>
        <v>1</v>
      </c>
      <c r="H31" s="23" t="str">
        <f>'Access-Ago'!J31</f>
        <v>0100</v>
      </c>
      <c r="I31" s="27" t="str">
        <f>'Access-Ago'!K31</f>
        <v>RECURSOS ORDINARIOS</v>
      </c>
      <c r="J31" s="23" t="str">
        <f>'Access-Ago'!L31</f>
        <v>1</v>
      </c>
      <c r="K31" s="24"/>
      <c r="L31" s="24"/>
      <c r="M31" s="24"/>
      <c r="N31" s="24">
        <f t="shared" si="0"/>
        <v>0</v>
      </c>
      <c r="O31" s="24"/>
      <c r="P31" s="26">
        <f>IF('Access-Ago'!N31=0,'Access-Ago'!M31,0)</f>
        <v>0</v>
      </c>
      <c r="Q31" s="26">
        <f>IF('Access-Ago'!N31&gt;0,'Access-Ago'!N31,0)</f>
        <v>68503037</v>
      </c>
      <c r="R31" s="26">
        <f t="shared" si="1"/>
        <v>68503037</v>
      </c>
      <c r="S31" s="26">
        <f>'Access-Ago'!O31</f>
        <v>68503036.599999994</v>
      </c>
      <c r="T31" s="41">
        <f t="shared" si="2"/>
        <v>0.99999999416084273</v>
      </c>
      <c r="U31" s="26">
        <f>'Access-Ago'!P31</f>
        <v>68503036.599999994</v>
      </c>
      <c r="V31" s="41">
        <f t="shared" si="3"/>
        <v>0.99999999416084273</v>
      </c>
      <c r="W31" s="26">
        <f>'Access-Ago'!Q31</f>
        <v>68503036.599999994</v>
      </c>
      <c r="X31" s="41">
        <f t="shared" si="4"/>
        <v>0.99999999416084273</v>
      </c>
    </row>
    <row r="32" spans="1:24" ht="28.5" customHeight="1">
      <c r="A32" s="31" t="str">
        <f>'Access-Ago'!A32</f>
        <v>71103</v>
      </c>
      <c r="B32" s="27" t="str">
        <f>'Access-Ago'!B32</f>
        <v>ENCARGOS FINANC.DA UNIAO-SENTENCAS JUDICIAIS</v>
      </c>
      <c r="C32" s="23" t="str">
        <f>CONCATENATE('Access-Ago'!C32,".",'Access-Ago'!D32)</f>
        <v>28.846</v>
      </c>
      <c r="D32" s="23" t="str">
        <f>CONCATENATE('Access-Ago'!E32,".",'Access-Ago'!G32)</f>
        <v>0901.0005</v>
      </c>
      <c r="E32" s="27" t="str">
        <f>'Access-Ago'!F32</f>
        <v>OPERACOES ESPECIAIS: CUMPRIMENTO DE SENTENCAS JUDICIAIS</v>
      </c>
      <c r="F32" s="27" t="str">
        <f>'Access-Ago'!H32</f>
        <v>SENTENCAS JUDICIAIS TRANSITADAS EM JULGADO (PRECATORIOS)</v>
      </c>
      <c r="G32" s="23" t="str">
        <f>'Access-Ago'!I32</f>
        <v>1</v>
      </c>
      <c r="H32" s="23" t="str">
        <f>'Access-Ago'!J32</f>
        <v>0144</v>
      </c>
      <c r="I32" s="27" t="str">
        <f>'Access-Ago'!K32</f>
        <v>TITULOS DE RESPONSABILID.DO TESOURO NACIONAL</v>
      </c>
      <c r="J32" s="23" t="str">
        <f>'Access-Ago'!L32</f>
        <v>3</v>
      </c>
      <c r="K32" s="24"/>
      <c r="L32" s="24"/>
      <c r="M32" s="24"/>
      <c r="N32" s="24">
        <f t="shared" si="0"/>
        <v>0</v>
      </c>
      <c r="O32" s="24"/>
      <c r="P32" s="26">
        <f>IF('Access-Ago'!N32=0,'Access-Ago'!M32,0)</f>
        <v>0</v>
      </c>
      <c r="Q32" s="26">
        <f>IF('Access-Ago'!N32&gt;0,'Access-Ago'!N32,0)</f>
        <v>788733385</v>
      </c>
      <c r="R32" s="26">
        <f t="shared" si="1"/>
        <v>788733385</v>
      </c>
      <c r="S32" s="26">
        <f>'Access-Ago'!O32</f>
        <v>788687344.69000006</v>
      </c>
      <c r="T32" s="41">
        <f t="shared" si="2"/>
        <v>0.999941627537422</v>
      </c>
      <c r="U32" s="26">
        <f>'Access-Ago'!P32</f>
        <v>788687344.69000006</v>
      </c>
      <c r="V32" s="41">
        <f t="shared" si="3"/>
        <v>0.999941627537422</v>
      </c>
      <c r="W32" s="26">
        <f>'Access-Ago'!Q32</f>
        <v>788687344.69000006</v>
      </c>
      <c r="X32" s="41">
        <f t="shared" si="4"/>
        <v>0.999941627537422</v>
      </c>
    </row>
    <row r="33" spans="1:24" ht="28.5" customHeight="1">
      <c r="A33" s="31" t="str">
        <f>'Access-Ago'!A33</f>
        <v>71103</v>
      </c>
      <c r="B33" s="27" t="str">
        <f>'Access-Ago'!B33</f>
        <v>ENCARGOS FINANC.DA UNIAO-SENTENCAS JUDICIAIS</v>
      </c>
      <c r="C33" s="23" t="str">
        <f>CONCATENATE('Access-Ago'!C33,".",'Access-Ago'!D33)</f>
        <v>28.846</v>
      </c>
      <c r="D33" s="23" t="str">
        <f>CONCATENATE('Access-Ago'!E33,".",'Access-Ago'!G33)</f>
        <v>0901.00G5</v>
      </c>
      <c r="E33" s="27" t="str">
        <f>'Access-Ago'!F33</f>
        <v>OPERACOES ESPECIAIS: CUMPRIMENTO DE SENTENCAS JUDICIAIS</v>
      </c>
      <c r="F33" s="27" t="str">
        <f>'Access-Ago'!H33</f>
        <v>CONTRIBUICAO DA UNIAO, DE SUAS AUTARQUIAS E FUNDACOES PARA O</v>
      </c>
      <c r="G33" s="23" t="str">
        <f>'Access-Ago'!I33</f>
        <v>1</v>
      </c>
      <c r="H33" s="23" t="str">
        <f>'Access-Ago'!J33</f>
        <v>0100</v>
      </c>
      <c r="I33" s="27" t="str">
        <f>'Access-Ago'!K33</f>
        <v>RECURSOS ORDINARIOS</v>
      </c>
      <c r="J33" s="23" t="str">
        <f>'Access-Ago'!L33</f>
        <v>1</v>
      </c>
      <c r="K33" s="24"/>
      <c r="L33" s="24"/>
      <c r="M33" s="24"/>
      <c r="N33" s="24">
        <f t="shared" si="0"/>
        <v>0</v>
      </c>
      <c r="O33" s="24"/>
      <c r="P33" s="26">
        <f>IF('Access-Ago'!N33=0,'Access-Ago'!M33,0)</f>
        <v>4201162</v>
      </c>
      <c r="Q33" s="26">
        <f>IF('Access-Ago'!N33&gt;0,'Access-Ago'!N33,0)</f>
        <v>0</v>
      </c>
      <c r="R33" s="26">
        <f t="shared" si="1"/>
        <v>4201162</v>
      </c>
      <c r="S33" s="26">
        <f>'Access-Ago'!O33</f>
        <v>4201157.79</v>
      </c>
      <c r="T33" s="41">
        <f t="shared" si="2"/>
        <v>0.99999899789629632</v>
      </c>
      <c r="U33" s="26">
        <f>'Access-Ago'!P33</f>
        <v>4201155.6900000004</v>
      </c>
      <c r="V33" s="41">
        <f t="shared" si="3"/>
        <v>0.99999849803459151</v>
      </c>
      <c r="W33" s="26">
        <f>'Access-Ago'!Q33</f>
        <v>4201155.6900000004</v>
      </c>
      <c r="X33" s="41">
        <f t="shared" si="4"/>
        <v>0.99999849803459151</v>
      </c>
    </row>
    <row r="34" spans="1:24" ht="28.5" customHeight="1">
      <c r="A34" s="31" t="str">
        <f>'Access-Ago'!A34</f>
        <v>71103</v>
      </c>
      <c r="B34" s="27" t="str">
        <f>'Access-Ago'!B34</f>
        <v>ENCARGOS FINANC.DA UNIAO-SENTENCAS JUDICIAIS</v>
      </c>
      <c r="C34" s="23" t="str">
        <f>CONCATENATE('Access-Ago'!C34,".",'Access-Ago'!D34)</f>
        <v>28.846</v>
      </c>
      <c r="D34" s="23" t="str">
        <f>CONCATENATE('Access-Ago'!E34,".",'Access-Ago'!G34)</f>
        <v>0901.0625</v>
      </c>
      <c r="E34" s="27" t="str">
        <f>'Access-Ago'!F34</f>
        <v>OPERACOES ESPECIAIS: CUMPRIMENTO DE SENTENCAS JUDICIAIS</v>
      </c>
      <c r="F34" s="27" t="str">
        <f>'Access-Ago'!H34</f>
        <v>SENTENCAS JUDICIAIS TRANSITADAS EM JULGADO DE PEQUENO VALOR</v>
      </c>
      <c r="G34" s="23" t="str">
        <f>'Access-Ago'!I34</f>
        <v>1</v>
      </c>
      <c r="H34" s="23" t="str">
        <f>'Access-Ago'!J34</f>
        <v>0100</v>
      </c>
      <c r="I34" s="27" t="str">
        <f>'Access-Ago'!K34</f>
        <v>RECURSOS ORDINARIOS</v>
      </c>
      <c r="J34" s="23" t="str">
        <f>'Access-Ago'!L34</f>
        <v>5</v>
      </c>
      <c r="K34" s="24"/>
      <c r="L34" s="24"/>
      <c r="M34" s="24"/>
      <c r="N34" s="24">
        <f>K34+L34-M34</f>
        <v>0</v>
      </c>
      <c r="O34" s="24"/>
      <c r="P34" s="26">
        <f>IF('Access-Ago'!N34=0,'Access-Ago'!M34,0)</f>
        <v>91295</v>
      </c>
      <c r="Q34" s="26">
        <f>IF('Access-Ago'!N34&gt;0,'Access-Ago'!N34,0)</f>
        <v>0</v>
      </c>
      <c r="R34" s="26">
        <f>N34-O34+P34+Q34</f>
        <v>91295</v>
      </c>
      <c r="S34" s="26">
        <f>'Access-Ago'!O34</f>
        <v>91293.11</v>
      </c>
      <c r="T34" s="41">
        <f>IF(R34&gt;0,S34/R34,0)</f>
        <v>0.99997929788049733</v>
      </c>
      <c r="U34" s="26">
        <f>'Access-Ago'!P34</f>
        <v>91293.11</v>
      </c>
      <c r="V34" s="41">
        <f>IF(R34&gt;0,U34/R34,0)</f>
        <v>0.99997929788049733</v>
      </c>
      <c r="W34" s="26">
        <f>'Access-Ago'!Q34</f>
        <v>91293.11</v>
      </c>
      <c r="X34" s="41">
        <f>IF(R34&gt;0,W34/R34,0)</f>
        <v>0.99997929788049733</v>
      </c>
    </row>
    <row r="35" spans="1:24" ht="28.5" customHeight="1">
      <c r="A35" s="31" t="str">
        <f>'Access-Ago'!A35</f>
        <v>71103</v>
      </c>
      <c r="B35" s="27" t="str">
        <f>'Access-Ago'!B35</f>
        <v>ENCARGOS FINANC.DA UNIAO-SENTENCAS JUDICIAIS</v>
      </c>
      <c r="C35" s="23" t="str">
        <f>CONCATENATE('Access-Ago'!C35,".",'Access-Ago'!D35)</f>
        <v>28.846</v>
      </c>
      <c r="D35" s="23" t="str">
        <f>CONCATENATE('Access-Ago'!E35,".",'Access-Ago'!G35)</f>
        <v>0901.0625</v>
      </c>
      <c r="E35" s="27" t="str">
        <f>'Access-Ago'!F35</f>
        <v>OPERACOES ESPECIAIS: CUMPRIMENTO DE SENTENCAS JUDICIAIS</v>
      </c>
      <c r="F35" s="27" t="str">
        <f>'Access-Ago'!H35</f>
        <v>SENTENCAS JUDICIAIS TRANSITADAS EM JULGADO DE PEQUENO VALOR</v>
      </c>
      <c r="G35" s="23" t="str">
        <f>'Access-Ago'!I35</f>
        <v>1</v>
      </c>
      <c r="H35" s="23" t="str">
        <f>'Access-Ago'!J35</f>
        <v>0100</v>
      </c>
      <c r="I35" s="27" t="str">
        <f>'Access-Ago'!K35</f>
        <v>RECURSOS ORDINARIOS</v>
      </c>
      <c r="J35" s="23" t="str">
        <f>'Access-Ago'!L35</f>
        <v>3</v>
      </c>
      <c r="K35" s="24"/>
      <c r="L35" s="24"/>
      <c r="M35" s="24"/>
      <c r="N35" s="24">
        <f>K35+L35-M35</f>
        <v>0</v>
      </c>
      <c r="O35" s="24"/>
      <c r="P35" s="26">
        <f>IF('Access-Ago'!N35=0,'Access-Ago'!M35,0)</f>
        <v>243547163</v>
      </c>
      <c r="Q35" s="26">
        <f>IF('Access-Ago'!N35&gt;0,'Access-Ago'!N35,0)</f>
        <v>0</v>
      </c>
      <c r="R35" s="26">
        <f>N35-O35+P35+Q35</f>
        <v>243547163</v>
      </c>
      <c r="S35" s="26">
        <f>'Access-Ago'!O35</f>
        <v>242955834.78999999</v>
      </c>
      <c r="T35" s="41">
        <f>IF(R35&gt;0,S35/R35,0)</f>
        <v>0.99757201766296077</v>
      </c>
      <c r="U35" s="26">
        <f>'Access-Ago'!P35</f>
        <v>242955834.78999999</v>
      </c>
      <c r="V35" s="41">
        <f>IF(R35&gt;0,U35/R35,0)</f>
        <v>0.99757201766296077</v>
      </c>
      <c r="W35" s="26">
        <f>'Access-Ago'!Q35</f>
        <v>242955834.78999999</v>
      </c>
      <c r="X35" s="41">
        <f>IF(R35&gt;0,W35/R35,0)</f>
        <v>0.99757201766296077</v>
      </c>
    </row>
    <row r="36" spans="1:24" ht="28.5" customHeight="1" thickBot="1">
      <c r="A36" s="31" t="str">
        <f>'Access-Ago'!A36</f>
        <v>71103</v>
      </c>
      <c r="B36" s="27" t="str">
        <f>'Access-Ago'!B36</f>
        <v>ENCARGOS FINANC.DA UNIAO-SENTENCAS JUDICIAIS</v>
      </c>
      <c r="C36" s="23" t="str">
        <f>CONCATENATE('Access-Ago'!C36,".",'Access-Ago'!D36)</f>
        <v>28.846</v>
      </c>
      <c r="D36" s="23" t="str">
        <f>CONCATENATE('Access-Ago'!E36,".",'Access-Ago'!G36)</f>
        <v>0901.0625</v>
      </c>
      <c r="E36" s="27" t="str">
        <f>'Access-Ago'!F36</f>
        <v>OPERACOES ESPECIAIS: CUMPRIMENTO DE SENTENCAS JUDICIAIS</v>
      </c>
      <c r="F36" s="27" t="str">
        <f>'Access-Ago'!H36</f>
        <v>SENTENCAS JUDICIAIS TRANSITADAS EM JULGADO DE PEQUENO VALOR</v>
      </c>
      <c r="G36" s="23" t="str">
        <f>'Access-Ago'!I36</f>
        <v>1</v>
      </c>
      <c r="H36" s="23" t="str">
        <f>'Access-Ago'!J36</f>
        <v>0100</v>
      </c>
      <c r="I36" s="27" t="str">
        <f>'Access-Ago'!K36</f>
        <v>RECURSOS ORDINARIOS</v>
      </c>
      <c r="J36" s="23" t="str">
        <f>'Access-Ago'!L36</f>
        <v>1</v>
      </c>
      <c r="K36" s="24"/>
      <c r="L36" s="24"/>
      <c r="M36" s="24"/>
      <c r="N36" s="24">
        <f>K36+L36-M36</f>
        <v>0</v>
      </c>
      <c r="O36" s="24"/>
      <c r="P36" s="26">
        <f>IF('Access-Ago'!N36=0,'Access-Ago'!M36,0)</f>
        <v>58478974</v>
      </c>
      <c r="Q36" s="26">
        <f>IF('Access-Ago'!N36&gt;0,'Access-Ago'!N36,0)</f>
        <v>0</v>
      </c>
      <c r="R36" s="26">
        <f>N36-O36+P36+Q36</f>
        <v>58478974</v>
      </c>
      <c r="S36" s="26">
        <f>'Access-Ago'!O36</f>
        <v>58454079.25</v>
      </c>
      <c r="T36" s="41">
        <f>IF(R36&gt;0,S36/R36,0)</f>
        <v>0.99957429571182288</v>
      </c>
      <c r="U36" s="26">
        <f>'Access-Ago'!P36</f>
        <v>58454079.25</v>
      </c>
      <c r="V36" s="41">
        <f>IF(R36&gt;0,U36/R36,0)</f>
        <v>0.99957429571182288</v>
      </c>
      <c r="W36" s="26">
        <f>'Access-Ago'!Q36</f>
        <v>58454079.25</v>
      </c>
      <c r="X36" s="41">
        <f>IF(R36&gt;0,W36/R36,0)</f>
        <v>0.99957429571182288</v>
      </c>
    </row>
    <row r="37" spans="1:24" ht="28.5" customHeight="1" thickBot="1">
      <c r="A37" s="78" t="s">
        <v>102</v>
      </c>
      <c r="B37" s="79"/>
      <c r="C37" s="79"/>
      <c r="D37" s="79"/>
      <c r="E37" s="79"/>
      <c r="F37" s="79"/>
      <c r="G37" s="79"/>
      <c r="H37" s="79"/>
      <c r="I37" s="79"/>
      <c r="J37" s="80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1370208570</v>
      </c>
      <c r="Q37" s="42">
        <f t="shared" si="5"/>
        <v>3308479391.8600001</v>
      </c>
      <c r="R37" s="42">
        <f t="shared" si="5"/>
        <v>4678687961.8600006</v>
      </c>
      <c r="S37" s="42">
        <f t="shared" si="5"/>
        <v>4675684369.749999</v>
      </c>
      <c r="T37" s="43">
        <f>IF(R37&gt;0,S37/R37,0)</f>
        <v>0.99935802683690678</v>
      </c>
      <c r="U37" s="42">
        <f>SUM(U10:U36)</f>
        <v>4675684367.6499987</v>
      </c>
      <c r="V37" s="43">
        <f>IF(R37&gt;0,U37/R37,0)</f>
        <v>0.99935802638806293</v>
      </c>
      <c r="W37" s="42">
        <f>SUM(W10:W36)</f>
        <v>4675684367.6499987</v>
      </c>
      <c r="X37" s="43">
        <f>IF(R37&gt;0,W37/R37,0)</f>
        <v>0.99935802638806293</v>
      </c>
    </row>
    <row r="38" spans="1:24" ht="28.5" customHeight="1">
      <c r="A38" s="66" t="s">
        <v>103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8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6" t="s">
        <v>104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7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6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7" t="s">
        <v>15</v>
      </c>
      <c r="O41" s="56"/>
      <c r="P41" s="55"/>
      <c r="R41" s="51">
        <f>SUM(R37)</f>
        <v>4678687961.8600006</v>
      </c>
      <c r="S41" s="55">
        <f>SUM(S37)</f>
        <v>4675684369.749999</v>
      </c>
      <c r="T41" s="53"/>
      <c r="U41" s="55">
        <f>SUM(U37)</f>
        <v>4675684367.6499987</v>
      </c>
      <c r="V41" s="53"/>
      <c r="W41" s="55">
        <f>SUM(W37)</f>
        <v>4675684367.6499987</v>
      </c>
      <c r="X41" s="50"/>
    </row>
    <row r="42" spans="1:24" ht="33.75" customHeight="1">
      <c r="A42" s="1"/>
      <c r="B42" s="1"/>
      <c r="C42" s="1"/>
      <c r="N42" s="59" t="s">
        <v>172</v>
      </c>
      <c r="O42" s="56"/>
      <c r="P42" s="54"/>
      <c r="R42" s="51">
        <f>'Access-Ago'!M38</f>
        <v>4678687953.5799999</v>
      </c>
      <c r="S42" s="51">
        <f>'Access-Ago'!O38</f>
        <v>4675684369.749999</v>
      </c>
      <c r="T42" s="52"/>
      <c r="U42" s="51">
        <f>'Access-Ago'!P38</f>
        <v>4675684367.6499987</v>
      </c>
      <c r="V42" s="52"/>
      <c r="W42" s="51">
        <f>'Access-Ago'!Q38</f>
        <v>4675684367.6499987</v>
      </c>
      <c r="X42" s="50"/>
    </row>
    <row r="43" spans="1:24" ht="33.75" customHeight="1">
      <c r="N43" s="60" t="s">
        <v>17</v>
      </c>
      <c r="O43" s="56"/>
      <c r="P43" s="54"/>
      <c r="R43" s="51">
        <v>8.2799999999999994</v>
      </c>
      <c r="S43" s="51"/>
      <c r="T43" s="52"/>
      <c r="U43" s="51"/>
      <c r="V43" s="52"/>
      <c r="W43" s="51"/>
      <c r="X43" s="50"/>
    </row>
    <row r="44" spans="1:24" ht="33.75" customHeight="1">
      <c r="C44" s="1"/>
      <c r="N44" s="57" t="s">
        <v>16</v>
      </c>
      <c r="O44" s="56"/>
      <c r="P44" s="49"/>
      <c r="R44" s="49">
        <f>+R41-R42-R43</f>
        <v>6.8664550845198846E-7</v>
      </c>
      <c r="S44" s="49">
        <f>+S41-S42-S43</f>
        <v>0</v>
      </c>
      <c r="T44" s="52"/>
      <c r="U44" s="49">
        <f>+U41-U42-U43</f>
        <v>0</v>
      </c>
      <c r="V44" s="52"/>
      <c r="W44" s="49">
        <f>+W41-W42-W43</f>
        <v>0</v>
      </c>
      <c r="X44" s="50"/>
    </row>
    <row r="45" spans="1:24" ht="33.75" customHeight="1">
      <c r="C45" s="1"/>
      <c r="N45" s="67" t="s">
        <v>159</v>
      </c>
      <c r="O45" s="44"/>
      <c r="P45" s="44"/>
      <c r="R45" s="44">
        <v>4678687953.5799999</v>
      </c>
      <c r="S45" s="44">
        <v>4675684369.75</v>
      </c>
      <c r="T45" s="44"/>
      <c r="U45" s="44">
        <v>4675684367.6499996</v>
      </c>
      <c r="V45" s="44"/>
      <c r="W45" s="44">
        <v>4675684367.6499996</v>
      </c>
      <c r="X45" s="44"/>
    </row>
    <row r="46" spans="1:24" ht="33" customHeight="1">
      <c r="N46" s="67" t="s">
        <v>16</v>
      </c>
      <c r="O46" s="50"/>
      <c r="P46" s="58"/>
      <c r="R46" s="68">
        <f>R37-R45</f>
        <v>8.2800006866455078</v>
      </c>
      <c r="S46" s="68">
        <f>S45-S37</f>
        <v>0</v>
      </c>
      <c r="T46" s="69"/>
      <c r="U46" s="68">
        <f>+U37-U45</f>
        <v>0</v>
      </c>
      <c r="V46" s="69"/>
      <c r="W46" s="68">
        <f>+W37-W45</f>
        <v>0</v>
      </c>
      <c r="X46" s="50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8:B8"/>
    <mergeCell ref="C8:C9"/>
    <mergeCell ref="D8:D9"/>
    <mergeCell ref="E8:F8"/>
    <mergeCell ref="G8:G9"/>
    <mergeCell ref="H8:I8"/>
    <mergeCell ref="A37:J37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A1:X46"/>
  <sheetViews>
    <sheetView showGridLines="0" tabSelected="1" view="pageBreakPreview" topLeftCell="P1" zoomScaleNormal="100" zoomScaleSheetLayoutView="100" workbookViewId="0">
      <selection activeCell="S33" sqref="S33"/>
    </sheetView>
  </sheetViews>
  <sheetFormatPr defaultRowHeight="25.5" customHeight="1"/>
  <cols>
    <col min="1" max="1" width="16.140625" style="77" customWidth="1"/>
    <col min="2" max="2" width="48" style="77" customWidth="1"/>
    <col min="3" max="3" width="11.85546875" style="77" customWidth="1"/>
    <col min="4" max="4" width="18.85546875" style="77" customWidth="1"/>
    <col min="5" max="5" width="56.42578125" style="77" customWidth="1"/>
    <col min="6" max="6" width="63.42578125" style="77" customWidth="1"/>
    <col min="7" max="7" width="7.85546875" style="77" customWidth="1"/>
    <col min="8" max="8" width="9.140625" style="77"/>
    <col min="9" max="9" width="27.140625" style="77" customWidth="1"/>
    <col min="10" max="10" width="5.85546875" style="77" customWidth="1"/>
    <col min="11" max="11" width="9.140625" style="77"/>
    <col min="12" max="12" width="14" style="77" customWidth="1"/>
    <col min="13" max="14" width="14.140625" style="77" customWidth="1"/>
    <col min="15" max="15" width="16.5703125" style="77" customWidth="1"/>
    <col min="16" max="17" width="18" style="77" customWidth="1"/>
    <col min="18" max="18" width="31" style="77" customWidth="1"/>
    <col min="19" max="19" width="31.85546875" style="77" customWidth="1"/>
    <col min="20" max="20" width="12.85546875" style="77" customWidth="1"/>
    <col min="21" max="21" width="22" style="77" customWidth="1"/>
    <col min="22" max="22" width="15.42578125" style="77" bestFit="1" customWidth="1"/>
    <col min="23" max="23" width="17.140625" style="77" customWidth="1"/>
    <col min="24" max="16384" width="9.140625" style="77"/>
  </cols>
  <sheetData>
    <row r="1" spans="1:24" ht="12.75">
      <c r="A1" s="2" t="s">
        <v>69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ht="12.75">
      <c r="A2" s="2" t="s">
        <v>70</v>
      </c>
      <c r="B2" s="2" t="s">
        <v>105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ht="12.75">
      <c r="A3" s="2" t="s">
        <v>71</v>
      </c>
      <c r="B3" s="6" t="s">
        <v>106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ht="12.75">
      <c r="A4" s="7" t="s">
        <v>72</v>
      </c>
      <c r="B4" s="35">
        <v>42979</v>
      </c>
      <c r="C4" s="30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ht="12.75">
      <c r="A5" s="89" t="s">
        <v>73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</row>
    <row r="6" spans="1:24" ht="13.5" thickBot="1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8.5" customHeight="1" thickBot="1">
      <c r="A7" s="90" t="s">
        <v>74</v>
      </c>
      <c r="B7" s="91"/>
      <c r="C7" s="91"/>
      <c r="D7" s="91"/>
      <c r="E7" s="91"/>
      <c r="F7" s="91"/>
      <c r="G7" s="91"/>
      <c r="H7" s="91"/>
      <c r="I7" s="91"/>
      <c r="J7" s="92"/>
      <c r="K7" s="93" t="s">
        <v>3</v>
      </c>
      <c r="L7" s="78" t="s">
        <v>75</v>
      </c>
      <c r="M7" s="80"/>
      <c r="N7" s="93" t="s">
        <v>76</v>
      </c>
      <c r="O7" s="93" t="s">
        <v>77</v>
      </c>
      <c r="P7" s="90" t="s">
        <v>78</v>
      </c>
      <c r="Q7" s="92"/>
      <c r="R7" s="93" t="s">
        <v>6</v>
      </c>
      <c r="S7" s="90" t="s">
        <v>79</v>
      </c>
      <c r="T7" s="91"/>
      <c r="U7" s="91"/>
      <c r="V7" s="91"/>
      <c r="W7" s="91"/>
      <c r="X7" s="92"/>
    </row>
    <row r="8" spans="1:24" ht="28.5" customHeight="1">
      <c r="A8" s="81" t="s">
        <v>21</v>
      </c>
      <c r="B8" s="82"/>
      <c r="C8" s="83" t="s">
        <v>80</v>
      </c>
      <c r="D8" s="83" t="s">
        <v>81</v>
      </c>
      <c r="E8" s="85" t="s">
        <v>82</v>
      </c>
      <c r="F8" s="86"/>
      <c r="G8" s="83" t="s">
        <v>0</v>
      </c>
      <c r="H8" s="87" t="s">
        <v>2</v>
      </c>
      <c r="I8" s="88"/>
      <c r="J8" s="83" t="s">
        <v>1</v>
      </c>
      <c r="K8" s="94"/>
      <c r="L8" s="74" t="s">
        <v>83</v>
      </c>
      <c r="M8" s="74" t="s">
        <v>84</v>
      </c>
      <c r="N8" s="94"/>
      <c r="O8" s="94"/>
      <c r="P8" s="9" t="s">
        <v>4</v>
      </c>
      <c r="Q8" s="9" t="s">
        <v>5</v>
      </c>
      <c r="R8" s="94"/>
      <c r="S8" s="75" t="s">
        <v>7</v>
      </c>
      <c r="T8" s="11" t="s">
        <v>8</v>
      </c>
      <c r="U8" s="75" t="s">
        <v>9</v>
      </c>
      <c r="V8" s="12" t="s">
        <v>8</v>
      </c>
      <c r="W8" s="13" t="s">
        <v>174</v>
      </c>
      <c r="X8" s="12" t="s">
        <v>8</v>
      </c>
    </row>
    <row r="9" spans="1:24" ht="28.5" customHeight="1" thickBot="1">
      <c r="A9" s="76" t="s">
        <v>85</v>
      </c>
      <c r="B9" s="76" t="s">
        <v>86</v>
      </c>
      <c r="C9" s="84"/>
      <c r="D9" s="84"/>
      <c r="E9" s="15" t="s">
        <v>87</v>
      </c>
      <c r="F9" s="15" t="s">
        <v>88</v>
      </c>
      <c r="G9" s="84"/>
      <c r="H9" s="15" t="s">
        <v>85</v>
      </c>
      <c r="I9" s="15" t="s">
        <v>86</v>
      </c>
      <c r="J9" s="84"/>
      <c r="K9" s="76" t="s">
        <v>89</v>
      </c>
      <c r="L9" s="16" t="s">
        <v>90</v>
      </c>
      <c r="M9" s="16" t="s">
        <v>91</v>
      </c>
      <c r="N9" s="16" t="s">
        <v>92</v>
      </c>
      <c r="O9" s="16" t="s">
        <v>93</v>
      </c>
      <c r="P9" s="16" t="s">
        <v>11</v>
      </c>
      <c r="Q9" s="16" t="s">
        <v>94</v>
      </c>
      <c r="R9" s="76" t="s">
        <v>95</v>
      </c>
      <c r="S9" s="17" t="s">
        <v>96</v>
      </c>
      <c r="T9" s="18" t="s">
        <v>97</v>
      </c>
      <c r="U9" s="17" t="s">
        <v>98</v>
      </c>
      <c r="V9" s="18" t="s">
        <v>99</v>
      </c>
      <c r="W9" s="19" t="s">
        <v>100</v>
      </c>
      <c r="X9" s="18" t="s">
        <v>101</v>
      </c>
    </row>
    <row r="10" spans="1:24" ht="28.5" customHeight="1">
      <c r="A10" s="31" t="str">
        <f>'Access-Set'!A10</f>
        <v>20201</v>
      </c>
      <c r="B10" s="27" t="str">
        <f>'Access-Set'!B10</f>
        <v>INSTIT.NAC.DE COLONIZ.E REF.AGRARIA - INCRA</v>
      </c>
      <c r="C10" s="23" t="str">
        <f>CONCATENATE('Access-Set'!C10,".",'Access-Set'!D10)</f>
        <v>28.846</v>
      </c>
      <c r="D10" s="23" t="str">
        <f>CONCATENATE('Access-Set'!E10,".",'Access-Set'!G10)</f>
        <v>0901.0005</v>
      </c>
      <c r="E10" s="27" t="str">
        <f>'Access-Set'!F10</f>
        <v>OPERACOES ESPECIAIS: CUMPRIMENTO DE SENTENCAS JUDICIAIS</v>
      </c>
      <c r="F10" s="37" t="str">
        <f>'Access-Set'!H10</f>
        <v>SENTENCAS JUDICIAIS TRANSITADAS EM JULGADO (PRECATORIOS)</v>
      </c>
      <c r="G10" s="23" t="str">
        <f>'Access-Set'!I10</f>
        <v>1</v>
      </c>
      <c r="H10" s="23" t="str">
        <f>'Access-Set'!J10</f>
        <v>0100</v>
      </c>
      <c r="I10" s="27" t="str">
        <f>'Access-Set'!K10</f>
        <v>RECURSOS ORDINARIOS</v>
      </c>
      <c r="J10" s="23" t="str">
        <f>'Access-Set'!L10</f>
        <v>5</v>
      </c>
      <c r="K10" s="24"/>
      <c r="L10" s="24"/>
      <c r="M10" s="24"/>
      <c r="N10" s="25">
        <f t="shared" ref="N10:N33" si="0">K10+L10-M10</f>
        <v>0</v>
      </c>
      <c r="O10" s="24"/>
      <c r="P10" s="26">
        <f>IF('Access-Set'!N10=0,'Access-Set'!M10,0)</f>
        <v>0</v>
      </c>
      <c r="Q10" s="26">
        <f>IF('Access-Set'!N10&gt;0,'Access-Set'!N10,0)</f>
        <v>78632149</v>
      </c>
      <c r="R10" s="26">
        <f t="shared" ref="R10:R33" si="1">N10-O10+P10+Q10</f>
        <v>78632149</v>
      </c>
      <c r="S10" s="26">
        <f>'Access-Set'!O10</f>
        <v>78632148.159999996</v>
      </c>
      <c r="T10" s="41">
        <f t="shared" ref="T10:T33" si="2">IF(R10&gt;0,S10/R10,0)</f>
        <v>0.99999998931734646</v>
      </c>
      <c r="U10" s="26">
        <f>'Access-Set'!P10</f>
        <v>78632148.159999996</v>
      </c>
      <c r="V10" s="41">
        <f t="shared" ref="V10:V33" si="3">IF(R10&gt;0,U10/R10,0)</f>
        <v>0.99999998931734646</v>
      </c>
      <c r="W10" s="26">
        <f>'Access-Set'!Q10</f>
        <v>78632148.159999996</v>
      </c>
      <c r="X10" s="41">
        <f t="shared" ref="X10:X33" si="4">IF(R10&gt;0,W10/R10,0)</f>
        <v>0.99999998931734646</v>
      </c>
    </row>
    <row r="11" spans="1:24" ht="28.5" customHeight="1">
      <c r="A11" s="31" t="str">
        <f>'Access-Set'!A11</f>
        <v>20201</v>
      </c>
      <c r="B11" s="27" t="str">
        <f>'Access-Set'!B11</f>
        <v>INSTIT.NAC.DE COLONIZ.E REF.AGRARIA - INCRA</v>
      </c>
      <c r="C11" s="23" t="str">
        <f>CONCATENATE('Access-Set'!C11,".",'Access-Set'!D11)</f>
        <v>28.846</v>
      </c>
      <c r="D11" s="23" t="str">
        <f>CONCATENATE('Access-Set'!E11,".",'Access-Set'!G11)</f>
        <v>0901.0005</v>
      </c>
      <c r="E11" s="27" t="str">
        <f>'Access-Set'!F11</f>
        <v>OPERACOES ESPECIAIS: CUMPRIMENTO DE SENTENCAS JUDICIAIS</v>
      </c>
      <c r="F11" s="27" t="str">
        <f>'Access-Set'!H11</f>
        <v>SENTENCAS JUDICIAIS TRANSITADAS EM JULGADO (PRECATORIOS)</v>
      </c>
      <c r="G11" s="23" t="str">
        <f>'Access-Set'!I11</f>
        <v>1</v>
      </c>
      <c r="H11" s="23" t="str">
        <f>'Access-Set'!J11</f>
        <v>0100</v>
      </c>
      <c r="I11" s="27" t="str">
        <f>'Access-Set'!K11</f>
        <v>RECURSOS ORDINARIOS</v>
      </c>
      <c r="J11" s="23" t="str">
        <f>'Access-Set'!L11</f>
        <v>3</v>
      </c>
      <c r="K11" s="26"/>
      <c r="L11" s="26"/>
      <c r="M11" s="26"/>
      <c r="N11" s="24">
        <f t="shared" si="0"/>
        <v>0</v>
      </c>
      <c r="O11" s="26"/>
      <c r="P11" s="26">
        <f>IF('Access-Set'!N11=0,'Access-Set'!M11,0)</f>
        <v>0</v>
      </c>
      <c r="Q11" s="26">
        <f>IF('Access-Set'!N11&gt;0,'Access-Set'!N11,0)</f>
        <v>901710</v>
      </c>
      <c r="R11" s="26">
        <f t="shared" si="1"/>
        <v>901710</v>
      </c>
      <c r="S11" s="26">
        <f>'Access-Set'!O11</f>
        <v>901709.03</v>
      </c>
      <c r="T11" s="41">
        <f t="shared" si="2"/>
        <v>0.99999892426611658</v>
      </c>
      <c r="U11" s="26">
        <f>'Access-Set'!P11</f>
        <v>901709.03</v>
      </c>
      <c r="V11" s="41">
        <f t="shared" si="3"/>
        <v>0.99999892426611658</v>
      </c>
      <c r="W11" s="26">
        <f>'Access-Set'!Q11</f>
        <v>901709.03</v>
      </c>
      <c r="X11" s="41">
        <f t="shared" si="4"/>
        <v>0.99999892426611658</v>
      </c>
    </row>
    <row r="12" spans="1:24" ht="28.5" customHeight="1">
      <c r="A12" s="31" t="str">
        <f>'Access-Set'!A12</f>
        <v>24204</v>
      </c>
      <c r="B12" s="27" t="str">
        <f>'Access-Set'!B12</f>
        <v>COMISSAO NACIONAL DE ENERGIA NUCLEAR - CNEN</v>
      </c>
      <c r="C12" s="23" t="str">
        <f>CONCATENATE('Access-Set'!C12,".",'Access-Set'!D12)</f>
        <v>28.846</v>
      </c>
      <c r="D12" s="23" t="str">
        <f>CONCATENATE('Access-Set'!E12,".",'Access-Set'!G12)</f>
        <v>0901.0005</v>
      </c>
      <c r="E12" s="27" t="str">
        <f>'Access-Set'!F12</f>
        <v>OPERACOES ESPECIAIS: CUMPRIMENTO DE SENTENCAS JUDICIAIS</v>
      </c>
      <c r="F12" s="27" t="str">
        <f>'Access-Set'!H12</f>
        <v>SENTENCAS JUDICIAIS TRANSITADAS EM JULGADO (PRECATORIOS)</v>
      </c>
      <c r="G12" s="23" t="str">
        <f>'Access-Set'!I12</f>
        <v>1</v>
      </c>
      <c r="H12" s="23" t="str">
        <f>'Access-Set'!J12</f>
        <v>0100</v>
      </c>
      <c r="I12" s="27" t="str">
        <f>'Access-Set'!K12</f>
        <v>RECURSOS ORDINARIOS</v>
      </c>
      <c r="J12" s="23" t="str">
        <f>'Access-Set'!L12</f>
        <v>1</v>
      </c>
      <c r="K12" s="26"/>
      <c r="L12" s="26"/>
      <c r="M12" s="26"/>
      <c r="N12" s="24">
        <f t="shared" si="0"/>
        <v>0</v>
      </c>
      <c r="O12" s="26"/>
      <c r="P12" s="26">
        <f>IF('Access-Set'!N12=0,'Access-Set'!M12,0)</f>
        <v>0</v>
      </c>
      <c r="Q12" s="26">
        <f>IF('Access-Set'!N12&gt;0,'Access-Set'!N12,0)</f>
        <v>1465928</v>
      </c>
      <c r="R12" s="26">
        <f t="shared" si="1"/>
        <v>1465928</v>
      </c>
      <c r="S12" s="26">
        <f>'Access-Set'!O12</f>
        <v>1465927.08</v>
      </c>
      <c r="T12" s="41">
        <f t="shared" si="2"/>
        <v>0.99999937241119619</v>
      </c>
      <c r="U12" s="26">
        <f>'Access-Set'!P12</f>
        <v>1465927.08</v>
      </c>
      <c r="V12" s="41">
        <f t="shared" si="3"/>
        <v>0.99999937241119619</v>
      </c>
      <c r="W12" s="26">
        <f>'Access-Set'!Q12</f>
        <v>1465927.08</v>
      </c>
      <c r="X12" s="41">
        <f t="shared" si="4"/>
        <v>0.99999937241119619</v>
      </c>
    </row>
    <row r="13" spans="1:24" ht="28.5" customHeight="1">
      <c r="A13" s="31" t="str">
        <f>'Access-Set'!A13</f>
        <v>25201</v>
      </c>
      <c r="B13" s="27" t="str">
        <f>'Access-Set'!B13</f>
        <v>BANCO CENTRAL DO BRASIL</v>
      </c>
      <c r="C13" s="23" t="str">
        <f>CONCATENATE('Access-Set'!C13,".",'Access-Set'!D13)</f>
        <v>28.846</v>
      </c>
      <c r="D13" s="23" t="str">
        <f>CONCATENATE('Access-Set'!E13,".",'Access-Set'!G13)</f>
        <v>0901.0005</v>
      </c>
      <c r="E13" s="27" t="str">
        <f>'Access-Set'!F13</f>
        <v>OPERACOES ESPECIAIS: CUMPRIMENTO DE SENTENCAS JUDICIAIS</v>
      </c>
      <c r="F13" s="27" t="str">
        <f>'Access-Set'!H13</f>
        <v>SENTENCAS JUDICIAIS TRANSITADAS EM JULGADO (PRECATORIOS)</v>
      </c>
      <c r="G13" s="23" t="str">
        <f>'Access-Set'!I13</f>
        <v>1</v>
      </c>
      <c r="H13" s="23" t="str">
        <f>'Access-Set'!J13</f>
        <v>0100</v>
      </c>
      <c r="I13" s="27" t="str">
        <f>'Access-Set'!K13</f>
        <v>RECURSOS ORDINARIOS</v>
      </c>
      <c r="J13" s="23" t="str">
        <f>'Access-Set'!L13</f>
        <v>3</v>
      </c>
      <c r="K13" s="26"/>
      <c r="L13" s="26"/>
      <c r="M13" s="26"/>
      <c r="N13" s="24">
        <f t="shared" si="0"/>
        <v>0</v>
      </c>
      <c r="O13" s="26"/>
      <c r="P13" s="26">
        <f>IF('Access-Set'!N13=0,'Access-Set'!M13,0)</f>
        <v>0</v>
      </c>
      <c r="Q13" s="26">
        <f>IF('Access-Set'!N13&gt;0,'Access-Set'!N13,0)</f>
        <v>10010111</v>
      </c>
      <c r="R13" s="26">
        <f t="shared" si="1"/>
        <v>10010111</v>
      </c>
      <c r="S13" s="26">
        <f>'Access-Set'!O13</f>
        <v>10010110.189999999</v>
      </c>
      <c r="T13" s="41">
        <f t="shared" si="2"/>
        <v>0.99999991908181629</v>
      </c>
      <c r="U13" s="26">
        <f>'Access-Set'!P13</f>
        <v>10010110.189999999</v>
      </c>
      <c r="V13" s="41">
        <f t="shared" si="3"/>
        <v>0.99999991908181629</v>
      </c>
      <c r="W13" s="26">
        <f>'Access-Set'!Q13</f>
        <v>10010110.189999999</v>
      </c>
      <c r="X13" s="41">
        <f t="shared" si="4"/>
        <v>0.99999991908181629</v>
      </c>
    </row>
    <row r="14" spans="1:24" ht="28.5" customHeight="1">
      <c r="A14" s="31" t="str">
        <f>'Access-Set'!A14</f>
        <v>26262</v>
      </c>
      <c r="B14" s="27" t="str">
        <f>'Access-Set'!B14</f>
        <v>UNIVERSIDADE FEDERAL DE SAO PAULO</v>
      </c>
      <c r="C14" s="23" t="str">
        <f>CONCATENATE('Access-Set'!C14,".",'Access-Set'!D14)</f>
        <v>28.846</v>
      </c>
      <c r="D14" s="23" t="str">
        <f>CONCATENATE('Access-Set'!E14,".",'Access-Set'!G14)</f>
        <v>0901.0005</v>
      </c>
      <c r="E14" s="27" t="str">
        <f>'Access-Set'!F14</f>
        <v>OPERACOES ESPECIAIS: CUMPRIMENTO DE SENTENCAS JUDICIAIS</v>
      </c>
      <c r="F14" s="27" t="str">
        <f>'Access-Set'!H14</f>
        <v>SENTENCAS JUDICIAIS TRANSITADAS EM JULGADO (PRECATORIOS)</v>
      </c>
      <c r="G14" s="23" t="str">
        <f>'Access-Set'!I14</f>
        <v>1</v>
      </c>
      <c r="H14" s="23" t="str">
        <f>'Access-Set'!J14</f>
        <v>0100</v>
      </c>
      <c r="I14" s="27" t="str">
        <f>'Access-Set'!K14</f>
        <v>RECURSOS ORDINARIOS</v>
      </c>
      <c r="J14" s="23" t="str">
        <f>'Access-Set'!L14</f>
        <v>3</v>
      </c>
      <c r="K14" s="24"/>
      <c r="L14" s="24"/>
      <c r="M14" s="24"/>
      <c r="N14" s="24">
        <f t="shared" si="0"/>
        <v>0</v>
      </c>
      <c r="O14" s="24"/>
      <c r="P14" s="26">
        <f>IF('Access-Set'!N14=0,'Access-Set'!M14,0)</f>
        <v>0</v>
      </c>
      <c r="Q14" s="26">
        <f>IF('Access-Set'!N14&gt;0,'Access-Set'!N14,0)</f>
        <v>64364</v>
      </c>
      <c r="R14" s="26">
        <f t="shared" si="1"/>
        <v>64364</v>
      </c>
      <c r="S14" s="26">
        <f>'Access-Set'!O14</f>
        <v>64363.69</v>
      </c>
      <c r="T14" s="41">
        <f t="shared" si="2"/>
        <v>0.99999518364303031</v>
      </c>
      <c r="U14" s="26">
        <f>'Access-Set'!P14</f>
        <v>64363.69</v>
      </c>
      <c r="V14" s="41">
        <f t="shared" si="3"/>
        <v>0.99999518364303031</v>
      </c>
      <c r="W14" s="26">
        <f>'Access-Set'!Q14</f>
        <v>64363.69</v>
      </c>
      <c r="X14" s="41">
        <f t="shared" si="4"/>
        <v>0.99999518364303031</v>
      </c>
    </row>
    <row r="15" spans="1:24" ht="28.5" customHeight="1">
      <c r="A15" s="31" t="str">
        <f>'Access-Set'!A15</f>
        <v>26262</v>
      </c>
      <c r="B15" s="27" t="str">
        <f>'Access-Set'!B15</f>
        <v>UNIVERSIDADE FEDERAL DE SAO PAULO</v>
      </c>
      <c r="C15" s="23" t="str">
        <f>CONCATENATE('Access-Set'!C15,".",'Access-Set'!D15)</f>
        <v>28.846</v>
      </c>
      <c r="D15" s="23" t="str">
        <f>CONCATENATE('Access-Set'!E15,".",'Access-Set'!G15)</f>
        <v>0901.0005</v>
      </c>
      <c r="E15" s="27" t="str">
        <f>'Access-Set'!F15</f>
        <v>OPERACOES ESPECIAIS: CUMPRIMENTO DE SENTENCAS JUDICIAIS</v>
      </c>
      <c r="F15" s="27" t="str">
        <f>'Access-Set'!H15</f>
        <v>SENTENCAS JUDICIAIS TRANSITADAS EM JULGADO (PRECATORIOS)</v>
      </c>
      <c r="G15" s="23" t="str">
        <f>'Access-Set'!I15</f>
        <v>1</v>
      </c>
      <c r="H15" s="23" t="str">
        <f>'Access-Set'!J15</f>
        <v>0100</v>
      </c>
      <c r="I15" s="27" t="str">
        <f>'Access-Set'!K15</f>
        <v>RECURSOS ORDINARIOS</v>
      </c>
      <c r="J15" s="23" t="str">
        <f>'Access-Set'!L15</f>
        <v>1</v>
      </c>
      <c r="K15" s="26"/>
      <c r="L15" s="26"/>
      <c r="M15" s="26"/>
      <c r="N15" s="24">
        <f t="shared" si="0"/>
        <v>0</v>
      </c>
      <c r="O15" s="26"/>
      <c r="P15" s="26">
        <f>IF('Access-Set'!N15=0,'Access-Set'!M15,0)</f>
        <v>0</v>
      </c>
      <c r="Q15" s="26">
        <f>IF('Access-Set'!N15&gt;0,'Access-Set'!N15,0)</f>
        <v>3218529</v>
      </c>
      <c r="R15" s="26">
        <f t="shared" si="1"/>
        <v>3218529</v>
      </c>
      <c r="S15" s="26">
        <f>'Access-Set'!O15</f>
        <v>3218528.99</v>
      </c>
      <c r="T15" s="41">
        <f t="shared" si="2"/>
        <v>0.99999999689299057</v>
      </c>
      <c r="U15" s="26">
        <f>'Access-Set'!P15</f>
        <v>3218528.99</v>
      </c>
      <c r="V15" s="41">
        <f t="shared" si="3"/>
        <v>0.99999999689299057</v>
      </c>
      <c r="W15" s="26">
        <f>'Access-Set'!Q15</f>
        <v>3218528.99</v>
      </c>
      <c r="X15" s="41">
        <f t="shared" si="4"/>
        <v>0.99999999689299057</v>
      </c>
    </row>
    <row r="16" spans="1:24" ht="28.5" customHeight="1">
      <c r="A16" s="31" t="str">
        <f>'Access-Set'!A16</f>
        <v>26280</v>
      </c>
      <c r="B16" s="27" t="str">
        <f>'Access-Set'!B16</f>
        <v>FUNDACAO UNIVERSIDADE FEDERAL DE SAO CARLOS</v>
      </c>
      <c r="C16" s="23" t="str">
        <f>CONCATENATE('Access-Set'!C16,".",'Access-Set'!D16)</f>
        <v>28.846</v>
      </c>
      <c r="D16" s="23" t="str">
        <f>CONCATENATE('Access-Set'!E16,".",'Access-Set'!G16)</f>
        <v>0901.0005</v>
      </c>
      <c r="E16" s="27" t="str">
        <f>'Access-Set'!F16</f>
        <v>OPERACOES ESPECIAIS: CUMPRIMENTO DE SENTENCAS JUDICIAIS</v>
      </c>
      <c r="F16" s="27" t="str">
        <f>'Access-Set'!H16</f>
        <v>SENTENCAS JUDICIAIS TRANSITADAS EM JULGADO (PRECATORIOS)</v>
      </c>
      <c r="G16" s="23" t="str">
        <f>'Access-Set'!I16</f>
        <v>1</v>
      </c>
      <c r="H16" s="23" t="str">
        <f>'Access-Set'!J16</f>
        <v>0100</v>
      </c>
      <c r="I16" s="27" t="str">
        <f>'Access-Set'!K16</f>
        <v>RECURSOS ORDINARIOS</v>
      </c>
      <c r="J16" s="23" t="str">
        <f>'Access-Set'!L16</f>
        <v>1</v>
      </c>
      <c r="K16" s="26"/>
      <c r="L16" s="26"/>
      <c r="M16" s="26"/>
      <c r="N16" s="24">
        <f t="shared" si="0"/>
        <v>0</v>
      </c>
      <c r="O16" s="26"/>
      <c r="P16" s="26">
        <f>IF('Access-Set'!N16=0,'Access-Set'!M16,0)</f>
        <v>0</v>
      </c>
      <c r="Q16" s="26">
        <f>IF('Access-Set'!N16&gt;0,'Access-Set'!N16,0)</f>
        <v>226916</v>
      </c>
      <c r="R16" s="26">
        <f t="shared" si="1"/>
        <v>226916</v>
      </c>
      <c r="S16" s="26">
        <f>'Access-Set'!O16</f>
        <v>226915.65</v>
      </c>
      <c r="T16" s="41">
        <f t="shared" si="2"/>
        <v>0.99999845757901595</v>
      </c>
      <c r="U16" s="26">
        <f>'Access-Set'!P16</f>
        <v>226915.65</v>
      </c>
      <c r="V16" s="41">
        <f t="shared" si="3"/>
        <v>0.99999845757901595</v>
      </c>
      <c r="W16" s="26">
        <f>'Access-Set'!Q16</f>
        <v>226915.65</v>
      </c>
      <c r="X16" s="41">
        <f t="shared" si="4"/>
        <v>0.99999845757901595</v>
      </c>
    </row>
    <row r="17" spans="1:24" ht="28.5" customHeight="1">
      <c r="A17" s="31" t="str">
        <f>'Access-Set'!A17</f>
        <v>26283</v>
      </c>
      <c r="B17" s="27" t="str">
        <f>'Access-Set'!B17</f>
        <v>FUNDACAO UNIVERSIDADE FED.DE MATO GROS.DO SUL</v>
      </c>
      <c r="C17" s="23" t="str">
        <f>CONCATENATE('Access-Set'!C17,".",'Access-Set'!D17)</f>
        <v>28.846</v>
      </c>
      <c r="D17" s="23" t="str">
        <f>CONCATENATE('Access-Set'!E17,".",'Access-Set'!G17)</f>
        <v>0901.0005</v>
      </c>
      <c r="E17" s="27" t="str">
        <f>'Access-Set'!F17</f>
        <v>OPERACOES ESPECIAIS: CUMPRIMENTO DE SENTENCAS JUDICIAIS</v>
      </c>
      <c r="F17" s="27" t="str">
        <f>'Access-Set'!H17</f>
        <v>SENTENCAS JUDICIAIS TRANSITADAS EM JULGADO (PRECATORIOS)</v>
      </c>
      <c r="G17" s="23" t="str">
        <f>'Access-Set'!I17</f>
        <v>1</v>
      </c>
      <c r="H17" s="23" t="str">
        <f>'Access-Set'!J17</f>
        <v>0100</v>
      </c>
      <c r="I17" s="27" t="str">
        <f>'Access-Set'!K17</f>
        <v>RECURSOS ORDINARIOS</v>
      </c>
      <c r="J17" s="23" t="str">
        <f>'Access-Set'!L17</f>
        <v>3</v>
      </c>
      <c r="K17" s="24"/>
      <c r="L17" s="24"/>
      <c r="M17" s="24"/>
      <c r="N17" s="24">
        <f t="shared" si="0"/>
        <v>0</v>
      </c>
      <c r="O17" s="24"/>
      <c r="P17" s="26">
        <f>IF('Access-Set'!N17=0,'Access-Set'!M17,0)</f>
        <v>0</v>
      </c>
      <c r="Q17" s="26">
        <f>IF('Access-Set'!N17&gt;0,'Access-Set'!N17,0)</f>
        <v>233279</v>
      </c>
      <c r="R17" s="26">
        <f t="shared" si="1"/>
        <v>233279</v>
      </c>
      <c r="S17" s="26">
        <f>'Access-Set'!O17</f>
        <v>233278.87</v>
      </c>
      <c r="T17" s="41">
        <f t="shared" si="2"/>
        <v>0.99999944272737795</v>
      </c>
      <c r="U17" s="26">
        <f>'Access-Set'!P17</f>
        <v>233278.87</v>
      </c>
      <c r="V17" s="41">
        <f t="shared" si="3"/>
        <v>0.99999944272737795</v>
      </c>
      <c r="W17" s="26">
        <f>'Access-Set'!Q17</f>
        <v>233278.87</v>
      </c>
      <c r="X17" s="41">
        <f t="shared" si="4"/>
        <v>0.99999944272737795</v>
      </c>
    </row>
    <row r="18" spans="1:24" ht="28.5" customHeight="1">
      <c r="A18" s="31" t="str">
        <f>'Access-Set'!A18</f>
        <v>26283</v>
      </c>
      <c r="B18" s="27" t="str">
        <f>'Access-Set'!B18</f>
        <v>FUNDACAO UNIVERSIDADE FED.DE MATO GROS.DO SUL</v>
      </c>
      <c r="C18" s="23" t="str">
        <f>CONCATENATE('Access-Set'!C18,".",'Access-Set'!D18)</f>
        <v>28.846</v>
      </c>
      <c r="D18" s="23" t="str">
        <f>CONCATENATE('Access-Set'!E18,".",'Access-Set'!G18)</f>
        <v>0901.0005</v>
      </c>
      <c r="E18" s="27" t="str">
        <f>'Access-Set'!F18</f>
        <v>OPERACOES ESPECIAIS: CUMPRIMENTO DE SENTENCAS JUDICIAIS</v>
      </c>
      <c r="F18" s="27" t="str">
        <f>'Access-Set'!H18</f>
        <v>SENTENCAS JUDICIAIS TRANSITADAS EM JULGADO (PRECATORIOS)</v>
      </c>
      <c r="G18" s="23" t="str">
        <f>'Access-Set'!I18</f>
        <v>1</v>
      </c>
      <c r="H18" s="23" t="str">
        <f>'Access-Set'!J18</f>
        <v>0100</v>
      </c>
      <c r="I18" s="27" t="str">
        <f>'Access-Set'!K18</f>
        <v>RECURSOS ORDINARIOS</v>
      </c>
      <c r="J18" s="23" t="str">
        <f>'Access-Set'!L18</f>
        <v>1</v>
      </c>
      <c r="K18" s="24"/>
      <c r="L18" s="24"/>
      <c r="M18" s="24"/>
      <c r="N18" s="24">
        <f t="shared" si="0"/>
        <v>0</v>
      </c>
      <c r="O18" s="24"/>
      <c r="P18" s="26">
        <f>IF('Access-Set'!N18=0,'Access-Set'!M18,0)</f>
        <v>0</v>
      </c>
      <c r="Q18" s="26">
        <f>IF('Access-Set'!N18&gt;0,'Access-Set'!N18,0)</f>
        <v>1352259</v>
      </c>
      <c r="R18" s="26">
        <f t="shared" si="1"/>
        <v>1352259</v>
      </c>
      <c r="S18" s="26">
        <f>'Access-Set'!O18</f>
        <v>1352258.69</v>
      </c>
      <c r="T18" s="41">
        <f t="shared" si="2"/>
        <v>0.99999977075397539</v>
      </c>
      <c r="U18" s="26">
        <f>'Access-Set'!P18</f>
        <v>1352258.69</v>
      </c>
      <c r="V18" s="41">
        <f t="shared" si="3"/>
        <v>0.99999977075397539</v>
      </c>
      <c r="W18" s="26">
        <f>'Access-Set'!Q18</f>
        <v>1352258.69</v>
      </c>
      <c r="X18" s="41">
        <f t="shared" si="4"/>
        <v>0.99999977075397539</v>
      </c>
    </row>
    <row r="19" spans="1:24" ht="28.5" customHeight="1">
      <c r="A19" s="31" t="str">
        <f>'Access-Set'!A19</f>
        <v>26352</v>
      </c>
      <c r="B19" s="27" t="str">
        <f>'Access-Set'!B19</f>
        <v>FUNDACAO UNIVERSIDADE FEDERAL DO ABC</v>
      </c>
      <c r="C19" s="23" t="str">
        <f>CONCATENATE('Access-Set'!C19,".",'Access-Set'!D19)</f>
        <v>28.846</v>
      </c>
      <c r="D19" s="23" t="str">
        <f>CONCATENATE('Access-Set'!E19,".",'Access-Set'!G19)</f>
        <v>0901.0005</v>
      </c>
      <c r="E19" s="27" t="str">
        <f>'Access-Set'!F19</f>
        <v>OPERACOES ESPECIAIS: CUMPRIMENTO DE SENTENCAS JUDICIAIS</v>
      </c>
      <c r="F19" s="27" t="str">
        <f>'Access-Set'!H19</f>
        <v>SENTENCAS JUDICIAIS TRANSITADAS EM JULGADO (PRECATORIOS)</v>
      </c>
      <c r="G19" s="23" t="str">
        <f>'Access-Set'!I19</f>
        <v>1</v>
      </c>
      <c r="H19" s="23" t="str">
        <f>'Access-Set'!J19</f>
        <v>0100</v>
      </c>
      <c r="I19" s="27" t="str">
        <f>'Access-Set'!K19</f>
        <v>RECURSOS ORDINARIOS</v>
      </c>
      <c r="J19" s="23" t="str">
        <f>'Access-Set'!L19</f>
        <v>1</v>
      </c>
      <c r="K19" s="24"/>
      <c r="L19" s="24"/>
      <c r="M19" s="24"/>
      <c r="N19" s="24">
        <f t="shared" si="0"/>
        <v>0</v>
      </c>
      <c r="O19" s="24"/>
      <c r="P19" s="26">
        <f>IF('Access-Set'!N19=0,'Access-Set'!M19,0)</f>
        <v>0</v>
      </c>
      <c r="Q19" s="26">
        <f>IF('Access-Set'!N19&gt;0,'Access-Set'!N19,0)</f>
        <v>97466</v>
      </c>
      <c r="R19" s="26">
        <f t="shared" si="1"/>
        <v>97466</v>
      </c>
      <c r="S19" s="26">
        <f>'Access-Set'!O19</f>
        <v>97465.95</v>
      </c>
      <c r="T19" s="41">
        <f t="shared" si="2"/>
        <v>0.99999948700059504</v>
      </c>
      <c r="U19" s="26">
        <f>'Access-Set'!P19</f>
        <v>97465.95</v>
      </c>
      <c r="V19" s="41">
        <f t="shared" si="3"/>
        <v>0.99999948700059504</v>
      </c>
      <c r="W19" s="26">
        <f>'Access-Set'!Q19</f>
        <v>97465.95</v>
      </c>
      <c r="X19" s="41">
        <f t="shared" si="4"/>
        <v>0.99999948700059504</v>
      </c>
    </row>
    <row r="20" spans="1:24" ht="28.5" customHeight="1">
      <c r="A20" s="31" t="str">
        <f>'Access-Set'!A20</f>
        <v>26439</v>
      </c>
      <c r="B20" s="27" t="str">
        <f>'Access-Set'!B20</f>
        <v>INST.FED.DE EDUC.,CIENC.E TEC.DE SAO PAULO</v>
      </c>
      <c r="C20" s="23" t="str">
        <f>CONCATENATE('Access-Set'!C20,".",'Access-Set'!D20)</f>
        <v>28.846</v>
      </c>
      <c r="D20" s="23" t="str">
        <f>CONCATENATE('Access-Set'!E20,".",'Access-Set'!G20)</f>
        <v>0901.0005</v>
      </c>
      <c r="E20" s="27" t="str">
        <f>'Access-Set'!F20</f>
        <v>OPERACOES ESPECIAIS: CUMPRIMENTO DE SENTENCAS JUDICIAIS</v>
      </c>
      <c r="F20" s="27" t="str">
        <f>'Access-Set'!H20</f>
        <v>SENTENCAS JUDICIAIS TRANSITADAS EM JULGADO (PRECATORIOS)</v>
      </c>
      <c r="G20" s="23" t="str">
        <f>'Access-Set'!I20</f>
        <v>1</v>
      </c>
      <c r="H20" s="23" t="str">
        <f>'Access-Set'!J20</f>
        <v>0100</v>
      </c>
      <c r="I20" s="27" t="str">
        <f>'Access-Set'!K20</f>
        <v>RECURSOS ORDINARIOS</v>
      </c>
      <c r="J20" s="23" t="str">
        <f>'Access-Set'!L20</f>
        <v>1</v>
      </c>
      <c r="K20" s="24"/>
      <c r="L20" s="24"/>
      <c r="M20" s="24"/>
      <c r="N20" s="24">
        <f t="shared" si="0"/>
        <v>0</v>
      </c>
      <c r="O20" s="24"/>
      <c r="P20" s="26">
        <f>IF('Access-Set'!N20=0,'Access-Set'!M20,0)</f>
        <v>0</v>
      </c>
      <c r="Q20" s="26">
        <f>IF('Access-Set'!N20&gt;0,'Access-Set'!N20,0)</f>
        <v>84203</v>
      </c>
      <c r="R20" s="26">
        <f t="shared" si="1"/>
        <v>84203</v>
      </c>
      <c r="S20" s="26">
        <f>'Access-Set'!O20</f>
        <v>84202.83</v>
      </c>
      <c r="T20" s="41">
        <f t="shared" si="2"/>
        <v>0.99999798106955806</v>
      </c>
      <c r="U20" s="26">
        <f>'Access-Set'!P20</f>
        <v>84202.83</v>
      </c>
      <c r="V20" s="41">
        <f t="shared" si="3"/>
        <v>0.99999798106955806</v>
      </c>
      <c r="W20" s="26">
        <f>'Access-Set'!Q20</f>
        <v>84202.83</v>
      </c>
      <c r="X20" s="41">
        <f t="shared" si="4"/>
        <v>0.99999798106955806</v>
      </c>
    </row>
    <row r="21" spans="1:24" ht="28.5" customHeight="1">
      <c r="A21" s="31" t="str">
        <f>'Access-Set'!A21</f>
        <v>40203</v>
      </c>
      <c r="B21" s="27" t="str">
        <f>'Access-Set'!B21</f>
        <v>FUNDACAO JORGE DUPRAT FIG.DE SEG.MED.TRABALHO</v>
      </c>
      <c r="C21" s="23" t="str">
        <f>CONCATENATE('Access-Set'!C21,".",'Access-Set'!D21)</f>
        <v>28.846</v>
      </c>
      <c r="D21" s="23" t="str">
        <f>CONCATENATE('Access-Set'!E21,".",'Access-Set'!G21)</f>
        <v>0901.0005</v>
      </c>
      <c r="E21" s="27" t="str">
        <f>'Access-Set'!F21</f>
        <v>OPERACOES ESPECIAIS: CUMPRIMENTO DE SENTENCAS JUDICIAIS</v>
      </c>
      <c r="F21" s="27" t="str">
        <f>'Access-Set'!H21</f>
        <v>SENTENCAS JUDICIAIS TRANSITADAS EM JULGADO (PRECATORIOS)</v>
      </c>
      <c r="G21" s="23" t="str">
        <f>'Access-Set'!I21</f>
        <v>1</v>
      </c>
      <c r="H21" s="23" t="str">
        <f>'Access-Set'!J21</f>
        <v>0100</v>
      </c>
      <c r="I21" s="27" t="str">
        <f>'Access-Set'!K21</f>
        <v>RECURSOS ORDINARIOS</v>
      </c>
      <c r="J21" s="23" t="str">
        <f>'Access-Set'!L21</f>
        <v>1</v>
      </c>
      <c r="K21" s="24"/>
      <c r="L21" s="24"/>
      <c r="M21" s="24"/>
      <c r="N21" s="24">
        <f t="shared" si="0"/>
        <v>0</v>
      </c>
      <c r="O21" s="24"/>
      <c r="P21" s="26">
        <f>IF('Access-Set'!N21=0,'Access-Set'!M21,0)</f>
        <v>0</v>
      </c>
      <c r="Q21" s="26">
        <f>IF('Access-Set'!N21&gt;0,'Access-Set'!N21,0)</f>
        <v>465390</v>
      </c>
      <c r="R21" s="26">
        <f t="shared" si="1"/>
        <v>465390</v>
      </c>
      <c r="S21" s="26">
        <f>'Access-Set'!O21</f>
        <v>465389.11</v>
      </c>
      <c r="T21" s="41">
        <f t="shared" si="2"/>
        <v>0.99999808762543241</v>
      </c>
      <c r="U21" s="26">
        <f>'Access-Set'!P21</f>
        <v>465389.11</v>
      </c>
      <c r="V21" s="41">
        <f t="shared" si="3"/>
        <v>0.99999808762543241</v>
      </c>
      <c r="W21" s="26">
        <f>'Access-Set'!Q21</f>
        <v>465389.11</v>
      </c>
      <c r="X21" s="41">
        <f t="shared" si="4"/>
        <v>0.99999808762543241</v>
      </c>
    </row>
    <row r="22" spans="1:24" ht="28.5" customHeight="1">
      <c r="A22" s="31" t="str">
        <f>'Access-Set'!A22</f>
        <v>44201</v>
      </c>
      <c r="B22" s="27" t="str">
        <f>'Access-Set'!B22</f>
        <v>INST.BRAS.DO MEIO AMB.E REC.NAT.RENOVAVEIS</v>
      </c>
      <c r="C22" s="23" t="str">
        <f>CONCATENATE('Access-Set'!C22,".",'Access-Set'!D22)</f>
        <v>28.846</v>
      </c>
      <c r="D22" s="23" t="str">
        <f>CONCATENATE('Access-Set'!E22,".",'Access-Set'!G22)</f>
        <v>0901.0005</v>
      </c>
      <c r="E22" s="27" t="str">
        <f>'Access-Set'!F22</f>
        <v>OPERACOES ESPECIAIS: CUMPRIMENTO DE SENTENCAS JUDICIAIS</v>
      </c>
      <c r="F22" s="27" t="str">
        <f>'Access-Set'!H22</f>
        <v>SENTENCAS JUDICIAIS TRANSITADAS EM JULGADO (PRECATORIOS)</v>
      </c>
      <c r="G22" s="23" t="str">
        <f>'Access-Set'!I22</f>
        <v>1</v>
      </c>
      <c r="H22" s="23" t="str">
        <f>'Access-Set'!J22</f>
        <v>0100</v>
      </c>
      <c r="I22" s="27" t="str">
        <f>'Access-Set'!K22</f>
        <v>RECURSOS ORDINARIOS</v>
      </c>
      <c r="J22" s="23" t="str">
        <f>'Access-Set'!L22</f>
        <v>3</v>
      </c>
      <c r="K22" s="26"/>
      <c r="L22" s="26"/>
      <c r="M22" s="26"/>
      <c r="N22" s="24">
        <f t="shared" si="0"/>
        <v>0</v>
      </c>
      <c r="O22" s="26"/>
      <c r="P22" s="26">
        <f>IF('Access-Set'!N22=0,'Access-Set'!M22,0)</f>
        <v>0</v>
      </c>
      <c r="Q22" s="26">
        <f>IF('Access-Set'!N22&gt;0,'Access-Set'!N22,0)</f>
        <v>0</v>
      </c>
      <c r="R22" s="26">
        <f t="shared" si="1"/>
        <v>0</v>
      </c>
      <c r="S22" s="26">
        <f>'Access-Set'!O22</f>
        <v>0</v>
      </c>
      <c r="T22" s="41">
        <f t="shared" si="2"/>
        <v>0</v>
      </c>
      <c r="U22" s="26">
        <f>'Access-Set'!P22</f>
        <v>0</v>
      </c>
      <c r="V22" s="41">
        <f t="shared" si="3"/>
        <v>0</v>
      </c>
      <c r="W22" s="26">
        <f>'Access-Set'!Q22</f>
        <v>0</v>
      </c>
      <c r="X22" s="41">
        <f t="shared" si="4"/>
        <v>0</v>
      </c>
    </row>
    <row r="23" spans="1:24" ht="28.5" customHeight="1">
      <c r="A23" s="31" t="str">
        <f>'Access-Set'!A23</f>
        <v>44201</v>
      </c>
      <c r="B23" s="27" t="str">
        <f>'Access-Set'!B23</f>
        <v>INST.BRAS.DO MEIO AMB.E REC.NAT.RENOVAVEIS</v>
      </c>
      <c r="C23" s="23" t="str">
        <f>CONCATENATE('Access-Set'!C23,".",'Access-Set'!D23)</f>
        <v>28.846</v>
      </c>
      <c r="D23" s="23" t="str">
        <f>CONCATENATE('Access-Set'!E23,".",'Access-Set'!G23)</f>
        <v>0901.0005</v>
      </c>
      <c r="E23" s="27" t="str">
        <f>'Access-Set'!F23</f>
        <v>OPERACOES ESPECIAIS: CUMPRIMENTO DE SENTENCAS JUDICIAIS</v>
      </c>
      <c r="F23" s="27" t="str">
        <f>'Access-Set'!H23</f>
        <v>SENTENCAS JUDICIAIS TRANSITADAS EM JULGADO (PRECATORIOS)</v>
      </c>
      <c r="G23" s="23" t="str">
        <f>'Access-Set'!I23</f>
        <v>1</v>
      </c>
      <c r="H23" s="23" t="str">
        <f>'Access-Set'!J23</f>
        <v>0100</v>
      </c>
      <c r="I23" s="27" t="str">
        <f>'Access-Set'!K23</f>
        <v>RECURSOS ORDINARIOS</v>
      </c>
      <c r="J23" s="23" t="str">
        <f>'Access-Set'!L23</f>
        <v>1</v>
      </c>
      <c r="K23" s="26"/>
      <c r="L23" s="26"/>
      <c r="M23" s="26"/>
      <c r="N23" s="24">
        <f t="shared" si="0"/>
        <v>0</v>
      </c>
      <c r="O23" s="26"/>
      <c r="P23" s="26">
        <f>IF('Access-Set'!N23=0,'Access-Set'!M23,0)</f>
        <v>0</v>
      </c>
      <c r="Q23" s="26">
        <f>IF('Access-Set'!N23&gt;0,'Access-Set'!N23,0)</f>
        <v>206121</v>
      </c>
      <c r="R23" s="26">
        <f t="shared" si="1"/>
        <v>206121</v>
      </c>
      <c r="S23" s="26">
        <f>'Access-Set'!O23</f>
        <v>206120.85</v>
      </c>
      <c r="T23" s="41">
        <f t="shared" si="2"/>
        <v>0.99999927227211205</v>
      </c>
      <c r="U23" s="26">
        <f>'Access-Set'!P23</f>
        <v>206120.85</v>
      </c>
      <c r="V23" s="41">
        <f t="shared" si="3"/>
        <v>0.99999927227211205</v>
      </c>
      <c r="W23" s="26">
        <f>'Access-Set'!Q23</f>
        <v>206120.85</v>
      </c>
      <c r="X23" s="41">
        <f t="shared" si="4"/>
        <v>0.99999927227211205</v>
      </c>
    </row>
    <row r="24" spans="1:24" ht="28.5" customHeight="1">
      <c r="A24" s="31" t="str">
        <f>'Access-Set'!A24</f>
        <v>55201</v>
      </c>
      <c r="B24" s="27" t="str">
        <f>'Access-Set'!B24</f>
        <v>INSTITUTO NACIONAL DO SEGURO SOCIAL - INSS</v>
      </c>
      <c r="C24" s="23" t="str">
        <f>CONCATENATE('Access-Set'!C24,".",'Access-Set'!D24)</f>
        <v>28.846</v>
      </c>
      <c r="D24" s="23" t="str">
        <f>CONCATENATE('Access-Set'!E24,".",'Access-Set'!G24)</f>
        <v>0901.0005</v>
      </c>
      <c r="E24" s="27" t="str">
        <f>'Access-Set'!F24</f>
        <v>OPERACOES ESPECIAIS: CUMPRIMENTO DE SENTENCAS JUDICIAIS</v>
      </c>
      <c r="F24" s="27" t="str">
        <f>'Access-Set'!H24</f>
        <v>SENTENCAS JUDICIAIS TRANSITADAS EM JULGADO (PRECATORIOS)</v>
      </c>
      <c r="G24" s="23" t="str">
        <f>'Access-Set'!I24</f>
        <v>2</v>
      </c>
      <c r="H24" s="23" t="str">
        <f>'Access-Set'!J24</f>
        <v>0100</v>
      </c>
      <c r="I24" s="27" t="str">
        <f>'Access-Set'!K24</f>
        <v>RECURSOS ORDINARIOS</v>
      </c>
      <c r="J24" s="23" t="str">
        <f>'Access-Set'!L24</f>
        <v>3</v>
      </c>
      <c r="K24" s="24"/>
      <c r="L24" s="24"/>
      <c r="M24" s="24"/>
      <c r="N24" s="24">
        <f t="shared" si="0"/>
        <v>0</v>
      </c>
      <c r="O24" s="24"/>
      <c r="P24" s="26">
        <f>IF('Access-Set'!N24=0,'Access-Set'!M24,0)</f>
        <v>0</v>
      </c>
      <c r="Q24" s="26">
        <f>IF('Access-Set'!N24&gt;0,'Access-Set'!N24,0)</f>
        <v>34520999</v>
      </c>
      <c r="R24" s="26">
        <f t="shared" si="1"/>
        <v>34520999</v>
      </c>
      <c r="S24" s="26">
        <f>'Access-Set'!O24</f>
        <v>34520998.780000001</v>
      </c>
      <c r="T24" s="41">
        <f t="shared" si="2"/>
        <v>0.99999999362706748</v>
      </c>
      <c r="U24" s="26">
        <f>'Access-Set'!P24</f>
        <v>34520998.780000001</v>
      </c>
      <c r="V24" s="41">
        <f t="shared" si="3"/>
        <v>0.99999999362706748</v>
      </c>
      <c r="W24" s="26">
        <f>'Access-Set'!Q24</f>
        <v>34520998.780000001</v>
      </c>
      <c r="X24" s="41">
        <f t="shared" si="4"/>
        <v>0.99999999362706748</v>
      </c>
    </row>
    <row r="25" spans="1:24" ht="28.5" customHeight="1">
      <c r="A25" s="31" t="str">
        <f>'Access-Set'!A25</f>
        <v>55201</v>
      </c>
      <c r="B25" s="27" t="str">
        <f>'Access-Set'!B25</f>
        <v>INSTITUTO NACIONAL DO SEGURO SOCIAL - INSS</v>
      </c>
      <c r="C25" s="23" t="str">
        <f>CONCATENATE('Access-Set'!C25,".",'Access-Set'!D25)</f>
        <v>28.846</v>
      </c>
      <c r="D25" s="23" t="str">
        <f>CONCATENATE('Access-Set'!E25,".",'Access-Set'!G25)</f>
        <v>0901.0005</v>
      </c>
      <c r="E25" s="27" t="str">
        <f>'Access-Set'!F25</f>
        <v>OPERACOES ESPECIAIS: CUMPRIMENTO DE SENTENCAS JUDICIAIS</v>
      </c>
      <c r="F25" s="27" t="str">
        <f>'Access-Set'!H25</f>
        <v>SENTENCAS JUDICIAIS TRANSITADAS EM JULGADO (PRECATORIOS)</v>
      </c>
      <c r="G25" s="23" t="str">
        <f>'Access-Set'!I25</f>
        <v>2</v>
      </c>
      <c r="H25" s="23" t="str">
        <f>'Access-Set'!J25</f>
        <v>0100</v>
      </c>
      <c r="I25" s="27" t="str">
        <f>'Access-Set'!K25</f>
        <v>RECURSOS ORDINARIOS</v>
      </c>
      <c r="J25" s="23" t="str">
        <f>'Access-Set'!L25</f>
        <v>1</v>
      </c>
      <c r="K25" s="24"/>
      <c r="L25" s="24"/>
      <c r="M25" s="24"/>
      <c r="N25" s="24">
        <f t="shared" si="0"/>
        <v>0</v>
      </c>
      <c r="O25" s="24"/>
      <c r="P25" s="26">
        <f>IF('Access-Set'!N25=0,'Access-Set'!M25,0)</f>
        <v>0</v>
      </c>
      <c r="Q25" s="26">
        <f>IF('Access-Set'!N25&gt;0,'Access-Set'!N25,0)</f>
        <v>7278766</v>
      </c>
      <c r="R25" s="26">
        <f t="shared" si="1"/>
        <v>7278766</v>
      </c>
      <c r="S25" s="26">
        <f>'Access-Set'!O25</f>
        <v>7145564.4800000004</v>
      </c>
      <c r="T25" s="41">
        <f t="shared" si="2"/>
        <v>0.98169998595915853</v>
      </c>
      <c r="U25" s="26">
        <f>'Access-Set'!P25</f>
        <v>7145564.4800000004</v>
      </c>
      <c r="V25" s="41">
        <f t="shared" si="3"/>
        <v>0.98169998595915853</v>
      </c>
      <c r="W25" s="26">
        <f>'Access-Set'!Q25</f>
        <v>7145564.4800000004</v>
      </c>
      <c r="X25" s="41">
        <f t="shared" si="4"/>
        <v>0.98169998595915853</v>
      </c>
    </row>
    <row r="26" spans="1:24" ht="28.5" customHeight="1">
      <c r="A26" s="31" t="str">
        <f>'Access-Set'!A26</f>
        <v>55901</v>
      </c>
      <c r="B26" s="27" t="str">
        <f>'Access-Set'!B26</f>
        <v>FUNDO NACIONAL DE ASSISTENCIA SOCIAL</v>
      </c>
      <c r="C26" s="23" t="str">
        <f>CONCATENATE('Access-Set'!C26,".",'Access-Set'!D26)</f>
        <v>28.846</v>
      </c>
      <c r="D26" s="23" t="str">
        <f>CONCATENATE('Access-Set'!E26,".",'Access-Set'!G26)</f>
        <v>0901.0005</v>
      </c>
      <c r="E26" s="27" t="str">
        <f>'Access-Set'!F26</f>
        <v>OPERACOES ESPECIAIS: CUMPRIMENTO DE SENTENCAS JUDICIAIS</v>
      </c>
      <c r="F26" s="27" t="str">
        <f>'Access-Set'!H26</f>
        <v>SENTENCAS JUDICIAIS TRANSITADAS EM JULGADO (PRECATORIOS)</v>
      </c>
      <c r="G26" s="23" t="str">
        <f>'Access-Set'!I26</f>
        <v>2</v>
      </c>
      <c r="H26" s="23" t="str">
        <f>'Access-Set'!J26</f>
        <v>0100</v>
      </c>
      <c r="I26" s="27" t="str">
        <f>'Access-Set'!K26</f>
        <v>RECURSOS ORDINARIOS</v>
      </c>
      <c r="J26" s="23" t="str">
        <f>'Access-Set'!L26</f>
        <v>3</v>
      </c>
      <c r="K26" s="24"/>
      <c r="L26" s="24"/>
      <c r="M26" s="24"/>
      <c r="N26" s="24">
        <f t="shared" si="0"/>
        <v>0</v>
      </c>
      <c r="O26" s="24"/>
      <c r="P26" s="26">
        <f>IF('Access-Set'!N26=0,'Access-Set'!M26,0)</f>
        <v>0</v>
      </c>
      <c r="Q26" s="26">
        <f>IF('Access-Set'!N26&gt;0,'Access-Set'!N26,0)</f>
        <v>79172473</v>
      </c>
      <c r="R26" s="26">
        <f t="shared" si="1"/>
        <v>79172473</v>
      </c>
      <c r="S26" s="26">
        <f>'Access-Set'!O26</f>
        <v>79154555.900000006</v>
      </c>
      <c r="T26" s="41">
        <f t="shared" si="2"/>
        <v>0.99977369533474103</v>
      </c>
      <c r="U26" s="26">
        <f>'Access-Set'!P26</f>
        <v>79154555.900000006</v>
      </c>
      <c r="V26" s="41">
        <f t="shared" si="3"/>
        <v>0.99977369533474103</v>
      </c>
      <c r="W26" s="26">
        <f>'Access-Set'!Q26</f>
        <v>79154555.900000006</v>
      </c>
      <c r="X26" s="41">
        <f t="shared" si="4"/>
        <v>0.99977369533474103</v>
      </c>
    </row>
    <row r="27" spans="1:24" ht="28.5" customHeight="1">
      <c r="A27" s="31" t="str">
        <f>'Access-Set'!A27</f>
        <v>55901</v>
      </c>
      <c r="B27" s="27" t="str">
        <f>'Access-Set'!B27</f>
        <v>FUNDO NACIONAL DE ASSISTENCIA SOCIAL</v>
      </c>
      <c r="C27" s="23" t="str">
        <f>CONCATENATE('Access-Set'!C27,".",'Access-Set'!D27)</f>
        <v>28.846</v>
      </c>
      <c r="D27" s="23" t="str">
        <f>CONCATENATE('Access-Set'!E27,".",'Access-Set'!G27)</f>
        <v>0901.0625</v>
      </c>
      <c r="E27" s="27" t="str">
        <f>'Access-Set'!F27</f>
        <v>OPERACOES ESPECIAIS: CUMPRIMENTO DE SENTENCAS JUDICIAIS</v>
      </c>
      <c r="F27" s="27" t="str">
        <f>'Access-Set'!H27</f>
        <v>SENTENCAS JUDICIAIS TRANSITADAS EM JULGADO DE PEQUENO VALOR</v>
      </c>
      <c r="G27" s="23" t="str">
        <f>'Access-Set'!I27</f>
        <v>2</v>
      </c>
      <c r="H27" s="23" t="str">
        <f>'Access-Set'!J27</f>
        <v>0100</v>
      </c>
      <c r="I27" s="27" t="str">
        <f>'Access-Set'!K27</f>
        <v>RECURSOS ORDINARIOS</v>
      </c>
      <c r="J27" s="23" t="str">
        <f>'Access-Set'!L27</f>
        <v>3</v>
      </c>
      <c r="K27" s="24"/>
      <c r="L27" s="24"/>
      <c r="M27" s="24"/>
      <c r="N27" s="24">
        <f t="shared" si="0"/>
        <v>0</v>
      </c>
      <c r="O27" s="24"/>
      <c r="P27" s="26">
        <f>IF('Access-Set'!N27=0,'Access-Set'!M27,0)</f>
        <v>122545075</v>
      </c>
      <c r="Q27" s="26">
        <f>IF('Access-Set'!N27&gt;0,'Access-Set'!N27,0)</f>
        <v>0</v>
      </c>
      <c r="R27" s="26">
        <f t="shared" si="1"/>
        <v>122545075</v>
      </c>
      <c r="S27" s="26">
        <f>'Access-Set'!O27</f>
        <v>122431836.40000001</v>
      </c>
      <c r="T27" s="41">
        <f t="shared" si="2"/>
        <v>0.99907594328046234</v>
      </c>
      <c r="U27" s="26">
        <f>'Access-Set'!P27</f>
        <v>122431836.40000001</v>
      </c>
      <c r="V27" s="41">
        <f t="shared" si="3"/>
        <v>0.99907594328046234</v>
      </c>
      <c r="W27" s="26">
        <f>'Access-Set'!Q27</f>
        <v>122431836.40000001</v>
      </c>
      <c r="X27" s="41">
        <f t="shared" si="4"/>
        <v>0.99907594328046234</v>
      </c>
    </row>
    <row r="28" spans="1:24" ht="28.5" customHeight="1">
      <c r="A28" s="31" t="str">
        <f>'Access-Set'!A28</f>
        <v>55902</v>
      </c>
      <c r="B28" s="27" t="str">
        <f>'Access-Set'!B28</f>
        <v>FUNDO DO REGIME GERAL DA PREVID.SOCIAL-FRGPS</v>
      </c>
      <c r="C28" s="23" t="str">
        <f>CONCATENATE('Access-Set'!C28,".",'Access-Set'!D28)</f>
        <v>28.846</v>
      </c>
      <c r="D28" s="23" t="str">
        <f>CONCATENATE('Access-Set'!E28,".",'Access-Set'!G28)</f>
        <v>0901.0005</v>
      </c>
      <c r="E28" s="27" t="str">
        <f>'Access-Set'!F28</f>
        <v>OPERACOES ESPECIAIS: CUMPRIMENTO DE SENTENCAS JUDICIAIS</v>
      </c>
      <c r="F28" s="27" t="str">
        <f>'Access-Set'!H28</f>
        <v>SENTENCAS JUDICIAIS TRANSITADAS EM JULGADO (PRECATORIOS)</v>
      </c>
      <c r="G28" s="23" t="str">
        <f>'Access-Set'!I28</f>
        <v>2</v>
      </c>
      <c r="H28" s="23" t="str">
        <f>'Access-Set'!J28</f>
        <v>0100</v>
      </c>
      <c r="I28" s="27" t="str">
        <f>'Access-Set'!K28</f>
        <v>RECURSOS ORDINARIOS</v>
      </c>
      <c r="J28" s="23" t="str">
        <f>'Access-Set'!L28</f>
        <v>3</v>
      </c>
      <c r="K28" s="24"/>
      <c r="L28" s="24"/>
      <c r="M28" s="24"/>
      <c r="N28" s="24">
        <f t="shared" si="0"/>
        <v>0</v>
      </c>
      <c r="O28" s="24"/>
      <c r="P28" s="26">
        <f>IF('Access-Set'!N28=0,'Access-Set'!M28,0)</f>
        <v>0</v>
      </c>
      <c r="Q28" s="26">
        <f>IF('Access-Set'!N28&gt;0,'Access-Set'!N28,0)</f>
        <v>2213875588</v>
      </c>
      <c r="R28" s="26">
        <f t="shared" si="1"/>
        <v>2213875588</v>
      </c>
      <c r="S28" s="26">
        <f>'Access-Set'!O28</f>
        <v>2213153503.5999999</v>
      </c>
      <c r="T28" s="41">
        <f t="shared" si="2"/>
        <v>0.99967383695637002</v>
      </c>
      <c r="U28" s="26">
        <f>'Access-Set'!P28</f>
        <v>2213153503.5999999</v>
      </c>
      <c r="V28" s="41">
        <f t="shared" si="3"/>
        <v>0.99967383695637002</v>
      </c>
      <c r="W28" s="26">
        <f>'Access-Set'!Q28</f>
        <v>2213153503.5999999</v>
      </c>
      <c r="X28" s="41">
        <f t="shared" si="4"/>
        <v>0.99967383695637002</v>
      </c>
    </row>
    <row r="29" spans="1:24" ht="28.5" customHeight="1">
      <c r="A29" s="31" t="str">
        <f>'Access-Set'!A29</f>
        <v>55902</v>
      </c>
      <c r="B29" s="27" t="str">
        <f>'Access-Set'!B29</f>
        <v>FUNDO DO REGIME GERAL DA PREVID.SOCIAL-FRGPS</v>
      </c>
      <c r="C29" s="23" t="str">
        <f>CONCATENATE('Access-Set'!C29,".",'Access-Set'!D29)</f>
        <v>28.846</v>
      </c>
      <c r="D29" s="23" t="str">
        <f>CONCATENATE('Access-Set'!E29,".",'Access-Set'!G29)</f>
        <v>0901.0625</v>
      </c>
      <c r="E29" s="27" t="str">
        <f>'Access-Set'!F29</f>
        <v>OPERACOES ESPECIAIS: CUMPRIMENTO DE SENTENCAS JUDICIAIS</v>
      </c>
      <c r="F29" s="27" t="str">
        <f>'Access-Set'!H29</f>
        <v>SENTENCAS JUDICIAIS TRANSITADAS EM JULGADO DE PEQUENO VALOR</v>
      </c>
      <c r="G29" s="23" t="str">
        <f>'Access-Set'!I29</f>
        <v>2</v>
      </c>
      <c r="H29" s="23" t="str">
        <f>'Access-Set'!J29</f>
        <v>0100</v>
      </c>
      <c r="I29" s="27" t="str">
        <f>'Access-Set'!K29</f>
        <v>RECURSOS ORDINARIOS</v>
      </c>
      <c r="J29" s="23" t="str">
        <f>'Access-Set'!L29</f>
        <v>3</v>
      </c>
      <c r="K29" s="24"/>
      <c r="L29" s="24"/>
      <c r="M29" s="24"/>
      <c r="N29" s="24">
        <f t="shared" si="0"/>
        <v>0</v>
      </c>
      <c r="O29" s="24"/>
      <c r="P29" s="26">
        <f>IF('Access-Set'!N29=0,'Access-Set'!M29,0)</f>
        <v>1105879520</v>
      </c>
      <c r="Q29" s="26">
        <f>IF('Access-Set'!N29&gt;0,'Access-Set'!N29,0)</f>
        <v>0</v>
      </c>
      <c r="R29" s="26">
        <f t="shared" si="1"/>
        <v>1105879520</v>
      </c>
      <c r="S29" s="26">
        <f>'Access-Set'!O29</f>
        <v>1104004267.6900001</v>
      </c>
      <c r="T29" s="41">
        <f t="shared" si="2"/>
        <v>0.99830428878002919</v>
      </c>
      <c r="U29" s="26">
        <f>'Access-Set'!P29</f>
        <v>1104004267.6900001</v>
      </c>
      <c r="V29" s="41">
        <f t="shared" si="3"/>
        <v>0.99830428878002919</v>
      </c>
      <c r="W29" s="26">
        <f>'Access-Set'!Q29</f>
        <v>1104004267.6900001</v>
      </c>
      <c r="X29" s="41">
        <f t="shared" si="4"/>
        <v>0.99830428878002919</v>
      </c>
    </row>
    <row r="30" spans="1:24" ht="28.5" customHeight="1">
      <c r="A30" s="31" t="str">
        <f>'Access-Set'!A30</f>
        <v>71103</v>
      </c>
      <c r="B30" s="27" t="str">
        <f>'Access-Set'!B30</f>
        <v>ENCARGOS FINANC.DA UNIAO-SENTENCAS JUDICIAIS</v>
      </c>
      <c r="C30" s="23" t="str">
        <f>CONCATENATE('Access-Set'!C30,".",'Access-Set'!D30)</f>
        <v>28.846</v>
      </c>
      <c r="D30" s="23" t="str">
        <f>CONCATENATE('Access-Set'!E30,".",'Access-Set'!G30)</f>
        <v>0901.0005</v>
      </c>
      <c r="E30" s="27" t="str">
        <f>'Access-Set'!F30</f>
        <v>OPERACOES ESPECIAIS: CUMPRIMENTO DE SENTENCAS JUDICIAIS</v>
      </c>
      <c r="F30" s="27" t="str">
        <f>'Access-Set'!H30</f>
        <v>SENTENCAS JUDICIAIS TRANSITADAS EM JULGADO (PRECATORIOS)</v>
      </c>
      <c r="G30" s="23" t="str">
        <f>'Access-Set'!I30</f>
        <v>1</v>
      </c>
      <c r="H30" s="23" t="str">
        <f>'Access-Set'!J30</f>
        <v>0100</v>
      </c>
      <c r="I30" s="27" t="str">
        <f>'Access-Set'!K30</f>
        <v>RECURSOS ORDINARIOS</v>
      </c>
      <c r="J30" s="23" t="str">
        <f>'Access-Set'!L30</f>
        <v>5</v>
      </c>
      <c r="K30" s="24"/>
      <c r="L30" s="24"/>
      <c r="M30" s="24"/>
      <c r="N30" s="24">
        <f t="shared" si="0"/>
        <v>0</v>
      </c>
      <c r="O30" s="24"/>
      <c r="P30" s="26">
        <f>IF('Access-Set'!N30=0,'Access-Set'!M30,0)</f>
        <v>0</v>
      </c>
      <c r="Q30" s="26">
        <f>IF('Access-Set'!M30&gt;0,'Access-Set'!M30,0)</f>
        <v>19436718.859999999</v>
      </c>
      <c r="R30" s="26">
        <f t="shared" si="1"/>
        <v>19436718.859999999</v>
      </c>
      <c r="S30" s="26">
        <f>'Access-Set'!O30</f>
        <v>19436718.859999999</v>
      </c>
      <c r="T30" s="41">
        <f t="shared" si="2"/>
        <v>1</v>
      </c>
      <c r="U30" s="26">
        <f>'Access-Set'!P30</f>
        <v>19436718.859999999</v>
      </c>
      <c r="V30" s="41">
        <f t="shared" si="3"/>
        <v>1</v>
      </c>
      <c r="W30" s="26">
        <f>'Access-Set'!Q30</f>
        <v>19436718.859999999</v>
      </c>
      <c r="X30" s="41">
        <f t="shared" si="4"/>
        <v>1</v>
      </c>
    </row>
    <row r="31" spans="1:24" ht="28.5" customHeight="1">
      <c r="A31" s="31" t="str">
        <f>'Access-Set'!A31</f>
        <v>71103</v>
      </c>
      <c r="B31" s="27" t="str">
        <f>'Access-Set'!B31</f>
        <v>ENCARGOS FINANC.DA UNIAO-SENTENCAS JUDICIAIS</v>
      </c>
      <c r="C31" s="23" t="str">
        <f>CONCATENATE('Access-Set'!C31,".",'Access-Set'!D31)</f>
        <v>28.846</v>
      </c>
      <c r="D31" s="23" t="str">
        <f>CONCATENATE('Access-Set'!E31,".",'Access-Set'!G31)</f>
        <v>0901.0005</v>
      </c>
      <c r="E31" s="27" t="str">
        <f>'Access-Set'!F31</f>
        <v>OPERACOES ESPECIAIS: CUMPRIMENTO DE SENTENCAS JUDICIAIS</v>
      </c>
      <c r="F31" s="27" t="str">
        <f>'Access-Set'!H31</f>
        <v>SENTENCAS JUDICIAIS TRANSITADAS EM JULGADO (PRECATORIOS)</v>
      </c>
      <c r="G31" s="23" t="str">
        <f>'Access-Set'!I31</f>
        <v>1</v>
      </c>
      <c r="H31" s="23" t="str">
        <f>'Access-Set'!J31</f>
        <v>0100</v>
      </c>
      <c r="I31" s="27" t="str">
        <f>'Access-Set'!K31</f>
        <v>RECURSOS ORDINARIOS</v>
      </c>
      <c r="J31" s="23" t="str">
        <f>'Access-Set'!L31</f>
        <v>1</v>
      </c>
      <c r="K31" s="24"/>
      <c r="L31" s="24"/>
      <c r="M31" s="24"/>
      <c r="N31" s="24">
        <f t="shared" si="0"/>
        <v>0</v>
      </c>
      <c r="O31" s="24"/>
      <c r="P31" s="26">
        <f>IF('Access-Set'!N31=0,'Access-Set'!M31,0)</f>
        <v>0</v>
      </c>
      <c r="Q31" s="26">
        <f>IF('Access-Set'!N31&gt;0,'Access-Set'!N31,0)</f>
        <v>68503037</v>
      </c>
      <c r="R31" s="26">
        <f t="shared" si="1"/>
        <v>68503037</v>
      </c>
      <c r="S31" s="26">
        <f>'Access-Set'!O31</f>
        <v>68503036.599999994</v>
      </c>
      <c r="T31" s="41">
        <f t="shared" si="2"/>
        <v>0.99999999416084273</v>
      </c>
      <c r="U31" s="26">
        <f>'Access-Set'!P31</f>
        <v>68503036.599999994</v>
      </c>
      <c r="V31" s="41">
        <f t="shared" si="3"/>
        <v>0.99999999416084273</v>
      </c>
      <c r="W31" s="26">
        <f>'Access-Set'!Q31</f>
        <v>68503036.599999994</v>
      </c>
      <c r="X31" s="41">
        <f t="shared" si="4"/>
        <v>0.99999999416084273</v>
      </c>
    </row>
    <row r="32" spans="1:24" ht="28.5" customHeight="1">
      <c r="A32" s="31" t="str">
        <f>'Access-Set'!A32</f>
        <v>71103</v>
      </c>
      <c r="B32" s="27" t="str">
        <f>'Access-Set'!B32</f>
        <v>ENCARGOS FINANC.DA UNIAO-SENTENCAS JUDICIAIS</v>
      </c>
      <c r="C32" s="23" t="str">
        <f>CONCATENATE('Access-Set'!C32,".",'Access-Set'!D32)</f>
        <v>28.846</v>
      </c>
      <c r="D32" s="23" t="str">
        <f>CONCATENATE('Access-Set'!E32,".",'Access-Set'!G32)</f>
        <v>0901.0005</v>
      </c>
      <c r="E32" s="27" t="str">
        <f>'Access-Set'!F32</f>
        <v>OPERACOES ESPECIAIS: CUMPRIMENTO DE SENTENCAS JUDICIAIS</v>
      </c>
      <c r="F32" s="27" t="str">
        <f>'Access-Set'!H32</f>
        <v>SENTENCAS JUDICIAIS TRANSITADAS EM JULGADO (PRECATORIOS)</v>
      </c>
      <c r="G32" s="23" t="str">
        <f>'Access-Set'!I32</f>
        <v>1</v>
      </c>
      <c r="H32" s="23" t="str">
        <f>'Access-Set'!J32</f>
        <v>0144</v>
      </c>
      <c r="I32" s="27" t="str">
        <f>'Access-Set'!K32</f>
        <v>TITULOS DE RESPONSABILID.DO TESOURO NACIONAL</v>
      </c>
      <c r="J32" s="23" t="str">
        <f>'Access-Set'!L32</f>
        <v>3</v>
      </c>
      <c r="K32" s="24"/>
      <c r="L32" s="24"/>
      <c r="M32" s="24"/>
      <c r="N32" s="24">
        <f t="shared" si="0"/>
        <v>0</v>
      </c>
      <c r="O32" s="24"/>
      <c r="P32" s="26">
        <f>IF('Access-Set'!N32=0,'Access-Set'!M32,0)</f>
        <v>0</v>
      </c>
      <c r="Q32" s="26">
        <f>IF('Access-Set'!N32&gt;0,'Access-Set'!N32,0)</f>
        <v>788733385</v>
      </c>
      <c r="R32" s="26">
        <f t="shared" si="1"/>
        <v>788733385</v>
      </c>
      <c r="S32" s="26">
        <f>'Access-Set'!O32</f>
        <v>788687344.69000006</v>
      </c>
      <c r="T32" s="41">
        <f t="shared" si="2"/>
        <v>0.999941627537422</v>
      </c>
      <c r="U32" s="26">
        <f>'Access-Set'!P32</f>
        <v>788687344.69000006</v>
      </c>
      <c r="V32" s="41">
        <f t="shared" si="3"/>
        <v>0.999941627537422</v>
      </c>
      <c r="W32" s="26">
        <f>'Access-Set'!Q32</f>
        <v>788687344.69000006</v>
      </c>
      <c r="X32" s="41">
        <f t="shared" si="4"/>
        <v>0.999941627537422</v>
      </c>
    </row>
    <row r="33" spans="1:24" ht="28.5" customHeight="1">
      <c r="A33" s="31" t="str">
        <f>'Access-Set'!A33</f>
        <v>71103</v>
      </c>
      <c r="B33" s="27" t="str">
        <f>'Access-Set'!B33</f>
        <v>ENCARGOS FINANC.DA UNIAO-SENTENCAS JUDICIAIS</v>
      </c>
      <c r="C33" s="23" t="str">
        <f>CONCATENATE('Access-Set'!C33,".",'Access-Set'!D33)</f>
        <v>28.846</v>
      </c>
      <c r="D33" s="23" t="str">
        <f>CONCATENATE('Access-Set'!E33,".",'Access-Set'!G33)</f>
        <v>0901.00G5</v>
      </c>
      <c r="E33" s="27" t="str">
        <f>'Access-Set'!F33</f>
        <v>OPERACOES ESPECIAIS: CUMPRIMENTO DE SENTENCAS JUDICIAIS</v>
      </c>
      <c r="F33" s="27" t="str">
        <f>'Access-Set'!H33</f>
        <v>CONTRIBUICAO DA UNIAO, DE SUAS AUTARQUIAS E FUNDACOES PARA O</v>
      </c>
      <c r="G33" s="23" t="str">
        <f>'Access-Set'!I33</f>
        <v>1</v>
      </c>
      <c r="H33" s="23" t="str">
        <f>'Access-Set'!J33</f>
        <v>0100</v>
      </c>
      <c r="I33" s="27" t="str">
        <f>'Access-Set'!K33</f>
        <v>RECURSOS ORDINARIOS</v>
      </c>
      <c r="J33" s="23" t="str">
        <f>'Access-Set'!L33</f>
        <v>1</v>
      </c>
      <c r="K33" s="24"/>
      <c r="L33" s="24"/>
      <c r="M33" s="24"/>
      <c r="N33" s="24">
        <f t="shared" si="0"/>
        <v>0</v>
      </c>
      <c r="O33" s="24"/>
      <c r="P33" s="26">
        <f>IF('Access-Set'!N33=0,'Access-Set'!M33,0)</f>
        <v>4775038</v>
      </c>
      <c r="Q33" s="26">
        <f>IF('Access-Set'!N33&gt;0,'Access-Set'!N33,0)</f>
        <v>0</v>
      </c>
      <c r="R33" s="26">
        <f t="shared" si="1"/>
        <v>4775038</v>
      </c>
      <c r="S33" s="26">
        <f>'Access-Set'!O33</f>
        <v>4775032.37</v>
      </c>
      <c r="T33" s="41">
        <f t="shared" si="2"/>
        <v>0.99999882095179138</v>
      </c>
      <c r="U33" s="26">
        <f>'Access-Set'!P33</f>
        <v>4775030.2699999996</v>
      </c>
      <c r="V33" s="41">
        <f t="shared" si="3"/>
        <v>0.99999838116471529</v>
      </c>
      <c r="W33" s="26">
        <f>'Access-Set'!Q33</f>
        <v>4775030.2699999996</v>
      </c>
      <c r="X33" s="41">
        <f t="shared" si="4"/>
        <v>0.99999838116471529</v>
      </c>
    </row>
    <row r="34" spans="1:24" ht="28.5" customHeight="1">
      <c r="A34" s="31" t="str">
        <f>'Access-Set'!A34</f>
        <v>71103</v>
      </c>
      <c r="B34" s="27" t="str">
        <f>'Access-Set'!B34</f>
        <v>ENCARGOS FINANC.DA UNIAO-SENTENCAS JUDICIAIS</v>
      </c>
      <c r="C34" s="23" t="str">
        <f>CONCATENATE('Access-Set'!C34,".",'Access-Set'!D34)</f>
        <v>28.846</v>
      </c>
      <c r="D34" s="23" t="str">
        <f>CONCATENATE('Access-Set'!E34,".",'Access-Set'!G34)</f>
        <v>0901.0625</v>
      </c>
      <c r="E34" s="27" t="str">
        <f>'Access-Set'!F34</f>
        <v>OPERACOES ESPECIAIS: CUMPRIMENTO DE SENTENCAS JUDICIAIS</v>
      </c>
      <c r="F34" s="27" t="str">
        <f>'Access-Set'!H34</f>
        <v>SENTENCAS JUDICIAIS TRANSITADAS EM JULGADO DE PEQUENO VALOR</v>
      </c>
      <c r="G34" s="23" t="str">
        <f>'Access-Set'!I34</f>
        <v>1</v>
      </c>
      <c r="H34" s="23" t="str">
        <f>'Access-Set'!J34</f>
        <v>0100</v>
      </c>
      <c r="I34" s="27" t="str">
        <f>'Access-Set'!K34</f>
        <v>RECURSOS ORDINARIOS</v>
      </c>
      <c r="J34" s="23" t="str">
        <f>'Access-Set'!L34</f>
        <v>5</v>
      </c>
      <c r="K34" s="24"/>
      <c r="L34" s="24"/>
      <c r="M34" s="24"/>
      <c r="N34" s="24">
        <f>K34+L34-M34</f>
        <v>0</v>
      </c>
      <c r="O34" s="24"/>
      <c r="P34" s="26">
        <f>IF('Access-Set'!N34=0,'Access-Set'!M34,0)</f>
        <v>270364</v>
      </c>
      <c r="Q34" s="26">
        <f>IF('Access-Set'!N34&gt;0,'Access-Set'!N34,0)</f>
        <v>0</v>
      </c>
      <c r="R34" s="26">
        <f>N34-O34+P34+Q34</f>
        <v>270364</v>
      </c>
      <c r="S34" s="26">
        <f>'Access-Set'!O34</f>
        <v>270362.11</v>
      </c>
      <c r="T34" s="41">
        <f>IF(R34&gt;0,S34/R34,0)</f>
        <v>0.99999300942433156</v>
      </c>
      <c r="U34" s="26">
        <f>'Access-Set'!P34</f>
        <v>270362.11</v>
      </c>
      <c r="V34" s="41">
        <f>IF(R34&gt;0,U34/R34,0)</f>
        <v>0.99999300942433156</v>
      </c>
      <c r="W34" s="26">
        <f>'Access-Set'!Q34</f>
        <v>270362.11</v>
      </c>
      <c r="X34" s="41">
        <f>IF(R34&gt;0,W34/R34,0)</f>
        <v>0.99999300942433156</v>
      </c>
    </row>
    <row r="35" spans="1:24" ht="28.5" customHeight="1">
      <c r="A35" s="31" t="str">
        <f>'Access-Set'!A35</f>
        <v>71103</v>
      </c>
      <c r="B35" s="27" t="str">
        <f>'Access-Set'!B35</f>
        <v>ENCARGOS FINANC.DA UNIAO-SENTENCAS JUDICIAIS</v>
      </c>
      <c r="C35" s="23" t="str">
        <f>CONCATENATE('Access-Set'!C35,".",'Access-Set'!D35)</f>
        <v>28.846</v>
      </c>
      <c r="D35" s="23" t="str">
        <f>CONCATENATE('Access-Set'!E35,".",'Access-Set'!G35)</f>
        <v>0901.0625</v>
      </c>
      <c r="E35" s="27" t="str">
        <f>'Access-Set'!F35</f>
        <v>OPERACOES ESPECIAIS: CUMPRIMENTO DE SENTENCAS JUDICIAIS</v>
      </c>
      <c r="F35" s="27" t="str">
        <f>'Access-Set'!H35</f>
        <v>SENTENCAS JUDICIAIS TRANSITADAS EM JULGADO DE PEQUENO VALOR</v>
      </c>
      <c r="G35" s="23" t="str">
        <f>'Access-Set'!I35</f>
        <v>1</v>
      </c>
      <c r="H35" s="23" t="str">
        <f>'Access-Set'!J35</f>
        <v>0100</v>
      </c>
      <c r="I35" s="27" t="str">
        <f>'Access-Set'!K35</f>
        <v>RECURSOS ORDINARIOS</v>
      </c>
      <c r="J35" s="23" t="str">
        <f>'Access-Set'!L35</f>
        <v>3</v>
      </c>
      <c r="K35" s="24"/>
      <c r="L35" s="24"/>
      <c r="M35" s="24"/>
      <c r="N35" s="24">
        <f>K35+L35-M35</f>
        <v>0</v>
      </c>
      <c r="O35" s="24"/>
      <c r="P35" s="26">
        <f>IF('Access-Set'!N35=0,'Access-Set'!M35,0)</f>
        <v>263335313</v>
      </c>
      <c r="Q35" s="26">
        <f>IF('Access-Set'!N35&gt;0,'Access-Set'!N35,0)</f>
        <v>0</v>
      </c>
      <c r="R35" s="26">
        <f>N35-O35+P35+Q35</f>
        <v>263335313</v>
      </c>
      <c r="S35" s="26">
        <f>'Access-Set'!O35</f>
        <v>263276572.19999999</v>
      </c>
      <c r="T35" s="41">
        <f>IF(R35&gt;0,S35/R35,0)</f>
        <v>0.99977693534782397</v>
      </c>
      <c r="U35" s="26">
        <f>'Access-Set'!P35</f>
        <v>263276572.19999999</v>
      </c>
      <c r="V35" s="41">
        <f>IF(R35&gt;0,U35/R35,0)</f>
        <v>0.99977693534782397</v>
      </c>
      <c r="W35" s="26">
        <f>'Access-Set'!Q35</f>
        <v>263276572.19999999</v>
      </c>
      <c r="X35" s="41">
        <f>IF(R35&gt;0,W35/R35,0)</f>
        <v>0.99977693534782397</v>
      </c>
    </row>
    <row r="36" spans="1:24" ht="28.5" customHeight="1" thickBot="1">
      <c r="A36" s="31" t="str">
        <f>'Access-Set'!A36</f>
        <v>71103</v>
      </c>
      <c r="B36" s="27" t="str">
        <f>'Access-Set'!B36</f>
        <v>ENCARGOS FINANC.DA UNIAO-SENTENCAS JUDICIAIS</v>
      </c>
      <c r="C36" s="23" t="str">
        <f>CONCATENATE('Access-Set'!C36,".",'Access-Set'!D36)</f>
        <v>28.846</v>
      </c>
      <c r="D36" s="23" t="str">
        <f>CONCATENATE('Access-Set'!E36,".",'Access-Set'!G36)</f>
        <v>0901.0625</v>
      </c>
      <c r="E36" s="27" t="str">
        <f>'Access-Set'!F36</f>
        <v>OPERACOES ESPECIAIS: CUMPRIMENTO DE SENTENCAS JUDICIAIS</v>
      </c>
      <c r="F36" s="27" t="str">
        <f>'Access-Set'!H36</f>
        <v>SENTENCAS JUDICIAIS TRANSITADAS EM JULGADO DE PEQUENO VALOR</v>
      </c>
      <c r="G36" s="23" t="str">
        <f>'Access-Set'!I36</f>
        <v>1</v>
      </c>
      <c r="H36" s="23" t="str">
        <f>'Access-Set'!J36</f>
        <v>0100</v>
      </c>
      <c r="I36" s="27" t="str">
        <f>'Access-Set'!K36</f>
        <v>RECURSOS ORDINARIOS</v>
      </c>
      <c r="J36" s="23" t="str">
        <f>'Access-Set'!L36</f>
        <v>1</v>
      </c>
      <c r="K36" s="24"/>
      <c r="L36" s="24"/>
      <c r="M36" s="24"/>
      <c r="N36" s="24">
        <f>K36+L36-M36</f>
        <v>0</v>
      </c>
      <c r="O36" s="24"/>
      <c r="P36" s="26">
        <f>IF('Access-Set'!N36=0,'Access-Set'!M36,0)</f>
        <v>62208236</v>
      </c>
      <c r="Q36" s="26">
        <f>IF('Access-Set'!N36&gt;0,'Access-Set'!N36,0)</f>
        <v>0</v>
      </c>
      <c r="R36" s="26">
        <f>N36-O36+P36+Q36</f>
        <v>62208236</v>
      </c>
      <c r="S36" s="26">
        <f>'Access-Set'!O36</f>
        <v>62183340.399999999</v>
      </c>
      <c r="T36" s="41">
        <f>IF(R36&gt;0,S36/R36,0)</f>
        <v>0.99959980218696443</v>
      </c>
      <c r="U36" s="26">
        <f>'Access-Set'!P36</f>
        <v>62183340.399999999</v>
      </c>
      <c r="V36" s="41">
        <f>IF(R36&gt;0,U36/R36,0)</f>
        <v>0.99959980218696443</v>
      </c>
      <c r="W36" s="26">
        <f>'Access-Set'!Q36</f>
        <v>62183340.399999999</v>
      </c>
      <c r="X36" s="41">
        <f>IF(R36&gt;0,W36/R36,0)</f>
        <v>0.99959980218696443</v>
      </c>
    </row>
    <row r="37" spans="1:24" ht="28.5" customHeight="1" thickBot="1">
      <c r="A37" s="78" t="s">
        <v>102</v>
      </c>
      <c r="B37" s="79"/>
      <c r="C37" s="79"/>
      <c r="D37" s="79"/>
      <c r="E37" s="79"/>
      <c r="F37" s="79"/>
      <c r="G37" s="79"/>
      <c r="H37" s="79"/>
      <c r="I37" s="79"/>
      <c r="J37" s="80"/>
      <c r="K37" s="28">
        <f t="shared" ref="K37:S37" si="5">SUM(K10:K36)</f>
        <v>0</v>
      </c>
      <c r="L37" s="28">
        <f t="shared" si="5"/>
        <v>0</v>
      </c>
      <c r="M37" s="28">
        <f t="shared" si="5"/>
        <v>0</v>
      </c>
      <c r="N37" s="28">
        <f t="shared" si="5"/>
        <v>0</v>
      </c>
      <c r="O37" s="28">
        <f t="shared" si="5"/>
        <v>0</v>
      </c>
      <c r="P37" s="42">
        <f t="shared" si="5"/>
        <v>1559013546</v>
      </c>
      <c r="Q37" s="42">
        <f t="shared" si="5"/>
        <v>3308479391.8600001</v>
      </c>
      <c r="R37" s="42">
        <f t="shared" si="5"/>
        <v>4867492937.8600006</v>
      </c>
      <c r="S37" s="42">
        <f t="shared" si="5"/>
        <v>4864501553.1699991</v>
      </c>
      <c r="T37" s="43">
        <f>IF(R37&gt;0,S37/R37,0)</f>
        <v>0.99938543625472287</v>
      </c>
      <c r="U37" s="42">
        <f>SUM(U10:U36)</f>
        <v>4864501551.0699997</v>
      </c>
      <c r="V37" s="43">
        <f>IF(R37&gt;0,U37/R37,0)</f>
        <v>0.99938543582328931</v>
      </c>
      <c r="W37" s="42">
        <f>SUM(W10:W36)</f>
        <v>4864501551.0699997</v>
      </c>
      <c r="X37" s="43">
        <f>IF(R37&gt;0,W37/R37,0)</f>
        <v>0.99938543582328931</v>
      </c>
    </row>
    <row r="38" spans="1:24" ht="28.5" customHeight="1">
      <c r="A38" s="66" t="s">
        <v>103</v>
      </c>
      <c r="B38" s="3"/>
      <c r="C38" s="3"/>
      <c r="D38" s="3"/>
      <c r="E38" s="3"/>
      <c r="F38" s="3"/>
      <c r="G38" s="3"/>
      <c r="H38" s="4"/>
      <c r="I38" s="4"/>
      <c r="J38" s="4"/>
      <c r="K38" s="3"/>
      <c r="L38" s="3"/>
      <c r="M38" s="3"/>
      <c r="N38" s="3"/>
      <c r="O38" s="3"/>
      <c r="P38" s="48"/>
      <c r="Q38" s="3"/>
      <c r="R38" s="3"/>
      <c r="S38" s="3"/>
      <c r="T38" s="3"/>
      <c r="U38" s="5"/>
      <c r="V38" s="3"/>
      <c r="W38" s="5"/>
      <c r="X38" s="3"/>
    </row>
    <row r="39" spans="1:24" ht="28.5" customHeight="1">
      <c r="A39" s="66" t="s">
        <v>104</v>
      </c>
      <c r="B39" s="29"/>
      <c r="C39" s="3"/>
      <c r="D39" s="3"/>
      <c r="E39" s="3"/>
      <c r="F39" s="3"/>
      <c r="G39" s="3"/>
      <c r="H39" s="4"/>
      <c r="I39" s="4"/>
      <c r="J39" s="4"/>
      <c r="K39" s="3"/>
      <c r="L39" s="3"/>
      <c r="M39" s="3"/>
      <c r="N39" s="3"/>
      <c r="O39" s="3"/>
      <c r="P39" s="47"/>
      <c r="Q39" s="3"/>
      <c r="R39" s="3"/>
      <c r="S39" s="3"/>
      <c r="T39" s="3"/>
      <c r="U39" s="5"/>
      <c r="V39" s="3"/>
      <c r="W39" s="5"/>
      <c r="X39" s="3"/>
    </row>
    <row r="40" spans="1:24" ht="33.75" customHeight="1">
      <c r="A40" s="3"/>
      <c r="B40" s="29"/>
      <c r="C40" s="3"/>
      <c r="D40" s="3"/>
      <c r="E40" s="3"/>
      <c r="F40" s="3"/>
      <c r="G40" s="3"/>
      <c r="H40" s="4"/>
      <c r="I40" s="4"/>
      <c r="J40" s="4"/>
      <c r="K40" s="3"/>
      <c r="L40" s="3"/>
      <c r="M40" s="3"/>
      <c r="N40" s="3"/>
      <c r="O40" s="3"/>
      <c r="P40" s="46"/>
      <c r="Q40" s="3"/>
      <c r="R40" s="3"/>
      <c r="S40" s="3"/>
      <c r="T40" s="3"/>
      <c r="U40" s="5"/>
      <c r="V40" s="3"/>
      <c r="W40" s="5"/>
      <c r="X40" s="3"/>
    </row>
    <row r="41" spans="1:24" ht="33.75" customHeight="1">
      <c r="N41" s="57" t="s">
        <v>15</v>
      </c>
      <c r="O41" s="56"/>
      <c r="P41" s="55"/>
      <c r="R41" s="51"/>
      <c r="S41" s="55"/>
      <c r="T41" s="53"/>
      <c r="U41" s="55"/>
      <c r="V41" s="53"/>
      <c r="W41" s="55"/>
      <c r="X41" s="50"/>
    </row>
    <row r="42" spans="1:24" ht="33.75" customHeight="1">
      <c r="A42" s="1"/>
      <c r="B42" s="1"/>
      <c r="C42" s="1"/>
      <c r="N42" s="59" t="s">
        <v>175</v>
      </c>
      <c r="O42" s="56"/>
      <c r="P42" s="54"/>
      <c r="R42" s="51"/>
      <c r="S42" s="51"/>
      <c r="T42" s="52"/>
      <c r="U42" s="51"/>
      <c r="V42" s="52"/>
      <c r="W42" s="51"/>
      <c r="X42" s="50"/>
    </row>
    <row r="43" spans="1:24" ht="33.75" customHeight="1">
      <c r="N43" s="60" t="s">
        <v>17</v>
      </c>
      <c r="O43" s="56"/>
      <c r="P43" s="54"/>
      <c r="R43" s="51"/>
      <c r="S43" s="51"/>
      <c r="T43" s="52"/>
      <c r="U43" s="51"/>
      <c r="V43" s="52"/>
      <c r="W43" s="51"/>
      <c r="X43" s="50"/>
    </row>
    <row r="44" spans="1:24" ht="33.75" customHeight="1">
      <c r="C44" s="1"/>
      <c r="N44" s="57" t="s">
        <v>16</v>
      </c>
      <c r="O44" s="56"/>
      <c r="P44" s="49"/>
      <c r="R44" s="49"/>
      <c r="S44" s="49"/>
      <c r="T44" s="52"/>
      <c r="U44" s="49"/>
      <c r="V44" s="52"/>
      <c r="W44" s="49"/>
      <c r="X44" s="50"/>
    </row>
    <row r="45" spans="1:24" ht="33.75" customHeight="1">
      <c r="C45" s="1"/>
      <c r="N45" s="67" t="s">
        <v>159</v>
      </c>
      <c r="O45" s="44"/>
      <c r="P45" s="44"/>
      <c r="R45" s="44"/>
      <c r="S45" s="44"/>
      <c r="T45" s="44"/>
      <c r="U45" s="44"/>
      <c r="V45" s="44"/>
      <c r="W45" s="44"/>
      <c r="X45" s="44"/>
    </row>
    <row r="46" spans="1:24" ht="33" customHeight="1">
      <c r="N46" s="67" t="s">
        <v>16</v>
      </c>
      <c r="O46" s="50"/>
      <c r="P46" s="58"/>
      <c r="R46" s="68"/>
      <c r="S46" s="68"/>
      <c r="T46" s="69"/>
      <c r="U46" s="68"/>
      <c r="V46" s="69"/>
      <c r="W46" s="68"/>
      <c r="X46" s="50"/>
    </row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A37:J37"/>
    <mergeCell ref="J8:J9"/>
    <mergeCell ref="N7:N8"/>
    <mergeCell ref="O7:O8"/>
  </mergeCells>
  <phoneticPr fontId="0" type="noConversion"/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12</vt:i4>
      </vt:variant>
    </vt:vector>
  </HeadingPairs>
  <TitlesOfParts>
    <vt:vector size="36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2017-10-19T18:22:51Z</cp:lastPrinted>
  <dcterms:created xsi:type="dcterms:W3CDTF">2011-08-07T11:00:17Z</dcterms:created>
  <dcterms:modified xsi:type="dcterms:W3CDTF">2017-10-20T15:22:44Z</dcterms:modified>
</cp:coreProperties>
</file>