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8910" windowWidth="15330" windowHeight="3960" tabRatio="826" activeTab="2"/>
  </bookViews>
  <sheets>
    <sheet name="Jan" sheetId="1" r:id="rId1"/>
    <sheet name="Fev" sheetId="3" r:id="rId2"/>
    <sheet name="Mar" sheetId="27" r:id="rId3"/>
    <sheet name="Abr" sheetId="16" r:id="rId4"/>
    <sheet name="Mai" sheetId="17" r:id="rId5"/>
    <sheet name="Jun" sheetId="18" r:id="rId6"/>
    <sheet name="Jul" sheetId="19" r:id="rId7"/>
    <sheet name="Ago" sheetId="20" r:id="rId8"/>
    <sheet name="Set" sheetId="21" r:id="rId9"/>
    <sheet name="Out" sheetId="29" r:id="rId10"/>
    <sheet name="Nov" sheetId="22" r:id="rId11"/>
    <sheet name="Dez" sheetId="24" r:id="rId12"/>
    <sheet name="Access-Jan" sheetId="2" r:id="rId13"/>
    <sheet name="Access-Fev" sheetId="4" r:id="rId14"/>
    <sheet name="Access-Mar" sheetId="25" r:id="rId15"/>
    <sheet name="Access-Abr" sheetId="8" r:id="rId16"/>
    <sheet name="Access-Mai" sheetId="15" r:id="rId17"/>
    <sheet name="Access-Jun" sheetId="14" r:id="rId18"/>
    <sheet name="Access-Jul" sheetId="13" r:id="rId19"/>
    <sheet name="Access-Ago" sheetId="12" r:id="rId20"/>
    <sheet name="Access-Set" sheetId="11" r:id="rId21"/>
    <sheet name="Access-Out" sheetId="10" r:id="rId22"/>
    <sheet name="Access-Nov" sheetId="9" r:id="rId23"/>
    <sheet name="Access-Dez" sheetId="7" r:id="rId24"/>
  </sheets>
  <definedNames>
    <definedName name="_xlnm.Print_Area" localSheetId="3">Abr!$A$1:$X$39</definedName>
    <definedName name="_xlnm.Print_Area" localSheetId="7">Ago!$A$1:$X$39</definedName>
    <definedName name="_xlnm.Print_Area" localSheetId="11">Dez!$A$1:$X$39</definedName>
    <definedName name="_xlnm.Print_Area" localSheetId="1">Fev!$A$1:$X$42</definedName>
    <definedName name="_xlnm.Print_Area" localSheetId="0">Jan!$A$1:$X$42</definedName>
    <definedName name="_xlnm.Print_Area" localSheetId="6">Jul!$A$1:$X$39</definedName>
    <definedName name="_xlnm.Print_Area" localSheetId="5">Jun!$A$1:$X$39</definedName>
    <definedName name="_xlnm.Print_Area" localSheetId="4">Mai!$A$1:$X$39</definedName>
    <definedName name="_xlnm.Print_Area" localSheetId="2">Mar!$A$1:$X$42</definedName>
    <definedName name="_xlnm.Print_Area" localSheetId="10">Nov!$A$1:$X$39</definedName>
    <definedName name="_xlnm.Print_Area" localSheetId="9">Out!$A$1:$X$50</definedName>
    <definedName name="_xlnm.Print_Area" localSheetId="8">Set!$A$1:$X$37</definedName>
  </definedNames>
  <calcPr calcId="144525"/>
</workbook>
</file>

<file path=xl/calcChain.xml><?xml version="1.0" encoding="utf-8"?>
<calcChain xmlns="http://schemas.openxmlformats.org/spreadsheetml/2006/main">
  <c r="R47" i="3" l="1"/>
  <c r="Q47" i="3"/>
  <c r="Q45" i="3"/>
  <c r="Q44" i="3"/>
  <c r="W39" i="27" l="1"/>
  <c r="U39" i="27"/>
  <c r="S39" i="27"/>
  <c r="Q39" i="27"/>
  <c r="P39" i="27"/>
  <c r="N39" i="27"/>
  <c r="R39" i="27" s="1"/>
  <c r="J39" i="27"/>
  <c r="I39" i="27"/>
  <c r="H39" i="27"/>
  <c r="G39" i="27"/>
  <c r="F39" i="27"/>
  <c r="E39" i="27"/>
  <c r="D39" i="27"/>
  <c r="C39" i="27"/>
  <c r="B39" i="27"/>
  <c r="A39" i="27"/>
  <c r="W38" i="27"/>
  <c r="U38" i="27"/>
  <c r="S38" i="27"/>
  <c r="Q38" i="27"/>
  <c r="P38" i="27"/>
  <c r="N38" i="27"/>
  <c r="R38" i="27" s="1"/>
  <c r="J38" i="27"/>
  <c r="I38" i="27"/>
  <c r="H38" i="27"/>
  <c r="G38" i="27"/>
  <c r="F38" i="27"/>
  <c r="E38" i="27"/>
  <c r="D38" i="27"/>
  <c r="C38" i="27"/>
  <c r="B38" i="27"/>
  <c r="A38" i="27"/>
  <c r="W37" i="27"/>
  <c r="U37" i="27"/>
  <c r="S37" i="27"/>
  <c r="Q37" i="27"/>
  <c r="P37" i="27"/>
  <c r="N37" i="27"/>
  <c r="R37" i="27" s="1"/>
  <c r="J37" i="27"/>
  <c r="I37" i="27"/>
  <c r="H37" i="27"/>
  <c r="G37" i="27"/>
  <c r="F37" i="27"/>
  <c r="E37" i="27"/>
  <c r="D37" i="27"/>
  <c r="C37" i="27"/>
  <c r="B37" i="27"/>
  <c r="A37" i="27"/>
  <c r="W36" i="27"/>
  <c r="U36" i="27"/>
  <c r="S36" i="27"/>
  <c r="Q36" i="27"/>
  <c r="P36" i="27"/>
  <c r="N36" i="27"/>
  <c r="R36" i="27" s="1"/>
  <c r="J36" i="27"/>
  <c r="I36" i="27"/>
  <c r="H36" i="27"/>
  <c r="G36" i="27"/>
  <c r="F36" i="27"/>
  <c r="E36" i="27"/>
  <c r="D36" i="27"/>
  <c r="C36" i="27"/>
  <c r="B36" i="27"/>
  <c r="A36" i="27"/>
  <c r="Q41" i="25"/>
  <c r="P41" i="25"/>
  <c r="O41" i="25"/>
  <c r="N41" i="25"/>
  <c r="M41" i="25"/>
  <c r="X39" i="27" l="1"/>
  <c r="T39" i="27"/>
  <c r="V39" i="27"/>
  <c r="X38" i="27"/>
  <c r="T38" i="27"/>
  <c r="V38" i="27"/>
  <c r="X37" i="27"/>
  <c r="T37" i="27"/>
  <c r="V37" i="27"/>
  <c r="V36" i="27"/>
  <c r="X36" i="27"/>
  <c r="T36" i="27"/>
  <c r="S45" i="3"/>
  <c r="S44" i="3"/>
  <c r="R49" i="3"/>
  <c r="R45" i="3"/>
  <c r="R44" i="3"/>
  <c r="S49" i="3" l="1"/>
  <c r="U45" i="3" l="1"/>
  <c r="W45" i="3"/>
  <c r="Q40" i="4"/>
  <c r="P40" i="4"/>
  <c r="O40" i="4"/>
  <c r="N40" i="4"/>
  <c r="M40" i="4"/>
  <c r="W39" i="3"/>
  <c r="U39" i="3"/>
  <c r="S39" i="3"/>
  <c r="Q39" i="3"/>
  <c r="P39" i="3"/>
  <c r="P40" i="3" s="1"/>
  <c r="N39" i="3"/>
  <c r="R39" i="3" s="1"/>
  <c r="J39" i="3"/>
  <c r="I39" i="3"/>
  <c r="H39" i="3"/>
  <c r="G39" i="3"/>
  <c r="F39" i="3"/>
  <c r="E39" i="3"/>
  <c r="D39" i="3"/>
  <c r="C39" i="3"/>
  <c r="B39" i="3"/>
  <c r="A39" i="3"/>
  <c r="W38" i="3"/>
  <c r="U38" i="3"/>
  <c r="S38" i="3"/>
  <c r="Q38" i="3"/>
  <c r="P38" i="3"/>
  <c r="N38" i="3"/>
  <c r="R38" i="3" s="1"/>
  <c r="J38" i="3"/>
  <c r="I38" i="3"/>
  <c r="H38" i="3"/>
  <c r="G38" i="3"/>
  <c r="F38" i="3"/>
  <c r="E38" i="3"/>
  <c r="D38" i="3"/>
  <c r="C38" i="3"/>
  <c r="B38" i="3"/>
  <c r="A38" i="3"/>
  <c r="U40" i="3"/>
  <c r="Q40" i="3"/>
  <c r="O40" i="3"/>
  <c r="M40" i="3"/>
  <c r="L40" i="3"/>
  <c r="K40" i="3"/>
  <c r="W37" i="3"/>
  <c r="U37" i="3"/>
  <c r="S37" i="3"/>
  <c r="Q37" i="3"/>
  <c r="P37" i="3"/>
  <c r="N37" i="3"/>
  <c r="R37" i="3" s="1"/>
  <c r="J37" i="3"/>
  <c r="I37" i="3"/>
  <c r="H37" i="3"/>
  <c r="G37" i="3"/>
  <c r="F37" i="3"/>
  <c r="E37" i="3"/>
  <c r="D37" i="3"/>
  <c r="C37" i="3"/>
  <c r="B37" i="3"/>
  <c r="A37" i="3"/>
  <c r="W36" i="3"/>
  <c r="U36" i="3"/>
  <c r="S36" i="3"/>
  <c r="Q36" i="3"/>
  <c r="P36" i="3"/>
  <c r="N36" i="3"/>
  <c r="R36" i="3" s="1"/>
  <c r="J36" i="3"/>
  <c r="I36" i="3"/>
  <c r="H36" i="3"/>
  <c r="G36" i="3"/>
  <c r="F36" i="3"/>
  <c r="E36" i="3"/>
  <c r="D36" i="3"/>
  <c r="C36" i="3"/>
  <c r="B36" i="3"/>
  <c r="A36" i="3"/>
  <c r="W35" i="3"/>
  <c r="U35" i="3"/>
  <c r="S35" i="3"/>
  <c r="Q35" i="3"/>
  <c r="P35" i="3"/>
  <c r="N35" i="3"/>
  <c r="R35" i="3" s="1"/>
  <c r="J35" i="3"/>
  <c r="I35" i="3"/>
  <c r="H35" i="3"/>
  <c r="G35" i="3"/>
  <c r="F35" i="3"/>
  <c r="E35" i="3"/>
  <c r="D35" i="3"/>
  <c r="C35" i="3"/>
  <c r="B35" i="3"/>
  <c r="A35" i="3"/>
  <c r="W34" i="3"/>
  <c r="U34" i="3"/>
  <c r="S34" i="3"/>
  <c r="Q34" i="3"/>
  <c r="P34" i="3"/>
  <c r="N34" i="3"/>
  <c r="R34" i="3" s="1"/>
  <c r="J34" i="3"/>
  <c r="I34" i="3"/>
  <c r="H34" i="3"/>
  <c r="G34" i="3"/>
  <c r="F34" i="3"/>
  <c r="E34" i="3"/>
  <c r="D34" i="3"/>
  <c r="C34" i="3"/>
  <c r="B34" i="3"/>
  <c r="A34" i="3"/>
  <c r="W33" i="3"/>
  <c r="U33" i="3"/>
  <c r="S33" i="3"/>
  <c r="Q33" i="3"/>
  <c r="P33" i="3"/>
  <c r="N33" i="3"/>
  <c r="R33" i="3" s="1"/>
  <c r="J33" i="3"/>
  <c r="I33" i="3"/>
  <c r="H33" i="3"/>
  <c r="G33" i="3"/>
  <c r="F33" i="3"/>
  <c r="E33" i="3"/>
  <c r="D33" i="3"/>
  <c r="C33" i="3"/>
  <c r="B33" i="3"/>
  <c r="A33" i="3"/>
  <c r="T39" i="3" l="1"/>
  <c r="V39" i="3"/>
  <c r="X39" i="3"/>
  <c r="S40" i="3"/>
  <c r="W40" i="3"/>
  <c r="X38" i="3"/>
  <c r="T38" i="3"/>
  <c r="V38" i="3"/>
  <c r="R40" i="3"/>
  <c r="V40" i="3" s="1"/>
  <c r="X40" i="3"/>
  <c r="N40" i="3"/>
  <c r="V37" i="3"/>
  <c r="X37" i="3"/>
  <c r="T37" i="3"/>
  <c r="V36" i="3"/>
  <c r="X36" i="3"/>
  <c r="T36" i="3"/>
  <c r="X35" i="3"/>
  <c r="T35" i="3"/>
  <c r="V35" i="3"/>
  <c r="V34" i="3"/>
  <c r="X34" i="3"/>
  <c r="T34" i="3"/>
  <c r="V33" i="3"/>
  <c r="X33" i="3"/>
  <c r="T33" i="3"/>
  <c r="R50" i="1"/>
  <c r="T40" i="3" l="1"/>
  <c r="W50" i="1"/>
  <c r="U50" i="1"/>
  <c r="S50" i="1"/>
  <c r="Q46" i="1" l="1"/>
  <c r="Q45" i="1"/>
  <c r="Q44" i="1"/>
  <c r="W46" i="1"/>
  <c r="U46" i="1"/>
  <c r="S46" i="1"/>
  <c r="R46" i="1"/>
  <c r="S45" i="1"/>
  <c r="W45" i="1"/>
  <c r="U45" i="1"/>
  <c r="R45" i="1"/>
  <c r="W39" i="1"/>
  <c r="U39" i="1"/>
  <c r="S39" i="1"/>
  <c r="R39" i="1"/>
  <c r="X39" i="1" s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Q40" i="2"/>
  <c r="P40" i="2"/>
  <c r="O40" i="2"/>
  <c r="N40" i="2"/>
  <c r="M40" i="2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V39" i="1" l="1"/>
  <c r="T39" i="1"/>
  <c r="V38" i="1"/>
  <c r="X38" i="1"/>
  <c r="T38" i="1"/>
  <c r="R37" i="1"/>
  <c r="X37" i="1" s="1"/>
  <c r="R36" i="1"/>
  <c r="V36" i="1" s="1"/>
  <c r="R34" i="1"/>
  <c r="X34" i="1" s="1"/>
  <c r="V37" i="1"/>
  <c r="X36" i="1"/>
  <c r="V35" i="1"/>
  <c r="T35" i="1"/>
  <c r="R46" i="24"/>
  <c r="W46" i="24"/>
  <c r="U46" i="24"/>
  <c r="S46" i="24"/>
  <c r="V34" i="1" l="1"/>
  <c r="T34" i="1"/>
  <c r="T37" i="1"/>
  <c r="T36" i="1"/>
  <c r="W42" i="24"/>
  <c r="U42" i="24"/>
  <c r="S42" i="24"/>
  <c r="R42" i="24"/>
  <c r="W36" i="24"/>
  <c r="U36" i="24"/>
  <c r="S36" i="24"/>
  <c r="Q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Q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Q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Q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Q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Q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Q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Q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Q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Q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Q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Q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Q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Q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Q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Q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Q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Q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Q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Q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Q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Q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Q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Q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U37" i="24" s="1"/>
  <c r="S12" i="24"/>
  <c r="Q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Q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W37" i="24" s="1"/>
  <c r="U10" i="24"/>
  <c r="S10" i="24"/>
  <c r="Q10" i="24"/>
  <c r="P10" i="24"/>
  <c r="P37" i="24" s="1"/>
  <c r="J10" i="24"/>
  <c r="I10" i="24"/>
  <c r="H10" i="24"/>
  <c r="G10" i="24"/>
  <c r="F10" i="24"/>
  <c r="E10" i="24"/>
  <c r="D10" i="24"/>
  <c r="C10" i="24"/>
  <c r="B10" i="24"/>
  <c r="A10" i="24"/>
  <c r="O37" i="24"/>
  <c r="M37" i="24"/>
  <c r="L37" i="24"/>
  <c r="K37" i="24"/>
  <c r="N36" i="24"/>
  <c r="R36" i="24" s="1"/>
  <c r="N35" i="24"/>
  <c r="R35" i="24" s="1"/>
  <c r="N34" i="24"/>
  <c r="R34" i="24" s="1"/>
  <c r="N33" i="24"/>
  <c r="R33" i="24" s="1"/>
  <c r="N32" i="24"/>
  <c r="R32" i="24" s="1"/>
  <c r="N31" i="24"/>
  <c r="R31" i="24" s="1"/>
  <c r="N30" i="24"/>
  <c r="R30" i="24" s="1"/>
  <c r="N29" i="24"/>
  <c r="R29" i="24" s="1"/>
  <c r="N28" i="24"/>
  <c r="R28" i="24" s="1"/>
  <c r="N27" i="24"/>
  <c r="R27" i="24" s="1"/>
  <c r="N26" i="24"/>
  <c r="R26" i="24" s="1"/>
  <c r="N25" i="24"/>
  <c r="R25" i="24" s="1"/>
  <c r="N24" i="24"/>
  <c r="R24" i="24" s="1"/>
  <c r="N23" i="24"/>
  <c r="R23" i="24" s="1"/>
  <c r="N22" i="24"/>
  <c r="N21" i="24"/>
  <c r="R21" i="24" s="1"/>
  <c r="N20" i="24"/>
  <c r="R20" i="24" s="1"/>
  <c r="N19" i="24"/>
  <c r="R19" i="24" s="1"/>
  <c r="N18" i="24"/>
  <c r="N17" i="24"/>
  <c r="N16" i="24"/>
  <c r="R16" i="24" s="1"/>
  <c r="N15" i="24"/>
  <c r="R15" i="24" s="1"/>
  <c r="N14" i="24"/>
  <c r="N13" i="24"/>
  <c r="N12" i="24"/>
  <c r="R12" i="24" s="1"/>
  <c r="N11" i="24"/>
  <c r="R11" i="24" s="1"/>
  <c r="S37" i="24"/>
  <c r="Q37" i="24"/>
  <c r="N10" i="24"/>
  <c r="N37" i="24" s="1"/>
  <c r="Q39" i="7"/>
  <c r="P39" i="7"/>
  <c r="O39" i="7"/>
  <c r="N39" i="7"/>
  <c r="M39" i="7"/>
  <c r="R13" i="24" l="1"/>
  <c r="T13" i="24" s="1"/>
  <c r="R17" i="24"/>
  <c r="X17" i="24" s="1"/>
  <c r="R14" i="24"/>
  <c r="R18" i="24"/>
  <c r="X18" i="24" s="1"/>
  <c r="R22" i="24"/>
  <c r="X22" i="24" s="1"/>
  <c r="S41" i="24"/>
  <c r="U41" i="24"/>
  <c r="U44" i="24" s="1"/>
  <c r="T11" i="24"/>
  <c r="V11" i="24"/>
  <c r="X11" i="24"/>
  <c r="T12" i="24"/>
  <c r="V12" i="24"/>
  <c r="X12" i="24"/>
  <c r="V13" i="24"/>
  <c r="X13" i="24"/>
  <c r="V14" i="24"/>
  <c r="X14" i="24"/>
  <c r="T14" i="24"/>
  <c r="X15" i="24"/>
  <c r="V15" i="24"/>
  <c r="T15" i="24"/>
  <c r="T16" i="24"/>
  <c r="X16" i="24"/>
  <c r="V16" i="24"/>
  <c r="V17" i="24"/>
  <c r="V18" i="24"/>
  <c r="T18" i="24"/>
  <c r="X19" i="24"/>
  <c r="T19" i="24"/>
  <c r="V19" i="24"/>
  <c r="X20" i="24"/>
  <c r="T20" i="24"/>
  <c r="V20" i="24"/>
  <c r="V21" i="24"/>
  <c r="X21" i="24"/>
  <c r="T21" i="24"/>
  <c r="T22" i="24"/>
  <c r="X23" i="24"/>
  <c r="T23" i="24"/>
  <c r="V23" i="24"/>
  <c r="X24" i="24"/>
  <c r="T24" i="24"/>
  <c r="V24" i="24"/>
  <c r="X25" i="24"/>
  <c r="T25" i="24"/>
  <c r="V25" i="24"/>
  <c r="X26" i="24"/>
  <c r="T26" i="24"/>
  <c r="V26" i="24"/>
  <c r="X27" i="24"/>
  <c r="T27" i="24"/>
  <c r="V27" i="24"/>
  <c r="X28" i="24"/>
  <c r="T28" i="24"/>
  <c r="V28" i="24"/>
  <c r="X29" i="24"/>
  <c r="T29" i="24"/>
  <c r="V29" i="24"/>
  <c r="X30" i="24"/>
  <c r="T30" i="24"/>
  <c r="V30" i="24"/>
  <c r="X31" i="24"/>
  <c r="T31" i="24"/>
  <c r="V31" i="24"/>
  <c r="X32" i="24"/>
  <c r="T32" i="24"/>
  <c r="V32" i="24"/>
  <c r="X33" i="24"/>
  <c r="T33" i="24"/>
  <c r="V33" i="24"/>
  <c r="X34" i="24"/>
  <c r="T34" i="24"/>
  <c r="V34" i="24"/>
  <c r="X35" i="24"/>
  <c r="T35" i="24"/>
  <c r="V35" i="24"/>
  <c r="X36" i="24"/>
  <c r="T36" i="24"/>
  <c r="V36" i="24"/>
  <c r="W41" i="24"/>
  <c r="W44" i="24" s="1"/>
  <c r="R10" i="24"/>
  <c r="W42" i="22"/>
  <c r="U42" i="22"/>
  <c r="S42" i="22"/>
  <c r="R42" i="22"/>
  <c r="W36" i="22"/>
  <c r="U36" i="22"/>
  <c r="S36" i="22"/>
  <c r="Q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Q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Q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Q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Q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Q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Q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Q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Q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Q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Q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Q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Q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Q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Q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Q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Q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Q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Q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Q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Q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Q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Q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Q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U37" i="22" s="1"/>
  <c r="S12" i="22"/>
  <c r="Q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Q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Q10" i="22"/>
  <c r="P10" i="22"/>
  <c r="J10" i="22"/>
  <c r="I10" i="22"/>
  <c r="H10" i="22"/>
  <c r="G10" i="22"/>
  <c r="F10" i="22"/>
  <c r="E10" i="22"/>
  <c r="D10" i="22"/>
  <c r="C10" i="22"/>
  <c r="B10" i="22"/>
  <c r="A10" i="22"/>
  <c r="P37" i="22"/>
  <c r="O37" i="22"/>
  <c r="M37" i="22"/>
  <c r="L37" i="22"/>
  <c r="K37" i="22"/>
  <c r="R36" i="22"/>
  <c r="X36" i="22" s="1"/>
  <c r="N36" i="22"/>
  <c r="R35" i="22"/>
  <c r="V35" i="22" s="1"/>
  <c r="N35" i="22"/>
  <c r="R34" i="22"/>
  <c r="X34" i="22" s="1"/>
  <c r="N34" i="22"/>
  <c r="R33" i="22"/>
  <c r="V33" i="22" s="1"/>
  <c r="N33" i="22"/>
  <c r="R32" i="22"/>
  <c r="V32" i="22" s="1"/>
  <c r="N32" i="22"/>
  <c r="R31" i="22"/>
  <c r="V31" i="22" s="1"/>
  <c r="N31" i="22"/>
  <c r="R30" i="22"/>
  <c r="X30" i="22" s="1"/>
  <c r="N30" i="22"/>
  <c r="R29" i="22"/>
  <c r="X29" i="22" s="1"/>
  <c r="N29" i="22"/>
  <c r="R28" i="22"/>
  <c r="V28" i="22" s="1"/>
  <c r="N28" i="22"/>
  <c r="R27" i="22"/>
  <c r="X27" i="22" s="1"/>
  <c r="N27" i="22"/>
  <c r="R26" i="22"/>
  <c r="X26" i="22" s="1"/>
  <c r="N26" i="22"/>
  <c r="R25" i="22"/>
  <c r="X25" i="22" s="1"/>
  <c r="N25" i="22"/>
  <c r="R24" i="22"/>
  <c r="V24" i="22" s="1"/>
  <c r="N24" i="22"/>
  <c r="R23" i="22"/>
  <c r="X23" i="22" s="1"/>
  <c r="N23" i="22"/>
  <c r="R22" i="22"/>
  <c r="X22" i="22" s="1"/>
  <c r="N22" i="22"/>
  <c r="R21" i="22"/>
  <c r="V21" i="22" s="1"/>
  <c r="N21" i="22"/>
  <c r="R20" i="22"/>
  <c r="V20" i="22" s="1"/>
  <c r="N20" i="22"/>
  <c r="R19" i="22"/>
  <c r="V19" i="22" s="1"/>
  <c r="N19" i="22"/>
  <c r="R18" i="22"/>
  <c r="X18" i="22" s="1"/>
  <c r="N18" i="22"/>
  <c r="R17" i="22"/>
  <c r="X17" i="22" s="1"/>
  <c r="N17" i="22"/>
  <c r="R16" i="22"/>
  <c r="X16" i="22" s="1"/>
  <c r="N16" i="22"/>
  <c r="R15" i="22"/>
  <c r="X15" i="22" s="1"/>
  <c r="N15" i="22"/>
  <c r="R14" i="22"/>
  <c r="X14" i="22" s="1"/>
  <c r="N14" i="22"/>
  <c r="R13" i="22"/>
  <c r="X13" i="22" s="1"/>
  <c r="N13" i="22"/>
  <c r="R12" i="22"/>
  <c r="V12" i="22" s="1"/>
  <c r="N12" i="22"/>
  <c r="R11" i="22"/>
  <c r="X11" i="22" s="1"/>
  <c r="N11" i="22"/>
  <c r="W37" i="22"/>
  <c r="S37" i="22"/>
  <c r="R10" i="22"/>
  <c r="Q37" i="22"/>
  <c r="N10" i="22"/>
  <c r="N37" i="22" s="1"/>
  <c r="T17" i="24" l="1"/>
  <c r="V22" i="24"/>
  <c r="R37" i="24"/>
  <c r="T10" i="24"/>
  <c r="V10" i="24"/>
  <c r="X10" i="24"/>
  <c r="R37" i="22"/>
  <c r="S41" i="22"/>
  <c r="S46" i="22"/>
  <c r="U41" i="22"/>
  <c r="U44" i="22" s="1"/>
  <c r="U46" i="22"/>
  <c r="W46" i="22"/>
  <c r="W41" i="22"/>
  <c r="W44" i="22" s="1"/>
  <c r="V37" i="22"/>
  <c r="R41" i="22"/>
  <c r="R44" i="22" s="1"/>
  <c r="R46" i="22"/>
  <c r="X37" i="22"/>
  <c r="T37" i="22"/>
  <c r="V10" i="22"/>
  <c r="V13" i="22"/>
  <c r="V17" i="22"/>
  <c r="V18" i="22"/>
  <c r="V22" i="22"/>
  <c r="V23" i="22"/>
  <c r="V14" i="22"/>
  <c r="V15" i="22"/>
  <c r="V16" i="22"/>
  <c r="V25" i="22"/>
  <c r="V26" i="22"/>
  <c r="V27" i="22"/>
  <c r="V29" i="22"/>
  <c r="V30" i="22"/>
  <c r="V34" i="22"/>
  <c r="V36" i="22"/>
  <c r="T10" i="22"/>
  <c r="X10" i="22"/>
  <c r="T11" i="22"/>
  <c r="T12" i="22"/>
  <c r="X12" i="22"/>
  <c r="T13" i="22"/>
  <c r="T14" i="22"/>
  <c r="T15" i="22"/>
  <c r="T16" i="22"/>
  <c r="T17" i="22"/>
  <c r="T18" i="22"/>
  <c r="T19" i="22"/>
  <c r="X19" i="22"/>
  <c r="T20" i="22"/>
  <c r="X20" i="22"/>
  <c r="T21" i="22"/>
  <c r="X21" i="22"/>
  <c r="T22" i="22"/>
  <c r="T23" i="22"/>
  <c r="T24" i="22"/>
  <c r="X24" i="22"/>
  <c r="T25" i="22"/>
  <c r="T26" i="22"/>
  <c r="T27" i="22"/>
  <c r="T28" i="22"/>
  <c r="X28" i="22"/>
  <c r="T29" i="22"/>
  <c r="T30" i="22"/>
  <c r="T31" i="22"/>
  <c r="X31" i="22"/>
  <c r="T32" i="22"/>
  <c r="X32" i="22"/>
  <c r="T33" i="22"/>
  <c r="X33" i="22"/>
  <c r="T34" i="22"/>
  <c r="T35" i="22"/>
  <c r="X35" i="22"/>
  <c r="T36" i="22"/>
  <c r="V11" i="22"/>
  <c r="Q39" i="9"/>
  <c r="P39" i="9"/>
  <c r="O39" i="9"/>
  <c r="N39" i="9"/>
  <c r="M39" i="9"/>
  <c r="V37" i="24" l="1"/>
  <c r="R41" i="24"/>
  <c r="X37" i="24"/>
  <c r="T37" i="24"/>
  <c r="Q38" i="10"/>
  <c r="P38" i="10"/>
  <c r="O38" i="10"/>
  <c r="S42" i="29" s="1"/>
  <c r="N38" i="10"/>
  <c r="M38" i="10"/>
  <c r="W42" i="29"/>
  <c r="U42" i="29"/>
  <c r="R42" i="29"/>
  <c r="W36" i="29"/>
  <c r="U36" i="29"/>
  <c r="S36" i="29"/>
  <c r="Q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Q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Q34" i="29"/>
  <c r="P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Q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Q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Q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Q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Q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Q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Q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Q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Q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Q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Q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Q22" i="29"/>
  <c r="P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Q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Q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Q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Q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Q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Q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Q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Q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Q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U37" i="29" s="1"/>
  <c r="S12" i="29"/>
  <c r="S37" i="29" s="1"/>
  <c r="Q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S11" i="29"/>
  <c r="Q11" i="29"/>
  <c r="P11" i="29"/>
  <c r="J11" i="29"/>
  <c r="I11" i="29"/>
  <c r="H11" i="29"/>
  <c r="G11" i="29"/>
  <c r="F11" i="29"/>
  <c r="E11" i="29"/>
  <c r="D11" i="29"/>
  <c r="C11" i="29"/>
  <c r="B11" i="29"/>
  <c r="A11" i="29"/>
  <c r="W10" i="29"/>
  <c r="W37" i="29" s="1"/>
  <c r="U10" i="29"/>
  <c r="S10" i="29"/>
  <c r="Q10" i="29"/>
  <c r="P10" i="29"/>
  <c r="P37" i="29" s="1"/>
  <c r="J10" i="29"/>
  <c r="I10" i="29"/>
  <c r="H10" i="29"/>
  <c r="G10" i="29"/>
  <c r="F10" i="29"/>
  <c r="E10" i="29"/>
  <c r="D10" i="29"/>
  <c r="C10" i="29"/>
  <c r="B10" i="29"/>
  <c r="A10" i="29"/>
  <c r="O37" i="29"/>
  <c r="M37" i="29"/>
  <c r="L37" i="29"/>
  <c r="K37" i="29"/>
  <c r="N36" i="29"/>
  <c r="R36" i="29" s="1"/>
  <c r="N35" i="29"/>
  <c r="R35" i="29" s="1"/>
  <c r="N34" i="29"/>
  <c r="R34" i="29" s="1"/>
  <c r="N33" i="29"/>
  <c r="R33" i="29" s="1"/>
  <c r="N32" i="29"/>
  <c r="R32" i="29" s="1"/>
  <c r="N31" i="29"/>
  <c r="R31" i="29" s="1"/>
  <c r="N30" i="29"/>
  <c r="R30" i="29" s="1"/>
  <c r="N29" i="29"/>
  <c r="R29" i="29" s="1"/>
  <c r="N28" i="29"/>
  <c r="R28" i="29" s="1"/>
  <c r="N27" i="29"/>
  <c r="R27" i="29" s="1"/>
  <c r="N26" i="29"/>
  <c r="R26" i="29" s="1"/>
  <c r="N25" i="29"/>
  <c r="R25" i="29" s="1"/>
  <c r="N24" i="29"/>
  <c r="R24" i="29" s="1"/>
  <c r="N23" i="29"/>
  <c r="R23" i="29" s="1"/>
  <c r="N22" i="29"/>
  <c r="R22" i="29" s="1"/>
  <c r="N21" i="29"/>
  <c r="R21" i="29" s="1"/>
  <c r="N20" i="29"/>
  <c r="R20" i="29" s="1"/>
  <c r="N19" i="29"/>
  <c r="R19" i="29" s="1"/>
  <c r="N18" i="29"/>
  <c r="N17" i="29"/>
  <c r="R17" i="29" s="1"/>
  <c r="N16" i="29"/>
  <c r="R16" i="29" s="1"/>
  <c r="N15" i="29"/>
  <c r="R15" i="29" s="1"/>
  <c r="N14" i="29"/>
  <c r="N13" i="29"/>
  <c r="N12" i="29"/>
  <c r="R12" i="29" s="1"/>
  <c r="N11" i="29"/>
  <c r="R11" i="29" s="1"/>
  <c r="Q37" i="29"/>
  <c r="N10" i="29"/>
  <c r="R13" i="29" l="1"/>
  <c r="X13" i="29" s="1"/>
  <c r="R14" i="29"/>
  <c r="T14" i="29" s="1"/>
  <c r="R18" i="29"/>
  <c r="T18" i="29" s="1"/>
  <c r="R10" i="29"/>
  <c r="S46" i="29"/>
  <c r="S41" i="29"/>
  <c r="V10" i="29"/>
  <c r="T10" i="29"/>
  <c r="X10" i="29"/>
  <c r="R37" i="29"/>
  <c r="U46" i="29"/>
  <c r="U41" i="29"/>
  <c r="U44" i="29" s="1"/>
  <c r="V11" i="29"/>
  <c r="X11" i="29"/>
  <c r="T11" i="29"/>
  <c r="V12" i="29"/>
  <c r="X12" i="29"/>
  <c r="T12" i="29"/>
  <c r="V13" i="29"/>
  <c r="T13" i="29"/>
  <c r="V14" i="29"/>
  <c r="X14" i="29"/>
  <c r="V15" i="29"/>
  <c r="X15" i="29"/>
  <c r="T15" i="29"/>
  <c r="V16" i="29"/>
  <c r="X16" i="29"/>
  <c r="T16" i="29"/>
  <c r="V17" i="29"/>
  <c r="X17" i="29"/>
  <c r="T17" i="29"/>
  <c r="V18" i="29"/>
  <c r="X18" i="29"/>
  <c r="V19" i="29"/>
  <c r="X19" i="29"/>
  <c r="T19" i="29"/>
  <c r="V20" i="29"/>
  <c r="X20" i="29"/>
  <c r="T20" i="29"/>
  <c r="V21" i="29"/>
  <c r="X21" i="29"/>
  <c r="T21" i="29"/>
  <c r="V22" i="29"/>
  <c r="X22" i="29"/>
  <c r="T22" i="29"/>
  <c r="V23" i="29"/>
  <c r="X23" i="29"/>
  <c r="T23" i="29"/>
  <c r="V24" i="29"/>
  <c r="X24" i="29"/>
  <c r="T24" i="29"/>
  <c r="V25" i="29"/>
  <c r="X25" i="29"/>
  <c r="T25" i="29"/>
  <c r="V26" i="29"/>
  <c r="X26" i="29"/>
  <c r="T26" i="29"/>
  <c r="V27" i="29"/>
  <c r="X27" i="29"/>
  <c r="T27" i="29"/>
  <c r="V28" i="29"/>
  <c r="X28" i="29"/>
  <c r="T28" i="29"/>
  <c r="V29" i="29"/>
  <c r="X29" i="29"/>
  <c r="T29" i="29"/>
  <c r="V30" i="29"/>
  <c r="X30" i="29"/>
  <c r="T30" i="29"/>
  <c r="V31" i="29"/>
  <c r="X31" i="29"/>
  <c r="T31" i="29"/>
  <c r="V32" i="29"/>
  <c r="X32" i="29"/>
  <c r="T32" i="29"/>
  <c r="V33" i="29"/>
  <c r="X33" i="29"/>
  <c r="T33" i="29"/>
  <c r="V34" i="29"/>
  <c r="X34" i="29"/>
  <c r="T34" i="29"/>
  <c r="V35" i="29"/>
  <c r="X35" i="29"/>
  <c r="T35" i="29"/>
  <c r="V36" i="29"/>
  <c r="X36" i="29"/>
  <c r="T36" i="29"/>
  <c r="W46" i="29"/>
  <c r="W41" i="29"/>
  <c r="W44" i="29" s="1"/>
  <c r="N37" i="29"/>
  <c r="R42" i="21"/>
  <c r="W42" i="21"/>
  <c r="U42" i="21"/>
  <c r="S42" i="21"/>
  <c r="Q38" i="11"/>
  <c r="P38" i="11"/>
  <c r="O38" i="11"/>
  <c r="N38" i="11"/>
  <c r="M38" i="1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Q37" i="21" s="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R36" i="21" s="1"/>
  <c r="N35" i="21"/>
  <c r="R35" i="21" s="1"/>
  <c r="N34" i="21"/>
  <c r="R34" i="21" s="1"/>
  <c r="N33" i="21"/>
  <c r="R33" i="21" s="1"/>
  <c r="N32" i="21"/>
  <c r="R32" i="21" s="1"/>
  <c r="N31" i="21"/>
  <c r="R31" i="21" s="1"/>
  <c r="N30" i="21"/>
  <c r="R30" i="21" s="1"/>
  <c r="N29" i="21"/>
  <c r="R29" i="21" s="1"/>
  <c r="N28" i="21"/>
  <c r="R28" i="21" s="1"/>
  <c r="N27" i="21"/>
  <c r="R27" i="21" s="1"/>
  <c r="N26" i="21"/>
  <c r="R26" i="21" s="1"/>
  <c r="N25" i="21"/>
  <c r="R25" i="21" s="1"/>
  <c r="N24" i="21"/>
  <c r="R24" i="21" s="1"/>
  <c r="N23" i="21"/>
  <c r="R23" i="21" s="1"/>
  <c r="N22" i="21"/>
  <c r="R22" i="21" s="1"/>
  <c r="N21" i="21"/>
  <c r="R21" i="21" s="1"/>
  <c r="N20" i="21"/>
  <c r="R20" i="21" s="1"/>
  <c r="N19" i="21"/>
  <c r="R19" i="21" s="1"/>
  <c r="N18" i="21"/>
  <c r="R18" i="21" s="1"/>
  <c r="N17" i="21"/>
  <c r="R17" i="21" s="1"/>
  <c r="N16" i="21"/>
  <c r="R16" i="21" s="1"/>
  <c r="N15" i="21"/>
  <c r="R15" i="21" s="1"/>
  <c r="N14" i="21"/>
  <c r="N13" i="21"/>
  <c r="R13" i="21" s="1"/>
  <c r="N12" i="21"/>
  <c r="R12" i="21" s="1"/>
  <c r="N11" i="21"/>
  <c r="R11" i="21" s="1"/>
  <c r="W37" i="21"/>
  <c r="U37" i="21"/>
  <c r="S37" i="21"/>
  <c r="P37" i="21"/>
  <c r="N10" i="21"/>
  <c r="X37" i="29" l="1"/>
  <c r="T37" i="29"/>
  <c r="V37" i="29"/>
  <c r="R46" i="29"/>
  <c r="R41" i="29"/>
  <c r="R44" i="29" s="1"/>
  <c r="R10" i="21"/>
  <c r="X10" i="21" s="1"/>
  <c r="R14" i="21"/>
  <c r="S46" i="21"/>
  <c r="S41" i="21"/>
  <c r="S44" i="21" s="1"/>
  <c r="V10" i="21"/>
  <c r="R37" i="21"/>
  <c r="U46" i="21"/>
  <c r="U41" i="21"/>
  <c r="U44" i="21" s="1"/>
  <c r="V11" i="21"/>
  <c r="X11" i="21"/>
  <c r="T11" i="21"/>
  <c r="V12" i="21"/>
  <c r="X12" i="21"/>
  <c r="T12" i="21"/>
  <c r="V13" i="21"/>
  <c r="X13" i="21"/>
  <c r="T13" i="21"/>
  <c r="V14" i="21"/>
  <c r="X14" i="21"/>
  <c r="T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V19" i="21"/>
  <c r="X19" i="21"/>
  <c r="T19" i="21"/>
  <c r="V20" i="21"/>
  <c r="X20" i="21"/>
  <c r="T20" i="21"/>
  <c r="V21" i="21"/>
  <c r="X21" i="21"/>
  <c r="T21" i="21"/>
  <c r="V22" i="21"/>
  <c r="X22" i="21"/>
  <c r="T22" i="21"/>
  <c r="V23" i="21"/>
  <c r="X23" i="21"/>
  <c r="T23" i="21"/>
  <c r="V24" i="21"/>
  <c r="X24" i="21"/>
  <c r="T24" i="21"/>
  <c r="V25" i="21"/>
  <c r="X25" i="21"/>
  <c r="T25" i="21"/>
  <c r="V26" i="21"/>
  <c r="X26" i="21"/>
  <c r="T26" i="21"/>
  <c r="V27" i="21"/>
  <c r="X27" i="21"/>
  <c r="T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5" i="21"/>
  <c r="T35" i="21"/>
  <c r="V36" i="21"/>
  <c r="X36" i="21"/>
  <c r="T36" i="21"/>
  <c r="W46" i="21"/>
  <c r="W41" i="21"/>
  <c r="W44" i="21" s="1"/>
  <c r="N37" i="21"/>
  <c r="S46" i="20"/>
  <c r="R46" i="20"/>
  <c r="W42" i="20"/>
  <c r="U42" i="20"/>
  <c r="S42" i="20"/>
  <c r="R42" i="20"/>
  <c r="W36" i="20"/>
  <c r="U36" i="20"/>
  <c r="S36" i="20"/>
  <c r="Q36" i="20"/>
  <c r="P36" i="20"/>
  <c r="J36" i="20"/>
  <c r="I36" i="20"/>
  <c r="H36" i="20"/>
  <c r="G36" i="20"/>
  <c r="F36" i="20"/>
  <c r="E36" i="20"/>
  <c r="D36" i="20"/>
  <c r="C36" i="20"/>
  <c r="B36" i="20"/>
  <c r="A36" i="20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Q37" i="20" s="1"/>
  <c r="P10" i="20"/>
  <c r="J10" i="20"/>
  <c r="I10" i="20"/>
  <c r="H10" i="20"/>
  <c r="G10" i="20"/>
  <c r="F10" i="20"/>
  <c r="E10" i="20"/>
  <c r="D10" i="20"/>
  <c r="C10" i="20"/>
  <c r="B10" i="20"/>
  <c r="A10" i="20"/>
  <c r="O37" i="20"/>
  <c r="M37" i="20"/>
  <c r="L37" i="20"/>
  <c r="K37" i="20"/>
  <c r="N36" i="20"/>
  <c r="R36" i="20" s="1"/>
  <c r="N35" i="20"/>
  <c r="R35" i="20" s="1"/>
  <c r="N34" i="20"/>
  <c r="R34" i="20" s="1"/>
  <c r="N33" i="20"/>
  <c r="R33" i="20" s="1"/>
  <c r="N32" i="20"/>
  <c r="R32" i="20" s="1"/>
  <c r="N31" i="20"/>
  <c r="R31" i="20" s="1"/>
  <c r="N30" i="20"/>
  <c r="R30" i="20" s="1"/>
  <c r="N29" i="20"/>
  <c r="R29" i="20" s="1"/>
  <c r="N28" i="20"/>
  <c r="R28" i="20" s="1"/>
  <c r="N27" i="20"/>
  <c r="R27" i="20" s="1"/>
  <c r="N26" i="20"/>
  <c r="R26" i="20" s="1"/>
  <c r="N25" i="20"/>
  <c r="R25" i="20" s="1"/>
  <c r="N24" i="20"/>
  <c r="R24" i="20" s="1"/>
  <c r="N23" i="20"/>
  <c r="R23" i="20" s="1"/>
  <c r="N22" i="20"/>
  <c r="R22" i="20" s="1"/>
  <c r="N21" i="20"/>
  <c r="R21" i="20" s="1"/>
  <c r="N20" i="20"/>
  <c r="R20" i="20" s="1"/>
  <c r="N19" i="20"/>
  <c r="R19" i="20" s="1"/>
  <c r="N18" i="20"/>
  <c r="R18" i="20" s="1"/>
  <c r="N17" i="20"/>
  <c r="R17" i="20" s="1"/>
  <c r="N16" i="20"/>
  <c r="R16" i="20" s="1"/>
  <c r="N15" i="20"/>
  <c r="R15" i="20" s="1"/>
  <c r="N14" i="20"/>
  <c r="R14" i="20" s="1"/>
  <c r="N13" i="20"/>
  <c r="R13" i="20" s="1"/>
  <c r="N12" i="20"/>
  <c r="R12" i="20" s="1"/>
  <c r="N11" i="20"/>
  <c r="R11" i="20" s="1"/>
  <c r="W37" i="20"/>
  <c r="U37" i="20"/>
  <c r="S37" i="20"/>
  <c r="P37" i="20"/>
  <c r="N10" i="20"/>
  <c r="R10" i="20" s="1"/>
  <c r="Q38" i="12"/>
  <c r="P38" i="12"/>
  <c r="O38" i="12"/>
  <c r="N38" i="12"/>
  <c r="M38" i="12"/>
  <c r="T10" i="21" l="1"/>
  <c r="X37" i="21"/>
  <c r="T37" i="21"/>
  <c r="V37" i="21"/>
  <c r="R46" i="21"/>
  <c r="R41" i="21"/>
  <c r="R44" i="21" s="1"/>
  <c r="V10" i="20"/>
  <c r="X10" i="20"/>
  <c r="R37" i="20"/>
  <c r="T10" i="20"/>
  <c r="U46" i="20"/>
  <c r="U41" i="20"/>
  <c r="U44" i="20" s="1"/>
  <c r="V11" i="20"/>
  <c r="X11" i="20"/>
  <c r="T11" i="20"/>
  <c r="V12" i="20"/>
  <c r="X12" i="20"/>
  <c r="T12" i="20"/>
  <c r="V13" i="20"/>
  <c r="X13" i="20"/>
  <c r="T13" i="20"/>
  <c r="V14" i="20"/>
  <c r="X14" i="20"/>
  <c r="T14" i="20"/>
  <c r="V15" i="20"/>
  <c r="X15" i="20"/>
  <c r="T15" i="20"/>
  <c r="V16" i="20"/>
  <c r="X16" i="20"/>
  <c r="T16" i="20"/>
  <c r="V17" i="20"/>
  <c r="X17" i="20"/>
  <c r="T17" i="20"/>
  <c r="V18" i="20"/>
  <c r="T18" i="20"/>
  <c r="X18" i="20"/>
  <c r="V19" i="20"/>
  <c r="X19" i="20"/>
  <c r="T19" i="20"/>
  <c r="V20" i="20"/>
  <c r="X20" i="20"/>
  <c r="T20" i="20"/>
  <c r="V21" i="20"/>
  <c r="X21" i="20"/>
  <c r="T21" i="20"/>
  <c r="V22" i="20"/>
  <c r="X22" i="20"/>
  <c r="T22" i="20"/>
  <c r="V23" i="20"/>
  <c r="X23" i="20"/>
  <c r="T23" i="20"/>
  <c r="V24" i="20"/>
  <c r="X24" i="20"/>
  <c r="T24" i="20"/>
  <c r="V25" i="20"/>
  <c r="X25" i="20"/>
  <c r="T25" i="20"/>
  <c r="V26" i="20"/>
  <c r="X26" i="20"/>
  <c r="T26" i="20"/>
  <c r="V27" i="20"/>
  <c r="X27" i="20"/>
  <c r="T27" i="20"/>
  <c r="V28" i="20"/>
  <c r="X28" i="20"/>
  <c r="T28" i="20"/>
  <c r="V29" i="20"/>
  <c r="X29" i="20"/>
  <c r="T29" i="20"/>
  <c r="V30" i="20"/>
  <c r="X30" i="20"/>
  <c r="T30" i="20"/>
  <c r="V31" i="20"/>
  <c r="X31" i="20"/>
  <c r="T31" i="20"/>
  <c r="V32" i="20"/>
  <c r="X32" i="20"/>
  <c r="T32" i="20"/>
  <c r="V33" i="20"/>
  <c r="X33" i="20"/>
  <c r="T33" i="20"/>
  <c r="V34" i="20"/>
  <c r="X34" i="20"/>
  <c r="T34" i="20"/>
  <c r="V35" i="20"/>
  <c r="X35" i="20"/>
  <c r="T35" i="20"/>
  <c r="V36" i="20"/>
  <c r="X36" i="20"/>
  <c r="T36" i="20"/>
  <c r="W46" i="20"/>
  <c r="W41" i="20"/>
  <c r="W44" i="20" s="1"/>
  <c r="S41" i="20"/>
  <c r="S44" i="20" s="1"/>
  <c r="N37" i="20"/>
  <c r="W42" i="19"/>
  <c r="U42" i="19"/>
  <c r="S42" i="19"/>
  <c r="R42" i="19"/>
  <c r="R41" i="19"/>
  <c r="W36" i="19"/>
  <c r="U36" i="19"/>
  <c r="S36" i="19"/>
  <c r="Q36" i="19"/>
  <c r="P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J35" i="19"/>
  <c r="I35" i="19"/>
  <c r="H35" i="19"/>
  <c r="G35" i="19"/>
  <c r="F35" i="19"/>
  <c r="E35" i="19"/>
  <c r="D35" i="19"/>
  <c r="C35" i="19"/>
  <c r="B35" i="19"/>
  <c r="A35" i="19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Q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U37" i="19"/>
  <c r="S10" i="19"/>
  <c r="Q10" i="19"/>
  <c r="Q37" i="19"/>
  <c r="P10" i="19"/>
  <c r="J10" i="19"/>
  <c r="I10" i="19"/>
  <c r="H10" i="19"/>
  <c r="G10" i="19"/>
  <c r="F10" i="19"/>
  <c r="E10" i="19"/>
  <c r="D10" i="19"/>
  <c r="C10" i="19"/>
  <c r="B10" i="19"/>
  <c r="A10" i="19"/>
  <c r="O37" i="19"/>
  <c r="M37" i="19"/>
  <c r="L37" i="19"/>
  <c r="K37" i="19"/>
  <c r="R36" i="19"/>
  <c r="N36" i="19"/>
  <c r="R35" i="19"/>
  <c r="N35" i="19"/>
  <c r="R34" i="19"/>
  <c r="N34" i="19"/>
  <c r="R33" i="19"/>
  <c r="N33" i="19"/>
  <c r="R32" i="19"/>
  <c r="N32" i="19"/>
  <c r="R31" i="19"/>
  <c r="N31" i="19"/>
  <c r="R30" i="19"/>
  <c r="N30" i="19"/>
  <c r="R29" i="19"/>
  <c r="N29" i="19"/>
  <c r="R28" i="19"/>
  <c r="N28" i="19"/>
  <c r="R27" i="19"/>
  <c r="N27" i="19"/>
  <c r="R26" i="19"/>
  <c r="N26" i="19"/>
  <c r="R25" i="19"/>
  <c r="N25" i="19"/>
  <c r="R24" i="19"/>
  <c r="N24" i="19"/>
  <c r="R23" i="19"/>
  <c r="N23" i="19"/>
  <c r="R22" i="19"/>
  <c r="N22" i="19"/>
  <c r="R21" i="19"/>
  <c r="N21" i="19"/>
  <c r="R20" i="19"/>
  <c r="N20" i="19"/>
  <c r="R19" i="19"/>
  <c r="N19" i="19"/>
  <c r="R18" i="19"/>
  <c r="N18" i="19"/>
  <c r="R17" i="19"/>
  <c r="N17" i="19"/>
  <c r="R16" i="19"/>
  <c r="N16" i="19"/>
  <c r="R15" i="19"/>
  <c r="N15" i="19"/>
  <c r="R14" i="19"/>
  <c r="N14" i="19"/>
  <c r="R13" i="19"/>
  <c r="N13" i="19"/>
  <c r="R12" i="19"/>
  <c r="N12" i="19"/>
  <c r="R11" i="19"/>
  <c r="N11" i="19"/>
  <c r="W37" i="19"/>
  <c r="S37" i="19"/>
  <c r="P37" i="19"/>
  <c r="N10" i="19"/>
  <c r="N37" i="19"/>
  <c r="Q38" i="13"/>
  <c r="P38" i="13"/>
  <c r="O38" i="13"/>
  <c r="N38" i="13"/>
  <c r="M38" i="13"/>
  <c r="W42" i="18"/>
  <c r="U42" i="18"/>
  <c r="S42" i="18"/>
  <c r="R42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Q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P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Q11" i="18"/>
  <c r="Q37" i="18"/>
  <c r="P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Q10" i="18"/>
  <c r="P10" i="18"/>
  <c r="P37" i="18"/>
  <c r="J10" i="18"/>
  <c r="I10" i="18"/>
  <c r="H10" i="18"/>
  <c r="G10" i="18"/>
  <c r="F10" i="18"/>
  <c r="E10" i="18"/>
  <c r="D10" i="18"/>
  <c r="C10" i="18"/>
  <c r="B10" i="18"/>
  <c r="A10" i="18"/>
  <c r="U46" i="18"/>
  <c r="U41" i="18"/>
  <c r="U44" i="18"/>
  <c r="W37" i="18"/>
  <c r="W46" i="18"/>
  <c r="U37" i="18"/>
  <c r="S37" i="18"/>
  <c r="S46" i="18"/>
  <c r="O37" i="18"/>
  <c r="M37" i="18"/>
  <c r="L37" i="18"/>
  <c r="K37" i="18"/>
  <c r="R36" i="18"/>
  <c r="V36" i="18"/>
  <c r="N36" i="18"/>
  <c r="T35" i="18"/>
  <c r="R35" i="18"/>
  <c r="X35" i="18"/>
  <c r="N35" i="18"/>
  <c r="N34" i="18"/>
  <c r="R34" i="18"/>
  <c r="N33" i="18"/>
  <c r="R33" i="18"/>
  <c r="R32" i="18"/>
  <c r="V32" i="18"/>
  <c r="N32" i="18"/>
  <c r="T31" i="18"/>
  <c r="R31" i="18"/>
  <c r="X31" i="18"/>
  <c r="N31" i="18"/>
  <c r="N30" i="18"/>
  <c r="R30" i="18"/>
  <c r="N29" i="18"/>
  <c r="R29" i="18"/>
  <c r="R28" i="18"/>
  <c r="V28" i="18"/>
  <c r="N28" i="18"/>
  <c r="T27" i="18"/>
  <c r="R27" i="18"/>
  <c r="X27" i="18"/>
  <c r="N27" i="18"/>
  <c r="N26" i="18"/>
  <c r="R26" i="18"/>
  <c r="N25" i="18"/>
  <c r="R25" i="18"/>
  <c r="R24" i="18"/>
  <c r="V24" i="18"/>
  <c r="N24" i="18"/>
  <c r="T23" i="18"/>
  <c r="R23" i="18"/>
  <c r="X23" i="18"/>
  <c r="N23" i="18"/>
  <c r="N22" i="18"/>
  <c r="R22" i="18"/>
  <c r="N21" i="18"/>
  <c r="R21" i="18"/>
  <c r="R20" i="18"/>
  <c r="V20" i="18"/>
  <c r="N20" i="18"/>
  <c r="T19" i="18"/>
  <c r="R19" i="18"/>
  <c r="X19" i="18"/>
  <c r="N19" i="18"/>
  <c r="N18" i="18"/>
  <c r="R18" i="18"/>
  <c r="N17" i="18"/>
  <c r="R17" i="18"/>
  <c r="R16" i="18"/>
  <c r="V16" i="18"/>
  <c r="N16" i="18"/>
  <c r="T15" i="18"/>
  <c r="R15" i="18"/>
  <c r="X15" i="18"/>
  <c r="N15" i="18"/>
  <c r="N14" i="18"/>
  <c r="R14" i="18"/>
  <c r="N13" i="18"/>
  <c r="R13" i="18"/>
  <c r="R12" i="18"/>
  <c r="V12" i="18"/>
  <c r="N12" i="18"/>
  <c r="T11" i="18"/>
  <c r="R11" i="18"/>
  <c r="X11" i="18"/>
  <c r="N11" i="18"/>
  <c r="N10" i="18"/>
  <c r="R10" i="18"/>
  <c r="Q38" i="14"/>
  <c r="P38" i="14"/>
  <c r="O38" i="14"/>
  <c r="N38" i="14"/>
  <c r="M38" i="14"/>
  <c r="S46" i="19"/>
  <c r="S41" i="19"/>
  <c r="S44" i="19"/>
  <c r="U46" i="19"/>
  <c r="U41" i="19"/>
  <c r="U44" i="19"/>
  <c r="W46" i="19"/>
  <c r="W41" i="19"/>
  <c r="W44" i="19"/>
  <c r="V11" i="19"/>
  <c r="X11" i="19"/>
  <c r="T11" i="19"/>
  <c r="V12" i="19"/>
  <c r="X12" i="19"/>
  <c r="T12" i="19"/>
  <c r="V13" i="19"/>
  <c r="X13" i="19"/>
  <c r="T13" i="19"/>
  <c r="V14" i="19"/>
  <c r="X14" i="19"/>
  <c r="T14" i="19"/>
  <c r="V15" i="19"/>
  <c r="X15" i="19"/>
  <c r="T15" i="19"/>
  <c r="V16" i="19"/>
  <c r="X16" i="19"/>
  <c r="T16" i="19"/>
  <c r="V17" i="19"/>
  <c r="X17" i="19"/>
  <c r="T17" i="19"/>
  <c r="V18" i="19"/>
  <c r="X18" i="19"/>
  <c r="T18" i="19"/>
  <c r="V19" i="19"/>
  <c r="X19" i="19"/>
  <c r="T19" i="19"/>
  <c r="V20" i="19"/>
  <c r="X20" i="19"/>
  <c r="T20" i="19"/>
  <c r="V21" i="19"/>
  <c r="X21" i="19"/>
  <c r="T21" i="19"/>
  <c r="V22" i="19"/>
  <c r="X22" i="19"/>
  <c r="T22" i="19"/>
  <c r="V23" i="19"/>
  <c r="X23" i="19"/>
  <c r="T23" i="19"/>
  <c r="V24" i="19"/>
  <c r="X24" i="19"/>
  <c r="T24" i="19"/>
  <c r="V25" i="19"/>
  <c r="X25" i="19"/>
  <c r="T25" i="19"/>
  <c r="V26" i="19"/>
  <c r="X26" i="19"/>
  <c r="T26" i="19"/>
  <c r="V27" i="19"/>
  <c r="X27" i="19"/>
  <c r="T27" i="19"/>
  <c r="V28" i="19"/>
  <c r="X28" i="19"/>
  <c r="T28" i="19"/>
  <c r="V29" i="19"/>
  <c r="X29" i="19"/>
  <c r="T29" i="19"/>
  <c r="V30" i="19"/>
  <c r="X30" i="19"/>
  <c r="T30" i="19"/>
  <c r="V31" i="19"/>
  <c r="X31" i="19"/>
  <c r="T31" i="19"/>
  <c r="V32" i="19"/>
  <c r="X32" i="19"/>
  <c r="T32" i="19"/>
  <c r="V33" i="19"/>
  <c r="X33" i="19"/>
  <c r="T33" i="19"/>
  <c r="V34" i="19"/>
  <c r="X34" i="19"/>
  <c r="T34" i="19"/>
  <c r="V35" i="19"/>
  <c r="X35" i="19"/>
  <c r="T35" i="19"/>
  <c r="V36" i="19"/>
  <c r="X36" i="19"/>
  <c r="T36" i="19"/>
  <c r="R10" i="19"/>
  <c r="X14" i="18"/>
  <c r="V14" i="18"/>
  <c r="T14" i="18"/>
  <c r="T25" i="18"/>
  <c r="X25" i="18"/>
  <c r="V25" i="18"/>
  <c r="X10" i="18"/>
  <c r="V10" i="18"/>
  <c r="R37" i="18"/>
  <c r="T10" i="18"/>
  <c r="T21" i="18"/>
  <c r="X21" i="18"/>
  <c r="V21" i="18"/>
  <c r="X26" i="18"/>
  <c r="V26" i="18"/>
  <c r="T26" i="18"/>
  <c r="T17" i="18"/>
  <c r="X17" i="18"/>
  <c r="V17" i="18"/>
  <c r="X22" i="18"/>
  <c r="V22" i="18"/>
  <c r="T22" i="18"/>
  <c r="T33" i="18"/>
  <c r="X33" i="18"/>
  <c r="V33" i="18"/>
  <c r="T13" i="18"/>
  <c r="X13" i="18"/>
  <c r="V13" i="18"/>
  <c r="V18" i="18"/>
  <c r="X18" i="18"/>
  <c r="T18" i="18"/>
  <c r="T29" i="18"/>
  <c r="X29" i="18"/>
  <c r="V29" i="18"/>
  <c r="X34" i="18"/>
  <c r="V34" i="18"/>
  <c r="T34" i="18"/>
  <c r="X30" i="18"/>
  <c r="V30" i="18"/>
  <c r="T30" i="18"/>
  <c r="X12" i="18"/>
  <c r="X16" i="18"/>
  <c r="X20" i="18"/>
  <c r="X24" i="18"/>
  <c r="X28" i="18"/>
  <c r="X32" i="18"/>
  <c r="X36" i="18"/>
  <c r="N37" i="18"/>
  <c r="S41" i="18"/>
  <c r="S44" i="18"/>
  <c r="T12" i="18"/>
  <c r="V15" i="18"/>
  <c r="T16" i="18"/>
  <c r="V19" i="18"/>
  <c r="T20" i="18"/>
  <c r="V23" i="18"/>
  <c r="T24" i="18"/>
  <c r="V27" i="18"/>
  <c r="T28" i="18"/>
  <c r="V31" i="18"/>
  <c r="T32" i="18"/>
  <c r="V35" i="18"/>
  <c r="T36" i="18"/>
  <c r="W41" i="18"/>
  <c r="W44" i="18"/>
  <c r="V11" i="18"/>
  <c r="Q30" i="17"/>
  <c r="W42" i="17"/>
  <c r="U42" i="17"/>
  <c r="S42" i="17"/>
  <c r="R42" i="17"/>
  <c r="W36" i="17"/>
  <c r="U36" i="17"/>
  <c r="S36" i="17"/>
  <c r="Q36" i="17"/>
  <c r="P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Q35" i="17"/>
  <c r="P35" i="17"/>
  <c r="J35" i="17"/>
  <c r="I35" i="17"/>
  <c r="H35" i="17"/>
  <c r="G35" i="17"/>
  <c r="F35" i="17"/>
  <c r="E35" i="17"/>
  <c r="D35" i="17"/>
  <c r="C35" i="17"/>
  <c r="B35" i="17"/>
  <c r="A35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P37" i="17"/>
  <c r="J10" i="17"/>
  <c r="I10" i="17"/>
  <c r="H10" i="17"/>
  <c r="G10" i="17"/>
  <c r="F10" i="17"/>
  <c r="E10" i="17"/>
  <c r="D10" i="17"/>
  <c r="C10" i="17"/>
  <c r="B10" i="17"/>
  <c r="A10" i="17"/>
  <c r="O37" i="17"/>
  <c r="M37" i="17"/>
  <c r="L37" i="17"/>
  <c r="K37" i="17"/>
  <c r="N36" i="17"/>
  <c r="R36" i="17"/>
  <c r="N35" i="17"/>
  <c r="N34" i="17"/>
  <c r="N33" i="17"/>
  <c r="R33" i="17"/>
  <c r="N32" i="17"/>
  <c r="R32" i="17"/>
  <c r="N31" i="17"/>
  <c r="N30" i="17"/>
  <c r="N29" i="17"/>
  <c r="R29" i="17"/>
  <c r="N28" i="17"/>
  <c r="R28" i="17"/>
  <c r="N27" i="17"/>
  <c r="N26" i="17"/>
  <c r="N25" i="17"/>
  <c r="R25" i="17"/>
  <c r="N24" i="17"/>
  <c r="R24" i="17"/>
  <c r="N23" i="17"/>
  <c r="N22" i="17"/>
  <c r="N21" i="17"/>
  <c r="R21" i="17"/>
  <c r="N20" i="17"/>
  <c r="R20" i="17"/>
  <c r="N19" i="17"/>
  <c r="N18" i="17"/>
  <c r="N17" i="17"/>
  <c r="R17" i="17"/>
  <c r="N16" i="17"/>
  <c r="R16" i="17"/>
  <c r="N15" i="17"/>
  <c r="N14" i="17"/>
  <c r="N13" i="17"/>
  <c r="N12" i="17"/>
  <c r="R12" i="17"/>
  <c r="N11" i="17"/>
  <c r="N10" i="17"/>
  <c r="Q38" i="15"/>
  <c r="P38" i="15"/>
  <c r="O38" i="15"/>
  <c r="N38" i="15"/>
  <c r="M38" i="15"/>
  <c r="W42" i="16"/>
  <c r="U42" i="16"/>
  <c r="S42" i="16"/>
  <c r="R42" i="16"/>
  <c r="W36" i="16"/>
  <c r="U36" i="16"/>
  <c r="S36" i="16"/>
  <c r="Q36" i="16"/>
  <c r="P36" i="16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J35" i="16"/>
  <c r="I35" i="16"/>
  <c r="H35" i="16"/>
  <c r="G35" i="16"/>
  <c r="F35" i="16"/>
  <c r="E35" i="16"/>
  <c r="D35" i="16"/>
  <c r="C35" i="16"/>
  <c r="B35" i="16"/>
  <c r="A35" i="16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Q12" i="16"/>
  <c r="P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W37" i="16"/>
  <c r="U10" i="16"/>
  <c r="S10" i="16"/>
  <c r="Q10" i="16"/>
  <c r="P10" i="16"/>
  <c r="P37" i="16"/>
  <c r="J10" i="16"/>
  <c r="I10" i="16"/>
  <c r="H10" i="16"/>
  <c r="G10" i="16"/>
  <c r="F10" i="16"/>
  <c r="E10" i="16"/>
  <c r="D10" i="16"/>
  <c r="C10" i="16"/>
  <c r="B10" i="16"/>
  <c r="A10" i="16"/>
  <c r="N36" i="16"/>
  <c r="R36" i="16"/>
  <c r="O37" i="16"/>
  <c r="M37" i="16"/>
  <c r="L37" i="16"/>
  <c r="K37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U37" i="16"/>
  <c r="Q37" i="16"/>
  <c r="N10" i="16"/>
  <c r="Q38" i="8"/>
  <c r="P38" i="8"/>
  <c r="O38" i="8"/>
  <c r="N38" i="8"/>
  <c r="M38" i="8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40" i="27" s="1"/>
  <c r="U11" i="27"/>
  <c r="U10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R34" i="27" s="1"/>
  <c r="V34" i="27" s="1"/>
  <c r="N34" i="27"/>
  <c r="J34" i="27"/>
  <c r="I34" i="27"/>
  <c r="H34" i="27"/>
  <c r="G34" i="27"/>
  <c r="F34" i="27"/>
  <c r="E34" i="27"/>
  <c r="D34" i="27"/>
  <c r="C34" i="27"/>
  <c r="B34" i="27"/>
  <c r="A34" i="27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40" i="27"/>
  <c r="M40" i="27"/>
  <c r="L40" i="27"/>
  <c r="K40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J13" i="3"/>
  <c r="I13" i="3"/>
  <c r="H13" i="3"/>
  <c r="G13" i="3"/>
  <c r="F13" i="3"/>
  <c r="E13" i="3"/>
  <c r="D13" i="3"/>
  <c r="C13" i="3"/>
  <c r="B13" i="3"/>
  <c r="A13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Q11" i="3"/>
  <c r="P11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N33" i="1"/>
  <c r="J33" i="1"/>
  <c r="I33" i="1"/>
  <c r="H33" i="1"/>
  <c r="G33" i="1"/>
  <c r="F33" i="1"/>
  <c r="E33" i="1"/>
  <c r="D33" i="1"/>
  <c r="C33" i="1"/>
  <c r="B33" i="1"/>
  <c r="A33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J30" i="1"/>
  <c r="I30" i="1"/>
  <c r="H30" i="1"/>
  <c r="G30" i="1"/>
  <c r="F30" i="1"/>
  <c r="E30" i="1"/>
  <c r="D30" i="1"/>
  <c r="C30" i="1"/>
  <c r="B30" i="1"/>
  <c r="A30" i="1"/>
  <c r="N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J13" i="1"/>
  <c r="I13" i="1"/>
  <c r="H13" i="1"/>
  <c r="G13" i="1"/>
  <c r="F13" i="1"/>
  <c r="E13" i="1"/>
  <c r="D13" i="1"/>
  <c r="C13" i="1"/>
  <c r="B13" i="1"/>
  <c r="A13" i="1"/>
  <c r="N12" i="1"/>
  <c r="J12" i="1"/>
  <c r="I12" i="1"/>
  <c r="H12" i="1"/>
  <c r="G12" i="1"/>
  <c r="F12" i="1"/>
  <c r="E12" i="1"/>
  <c r="D12" i="1"/>
  <c r="C12" i="1"/>
  <c r="B12" i="1"/>
  <c r="A12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O40" i="1"/>
  <c r="M40" i="1"/>
  <c r="L40" i="1"/>
  <c r="K40" i="1"/>
  <c r="N10" i="1"/>
  <c r="R10" i="16"/>
  <c r="R11" i="16"/>
  <c r="V11" i="16"/>
  <c r="R12" i="16"/>
  <c r="V12" i="16"/>
  <c r="R13" i="16"/>
  <c r="R14" i="16"/>
  <c r="T14" i="16"/>
  <c r="R15" i="16"/>
  <c r="V15" i="16"/>
  <c r="R16" i="16"/>
  <c r="V16" i="16"/>
  <c r="R17" i="16"/>
  <c r="R18" i="16"/>
  <c r="T18" i="16"/>
  <c r="R19" i="16"/>
  <c r="V19" i="16"/>
  <c r="R20" i="16"/>
  <c r="V20" i="16"/>
  <c r="R21" i="16"/>
  <c r="R22" i="16"/>
  <c r="T22" i="16"/>
  <c r="R23" i="16"/>
  <c r="V23" i="16"/>
  <c r="R24" i="16"/>
  <c r="V24" i="16"/>
  <c r="R25" i="16"/>
  <c r="R26" i="16"/>
  <c r="T26" i="16"/>
  <c r="R27" i="16"/>
  <c r="V27" i="16"/>
  <c r="R28" i="16"/>
  <c r="V28" i="16"/>
  <c r="R29" i="16"/>
  <c r="R30" i="16"/>
  <c r="T30" i="16"/>
  <c r="R31" i="16"/>
  <c r="V31" i="16"/>
  <c r="R32" i="16"/>
  <c r="V32" i="16"/>
  <c r="R33" i="16"/>
  <c r="R34" i="16"/>
  <c r="T34" i="16"/>
  <c r="R35" i="16"/>
  <c r="V35" i="16"/>
  <c r="X36" i="16"/>
  <c r="T36" i="16"/>
  <c r="V36" i="16"/>
  <c r="S37" i="16"/>
  <c r="S46" i="16"/>
  <c r="T10" i="16"/>
  <c r="U46" i="16"/>
  <c r="U41" i="16"/>
  <c r="U44" i="16"/>
  <c r="T12" i="16"/>
  <c r="V13" i="16"/>
  <c r="X13" i="16"/>
  <c r="T13" i="16"/>
  <c r="V14" i="16"/>
  <c r="T16" i="16"/>
  <c r="V17" i="16"/>
  <c r="X17" i="16"/>
  <c r="T17" i="16"/>
  <c r="V18" i="16"/>
  <c r="T20" i="16"/>
  <c r="V21" i="16"/>
  <c r="X21" i="16"/>
  <c r="T21" i="16"/>
  <c r="V22" i="16"/>
  <c r="T24" i="16"/>
  <c r="V25" i="16"/>
  <c r="X25" i="16"/>
  <c r="T25" i="16"/>
  <c r="V26" i="16"/>
  <c r="T28" i="16"/>
  <c r="V29" i="16"/>
  <c r="X29" i="16"/>
  <c r="T29" i="16"/>
  <c r="V30" i="16"/>
  <c r="T32" i="16"/>
  <c r="V33" i="16"/>
  <c r="X33" i="16"/>
  <c r="T33" i="16"/>
  <c r="V34" i="16"/>
  <c r="W46" i="16"/>
  <c r="W41" i="16"/>
  <c r="W44" i="16"/>
  <c r="N37" i="16"/>
  <c r="T35" i="16"/>
  <c r="T27" i="16"/>
  <c r="T15" i="16"/>
  <c r="T11" i="16"/>
  <c r="R37" i="16"/>
  <c r="X37" i="16"/>
  <c r="X35" i="16"/>
  <c r="X31" i="16"/>
  <c r="X27" i="16"/>
  <c r="X23" i="16"/>
  <c r="X19" i="16"/>
  <c r="X15" i="16"/>
  <c r="X11" i="16"/>
  <c r="X10" i="16"/>
  <c r="T31" i="16"/>
  <c r="T23" i="16"/>
  <c r="T19" i="16"/>
  <c r="X34" i="16"/>
  <c r="X30" i="16"/>
  <c r="X26" i="16"/>
  <c r="X22" i="16"/>
  <c r="X18" i="16"/>
  <c r="X14" i="16"/>
  <c r="V10" i="16"/>
  <c r="X32" i="16"/>
  <c r="X28" i="16"/>
  <c r="X24" i="16"/>
  <c r="X20" i="16"/>
  <c r="X16" i="16"/>
  <c r="X12" i="16"/>
  <c r="S41" i="16"/>
  <c r="S44" i="16"/>
  <c r="R41" i="16"/>
  <c r="R44" i="16"/>
  <c r="T37" i="16"/>
  <c r="R46" i="16"/>
  <c r="V37" i="16"/>
  <c r="Q37" i="17"/>
  <c r="R10" i="17"/>
  <c r="R37" i="17"/>
  <c r="R41" i="17"/>
  <c r="S37" i="17"/>
  <c r="R14" i="17"/>
  <c r="V14" i="17"/>
  <c r="R18" i="17"/>
  <c r="R22" i="17"/>
  <c r="X22" i="17"/>
  <c r="R26" i="17"/>
  <c r="R30" i="17"/>
  <c r="V30" i="17"/>
  <c r="R34" i="17"/>
  <c r="U37" i="17"/>
  <c r="U46" i="17"/>
  <c r="W37" i="17"/>
  <c r="R13" i="17"/>
  <c r="V13" i="17"/>
  <c r="R11" i="17"/>
  <c r="T11" i="17"/>
  <c r="R15" i="17"/>
  <c r="X15" i="17"/>
  <c r="R19" i="17"/>
  <c r="T19" i="17"/>
  <c r="R23" i="17"/>
  <c r="T23" i="17"/>
  <c r="R27" i="17"/>
  <c r="T27" i="17"/>
  <c r="R31" i="17"/>
  <c r="X31" i="17"/>
  <c r="R35" i="17"/>
  <c r="T35" i="17"/>
  <c r="V10" i="17"/>
  <c r="X10" i="17"/>
  <c r="X11" i="17"/>
  <c r="V12" i="17"/>
  <c r="X12" i="17"/>
  <c r="T12" i="17"/>
  <c r="T13" i="17"/>
  <c r="V15" i="17"/>
  <c r="T15" i="17"/>
  <c r="V16" i="17"/>
  <c r="X16" i="17"/>
  <c r="T16" i="17"/>
  <c r="V17" i="17"/>
  <c r="X17" i="17"/>
  <c r="T17" i="17"/>
  <c r="V18" i="17"/>
  <c r="X18" i="17"/>
  <c r="T18" i="17"/>
  <c r="V19" i="17"/>
  <c r="X19" i="17"/>
  <c r="V20" i="17"/>
  <c r="X20" i="17"/>
  <c r="T20" i="17"/>
  <c r="V21" i="17"/>
  <c r="X21" i="17"/>
  <c r="T21" i="17"/>
  <c r="V22" i="17"/>
  <c r="T22" i="17"/>
  <c r="X23" i="17"/>
  <c r="V24" i="17"/>
  <c r="X24" i="17"/>
  <c r="T24" i="17"/>
  <c r="V25" i="17"/>
  <c r="X25" i="17"/>
  <c r="T25" i="17"/>
  <c r="V26" i="17"/>
  <c r="X26" i="17"/>
  <c r="T26" i="17"/>
  <c r="X27" i="17"/>
  <c r="V28" i="17"/>
  <c r="X28" i="17"/>
  <c r="T28" i="17"/>
  <c r="V29" i="17"/>
  <c r="X29" i="17"/>
  <c r="T29" i="17"/>
  <c r="V31" i="17"/>
  <c r="T31" i="17"/>
  <c r="V32" i="17"/>
  <c r="X32" i="17"/>
  <c r="T32" i="17"/>
  <c r="V33" i="17"/>
  <c r="X33" i="17"/>
  <c r="T33" i="17"/>
  <c r="V34" i="17"/>
  <c r="X34" i="17"/>
  <c r="T34" i="17"/>
  <c r="V35" i="17"/>
  <c r="X35" i="17"/>
  <c r="V36" i="17"/>
  <c r="X36" i="17"/>
  <c r="T36" i="17"/>
  <c r="W46" i="17"/>
  <c r="W41" i="17"/>
  <c r="W44" i="17"/>
  <c r="S46" i="17"/>
  <c r="S41" i="17"/>
  <c r="S44" i="17"/>
  <c r="N37" i="17"/>
  <c r="U41" i="17"/>
  <c r="U44" i="17"/>
  <c r="T30" i="17"/>
  <c r="V23" i="17"/>
  <c r="T14" i="17"/>
  <c r="T10" i="17"/>
  <c r="X14" i="17"/>
  <c r="X30" i="17"/>
  <c r="V27" i="17"/>
  <c r="V11" i="17"/>
  <c r="X13" i="17"/>
  <c r="X37" i="17"/>
  <c r="T37" i="17"/>
  <c r="V37" i="17"/>
  <c r="R46" i="17"/>
  <c r="R44" i="17"/>
  <c r="V10" i="19"/>
  <c r="R37" i="19"/>
  <c r="X10" i="19"/>
  <c r="T10" i="19"/>
  <c r="R46" i="18"/>
  <c r="R41" i="18"/>
  <c r="R44" i="18"/>
  <c r="X37" i="18"/>
  <c r="T37" i="18"/>
  <c r="V37" i="18"/>
  <c r="X37" i="19"/>
  <c r="T37" i="19"/>
  <c r="V37" i="19"/>
  <c r="R46" i="19"/>
  <c r="R44" i="19"/>
  <c r="N40" i="27" l="1"/>
  <c r="R19" i="27"/>
  <c r="V19" i="27" s="1"/>
  <c r="R23" i="27"/>
  <c r="X23" i="27" s="1"/>
  <c r="R27" i="27"/>
  <c r="V27" i="27" s="1"/>
  <c r="R31" i="27"/>
  <c r="X31" i="27" s="1"/>
  <c r="R11" i="27"/>
  <c r="T11" i="27" s="1"/>
  <c r="R15" i="27"/>
  <c r="T15" i="27" s="1"/>
  <c r="R14" i="27"/>
  <c r="X14" i="27" s="1"/>
  <c r="R18" i="27"/>
  <c r="V18" i="27" s="1"/>
  <c r="R22" i="27"/>
  <c r="V22" i="27" s="1"/>
  <c r="R26" i="27"/>
  <c r="T26" i="27" s="1"/>
  <c r="R30" i="27"/>
  <c r="V30" i="27" s="1"/>
  <c r="R12" i="27"/>
  <c r="X12" i="27" s="1"/>
  <c r="R16" i="27"/>
  <c r="X16" i="27" s="1"/>
  <c r="R17" i="27"/>
  <c r="T17" i="27" s="1"/>
  <c r="R20" i="27"/>
  <c r="X20" i="27" s="1"/>
  <c r="R21" i="27"/>
  <c r="V21" i="27" s="1"/>
  <c r="R24" i="27"/>
  <c r="T24" i="27" s="1"/>
  <c r="R25" i="27"/>
  <c r="V25" i="27" s="1"/>
  <c r="R28" i="27"/>
  <c r="V28" i="27" s="1"/>
  <c r="R29" i="27"/>
  <c r="X29" i="27" s="1"/>
  <c r="R32" i="27"/>
  <c r="X32" i="27" s="1"/>
  <c r="R35" i="27"/>
  <c r="T35" i="27" s="1"/>
  <c r="T34" i="27"/>
  <c r="X27" i="27"/>
  <c r="P40" i="27"/>
  <c r="S40" i="27"/>
  <c r="Q40" i="27"/>
  <c r="R33" i="27"/>
  <c r="T33" i="27" s="1"/>
  <c r="W40" i="27"/>
  <c r="X34" i="27"/>
  <c r="V31" i="27"/>
  <c r="T14" i="27"/>
  <c r="T30" i="27"/>
  <c r="X30" i="27"/>
  <c r="X18" i="27"/>
  <c r="T25" i="27"/>
  <c r="R13" i="27"/>
  <c r="V35" i="27"/>
  <c r="R10" i="27"/>
  <c r="R11" i="3"/>
  <c r="X11" i="3" s="1"/>
  <c r="R16" i="3"/>
  <c r="V16" i="3" s="1"/>
  <c r="R20" i="3"/>
  <c r="X20" i="3" s="1"/>
  <c r="R24" i="3"/>
  <c r="V24" i="3" s="1"/>
  <c r="R32" i="3"/>
  <c r="X32" i="3" s="1"/>
  <c r="R13" i="3"/>
  <c r="V13" i="3" s="1"/>
  <c r="R29" i="3"/>
  <c r="X29" i="3" s="1"/>
  <c r="R23" i="3"/>
  <c r="T23" i="3" s="1"/>
  <c r="R27" i="3"/>
  <c r="X27" i="3" s="1"/>
  <c r="U49" i="3"/>
  <c r="S47" i="3"/>
  <c r="R26" i="3"/>
  <c r="X26" i="3" s="1"/>
  <c r="R30" i="3"/>
  <c r="X30" i="3" s="1"/>
  <c r="X24" i="3"/>
  <c r="R14" i="3"/>
  <c r="X14" i="3" s="1"/>
  <c r="R15" i="3"/>
  <c r="X15" i="3" s="1"/>
  <c r="R31" i="3"/>
  <c r="X31" i="3" s="1"/>
  <c r="T11" i="3"/>
  <c r="R12" i="3"/>
  <c r="X12" i="3" s="1"/>
  <c r="R19" i="3"/>
  <c r="X19" i="3" s="1"/>
  <c r="R17" i="3"/>
  <c r="V17" i="3" s="1"/>
  <c r="R18" i="3"/>
  <c r="X18" i="3" s="1"/>
  <c r="R21" i="3"/>
  <c r="V21" i="3" s="1"/>
  <c r="R22" i="3"/>
  <c r="V22" i="3" s="1"/>
  <c r="T24" i="3"/>
  <c r="V11" i="3"/>
  <c r="V32" i="3"/>
  <c r="W49" i="3"/>
  <c r="R25" i="3"/>
  <c r="X25" i="3" s="1"/>
  <c r="R28" i="3"/>
  <c r="T28" i="3" s="1"/>
  <c r="T32" i="3"/>
  <c r="X16" i="3"/>
  <c r="T31" i="3"/>
  <c r="T22" i="3"/>
  <c r="V18" i="3"/>
  <c r="R10" i="3"/>
  <c r="X23" i="3"/>
  <c r="T30" i="3"/>
  <c r="R33" i="1"/>
  <c r="T33" i="1" s="1"/>
  <c r="R25" i="1"/>
  <c r="X25" i="1" s="1"/>
  <c r="R24" i="1"/>
  <c r="V24" i="1" s="1"/>
  <c r="R20" i="1"/>
  <c r="T20" i="1" s="1"/>
  <c r="U40" i="1"/>
  <c r="U44" i="1" s="1"/>
  <c r="U47" i="1" s="1"/>
  <c r="N40" i="1"/>
  <c r="R17" i="1"/>
  <c r="V17" i="1" s="1"/>
  <c r="R21" i="1"/>
  <c r="T21" i="1" s="1"/>
  <c r="R10" i="1"/>
  <c r="X10" i="1" s="1"/>
  <c r="R22" i="1"/>
  <c r="T22" i="1" s="1"/>
  <c r="R30" i="1"/>
  <c r="T30" i="1" s="1"/>
  <c r="R13" i="1"/>
  <c r="V13" i="1" s="1"/>
  <c r="R28" i="1"/>
  <c r="T28" i="1" s="1"/>
  <c r="R32" i="1"/>
  <c r="X32" i="1" s="1"/>
  <c r="R29" i="1"/>
  <c r="X29" i="1" s="1"/>
  <c r="R15" i="1"/>
  <c r="T15" i="1" s="1"/>
  <c r="R27" i="1"/>
  <c r="X27" i="1" s="1"/>
  <c r="V25" i="1"/>
  <c r="R18" i="1"/>
  <c r="X18" i="1" s="1"/>
  <c r="R31" i="1"/>
  <c r="T31" i="1" s="1"/>
  <c r="S40" i="1"/>
  <c r="S44" i="1" s="1"/>
  <c r="S47" i="1" s="1"/>
  <c r="W40" i="1"/>
  <c r="W44" i="1" s="1"/>
  <c r="W47" i="1" s="1"/>
  <c r="R19" i="1"/>
  <c r="T19" i="1" s="1"/>
  <c r="R23" i="1"/>
  <c r="X23" i="1" s="1"/>
  <c r="R26" i="1"/>
  <c r="V26" i="1" s="1"/>
  <c r="R12" i="1"/>
  <c r="V12" i="1" s="1"/>
  <c r="R16" i="1"/>
  <c r="V16" i="1" s="1"/>
  <c r="R14" i="1"/>
  <c r="V14" i="1" s="1"/>
  <c r="P40" i="1"/>
  <c r="Q40" i="1"/>
  <c r="R11" i="1"/>
  <c r="X11" i="1" s="1"/>
  <c r="X37" i="20"/>
  <c r="T37" i="20"/>
  <c r="V37" i="20"/>
  <c r="R41" i="20"/>
  <c r="R44" i="20" s="1"/>
  <c r="T18" i="27" l="1"/>
  <c r="V14" i="27"/>
  <c r="T19" i="27"/>
  <c r="T28" i="27"/>
  <c r="T31" i="27"/>
  <c r="X19" i="27"/>
  <c r="X17" i="27"/>
  <c r="V29" i="27"/>
  <c r="X21" i="27"/>
  <c r="X22" i="27"/>
  <c r="T23" i="27"/>
  <c r="T29" i="27"/>
  <c r="T22" i="27"/>
  <c r="V11" i="27"/>
  <c r="X26" i="27"/>
  <c r="V15" i="27"/>
  <c r="V23" i="27"/>
  <c r="V26" i="27"/>
  <c r="X11" i="27"/>
  <c r="X15" i="27"/>
  <c r="T27" i="27"/>
  <c r="X28" i="27"/>
  <c r="T21" i="27"/>
  <c r="T12" i="27"/>
  <c r="T16" i="27"/>
  <c r="V12" i="27"/>
  <c r="V20" i="27"/>
  <c r="T20" i="27"/>
  <c r="T32" i="27"/>
  <c r="V32" i="27"/>
  <c r="X24" i="27"/>
  <c r="V24" i="27"/>
  <c r="V17" i="27"/>
  <c r="X25" i="27"/>
  <c r="X35" i="27"/>
  <c r="V16" i="27"/>
  <c r="X33" i="27"/>
  <c r="V33" i="27"/>
  <c r="X10" i="27"/>
  <c r="V10" i="27"/>
  <c r="R40" i="27"/>
  <c r="T10" i="27"/>
  <c r="T13" i="27"/>
  <c r="V13" i="27"/>
  <c r="X13" i="27"/>
  <c r="T14" i="3"/>
  <c r="T29" i="3"/>
  <c r="V29" i="3"/>
  <c r="X13" i="3"/>
  <c r="T13" i="3"/>
  <c r="T20" i="3"/>
  <c r="T16" i="3"/>
  <c r="V20" i="3"/>
  <c r="U44" i="3"/>
  <c r="U47" i="3" s="1"/>
  <c r="T12" i="3"/>
  <c r="V14" i="3"/>
  <c r="T18" i="3"/>
  <c r="V23" i="3"/>
  <c r="V12" i="3"/>
  <c r="V30" i="3"/>
  <c r="T27" i="3"/>
  <c r="V27" i="3"/>
  <c r="X22" i="3"/>
  <c r="V31" i="3"/>
  <c r="V15" i="3"/>
  <c r="T17" i="3"/>
  <c r="V26" i="3"/>
  <c r="X17" i="3"/>
  <c r="T15" i="3"/>
  <c r="X21" i="3"/>
  <c r="V25" i="3"/>
  <c r="T19" i="3"/>
  <c r="T26" i="3"/>
  <c r="V28" i="3"/>
  <c r="T21" i="3"/>
  <c r="X28" i="3"/>
  <c r="V19" i="3"/>
  <c r="W44" i="3"/>
  <c r="W47" i="3" s="1"/>
  <c r="T25" i="3"/>
  <c r="V10" i="3"/>
  <c r="T10" i="3"/>
  <c r="X10" i="3"/>
  <c r="X33" i="1"/>
  <c r="T25" i="1"/>
  <c r="V33" i="1"/>
  <c r="X22" i="1"/>
  <c r="X21" i="1"/>
  <c r="V20" i="1"/>
  <c r="X24" i="1"/>
  <c r="T24" i="1"/>
  <c r="V22" i="1"/>
  <c r="X13" i="1"/>
  <c r="T17" i="1"/>
  <c r="X17" i="1"/>
  <c r="T32" i="1"/>
  <c r="V32" i="1"/>
  <c r="V23" i="1"/>
  <c r="T27" i="1"/>
  <c r="X20" i="1"/>
  <c r="T23" i="1"/>
  <c r="V30" i="1"/>
  <c r="V27" i="1"/>
  <c r="T29" i="1"/>
  <c r="X16" i="1"/>
  <c r="V28" i="1"/>
  <c r="T16" i="1"/>
  <c r="T10" i="1"/>
  <c r="V10" i="1"/>
  <c r="V11" i="1"/>
  <c r="V29" i="1"/>
  <c r="V21" i="1"/>
  <c r="V18" i="1"/>
  <c r="X30" i="1"/>
  <c r="T13" i="1"/>
  <c r="V15" i="1"/>
  <c r="X31" i="1"/>
  <c r="X12" i="1"/>
  <c r="V31" i="1"/>
  <c r="T12" i="1"/>
  <c r="X15" i="1"/>
  <c r="T14" i="1"/>
  <c r="X28" i="1"/>
  <c r="T18" i="1"/>
  <c r="T11" i="1"/>
  <c r="X19" i="1"/>
  <c r="X14" i="1"/>
  <c r="V19" i="1"/>
  <c r="X26" i="1"/>
  <c r="T26" i="1"/>
  <c r="R40" i="1"/>
  <c r="V40" i="27" l="1"/>
  <c r="X40" i="27"/>
  <c r="T40" i="27"/>
  <c r="V40" i="1"/>
  <c r="T40" i="1"/>
  <c r="R44" i="1"/>
  <c r="R47" i="1" s="1"/>
  <c r="X40" i="1"/>
</calcChain>
</file>

<file path=xl/sharedStrings.xml><?xml version="1.0" encoding="utf-8"?>
<sst xmlns="http://schemas.openxmlformats.org/spreadsheetml/2006/main" count="5154" uniqueCount="166">
  <si>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</si>
  <si>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</si>
  <si>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</si>
  <si>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</si>
  <si>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</si>
  <si>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</si>
  <si>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</si>
  <si>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</si>
  <si>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</si>
  <si>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</si>
  <si>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</si>
  <si>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</si>
  <si>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</si>
  <si>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</si>
  <si>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</si>
  <si>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</si>
  <si>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</si>
  <si>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</si>
  <si>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0100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</si>
  <si>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</si>
  <si>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</si>
  <si>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</si>
  <si>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</si>
  <si>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</si>
  <si>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</si>
  <si>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</si>
  <si>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</si>
  <si>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</si>
  <si>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</si>
  <si>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</si>
  <si>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</si>
  <si>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</si>
  <si>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</si>
  <si>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</si>
  <si>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</si>
  <si>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</si>
  <si>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</si>
  <si>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</si>
  <si>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</si>
  <si>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</si>
  <si>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</si>
  <si>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</si>
  <si>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</si>
  <si>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</si>
  <si>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</si>
  <si>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</si>
  <si>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</si>
  <si>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2</t>
  </si>
  <si>
    <t>0625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</si>
  <si>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</si>
  <si>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</si>
  <si>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</si>
  <si>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</si>
  <si>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</si>
  <si>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</si>
  <si>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</si>
  <si>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</si>
  <si>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</si>
  <si>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</si>
  <si>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</si>
  <si>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</si>
  <si>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</si>
  <si>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</si>
  <si>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</si>
  <si>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</si>
  <si>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</si>
  <si>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</si>
  <si>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</si>
  <si>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</si>
  <si>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</si>
  <si>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</si>
  <si>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</si>
  <si>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</si>
  <si>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</si>
  <si>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</si>
  <si>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</si>
  <si>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</si>
  <si>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</si>
  <si>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</si>
  <si>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</si>
  <si>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</si>
  <si>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</si>
  <si>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</si>
  <si>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</si>
  <si>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</si>
  <si>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</si>
  <si>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</si>
  <si>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</si>
  <si>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</si>
  <si>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</si>
  <si>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</si>
  <si>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</si>
  <si>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</si>
  <si>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</si>
  <si>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</si>
  <si>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Páginas:</t>
  </si>
  <si>
    <t>SENTENCAS JUDICIAIS TRANSITADAS EM JULGADO (PRECATORIOS)</t>
  </si>
  <si>
    <t>INSTITUTO NACIONAL DO SEGURO SOCIAL - INSS</t>
  </si>
  <si>
    <t>40203</t>
  </si>
  <si>
    <t>FUNDACAO JORGE DUPRAT FIG.DE SEG.MED.TRABALHO</t>
  </si>
  <si>
    <t>SENTENCAS JUDICIAIS TRANSITADAS EM JULGADO DE PEQUENO VALOR</t>
  </si>
  <si>
    <t>52221</t>
  </si>
  <si>
    <t>INDUSTRIA DE MATERIAL BELICO DO BRASIL-IMBEL</t>
  </si>
  <si>
    <t/>
  </si>
  <si>
    <t>DACO_ANEXOII_NOVO_FORMATO_UG_090047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</si>
  <si>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</si>
  <si>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</si>
  <si>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</si>
  <si>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</si>
  <si>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</si>
  <si>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</si>
  <si>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</si>
  <si>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</si>
  <si>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</si>
  <si>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</si>
  <si>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</si>
  <si>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</si>
  <si>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</si>
  <si>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</si>
  <si>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</si>
  <si>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</si>
  <si>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</si>
  <si>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</si>
  <si>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Tes. Gerencial</t>
  </si>
  <si>
    <t>16</t>
  </si>
  <si>
    <t>17</t>
  </si>
  <si>
    <t>PROVISAO CONCEDIDA</t>
  </si>
  <si>
    <t>DESTAQUE RECEBIDO</t>
  </si>
  <si>
    <t>Access-Fev</t>
  </si>
  <si>
    <t>Conor</t>
  </si>
  <si>
    <t>Mês Lançamento: ABR/2017</t>
  </si>
  <si>
    <t>Access-Abr</t>
  </si>
  <si>
    <t>Mês Lançamento: MAI/2017</t>
  </si>
  <si>
    <t>Access-Mai</t>
  </si>
  <si>
    <t>Mês Lançamento: JUL/2017</t>
  </si>
  <si>
    <t>Mês Lançamento: JUN/2017</t>
  </si>
  <si>
    <t>Access-Jun</t>
  </si>
  <si>
    <t>Access-Jul</t>
  </si>
  <si>
    <t>Mês Lançamento: AGO/2017</t>
  </si>
  <si>
    <t>Saldo (Moeda Origem Item Informação)</t>
  </si>
  <si>
    <t>Access-Ago</t>
  </si>
  <si>
    <t>Mês Lançamento: SET/2017</t>
  </si>
  <si>
    <t>PSet</t>
  </si>
  <si>
    <t>Access-Set</t>
  </si>
  <si>
    <t>Mês Lançamento: OUT/2017</t>
  </si>
  <si>
    <t>POut</t>
  </si>
  <si>
    <t>Access-Out</t>
  </si>
  <si>
    <t>Mês Lançamento: NOV/2017</t>
  </si>
  <si>
    <t>Mês Lançamento: DEZ/2017</t>
  </si>
  <si>
    <t>Mês Lançamento: JAN/2018</t>
  </si>
  <si>
    <t>25208</t>
  </si>
  <si>
    <t>SUPERINTENDENCIA DE SEGUROS PRIVADOS</t>
  </si>
  <si>
    <t>8100</t>
  </si>
  <si>
    <t>36211</t>
  </si>
  <si>
    <t>FUNDACAO NACIONAL DE SAUDE</t>
  </si>
  <si>
    <t>6100</t>
  </si>
  <si>
    <t>36212</t>
  </si>
  <si>
    <t>AGENCIA NACIONAL DE VIGILANCIA SANITARIA</t>
  </si>
  <si>
    <t>39252</t>
  </si>
  <si>
    <t>DEPTO.NAC.DE INFRA±ESTRUT.DE TRANSPORTES-DNIT</t>
  </si>
  <si>
    <t>0151</t>
  </si>
  <si>
    <t>CONTR.SOCIAL S/O LUCRO DAS PESSOAS JURIDICAS</t>
  </si>
  <si>
    <t xml:space="preserve">CONOR </t>
  </si>
  <si>
    <t>UG 090035</t>
  </si>
  <si>
    <t>Mês Lançamento: FEV/2018</t>
  </si>
  <si>
    <t>Mês Lançamento: MAR/2018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</si>
</sst>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0" fontId="59" fillId="0" borderId="0" xfId="233"/>
    <xf numFmtId="164" fontId="59" fillId="0" borderId="0" xfId="233" applyNumberFormat="1" applyAlignment="1"/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6" fillId="0" borderId="21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0" xfId="380" applyFont="1"/>
    <xf numFmtId="43" fontId="2" fillId="0" borderId="0" xfId="380" applyFont="1"/>
    <xf numFmtId="0" fontId="0" fillId="0" borderId="0" xfId="0"/>
    <xf numFmtId="4" fontId="1" fillId="24" borderId="0" xfId="228" quotePrefix="1" applyNumberFormat="1" applyFont="1" applyFill="1" applyAlignment="1">
      <alignment horizontal="center"/>
    </xf>
    <xf numFmtId="43" fontId="2" fillId="0" borderId="0" xfId="380" applyFont="1" applyFill="1"/>
    <xf numFmtId="0" fontId="0" fillId="0" borderId="0" xfId="0"/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32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42</xdr:row>
      <xdr:rowOff>40822</xdr:rowOff>
    </xdr:from>
    <xdr:to>
      <xdr:col>20</xdr:col>
      <xdr:colOff>394607</xdr:colOff>
      <xdr:row>45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54"/>
  <sheetViews>
    <sheetView showGridLines="0" view="pageBreakPreview" topLeftCell="G25" zoomScale="75" zoomScaleNormal="100" zoomScaleSheetLayoutView="75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43101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" t="s">
        <v>71</v>
      </c>
      <c r="M8" s="8" t="s">
        <v>72</v>
      </c>
      <c r="N8" s="102"/>
      <c r="O8" s="102"/>
      <c r="P8" s="9" t="s">
        <v>4</v>
      </c>
      <c r="Q8" s="9" t="s">
        <v>5</v>
      </c>
      <c r="R8" s="10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17408613</v>
      </c>
      <c r="R10" s="39">
        <f>N10-O10+P10+Q10</f>
        <v>17408613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3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649188</v>
      </c>
      <c r="R11" s="26">
        <f t="shared" ref="R11:R33" si="1">N11-O11+P11+Q11</f>
        <v>649188</v>
      </c>
      <c r="S11" s="26">
        <f>'Access-Jan'!O10</f>
        <v>0</v>
      </c>
      <c r="T11" s="41">
        <f t="shared" ref="T11:T33" si="2">IF(R11&gt;0,S11/R11,0)</f>
        <v>0</v>
      </c>
      <c r="U11" s="26">
        <f>'Access-Jan'!P10</f>
        <v>0</v>
      </c>
      <c r="V11" s="41">
        <f t="shared" ref="V11:V33" si="3">IF(R11&gt;0,U11/R11,0)</f>
        <v>0</v>
      </c>
      <c r="W11" s="26">
        <f>'Access-Jan'!Q10</f>
        <v>0</v>
      </c>
      <c r="X11" s="41">
        <f t="shared" ref="X11:X33" si="4">IF(R11&gt;0,W11/R11,0)</f>
        <v>0</v>
      </c>
    </row>
    <row r="12" spans="1:24" ht="28.5" customHeight="1">
      <c r="A12" s="31" t="str">
        <f>'Access-Jan'!A11</f>
        <v>20201</v>
      </c>
      <c r="B12" s="27" t="str">
        <f>'Access-Jan'!B11</f>
        <v>INSTIT.NAC.DE COLONIZ.E REF.AGRARIA - INCRA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1384084</v>
      </c>
      <c r="R12" s="26">
        <f t="shared" si="1"/>
        <v>1384084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24204</v>
      </c>
      <c r="B13" s="27" t="str">
        <f>'Access-Jan'!B12</f>
        <v>COMISSAO NACIONAL DE ENERGIA NUCLEAR - CNEN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81026</v>
      </c>
      <c r="R13" s="26">
        <f t="shared" si="1"/>
        <v>81026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24204</v>
      </c>
      <c r="B14" s="27" t="str">
        <f>'Access-Jan'!B13</f>
        <v>COMISSAO NACIONAL DE ENERGIA NUCLEAR - CNEN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1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473297</v>
      </c>
      <c r="R14" s="26">
        <f t="shared" si="1"/>
        <v>473297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25201</v>
      </c>
      <c r="B15" s="27" t="str">
        <f>'Access-Jan'!B14</f>
        <v>BANCO CENTRAL DO BRASIL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3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2005124</v>
      </c>
      <c r="R15" s="26">
        <f t="shared" si="1"/>
        <v>2005124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25208</v>
      </c>
      <c r="B16" s="27" t="str">
        <f>'Access-Jan'!B15</f>
        <v>SUPERINTENDENCIA DE SEGUROS PRIVADOS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107961</v>
      </c>
      <c r="R16" s="26">
        <f t="shared" si="1"/>
        <v>107961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26262</v>
      </c>
      <c r="B17" s="27" t="str">
        <f>'Access-Jan'!B16</f>
        <v>UNIVERSIDADE FEDERAL DE SAO PAULO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8100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238991</v>
      </c>
      <c r="R17" s="26">
        <f t="shared" si="1"/>
        <v>238991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26262</v>
      </c>
      <c r="B18" s="27" t="str">
        <f>'Access-Jan'!B17</f>
        <v>UNIVERSIDADE FEDERAL DE SAO PAULO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8100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2916635</v>
      </c>
      <c r="R18" s="26">
        <f t="shared" si="1"/>
        <v>2916635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26280</v>
      </c>
      <c r="B19" s="27" t="str">
        <f>'Access-Jan'!B18</f>
        <v>FUNDACAO UNIVERSIDADE FEDERAL DE SAO CARLOS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8100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5897298</v>
      </c>
      <c r="R19" s="26">
        <f t="shared" si="1"/>
        <v>5897298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26283</v>
      </c>
      <c r="B20" s="27" t="str">
        <f>'Access-Jan'!B19</f>
        <v>FUNDACAO UNIVERSIDADE FED.DE MATO GROS.DO SUL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8100</v>
      </c>
      <c r="I20" s="27" t="str">
        <f>'Access-Jan'!K19</f>
        <v>RECURSOS ORDINARIOS</v>
      </c>
      <c r="J20" s="23" t="str">
        <f>'Access-Jan'!L19</f>
        <v>3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162615</v>
      </c>
      <c r="R20" s="26">
        <f t="shared" si="1"/>
        <v>162615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26283</v>
      </c>
      <c r="B21" s="27" t="str">
        <f>'Access-Jan'!B20</f>
        <v>FUNDACAO UNIVERSIDADE FED.DE MATO GROS.DO SUL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8100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2915984</v>
      </c>
      <c r="R21" s="26">
        <f t="shared" si="1"/>
        <v>2915984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26352</v>
      </c>
      <c r="B22" s="27" t="str">
        <f>'Access-Jan'!B21</f>
        <v>FUNDACAO UNIVERSIDADE FEDERAL DO ABC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8100</v>
      </c>
      <c r="I22" s="27" t="str">
        <f>'Access-Jan'!K21</f>
        <v>RECURSOS ORDINARIOS</v>
      </c>
      <c r="J22" s="23" t="str">
        <f>'Access-Jan'!L21</f>
        <v>1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129698</v>
      </c>
      <c r="R22" s="26">
        <f t="shared" si="1"/>
        <v>129698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36211</v>
      </c>
      <c r="B23" s="27" t="str">
        <f>'Access-Jan'!B22</f>
        <v>FUNDACAO NACIONAL DE SAUDE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2</v>
      </c>
      <c r="H23" s="23" t="str">
        <f>'Access-Jan'!J22</f>
        <v>6100</v>
      </c>
      <c r="I23" s="27" t="str">
        <f>'Access-Jan'!K22</f>
        <v>RECURSOS ORDINARIOS</v>
      </c>
      <c r="J23" s="23" t="str">
        <f>'Access-Jan'!L22</f>
        <v>3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88755</v>
      </c>
      <c r="R23" s="26">
        <f t="shared" si="1"/>
        <v>88755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36211</v>
      </c>
      <c r="B24" s="27" t="str">
        <f>'Access-Jan'!B23</f>
        <v>FUNDACAO NACIONAL DE SAUDE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6100</v>
      </c>
      <c r="I24" s="27" t="str">
        <f>'Access-Jan'!K23</f>
        <v>RECURSOS ORDINARIOS</v>
      </c>
      <c r="J24" s="23" t="str">
        <f>'Access-Jan'!L23</f>
        <v>1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447392</v>
      </c>
      <c r="R24" s="26">
        <f t="shared" si="1"/>
        <v>447392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36212</v>
      </c>
      <c r="B25" s="27" t="str">
        <f>'Access-Jan'!B24</f>
        <v>AGENCIA NACIONAL DE VIGILANCIA SANITARIA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6100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134216</v>
      </c>
      <c r="R25" s="26">
        <f t="shared" si="1"/>
        <v>134216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39252</v>
      </c>
      <c r="B26" s="27" t="str">
        <f>'Access-Jan'!B25</f>
        <v>DEPTO.NAC.DE INFRA±ESTRUT.DE TRANSPORTES-DNIT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1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309765</v>
      </c>
      <c r="R26" s="26">
        <f t="shared" si="1"/>
        <v>309765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40203</v>
      </c>
      <c r="B27" s="27" t="str">
        <f>'Access-Jan'!B26</f>
        <v>FUNDACAO JORGE DUPRAT FIG.DE SEG.MED.TRABALHO</v>
      </c>
      <c r="C27" s="23" t="str">
        <f>CONCATENATE('Access-Jan'!C26,".",'Access-Jan'!D26)</f>
        <v>28.846</v>
      </c>
      <c r="D27" s="23" t="str">
        <f>CONCATENATE('Access-Jan'!E26,".",'Access-Jan'!G26)</f>
        <v>0901.0005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(PRECATORIOS)</v>
      </c>
      <c r="G27" s="23" t="str">
        <f>'Access-Jan'!I26</f>
        <v>1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1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0</v>
      </c>
      <c r="Q27" s="26">
        <f>IF('Access-Jan'!N26&gt;0,'Access-Jan'!N26,0)</f>
        <v>508428</v>
      </c>
      <c r="R27" s="26">
        <f t="shared" si="1"/>
        <v>508428</v>
      </c>
      <c r="S27" s="26">
        <f>'Access-Jan'!O26</f>
        <v>0</v>
      </c>
      <c r="T27" s="41">
        <f t="shared" si="2"/>
        <v>0</v>
      </c>
      <c r="U27" s="26">
        <f>'Access-Jan'!P26</f>
        <v>0</v>
      </c>
      <c r="V27" s="41">
        <f t="shared" si="3"/>
        <v>0</v>
      </c>
      <c r="W27" s="26">
        <f>'Access-Jan'!Q26</f>
        <v>0</v>
      </c>
      <c r="X27" s="41">
        <f t="shared" si="4"/>
        <v>0</v>
      </c>
    </row>
    <row r="28" spans="1:24" ht="28.5" customHeight="1">
      <c r="A28" s="31" t="str">
        <f>'Access-Jan'!A27</f>
        <v>55201</v>
      </c>
      <c r="B28" s="27" t="str">
        <f>'Access-Jan'!B27</f>
        <v>INSTITUTO NACIONAL DO SEGURO SOCIAL - INSS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70283705</v>
      </c>
      <c r="R28" s="26">
        <f t="shared" si="1"/>
        <v>70283705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55201</v>
      </c>
      <c r="B29" s="27" t="str">
        <f>'Access-Jan'!B28</f>
        <v>INSTITUTO NACIONAL DO SEGURO SOCIAL - INSS</v>
      </c>
      <c r="C29" s="23" t="str">
        <f>CONCATENATE('Access-Jan'!C28,".",'Access-Jan'!D28)</f>
        <v>28.846</v>
      </c>
      <c r="D29" s="23" t="str">
        <f>CONCATENATE('Access-Jan'!E28,".",'Access-Jan'!G28)</f>
        <v>0901.0005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(PRECATORIOS)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1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0</v>
      </c>
      <c r="Q29" s="26">
        <f>IF('Access-Jan'!N28&gt;0,'Access-Jan'!N28,0)</f>
        <v>55740299</v>
      </c>
      <c r="R29" s="26">
        <f t="shared" si="1"/>
        <v>55740299</v>
      </c>
      <c r="S29" s="26">
        <f>'Access-Jan'!O28</f>
        <v>0</v>
      </c>
      <c r="T29" s="41">
        <f t="shared" si="2"/>
        <v>0</v>
      </c>
      <c r="U29" s="26">
        <f>'Access-Jan'!P28</f>
        <v>0</v>
      </c>
      <c r="V29" s="41">
        <f t="shared" si="3"/>
        <v>0</v>
      </c>
      <c r="W29" s="26">
        <f>'Access-Jan'!Q28</f>
        <v>0</v>
      </c>
      <c r="X29" s="41">
        <f t="shared" si="4"/>
        <v>0</v>
      </c>
    </row>
    <row r="30" spans="1:24" ht="28.5" customHeight="1">
      <c r="A30" s="31" t="str">
        <f>'Access-Jan'!A29</f>
        <v>55901</v>
      </c>
      <c r="B30" s="27" t="str">
        <f>'Access-Jan'!B29</f>
        <v>FUNDO NACIONAL DE ASSISTENCIA SOCIAL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2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3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43522926</v>
      </c>
      <c r="R30" s="26">
        <f t="shared" si="1"/>
        <v>43522926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55901</v>
      </c>
      <c r="B31" s="27" t="str">
        <f>'Access-Jan'!B30</f>
        <v>FUNDO NACIONAL DE ASSISTENCIA SOCIAL</v>
      </c>
      <c r="C31" s="23" t="str">
        <f>CONCATENATE('Access-Jan'!C30,".",'Access-Jan'!D30)</f>
        <v>28.846</v>
      </c>
      <c r="D31" s="23" t="str">
        <f>CONCATENATE('Access-Jan'!E30,".",'Access-Jan'!G30)</f>
        <v>0901.0625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DE PEQUENO VALOR</v>
      </c>
      <c r="G31" s="23" t="str">
        <f>'Access-Jan'!I30</f>
        <v>2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3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2433970</v>
      </c>
      <c r="Q31" s="26">
        <f>IF('Access-Jan'!N30&gt;0,'Access-Jan'!N30,0)</f>
        <v>0</v>
      </c>
      <c r="R31" s="26">
        <f t="shared" si="1"/>
        <v>2433970</v>
      </c>
      <c r="S31" s="26">
        <f>'Access-Jan'!O30</f>
        <v>2433970</v>
      </c>
      <c r="T31" s="41">
        <f t="shared" si="2"/>
        <v>1</v>
      </c>
      <c r="U31" s="26">
        <f>'Access-Jan'!P30</f>
        <v>2433968.7200000002</v>
      </c>
      <c r="V31" s="41">
        <f t="shared" si="3"/>
        <v>0.99999947411019863</v>
      </c>
      <c r="W31" s="26">
        <f>'Access-Jan'!Q30</f>
        <v>2433968.7200000002</v>
      </c>
      <c r="X31" s="41">
        <f t="shared" si="4"/>
        <v>0.99999947411019863</v>
      </c>
    </row>
    <row r="32" spans="1:24" ht="28.5" customHeight="1">
      <c r="A32" s="31" t="str">
        <f>'Access-Jan'!A31</f>
        <v>55902</v>
      </c>
      <c r="B32" s="27" t="str">
        <f>'Access-Jan'!B31</f>
        <v>FUNDO DO REGIME GERAL DA PREVID.SOCIAL-FRGPS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2</v>
      </c>
      <c r="H32" s="23" t="str">
        <f>'Access-Jan'!J31</f>
        <v>0151</v>
      </c>
      <c r="I32" s="27" t="str">
        <f>'Access-Jan'!K31</f>
        <v>CONTR.SOCIAL S/O LUCRO DAS PESSOAS JURIDICAS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2040901596</v>
      </c>
      <c r="R32" s="26">
        <f t="shared" si="1"/>
        <v>2040901596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55902</v>
      </c>
      <c r="B33" s="27" t="str">
        <f>'Access-Jan'!B32</f>
        <v>FUNDO DO REGIME GERAL DA PREVID.SOCIAL-FRGPS</v>
      </c>
      <c r="C33" s="23" t="str">
        <f>CONCATENATE('Access-Jan'!C32,".",'Access-Jan'!D32)</f>
        <v>28.846</v>
      </c>
      <c r="D33" s="23" t="str">
        <f>CONCATENATE('Access-Jan'!E32,".",'Access-Jan'!G32)</f>
        <v>0901.0625</v>
      </c>
      <c r="E33" s="27" t="str">
        <f>'Access-Jan'!F32</f>
        <v>OPERACOES ESPECIAIS: CUMPRIMENTO DE SENTENCAS JUDICIAIS</v>
      </c>
      <c r="F33" s="27" t="str">
        <f>'Access-Jan'!H32</f>
        <v>SENTENCAS JUDICIAIS TRANSITADAS EM JULGADO DE PEQUENO VALOR</v>
      </c>
      <c r="G33" s="23" t="str">
        <f>'Access-Jan'!I32</f>
        <v>2</v>
      </c>
      <c r="H33" s="23" t="str">
        <f>'Access-Jan'!J32</f>
        <v>0151</v>
      </c>
      <c r="I33" s="27" t="str">
        <f>'Access-Jan'!K32</f>
        <v>CONTR.SOCIAL S/O LUCRO DAS PESSOAS JURIDICAS</v>
      </c>
      <c r="J33" s="23" t="str">
        <f>'Access-Jan'!L32</f>
        <v>3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27543879</v>
      </c>
      <c r="Q33" s="26">
        <f>IF('Access-Jan'!N32&gt;0,'Access-Jan'!N32,0)</f>
        <v>0</v>
      </c>
      <c r="R33" s="26">
        <f t="shared" si="1"/>
        <v>27543879</v>
      </c>
      <c r="S33" s="26">
        <f>'Access-Jan'!O32</f>
        <v>27543879</v>
      </c>
      <c r="T33" s="41">
        <f t="shared" si="2"/>
        <v>1</v>
      </c>
      <c r="U33" s="26">
        <f>'Access-Jan'!P32</f>
        <v>27543877.379999999</v>
      </c>
      <c r="V33" s="41">
        <f t="shared" si="3"/>
        <v>0.99999994118475466</v>
      </c>
      <c r="W33" s="26">
        <f>'Access-Jan'!Q32</f>
        <v>27543877.379999999</v>
      </c>
      <c r="X33" s="41">
        <f t="shared" si="4"/>
        <v>0.99999994118475466</v>
      </c>
    </row>
    <row r="34" spans="1:24" s="89" customFormat="1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0901.0005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(PRECATORIOS)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5</v>
      </c>
      <c r="K34" s="24"/>
      <c r="L34" s="24"/>
      <c r="M34" s="24"/>
      <c r="N34" s="24">
        <f t="shared" ref="N34" si="5">K34+L34-M34</f>
        <v>0</v>
      </c>
      <c r="O34" s="24"/>
      <c r="P34" s="26">
        <f>IF('Access-Jan'!N33=0,'Access-Jan'!M33,0)</f>
        <v>0</v>
      </c>
      <c r="Q34" s="26">
        <f>IF('Access-Jan'!N33&gt;0,'Access-Jan'!N33,0)</f>
        <v>77418332</v>
      </c>
      <c r="R34" s="26">
        <f t="shared" ref="R34" si="6">N34-O34+P34+Q34</f>
        <v>77418332</v>
      </c>
      <c r="S34" s="26">
        <f>'Access-Jan'!O33</f>
        <v>0</v>
      </c>
      <c r="T34" s="41">
        <f t="shared" ref="T34" si="7">IF(R34&gt;0,S34/R34,0)</f>
        <v>0</v>
      </c>
      <c r="U34" s="26">
        <f>'Access-Jan'!P33</f>
        <v>0</v>
      </c>
      <c r="V34" s="41">
        <f t="shared" ref="V34" si="8">IF(R34&gt;0,U34/R34,0)</f>
        <v>0</v>
      </c>
      <c r="W34" s="26">
        <f>'Access-Jan'!Q33</f>
        <v>0</v>
      </c>
      <c r="X34" s="41">
        <f t="shared" ref="X34" si="9">IF(R34&gt;0,W34/R34,0)</f>
        <v>0</v>
      </c>
    </row>
    <row r="35" spans="1:24" s="89" customFormat="1" ht="28.5" customHeigh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0901.0005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(PRECATORIOS)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3</v>
      </c>
      <c r="K35" s="24"/>
      <c r="L35" s="24"/>
      <c r="M35" s="24"/>
      <c r="N35" s="24">
        <f t="shared" ref="N35:N37" si="10">K35+L35-M35</f>
        <v>0</v>
      </c>
      <c r="O35" s="24"/>
      <c r="P35" s="26">
        <f>IF('Access-Jan'!N34=0,'Access-Jan'!M34,0)</f>
        <v>0</v>
      </c>
      <c r="Q35" s="26">
        <f>IF('Access-Jan'!N34&gt;0,'Access-Jan'!N34,0)</f>
        <v>773188139</v>
      </c>
      <c r="R35" s="26">
        <f t="shared" ref="R35:R37" si="11">N35-O35+P35+Q35</f>
        <v>773188139</v>
      </c>
      <c r="S35" s="26">
        <f>'Access-Jan'!O34</f>
        <v>0</v>
      </c>
      <c r="T35" s="41">
        <f t="shared" ref="T35:T37" si="12">IF(R35&gt;0,S35/R35,0)</f>
        <v>0</v>
      </c>
      <c r="U35" s="26">
        <f>'Access-Jan'!P34</f>
        <v>0</v>
      </c>
      <c r="V35" s="41">
        <f t="shared" ref="V35:V37" si="13">IF(R35&gt;0,U35/R35,0)</f>
        <v>0</v>
      </c>
      <c r="W35" s="26">
        <f>'Access-Jan'!Q34</f>
        <v>0</v>
      </c>
      <c r="X35" s="41">
        <f t="shared" ref="X35:X37" si="14">IF(R35&gt;0,W35/R35,0)</f>
        <v>0</v>
      </c>
    </row>
    <row r="36" spans="1:24" s="89" customFormat="1" ht="28.5" customHeight="1">
      <c r="A36" s="31" t="str">
        <f>'Access-Jan'!A35</f>
        <v>71103</v>
      </c>
      <c r="B36" s="27" t="str">
        <f>'Access-Jan'!B35</f>
        <v>ENCARGOS FINANC.DA UNIAO-SENTENCAS JUDICIAIS</v>
      </c>
      <c r="C36" s="23" t="str">
        <f>CONCATENATE('Access-Jan'!C35,".",'Access-Jan'!D35)</f>
        <v>28.846</v>
      </c>
      <c r="D36" s="23" t="str">
        <f>CONCATENATE('Access-Jan'!E35,".",'Access-Jan'!G35)</f>
        <v>0901.0005</v>
      </c>
      <c r="E36" s="27" t="str">
        <f>'Access-Jan'!F35</f>
        <v>OPERACOES ESPECIAIS: CUMPRIMENTO DE SENTENCAS JUDICIAIS</v>
      </c>
      <c r="F36" s="27" t="str">
        <f>'Access-Jan'!H35</f>
        <v>SENTENCAS JUDICIAIS TRANSITADAS EM JULGADO (PRECATORIOS)</v>
      </c>
      <c r="G36" s="23" t="str">
        <f>'Access-Jan'!I35</f>
        <v>1</v>
      </c>
      <c r="H36" s="23" t="str">
        <f>'Access-Jan'!J35</f>
        <v>0100</v>
      </c>
      <c r="I36" s="27" t="str">
        <f>'Access-Jan'!K35</f>
        <v>RECURSOS ORDINARIOS</v>
      </c>
      <c r="J36" s="23" t="str">
        <f>'Access-Jan'!L35</f>
        <v>1</v>
      </c>
      <c r="K36" s="24"/>
      <c r="L36" s="24"/>
      <c r="M36" s="24"/>
      <c r="N36" s="24">
        <f t="shared" si="10"/>
        <v>0</v>
      </c>
      <c r="O36" s="24"/>
      <c r="P36" s="26">
        <f>IF('Access-Jan'!N35=0,'Access-Jan'!M35,0)</f>
        <v>0</v>
      </c>
      <c r="Q36" s="26">
        <f>IF('Access-Jan'!N35&gt;0,'Access-Jan'!N35,0)</f>
        <v>85860033</v>
      </c>
      <c r="R36" s="26">
        <f t="shared" si="11"/>
        <v>85860033</v>
      </c>
      <c r="S36" s="26">
        <f>'Access-Jan'!O35</f>
        <v>0</v>
      </c>
      <c r="T36" s="41">
        <f t="shared" si="12"/>
        <v>0</v>
      </c>
      <c r="U36" s="26">
        <f>'Access-Jan'!P35</f>
        <v>0</v>
      </c>
      <c r="V36" s="41">
        <f t="shared" si="13"/>
        <v>0</v>
      </c>
      <c r="W36" s="26">
        <f>'Access-Jan'!Q35</f>
        <v>0</v>
      </c>
      <c r="X36" s="41">
        <f t="shared" si="14"/>
        <v>0</v>
      </c>
    </row>
    <row r="37" spans="1:24" s="89" customFormat="1" ht="28.5" customHeight="1">
      <c r="A37" s="31" t="str">
        <f>'Access-Jan'!A36</f>
        <v>71103</v>
      </c>
      <c r="B37" s="27" t="str">
        <f>'Access-Jan'!B36</f>
        <v>ENCARGOS FINANC.DA UNIAO-SENTENCAS JUDICIAIS</v>
      </c>
      <c r="C37" s="23" t="str">
        <f>CONCATENATE('Access-Jan'!C36,".",'Access-Jan'!D36)</f>
        <v>28.846</v>
      </c>
      <c r="D37" s="23" t="str">
        <f>CONCATENATE('Access-Jan'!E36,".",'Access-Jan'!G36)</f>
        <v>0901.00G5</v>
      </c>
      <c r="E37" s="27" t="str">
        <f>'Access-Jan'!F36</f>
        <v>OPERACOES ESPECIAIS: CUMPRIMENTO DE SENTENCAS JUDICIAIS</v>
      </c>
      <c r="F37" s="27" t="str">
        <f>'Access-Jan'!H36</f>
        <v>CONTRIBUICAO DA UNIAO, DE SUAS AUTARQUIAS E FUNDACOES PARA O</v>
      </c>
      <c r="G37" s="23" t="str">
        <f>'Access-Jan'!I36</f>
        <v>1</v>
      </c>
      <c r="H37" s="23" t="str">
        <f>'Access-Jan'!J36</f>
        <v>0100</v>
      </c>
      <c r="I37" s="27" t="str">
        <f>'Access-Jan'!K36</f>
        <v>RECURSOS ORDINARIOS</v>
      </c>
      <c r="J37" s="23" t="str">
        <f>'Access-Jan'!L36</f>
        <v>1</v>
      </c>
      <c r="K37" s="24"/>
      <c r="L37" s="24"/>
      <c r="M37" s="24"/>
      <c r="N37" s="24">
        <f t="shared" si="10"/>
        <v>0</v>
      </c>
      <c r="O37" s="24"/>
      <c r="P37" s="26">
        <f>IF('Access-Jan'!N36=0,'Access-Jan'!M36,0)</f>
        <v>624142</v>
      </c>
      <c r="Q37" s="26">
        <f>IF('Access-Jan'!N36&gt;0,'Access-Jan'!N36,0)</f>
        <v>0</v>
      </c>
      <c r="R37" s="26">
        <f t="shared" si="11"/>
        <v>624142</v>
      </c>
      <c r="S37" s="26">
        <f>'Access-Jan'!O36</f>
        <v>624140.52</v>
      </c>
      <c r="T37" s="41">
        <f t="shared" si="12"/>
        <v>0.99999762874474085</v>
      </c>
      <c r="U37" s="26">
        <f>'Access-Jan'!P36</f>
        <v>624140.52</v>
      </c>
      <c r="V37" s="41">
        <f t="shared" si="13"/>
        <v>0.99999762874474085</v>
      </c>
      <c r="W37" s="26">
        <f>'Access-Jan'!Q36</f>
        <v>624140.52</v>
      </c>
      <c r="X37" s="41">
        <f t="shared" si="14"/>
        <v>0.99999762874474085</v>
      </c>
    </row>
    <row r="38" spans="1:24" s="89" customFormat="1" ht="28.5" customHeight="1">
      <c r="A38" s="31" t="str">
        <f>'Access-Jan'!A37</f>
        <v>71103</v>
      </c>
      <c r="B38" s="27" t="str">
        <f>'Access-Jan'!B37</f>
        <v>ENCARGOS FINANC.DA UNIAO-SENTENCAS JUDICIAIS</v>
      </c>
      <c r="C38" s="23" t="str">
        <f>CONCATENATE('Access-Jan'!C37,".",'Access-Jan'!D37)</f>
        <v>28.846</v>
      </c>
      <c r="D38" s="23" t="str">
        <f>CONCATENATE('Access-Jan'!E37,".",'Access-Jan'!G37)</f>
        <v>0901.0625</v>
      </c>
      <c r="E38" s="27" t="str">
        <f>'Access-Jan'!F37</f>
        <v>OPERACOES ESPECIAIS: CUMPRIMENTO DE SENTENCAS JUDICIAIS</v>
      </c>
      <c r="F38" s="27" t="str">
        <f>'Access-Jan'!H37</f>
        <v>SENTENCAS JUDICIAIS TRANSITADAS EM JULGADO DE PEQUENO VALOR</v>
      </c>
      <c r="G38" s="23" t="str">
        <f>'Access-Jan'!I37</f>
        <v>1</v>
      </c>
      <c r="H38" s="23" t="str">
        <f>'Access-Jan'!J37</f>
        <v>0100</v>
      </c>
      <c r="I38" s="27" t="str">
        <f>'Access-Jan'!K37</f>
        <v>RECURSOS ORDINARIOS</v>
      </c>
      <c r="J38" s="23" t="str">
        <f>'Access-Jan'!L37</f>
        <v>3</v>
      </c>
      <c r="K38" s="24"/>
      <c r="L38" s="24"/>
      <c r="M38" s="24"/>
      <c r="N38" s="24">
        <f t="shared" ref="N38" si="15">K38+L38-M38</f>
        <v>0</v>
      </c>
      <c r="O38" s="24"/>
      <c r="P38" s="26">
        <f>IF('Access-Jan'!N37=0,'Access-Jan'!M37,0)</f>
        <v>4344101</v>
      </c>
      <c r="Q38" s="26">
        <f>IF('Access-Jan'!N37&gt;0,'Access-Jan'!N37,0)</f>
        <v>0</v>
      </c>
      <c r="R38" s="26">
        <f t="shared" ref="R38" si="16">N38-O38+P38+Q38</f>
        <v>4344101</v>
      </c>
      <c r="S38" s="26">
        <f>'Access-Jan'!O37</f>
        <v>4344101</v>
      </c>
      <c r="T38" s="41">
        <f t="shared" ref="T38" si="17">IF(R38&gt;0,S38/R38,0)</f>
        <v>1</v>
      </c>
      <c r="U38" s="26">
        <f>'Access-Jan'!P37</f>
        <v>4344099.84</v>
      </c>
      <c r="V38" s="41">
        <f t="shared" ref="V38" si="18">IF(R38&gt;0,U38/R38,0)</f>
        <v>0.99999973297121769</v>
      </c>
      <c r="W38" s="26">
        <f>'Access-Jan'!Q37</f>
        <v>4344099.84</v>
      </c>
      <c r="X38" s="41">
        <f t="shared" ref="X38" si="19">IF(R38&gt;0,W38/R38,0)</f>
        <v>0.99999973297121769</v>
      </c>
    </row>
    <row r="39" spans="1:24" s="89" customFormat="1" ht="28.5" customHeight="1" thickBot="1">
      <c r="A39" s="31" t="str">
        <f>'Access-Jan'!A38</f>
        <v>71103</v>
      </c>
      <c r="B39" s="27" t="str">
        <f>'Access-Jan'!B38</f>
        <v>ENCARGOS FINANC.DA UNIAO-SENTENCAS JUDICIAIS</v>
      </c>
      <c r="C39" s="23" t="str">
        <f>CONCATENATE('Access-Jan'!C38,".",'Access-Jan'!D38)</f>
        <v>28.846</v>
      </c>
      <c r="D39" s="23" t="str">
        <f>CONCATENATE('Access-Jan'!E38,".",'Access-Jan'!G38)</f>
        <v>0901.0625</v>
      </c>
      <c r="E39" s="27" t="str">
        <f>'Access-Jan'!F38</f>
        <v>OPERACOES ESPECIAIS: CUMPRIMENTO DE SENTENCAS JUDICIAIS</v>
      </c>
      <c r="F39" s="27" t="str">
        <f>'Access-Jan'!H38</f>
        <v>SENTENCAS JUDICIAIS TRANSITADAS EM JULGADO DE PEQUENO VALOR</v>
      </c>
      <c r="G39" s="23" t="str">
        <f>'Access-Jan'!I38</f>
        <v>1</v>
      </c>
      <c r="H39" s="23" t="str">
        <f>'Access-Jan'!J38</f>
        <v>0100</v>
      </c>
      <c r="I39" s="27" t="str">
        <f>'Access-Jan'!K38</f>
        <v>RECURSOS ORDINARIOS</v>
      </c>
      <c r="J39" s="23" t="str">
        <f>'Access-Jan'!L38</f>
        <v>1</v>
      </c>
      <c r="K39" s="24"/>
      <c r="L39" s="24"/>
      <c r="M39" s="24"/>
      <c r="N39" s="24">
        <f t="shared" ref="N39" si="20">K39+L39-M39</f>
        <v>0</v>
      </c>
      <c r="O39" s="24"/>
      <c r="P39" s="26">
        <f>IF('Access-Jan'!N38=0,'Access-Jan'!M38,0)</f>
        <v>451907</v>
      </c>
      <c r="Q39" s="26">
        <f>IF('Access-Jan'!N38&gt;0,'Access-Jan'!N38,0)</f>
        <v>0</v>
      </c>
      <c r="R39" s="26">
        <f t="shared" ref="R39" si="21">N39-O39+P39+Q39</f>
        <v>451907</v>
      </c>
      <c r="S39" s="26">
        <f>'Access-Jan'!O38</f>
        <v>451906.15</v>
      </c>
      <c r="T39" s="41">
        <f t="shared" ref="T39" si="22">IF(R39&gt;0,S39/R39,0)</f>
        <v>0.99999811908202352</v>
      </c>
      <c r="U39" s="26">
        <f>'Access-Jan'!P38</f>
        <v>451906.15</v>
      </c>
      <c r="V39" s="41">
        <f t="shared" ref="V39" si="23">IF(R39&gt;0,U39/R39,0)</f>
        <v>0.99999811908202352</v>
      </c>
      <c r="W39" s="26">
        <f>'Access-Jan'!Q38</f>
        <v>451906.15</v>
      </c>
      <c r="X39" s="41">
        <f t="shared" ref="X39" si="24">IF(R39&gt;0,W39/R39,0)</f>
        <v>0.99999811908202352</v>
      </c>
    </row>
    <row r="40" spans="1:24" ht="28.5" customHeight="1" thickBot="1">
      <c r="A40" s="103" t="s">
        <v>90</v>
      </c>
      <c r="B40" s="107"/>
      <c r="C40" s="107"/>
      <c r="D40" s="107"/>
      <c r="E40" s="107"/>
      <c r="F40" s="107"/>
      <c r="G40" s="107"/>
      <c r="H40" s="107"/>
      <c r="I40" s="107"/>
      <c r="J40" s="104"/>
      <c r="K40" s="28">
        <f t="shared" ref="K40:S40" si="25">SUM(K10:K39)</f>
        <v>0</v>
      </c>
      <c r="L40" s="28">
        <f t="shared" si="25"/>
        <v>0</v>
      </c>
      <c r="M40" s="28">
        <f t="shared" si="25"/>
        <v>0</v>
      </c>
      <c r="N40" s="28">
        <f t="shared" si="25"/>
        <v>0</v>
      </c>
      <c r="O40" s="28">
        <f t="shared" si="25"/>
        <v>0</v>
      </c>
      <c r="P40" s="42">
        <f t="shared" si="25"/>
        <v>35397999</v>
      </c>
      <c r="Q40" s="42">
        <f t="shared" si="25"/>
        <v>3182774100</v>
      </c>
      <c r="R40" s="42">
        <f t="shared" si="25"/>
        <v>3218172099</v>
      </c>
      <c r="S40" s="42">
        <f t="shared" si="25"/>
        <v>35397996.669999994</v>
      </c>
      <c r="T40" s="43">
        <f>IF(R40&gt;0,S40/R40,0)</f>
        <v>1.0999410715480195E-2</v>
      </c>
      <c r="U40" s="42">
        <f>SUM(U10:U39)</f>
        <v>35397992.609999992</v>
      </c>
      <c r="V40" s="43">
        <f>IF(R40&gt;0,U40/R40,0)</f>
        <v>1.0999409453894464E-2</v>
      </c>
      <c r="W40" s="42">
        <f>SUM(W10:W39)</f>
        <v>35397992.609999992</v>
      </c>
      <c r="X40" s="43">
        <f>IF(R40&gt;0,W40/R40,0)</f>
        <v>1.0999409453894464E-2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50">
        <f>SUM(Q40)</f>
        <v>3182774100</v>
      </c>
      <c r="R44" s="50">
        <f>SUM(R40)</f>
        <v>3218172099</v>
      </c>
      <c r="S44" s="54">
        <f>SUM(S40)</f>
        <v>35397996.669999994</v>
      </c>
      <c r="T44" s="52"/>
      <c r="U44" s="54">
        <f>SUM(U40)</f>
        <v>35397992.609999992</v>
      </c>
      <c r="V44" s="52"/>
      <c r="W44" s="54">
        <f>SUM(W40)</f>
        <v>35397992.609999992</v>
      </c>
      <c r="X44" s="49"/>
    </row>
    <row r="45" spans="1:24" ht="33.75" customHeight="1">
      <c r="A45" s="1"/>
      <c r="B45" s="1"/>
      <c r="C45" s="1"/>
      <c r="N45" s="58" t="s">
        <v>123</v>
      </c>
      <c r="O45" s="55"/>
      <c r="P45" s="53"/>
      <c r="Q45" s="91">
        <f>'Access-Jan'!N40</f>
        <v>3182774100</v>
      </c>
      <c r="R45" s="50">
        <f>'Access-Jan'!M40</f>
        <v>3218172099</v>
      </c>
      <c r="S45" s="50">
        <f>'Access-Jan'!O40</f>
        <v>35397996.669999994</v>
      </c>
      <c r="T45" s="51"/>
      <c r="U45" s="50">
        <f>'Access-Jan'!P40</f>
        <v>35397992.609999992</v>
      </c>
      <c r="V45" s="51"/>
      <c r="W45" s="50">
        <f>'Access-Jan'!Q40</f>
        <v>35397992.609999992</v>
      </c>
      <c r="X45" s="49"/>
    </row>
    <row r="46" spans="1:24" ht="33.75" customHeight="1">
      <c r="N46" s="94" t="s">
        <v>163</v>
      </c>
      <c r="O46" s="55"/>
      <c r="P46" s="53"/>
      <c r="Q46" s="50">
        <f>Q44-Q45</f>
        <v>0</v>
      </c>
      <c r="R46" s="50">
        <f>R44-R45</f>
        <v>0</v>
      </c>
      <c r="S46" s="50">
        <f>S44-S45</f>
        <v>0</v>
      </c>
      <c r="T46" s="51"/>
      <c r="U46" s="50">
        <f>U44-U45</f>
        <v>0</v>
      </c>
      <c r="V46" s="51"/>
      <c r="W46" s="50">
        <f>W44-W45</f>
        <v>0</v>
      </c>
      <c r="X46" s="49"/>
    </row>
    <row r="47" spans="1:24" ht="33.75" customHeight="1">
      <c r="C47" s="1"/>
      <c r="N47" s="94" t="s">
        <v>16</v>
      </c>
      <c r="O47" s="55"/>
      <c r="P47" s="48"/>
      <c r="R47" s="48">
        <f>+R44-R45-R46</f>
        <v>0</v>
      </c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94" t="s">
        <v>162</v>
      </c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12.75">
      <c r="N49" s="49"/>
      <c r="O49" s="49"/>
      <c r="P49" s="57"/>
      <c r="R49" s="92">
        <v>3218172099</v>
      </c>
      <c r="S49" s="92">
        <v>35397996.670000002</v>
      </c>
      <c r="T49" s="49"/>
      <c r="U49" s="92">
        <v>35397992.609999999</v>
      </c>
      <c r="V49" s="49"/>
      <c r="W49" s="92">
        <v>35397992.609999999</v>
      </c>
      <c r="X49" s="49"/>
    </row>
    <row r="50" spans="14:24" ht="25.5" customHeight="1">
      <c r="N50" s="65"/>
      <c r="O50" s="44"/>
      <c r="P50" s="44"/>
      <c r="Q50" s="90"/>
      <c r="R50" s="44">
        <f>R44-R49</f>
        <v>0</v>
      </c>
      <c r="S50" s="44">
        <f>S44-S49</f>
        <v>0</v>
      </c>
      <c r="T50" s="44"/>
      <c r="U50" s="44">
        <f>U44-U49</f>
        <v>0</v>
      </c>
      <c r="V50" s="44"/>
      <c r="W50" s="44">
        <f>W44-W49</f>
        <v>0</v>
      </c>
    </row>
    <row r="51" spans="14:24" ht="25.5" customHeight="1">
      <c r="N51" s="65"/>
      <c r="O51" s="49"/>
      <c r="P51" s="57"/>
      <c r="Q51" s="90"/>
      <c r="R51" s="66"/>
      <c r="S51" s="66"/>
      <c r="T51" s="67"/>
      <c r="U51" s="66"/>
      <c r="V51" s="67"/>
      <c r="W51" s="66"/>
    </row>
    <row r="54" spans="14:24" ht="25.5" customHeight="1">
      <c r="U54" s="91"/>
    </row>
  </sheetData>
  <mergeCells count="17">
    <mergeCell ref="A40:J40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topLeftCell="F28" zoomScale="70" zoomScaleNormal="70" zoomScaleSheetLayoutView="70" workbookViewId="0">
      <selection activeCell="N45" sqref="N45:W46"/>
    </sheetView>
  </sheetViews>
  <sheetFormatPr defaultRowHeight="25.5" customHeight="1"/>
  <cols>
    <col min="1" max="1" width="16.140625" style="79" customWidth="1"/>
    <col min="2" max="2" width="48" style="79" customWidth="1"/>
    <col min="3" max="3" width="11.85546875" style="79" customWidth="1"/>
    <col min="4" max="4" width="18.85546875" style="79" customWidth="1"/>
    <col min="5" max="5" width="56.42578125" style="79" customWidth="1"/>
    <col min="6" max="6" width="63.42578125" style="79" customWidth="1"/>
    <col min="7" max="7" width="7.85546875" style="79" customWidth="1"/>
    <col min="8" max="8" width="9.140625" style="79"/>
    <col min="9" max="9" width="27.140625" style="79" customWidth="1"/>
    <col min="10" max="10" width="5.85546875" style="79" customWidth="1"/>
    <col min="11" max="11" width="9.140625" style="79"/>
    <col min="12" max="12" width="14" style="79" customWidth="1"/>
    <col min="13" max="14" width="14.140625" style="79" customWidth="1"/>
    <col min="15" max="15" width="16.5703125" style="79" customWidth="1"/>
    <col min="16" max="17" width="18" style="79" customWidth="1"/>
    <col min="18" max="18" width="31" style="79" customWidth="1"/>
    <col min="19" max="19" width="31.85546875" style="79" customWidth="1"/>
    <col min="20" max="20" width="12.85546875" style="79" customWidth="1"/>
    <col min="21" max="21" width="22" style="79" customWidth="1"/>
    <col min="22" max="22" width="15.42578125" style="79" bestFit="1" customWidth="1"/>
    <col min="23" max="23" width="17.140625" style="79" customWidth="1"/>
    <col min="24" max="16384" width="9.140625" style="79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43009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76" t="s">
        <v>71</v>
      </c>
      <c r="M8" s="76" t="s">
        <v>72</v>
      </c>
      <c r="N8" s="102"/>
      <c r="O8" s="102"/>
      <c r="P8" s="9" t="s">
        <v>4</v>
      </c>
      <c r="Q8" s="9" t="s">
        <v>5</v>
      </c>
      <c r="R8" s="102"/>
      <c r="S8" s="77" t="s">
        <v>7</v>
      </c>
      <c r="T8" s="11" t="s">
        <v>8</v>
      </c>
      <c r="U8" s="77" t="s">
        <v>9</v>
      </c>
      <c r="V8" s="12" t="s">
        <v>8</v>
      </c>
      <c r="W8" s="13" t="s">
        <v>145</v>
      </c>
      <c r="X8" s="12" t="s">
        <v>8</v>
      </c>
    </row>
    <row r="9" spans="1:24" ht="28.5" customHeight="1" thickBot="1">
      <c r="A9" s="78" t="s">
        <v>73</v>
      </c>
      <c r="B9" s="78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78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8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'Access-Out'!A10</f>
        <v>20201</v>
      </c>
      <c r="B10" s="27" t="str">
        <f>'Access-Out'!B10</f>
        <v>INSTIT.NAC.DE COLONIZ.E REF.AGRARIA - INCRA</v>
      </c>
      <c r="C10" s="23" t="str">
        <f>CONCATENATE('Access-Out'!C10,".",'Access-Out'!D10)</f>
        <v>28.846</v>
      </c>
      <c r="D10" s="23" t="str">
        <f>CONCATENATE('Access-Out'!E10,".",'Access-Out'!G10)</f>
        <v>0901.0005</v>
      </c>
      <c r="E10" s="27" t="str">
        <f>'Access-Out'!F10</f>
        <v>OPERACOES ESPECIAIS: CUMPRIMENTO DE SENTENCAS JUDICIAIS</v>
      </c>
      <c r="F10" s="37" t="str">
        <f>'Access-Out'!H10</f>
        <v>SENTENCAS JUDICIAIS TRANSITADAS EM JULGADO (PRECATORIOS)</v>
      </c>
      <c r="G10" s="23" t="str">
        <f>'Access-Out'!I10</f>
        <v>1</v>
      </c>
      <c r="H10" s="23" t="str">
        <f>'Access-Out'!J10</f>
        <v>0100</v>
      </c>
      <c r="I10" s="27" t="str">
        <f>'Access-Out'!K10</f>
        <v>RECURSOS ORDINARIOS</v>
      </c>
      <c r="J10" s="23" t="str">
        <f>'Access-Out'!L10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IF('Access-Out'!N10=0,'Access-Out'!M10,0)</f>
        <v>0</v>
      </c>
      <c r="Q10" s="26">
        <f>IF('Access-Out'!N10&gt;0,'Access-Out'!N10,0)</f>
        <v>78632149</v>
      </c>
      <c r="R10" s="26">
        <f t="shared" ref="R10:R33" si="1">N10-O10+P10+Q10</f>
        <v>78632149</v>
      </c>
      <c r="S10" s="26">
        <f>'Access-Out'!O10</f>
        <v>78632148.159999996</v>
      </c>
      <c r="T10" s="41">
        <f t="shared" ref="T10:T33" si="2">IF(R10&gt;0,S10/R10,0)</f>
        <v>0.99999998931734646</v>
      </c>
      <c r="U10" s="26">
        <f>'Access-Out'!P10</f>
        <v>78632148.159999996</v>
      </c>
      <c r="V10" s="41">
        <f t="shared" ref="V10:V33" si="3">IF(R10&gt;0,U10/R10,0)</f>
        <v>0.99999998931734646</v>
      </c>
      <c r="W10" s="26">
        <f>'Access-Out'!Q10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'Access-Out'!A11</f>
        <v>20201</v>
      </c>
      <c r="B11" s="27" t="str">
        <f>'Access-Out'!B11</f>
        <v>INSTIT.NAC.DE COLONIZ.E REF.AGRARIA - INCRA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2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6"/>
      <c r="L11" s="26"/>
      <c r="M11" s="26"/>
      <c r="N11" s="24">
        <f t="shared" si="0"/>
        <v>0</v>
      </c>
      <c r="O11" s="26"/>
      <c r="P11" s="26">
        <f>IF('Access-Out'!N11=0,'Access-Out'!M11,0)</f>
        <v>0</v>
      </c>
      <c r="Q11" s="26">
        <f>IF('Access-Out'!N11&gt;0,'Access-Out'!N11,0)</f>
        <v>901710</v>
      </c>
      <c r="R11" s="26">
        <f t="shared" si="1"/>
        <v>901710</v>
      </c>
      <c r="S11" s="26">
        <f>'Access-Out'!O11</f>
        <v>901709.03</v>
      </c>
      <c r="T11" s="41">
        <f t="shared" si="2"/>
        <v>0.99999892426611658</v>
      </c>
      <c r="U11" s="26">
        <f>'Access-Out'!P11</f>
        <v>901709.03</v>
      </c>
      <c r="V11" s="41">
        <f t="shared" si="3"/>
        <v>0.99999892426611658</v>
      </c>
      <c r="W11" s="26">
        <f>'Access-Out'!Q11</f>
        <v>901709.03</v>
      </c>
      <c r="X11" s="41">
        <f t="shared" si="4"/>
        <v>0.99999892426611658</v>
      </c>
    </row>
    <row r="12" spans="1:24" ht="28.5" customHeight="1">
      <c r="A12" s="31" t="str">
        <f>'Access-Out'!A12</f>
        <v>24204</v>
      </c>
      <c r="B12" s="27" t="str">
        <f>'Access-Out'!B12</f>
        <v>COMISSAO NACIONAL DE ENERGIA NUCLEAR - CNEN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1</v>
      </c>
      <c r="K12" s="26"/>
      <c r="L12" s="26"/>
      <c r="M12" s="26"/>
      <c r="N12" s="24">
        <f t="shared" si="0"/>
        <v>0</v>
      </c>
      <c r="O12" s="26"/>
      <c r="P12" s="26">
        <f>IF('Access-Out'!N12=0,'Access-Out'!M12,0)</f>
        <v>0</v>
      </c>
      <c r="Q12" s="26">
        <f>IF('Access-Out'!N12&gt;0,'Access-Out'!N12,0)</f>
        <v>1465928</v>
      </c>
      <c r="R12" s="26">
        <f t="shared" si="1"/>
        <v>1465928</v>
      </c>
      <c r="S12" s="26">
        <f>'Access-Out'!O12</f>
        <v>1465927.08</v>
      </c>
      <c r="T12" s="41">
        <f t="shared" si="2"/>
        <v>0.99999937241119619</v>
      </c>
      <c r="U12" s="26">
        <f>'Access-Out'!P12</f>
        <v>1465927.08</v>
      </c>
      <c r="V12" s="41">
        <f t="shared" si="3"/>
        <v>0.99999937241119619</v>
      </c>
      <c r="W12" s="26">
        <f>'Access-Out'!Q12</f>
        <v>1465927.08</v>
      </c>
      <c r="X12" s="41">
        <f t="shared" si="4"/>
        <v>0.99999937241119619</v>
      </c>
    </row>
    <row r="13" spans="1:24" ht="28.5" customHeight="1">
      <c r="A13" s="31" t="str">
        <f>'Access-Out'!A13</f>
        <v>25201</v>
      </c>
      <c r="B13" s="27" t="str">
        <f>'Access-Out'!B13</f>
        <v>BANCO CENTRAL DO BRASIL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3</v>
      </c>
      <c r="K13" s="26"/>
      <c r="L13" s="26"/>
      <c r="M13" s="26"/>
      <c r="N13" s="24">
        <f t="shared" si="0"/>
        <v>0</v>
      </c>
      <c r="O13" s="26"/>
      <c r="P13" s="26">
        <f>IF('Access-Out'!N13=0,'Access-Out'!M13,0)</f>
        <v>0</v>
      </c>
      <c r="Q13" s="26">
        <f>IF('Access-Out'!N13&gt;0,'Access-Out'!N13,0)</f>
        <v>10010111</v>
      </c>
      <c r="R13" s="26">
        <f t="shared" si="1"/>
        <v>10010111</v>
      </c>
      <c r="S13" s="26">
        <f>'Access-Out'!O13</f>
        <v>10010110.189999999</v>
      </c>
      <c r="T13" s="41">
        <f t="shared" si="2"/>
        <v>0.99999991908181629</v>
      </c>
      <c r="U13" s="26">
        <f>'Access-Out'!P13</f>
        <v>10010110.189999999</v>
      </c>
      <c r="V13" s="41">
        <f t="shared" si="3"/>
        <v>0.99999991908181629</v>
      </c>
      <c r="W13" s="26">
        <f>'Access-Out'!Q13</f>
        <v>10010110.189999999</v>
      </c>
      <c r="X13" s="41">
        <f t="shared" si="4"/>
        <v>0.99999991908181629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0901.0005</v>
      </c>
      <c r="E14" s="27" t="str">
        <f>'Access-Out'!F14</f>
        <v>OPERACOES ESPECIAIS: CUMPRIMENTO DE SENTENCAS JUDICIAIS</v>
      </c>
      <c r="F14" s="27" t="str">
        <f>'Access-Out'!H14</f>
        <v>SENTENCAS JUDICIAIS TRANSITADAS EM JULGADO (PRECATORIOS)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3</v>
      </c>
      <c r="K14" s="24"/>
      <c r="L14" s="24"/>
      <c r="M14" s="24"/>
      <c r="N14" s="24">
        <f t="shared" si="0"/>
        <v>0</v>
      </c>
      <c r="O14" s="24"/>
      <c r="P14" s="26">
        <f>IF('Access-Out'!N14=0,'Access-Out'!M14,0)</f>
        <v>0</v>
      </c>
      <c r="Q14" s="26">
        <f>IF('Access-Out'!N14&gt;0,'Access-Out'!N14,0)</f>
        <v>64364</v>
      </c>
      <c r="R14" s="26">
        <f t="shared" si="1"/>
        <v>64364</v>
      </c>
      <c r="S14" s="26">
        <f>'Access-Out'!O14</f>
        <v>64363.69</v>
      </c>
      <c r="T14" s="41">
        <f t="shared" si="2"/>
        <v>0.99999518364303031</v>
      </c>
      <c r="U14" s="26">
        <f>'Access-Out'!P14</f>
        <v>64363.69</v>
      </c>
      <c r="V14" s="41">
        <f t="shared" si="3"/>
        <v>0.99999518364303031</v>
      </c>
      <c r="W14" s="26">
        <f>'Access-Out'!Q14</f>
        <v>64363.69</v>
      </c>
      <c r="X14" s="41">
        <f t="shared" si="4"/>
        <v>0.99999518364303031</v>
      </c>
    </row>
    <row r="15" spans="1:24" ht="28.5" customHeight="1">
      <c r="A15" s="31" t="str">
        <f>'Access-Out'!A15</f>
        <v>26262</v>
      </c>
      <c r="B15" s="27" t="str">
        <f>'Access-Out'!B15</f>
        <v>UNIVERSIDADE FEDERAL DE SAO PAULO</v>
      </c>
      <c r="C15" s="23" t="str">
        <f>CONCATENATE('Access-Out'!C15,".",'Access-Out'!D15)</f>
        <v>28.846</v>
      </c>
      <c r="D15" s="23" t="str">
        <f>CONCATENATE('Access-Out'!E15,".",'Access-Out'!G15)</f>
        <v>0901.0005</v>
      </c>
      <c r="E15" s="27" t="str">
        <f>'Access-Out'!F15</f>
        <v>OPERACOES ESPECIAIS: CUMPRIMENTO DE SENTENCAS JUDICIAIS</v>
      </c>
      <c r="F15" s="27" t="str">
        <f>'Access-Out'!H15</f>
        <v>SENTENCAS JUDICIAIS TRANSITADAS EM JULGADO (PRECATORIOS)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6"/>
      <c r="L15" s="26"/>
      <c r="M15" s="26"/>
      <c r="N15" s="24">
        <f t="shared" si="0"/>
        <v>0</v>
      </c>
      <c r="O15" s="26"/>
      <c r="P15" s="26">
        <f>IF('Access-Out'!N15=0,'Access-Out'!M15,0)</f>
        <v>0</v>
      </c>
      <c r="Q15" s="26">
        <f>IF('Access-Out'!N15&gt;0,'Access-Out'!N15,0)</f>
        <v>3218529</v>
      </c>
      <c r="R15" s="26">
        <f t="shared" si="1"/>
        <v>3218529</v>
      </c>
      <c r="S15" s="26">
        <f>'Access-Out'!O15</f>
        <v>3218528.99</v>
      </c>
      <c r="T15" s="41">
        <f t="shared" si="2"/>
        <v>0.99999999689299057</v>
      </c>
      <c r="U15" s="26">
        <f>'Access-Out'!P15</f>
        <v>3218528.99</v>
      </c>
      <c r="V15" s="41">
        <f t="shared" si="3"/>
        <v>0.99999999689299057</v>
      </c>
      <c r="W15" s="26">
        <f>'Access-Out'!Q15</f>
        <v>3218528.99</v>
      </c>
      <c r="X15" s="41">
        <f t="shared" si="4"/>
        <v>0.99999999689299057</v>
      </c>
    </row>
    <row r="16" spans="1:24" ht="28.5" customHeight="1">
      <c r="A16" s="31" t="str">
        <f>'Access-Out'!A16</f>
        <v>26280</v>
      </c>
      <c r="B16" s="27" t="str">
        <f>'Access-Out'!B16</f>
        <v>FUNDACAO UNIVERSIDADE FEDERAL DE SAO CARLOS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1</v>
      </c>
      <c r="K16" s="26"/>
      <c r="L16" s="26"/>
      <c r="M16" s="26"/>
      <c r="N16" s="24">
        <f t="shared" si="0"/>
        <v>0</v>
      </c>
      <c r="O16" s="26"/>
      <c r="P16" s="26">
        <f>IF('Access-Out'!N16=0,'Access-Out'!M16,0)</f>
        <v>0</v>
      </c>
      <c r="Q16" s="26">
        <f>IF('Access-Out'!N16&gt;0,'Access-Out'!N16,0)</f>
        <v>226916</v>
      </c>
      <c r="R16" s="26">
        <f t="shared" si="1"/>
        <v>226916</v>
      </c>
      <c r="S16" s="26">
        <f>'Access-Out'!O16</f>
        <v>226915.65</v>
      </c>
      <c r="T16" s="41">
        <f t="shared" si="2"/>
        <v>0.99999845757901595</v>
      </c>
      <c r="U16" s="26">
        <f>'Access-Out'!P16</f>
        <v>226915.65</v>
      </c>
      <c r="V16" s="41">
        <f t="shared" si="3"/>
        <v>0.99999845757901595</v>
      </c>
      <c r="W16" s="26">
        <f>'Access-Out'!Q16</f>
        <v>226915.65</v>
      </c>
      <c r="X16" s="41">
        <f t="shared" si="4"/>
        <v>0.99999845757901595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3</v>
      </c>
      <c r="K17" s="24"/>
      <c r="L17" s="24"/>
      <c r="M17" s="24"/>
      <c r="N17" s="24">
        <f t="shared" si="0"/>
        <v>0</v>
      </c>
      <c r="O17" s="24"/>
      <c r="P17" s="26">
        <f>IF('Access-Out'!N17=0,'Access-Out'!M17,0)</f>
        <v>0</v>
      </c>
      <c r="Q17" s="26">
        <f>IF('Access-Out'!N17&gt;0,'Access-Out'!N17,0)</f>
        <v>233279</v>
      </c>
      <c r="R17" s="26">
        <f t="shared" si="1"/>
        <v>233279</v>
      </c>
      <c r="S17" s="26">
        <f>'Access-Out'!O17</f>
        <v>233278.87</v>
      </c>
      <c r="T17" s="41">
        <f t="shared" si="2"/>
        <v>0.99999944272737795</v>
      </c>
      <c r="U17" s="26">
        <f>'Access-Out'!P17</f>
        <v>233278.87</v>
      </c>
      <c r="V17" s="41">
        <f t="shared" si="3"/>
        <v>0.99999944272737795</v>
      </c>
      <c r="W17" s="26">
        <f>'Access-Out'!Q17</f>
        <v>233278.87</v>
      </c>
      <c r="X17" s="41">
        <f t="shared" si="4"/>
        <v>0.99999944272737795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0901.0005</v>
      </c>
      <c r="E18" s="27" t="str">
        <f>'Access-Out'!F18</f>
        <v>OPERACOES ESPECIAIS: CUMPRIMENTO DE SENTENCAS JUDICIAIS</v>
      </c>
      <c r="F18" s="27" t="str">
        <f>'Access-Out'!H18</f>
        <v>SENTENCAS JUDICIAIS TRANSITADAS EM JULGADO (PRECATORIOS)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IF('Access-Out'!N18=0,'Access-Out'!M18,0)</f>
        <v>0</v>
      </c>
      <c r="Q18" s="26">
        <f>IF('Access-Out'!N18&gt;0,'Access-Out'!N18,0)</f>
        <v>1352259</v>
      </c>
      <c r="R18" s="26">
        <f t="shared" si="1"/>
        <v>1352259</v>
      </c>
      <c r="S18" s="26">
        <f>'Access-Out'!O18</f>
        <v>1352258.69</v>
      </c>
      <c r="T18" s="41">
        <f t="shared" si="2"/>
        <v>0.99999977075397539</v>
      </c>
      <c r="U18" s="26">
        <f>'Access-Out'!P18</f>
        <v>1352258.69</v>
      </c>
      <c r="V18" s="41">
        <f t="shared" si="3"/>
        <v>0.99999977075397539</v>
      </c>
      <c r="W18" s="26">
        <f>'Access-Out'!Q18</f>
        <v>1352258.69</v>
      </c>
      <c r="X18" s="41">
        <f t="shared" si="4"/>
        <v>0.99999977075397539</v>
      </c>
    </row>
    <row r="19" spans="1:24" ht="28.5" customHeight="1">
      <c r="A19" s="31" t="str">
        <f>'Access-Out'!A19</f>
        <v>26352</v>
      </c>
      <c r="B19" s="27" t="str">
        <f>'Access-Out'!B19</f>
        <v>FUNDACAO UNIVERSIDADE FEDERAL DO ABC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1</v>
      </c>
      <c r="K19" s="24"/>
      <c r="L19" s="24"/>
      <c r="M19" s="24"/>
      <c r="N19" s="24">
        <f t="shared" si="0"/>
        <v>0</v>
      </c>
      <c r="O19" s="24"/>
      <c r="P19" s="26">
        <f>IF('Access-Out'!N19=0,'Access-Out'!M19,0)</f>
        <v>0</v>
      </c>
      <c r="Q19" s="26">
        <f>IF('Access-Out'!N19&gt;0,'Access-Out'!N19,0)</f>
        <v>97466</v>
      </c>
      <c r="R19" s="26">
        <f t="shared" si="1"/>
        <v>97466</v>
      </c>
      <c r="S19" s="26">
        <f>'Access-Out'!O19</f>
        <v>97465.95</v>
      </c>
      <c r="T19" s="41">
        <f t="shared" si="2"/>
        <v>0.99999948700059504</v>
      </c>
      <c r="U19" s="26">
        <f>'Access-Out'!P19</f>
        <v>97465.95</v>
      </c>
      <c r="V19" s="41">
        <f t="shared" si="3"/>
        <v>0.99999948700059504</v>
      </c>
      <c r="W19" s="26">
        <f>'Access-Out'!Q19</f>
        <v>97465.95</v>
      </c>
      <c r="X19" s="41">
        <f t="shared" si="4"/>
        <v>0.99999948700059504</v>
      </c>
    </row>
    <row r="20" spans="1:24" ht="28.5" customHeight="1">
      <c r="A20" s="31" t="str">
        <f>'Access-Out'!A20</f>
        <v>26439</v>
      </c>
      <c r="B20" s="27" t="str">
        <f>'Access-Out'!B20</f>
        <v>INST.FED.DE EDUC.,CIENC.E TEC.DE SAO PAULO</v>
      </c>
      <c r="C20" s="23" t="str">
        <f>CONCATENATE('Access-Out'!C20,".",'Access-Out'!D20)</f>
        <v>28.846</v>
      </c>
      <c r="D20" s="23" t="str">
        <f>CONCATENATE('Access-Out'!E20,".",'Access-Out'!G20)</f>
        <v>0901.0005</v>
      </c>
      <c r="E20" s="27" t="str">
        <f>'Access-Out'!F20</f>
        <v>OPERACOES ESPECIAIS: CUMPRIMENTO DE SENTENCAS JUDICIAIS</v>
      </c>
      <c r="F20" s="27" t="str">
        <f>'Access-Out'!H20</f>
        <v>SENTENCAS JUDICIAIS TRANSITADAS EM JULGADO (PRECATORIOS)</v>
      </c>
      <c r="G20" s="23" t="str">
        <f>'Access-Out'!I20</f>
        <v>1</v>
      </c>
      <c r="H20" s="23" t="str">
        <f>'Access-Out'!J20</f>
        <v>0100</v>
      </c>
      <c r="I20" s="27" t="str">
        <f>'Access-Out'!K20</f>
        <v>RECURSOS ORDINARIOS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IF('Access-Out'!N20=0,'Access-Out'!M20,0)</f>
        <v>0</v>
      </c>
      <c r="Q20" s="26">
        <f>IF('Access-Out'!N20&gt;0,'Access-Out'!N20,0)</f>
        <v>84203</v>
      </c>
      <c r="R20" s="26">
        <f t="shared" si="1"/>
        <v>84203</v>
      </c>
      <c r="S20" s="26">
        <f>'Access-Out'!O20</f>
        <v>84202.83</v>
      </c>
      <c r="T20" s="41">
        <f t="shared" si="2"/>
        <v>0.99999798106955806</v>
      </c>
      <c r="U20" s="26">
        <f>'Access-Out'!P20</f>
        <v>84202.83</v>
      </c>
      <c r="V20" s="41">
        <f t="shared" si="3"/>
        <v>0.99999798106955806</v>
      </c>
      <c r="W20" s="26">
        <f>'Access-Out'!Q20</f>
        <v>84202.83</v>
      </c>
      <c r="X20" s="41">
        <f t="shared" si="4"/>
        <v>0.99999798106955806</v>
      </c>
    </row>
    <row r="21" spans="1:24" ht="28.5" customHeight="1">
      <c r="A21" s="31" t="str">
        <f>'Access-Out'!A21</f>
        <v>40203</v>
      </c>
      <c r="B21" s="27" t="str">
        <f>'Access-Out'!B21</f>
        <v>FUNDACAO JORGE DUPRAT FIG.DE SEG.MED.TRABALHO</v>
      </c>
      <c r="C21" s="23" t="str">
        <f>CONCATENATE('Access-Out'!C21,".",'Access-Out'!D21)</f>
        <v>28.846</v>
      </c>
      <c r="D21" s="23" t="str">
        <f>CONCATENATE('Access-Out'!E21,".",'Access-Out'!G21)</f>
        <v>0901.0005</v>
      </c>
      <c r="E21" s="27" t="str">
        <f>'Access-Out'!F21</f>
        <v>OPERACOES ESPECIAIS: CUMPRIMENTO DE SENTENCAS JUDICIAIS</v>
      </c>
      <c r="F21" s="27" t="str">
        <f>'Access-Out'!H21</f>
        <v>SENTENCAS JUDICIAIS TRANSITADAS EM JULGADO (PRECATORIOS)</v>
      </c>
      <c r="G21" s="23" t="str">
        <f>'Access-Out'!I21</f>
        <v>1</v>
      </c>
      <c r="H21" s="23" t="str">
        <f>'Access-Out'!J21</f>
        <v>0100</v>
      </c>
      <c r="I21" s="27" t="str">
        <f>'Access-Out'!K21</f>
        <v>RECURSOS ORDINARIOS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IF('Access-Out'!N21=0,'Access-Out'!M21,0)</f>
        <v>0</v>
      </c>
      <c r="Q21" s="26">
        <f>IF('Access-Out'!N21&gt;0,'Access-Out'!N21,0)</f>
        <v>465390</v>
      </c>
      <c r="R21" s="26">
        <f t="shared" si="1"/>
        <v>465390</v>
      </c>
      <c r="S21" s="26">
        <f>'Access-Out'!O21</f>
        <v>465389.11</v>
      </c>
      <c r="T21" s="41">
        <f t="shared" si="2"/>
        <v>0.99999808762543241</v>
      </c>
      <c r="U21" s="26">
        <f>'Access-Out'!P21</f>
        <v>465389.11</v>
      </c>
      <c r="V21" s="41">
        <f t="shared" si="3"/>
        <v>0.99999808762543241</v>
      </c>
      <c r="W21" s="26">
        <f>'Access-Out'!Q21</f>
        <v>465389.11</v>
      </c>
      <c r="X21" s="41">
        <f t="shared" si="4"/>
        <v>0.99999808762543241</v>
      </c>
    </row>
    <row r="22" spans="1:24" ht="28.5" customHeight="1">
      <c r="A22" s="31" t="str">
        <f>'Access-Out'!A22</f>
        <v>44201</v>
      </c>
      <c r="B22" s="27" t="str">
        <f>'Access-Out'!B22</f>
        <v>INST.BRAS.DO MEIO AMB.E REC.NAT.RENOVAVEIS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3</v>
      </c>
      <c r="K22" s="26"/>
      <c r="L22" s="26"/>
      <c r="M22" s="26"/>
      <c r="N22" s="24">
        <f t="shared" si="0"/>
        <v>0</v>
      </c>
      <c r="O22" s="26"/>
      <c r="P22" s="26">
        <f>IF('Access-Out'!N22=0,'Access-Out'!M22,0)</f>
        <v>0</v>
      </c>
      <c r="Q22" s="26">
        <f>IF('Access-Out'!N22&gt;0,'Access-Out'!N22,0)</f>
        <v>0</v>
      </c>
      <c r="R22" s="26">
        <f t="shared" si="1"/>
        <v>0</v>
      </c>
      <c r="S22" s="26">
        <f>'Access-Out'!O22</f>
        <v>0</v>
      </c>
      <c r="T22" s="41">
        <f t="shared" si="2"/>
        <v>0</v>
      </c>
      <c r="U22" s="26">
        <f>'Access-Out'!P22</f>
        <v>0</v>
      </c>
      <c r="V22" s="41">
        <f t="shared" si="3"/>
        <v>0</v>
      </c>
      <c r="W22" s="26">
        <f>'Access-Out'!Q22</f>
        <v>0</v>
      </c>
      <c r="X22" s="41">
        <f t="shared" si="4"/>
        <v>0</v>
      </c>
    </row>
    <row r="23" spans="1:24" ht="28.5" customHeight="1">
      <c r="A23" s="31" t="str">
        <f>'Access-Out'!A23</f>
        <v>44201</v>
      </c>
      <c r="B23" s="27" t="str">
        <f>'Access-Out'!B23</f>
        <v>INST.BRAS.DO MEIO AMB.E REC.NAT.RENOVAVEIS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1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IF('Access-Out'!N23=0,'Access-Out'!M23,0)</f>
        <v>0</v>
      </c>
      <c r="Q23" s="26">
        <f>IF('Access-Out'!N23&gt;0,'Access-Out'!N23,0)</f>
        <v>206121</v>
      </c>
      <c r="R23" s="26">
        <f t="shared" si="1"/>
        <v>206121</v>
      </c>
      <c r="S23" s="26">
        <f>'Access-Out'!O23</f>
        <v>206120.85</v>
      </c>
      <c r="T23" s="41">
        <f t="shared" si="2"/>
        <v>0.99999927227211205</v>
      </c>
      <c r="U23" s="26">
        <f>'Access-Out'!P23</f>
        <v>206120.85</v>
      </c>
      <c r="V23" s="41">
        <f t="shared" si="3"/>
        <v>0.99999927227211205</v>
      </c>
      <c r="W23" s="26">
        <f>'Access-Out'!Q23</f>
        <v>206120.85</v>
      </c>
      <c r="X23" s="41">
        <f t="shared" si="4"/>
        <v>0.99999927227211205</v>
      </c>
    </row>
    <row r="24" spans="1:24" ht="28.5" customHeight="1">
      <c r="A24" s="31" t="str">
        <f>'Access-Out'!A24</f>
        <v>55201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0100</v>
      </c>
      <c r="I24" s="27" t="str">
        <f>'Access-Out'!K24</f>
        <v>RECURSOS ORDINARIOS</v>
      </c>
      <c r="J24" s="23" t="str">
        <f>'Access-Out'!L24</f>
        <v>3</v>
      </c>
      <c r="K24" s="24"/>
      <c r="L24" s="24"/>
      <c r="M24" s="24"/>
      <c r="N24" s="24">
        <f t="shared" si="0"/>
        <v>0</v>
      </c>
      <c r="O24" s="24"/>
      <c r="P24" s="26">
        <f>IF('Access-Out'!N24=0,'Access-Out'!M24,0)</f>
        <v>0</v>
      </c>
      <c r="Q24" s="26">
        <f>IF('Access-Out'!N24&gt;0,'Access-Out'!N24,0)</f>
        <v>34520999</v>
      </c>
      <c r="R24" s="26">
        <f t="shared" si="1"/>
        <v>34520999</v>
      </c>
      <c r="S24" s="26">
        <f>'Access-Out'!O24</f>
        <v>34520998.340000004</v>
      </c>
      <c r="T24" s="41">
        <f t="shared" si="2"/>
        <v>0.99999998088120234</v>
      </c>
      <c r="U24" s="26">
        <f>'Access-Out'!P24</f>
        <v>34520998.340000004</v>
      </c>
      <c r="V24" s="41">
        <f t="shared" si="3"/>
        <v>0.99999998088120234</v>
      </c>
      <c r="W24" s="26">
        <f>'Access-Out'!Q24</f>
        <v>34520998.340000004</v>
      </c>
      <c r="X24" s="41">
        <f t="shared" si="4"/>
        <v>0.99999998088120234</v>
      </c>
    </row>
    <row r="25" spans="1:24" ht="28.5" customHeight="1">
      <c r="A25" s="31" t="str">
        <f>'Access-Out'!A25</f>
        <v>55201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0100</v>
      </c>
      <c r="I25" s="27" t="str">
        <f>'Access-Out'!K25</f>
        <v>RECURSOS ORDINARIOS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IF('Access-Out'!N25=0,'Access-Out'!M25,0)</f>
        <v>0</v>
      </c>
      <c r="Q25" s="26">
        <f>IF('Access-Out'!N25&gt;0,'Access-Out'!N25,0)</f>
        <v>7278766</v>
      </c>
      <c r="R25" s="26">
        <f t="shared" si="1"/>
        <v>7278766</v>
      </c>
      <c r="S25" s="26">
        <f>'Access-Out'!O25</f>
        <v>7145564.4800000004</v>
      </c>
      <c r="T25" s="41">
        <f t="shared" si="2"/>
        <v>0.98169998595915853</v>
      </c>
      <c r="U25" s="26">
        <f>'Access-Out'!P25</f>
        <v>7145564.4800000004</v>
      </c>
      <c r="V25" s="41">
        <f t="shared" si="3"/>
        <v>0.98169998595915853</v>
      </c>
      <c r="W25" s="26">
        <f>'Access-Out'!Q25</f>
        <v>7145564.4800000004</v>
      </c>
      <c r="X25" s="41">
        <f t="shared" si="4"/>
        <v>0.98169998595915853</v>
      </c>
    </row>
    <row r="26" spans="1:24" ht="28.5" customHeight="1">
      <c r="A26" s="31" t="str">
        <f>'Access-Out'!A26</f>
        <v>55901</v>
      </c>
      <c r="B26" s="27" t="str">
        <f>'Access-Out'!B26</f>
        <v>FUNDO NACIONAL DE ASSISTENCIA SOCIAL</v>
      </c>
      <c r="C26" s="23" t="str">
        <f>CONCATENATE('Access-Out'!C26,".",'Access-Out'!D26)</f>
        <v>28.846</v>
      </c>
      <c r="D26" s="23" t="str">
        <f>CONCATENATE('Access-Out'!E26,".",'Access-Out'!G26)</f>
        <v>0901.0005</v>
      </c>
      <c r="E26" s="27" t="str">
        <f>'Access-Out'!F26</f>
        <v>OPERACOES ESPECIAIS: CUMPRIMENTO DE SENTENCAS JUDICIAIS</v>
      </c>
      <c r="F26" s="27" t="str">
        <f>'Access-Out'!H26</f>
        <v>SENTENCAS JUDICIAIS TRANSITADAS EM JULGADO (PRECATORIOS)</v>
      </c>
      <c r="G26" s="23" t="str">
        <f>'Access-Out'!I26</f>
        <v>2</v>
      </c>
      <c r="H26" s="23" t="str">
        <f>'Access-Out'!J26</f>
        <v>0100</v>
      </c>
      <c r="I26" s="27" t="str">
        <f>'Access-Out'!K26</f>
        <v>RECURSOS ORDINARIOS</v>
      </c>
      <c r="J26" s="23" t="str">
        <f>'Access-Out'!L26</f>
        <v>3</v>
      </c>
      <c r="K26" s="24"/>
      <c r="L26" s="24"/>
      <c r="M26" s="24"/>
      <c r="N26" s="24">
        <f t="shared" si="0"/>
        <v>0</v>
      </c>
      <c r="O26" s="24"/>
      <c r="P26" s="26">
        <f>IF('Access-Out'!N26=0,'Access-Out'!M26,0)</f>
        <v>0</v>
      </c>
      <c r="Q26" s="26">
        <f>IF('Access-Out'!N26&gt;0,'Access-Out'!N26,0)</f>
        <v>79172473</v>
      </c>
      <c r="R26" s="26">
        <f t="shared" si="1"/>
        <v>79172473</v>
      </c>
      <c r="S26" s="26">
        <f>'Access-Out'!O26</f>
        <v>79154555.900000006</v>
      </c>
      <c r="T26" s="41">
        <f t="shared" si="2"/>
        <v>0.99977369533474103</v>
      </c>
      <c r="U26" s="26">
        <f>'Access-Out'!P26</f>
        <v>79154555.900000006</v>
      </c>
      <c r="V26" s="41">
        <f t="shared" si="3"/>
        <v>0.99977369533474103</v>
      </c>
      <c r="W26" s="26">
        <f>'Access-Out'!Q26</f>
        <v>79154555.900000006</v>
      </c>
      <c r="X26" s="41">
        <f t="shared" si="4"/>
        <v>0.99977369533474103</v>
      </c>
    </row>
    <row r="27" spans="1:24" ht="28.5" customHeight="1">
      <c r="A27" s="31" t="str">
        <f>'Access-Out'!A27</f>
        <v>55901</v>
      </c>
      <c r="B27" s="27" t="str">
        <f>'Access-Out'!B27</f>
        <v>FUNDO NACIONAL DE ASSISTENCIA SOCIAL</v>
      </c>
      <c r="C27" s="23" t="str">
        <f>CONCATENATE('Access-Out'!C27,".",'Access-Out'!D27)</f>
        <v>28.846</v>
      </c>
      <c r="D27" s="23" t="str">
        <f>CONCATENATE('Access-Out'!E27,".",'Access-Out'!G27)</f>
        <v>0901.0625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DE PEQUENO VALOR</v>
      </c>
      <c r="G27" s="23" t="str">
        <f>'Access-Out'!I27</f>
        <v>2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3</v>
      </c>
      <c r="K27" s="24"/>
      <c r="L27" s="24"/>
      <c r="M27" s="24"/>
      <c r="N27" s="24">
        <f t="shared" si="0"/>
        <v>0</v>
      </c>
      <c r="O27" s="24"/>
      <c r="P27" s="26">
        <f>IF('Access-Out'!N27=0,'Access-Out'!M27,0)</f>
        <v>134732787</v>
      </c>
      <c r="Q27" s="26">
        <f>IF('Access-Out'!N27&gt;0,'Access-Out'!N27,0)</f>
        <v>0</v>
      </c>
      <c r="R27" s="26">
        <f t="shared" si="1"/>
        <v>134732787</v>
      </c>
      <c r="S27" s="26">
        <f>'Access-Out'!O27</f>
        <v>134527534.66</v>
      </c>
      <c r="T27" s="41">
        <f t="shared" si="2"/>
        <v>0.99847659693998603</v>
      </c>
      <c r="U27" s="26">
        <f>'Access-Out'!P27</f>
        <v>134527534.66</v>
      </c>
      <c r="V27" s="41">
        <f t="shared" si="3"/>
        <v>0.99847659693998603</v>
      </c>
      <c r="W27" s="26">
        <f>'Access-Out'!Q27</f>
        <v>134527534.66</v>
      </c>
      <c r="X27" s="41">
        <f t="shared" si="4"/>
        <v>0.99847659693998603</v>
      </c>
    </row>
    <row r="28" spans="1:24" ht="28.5" customHeight="1">
      <c r="A28" s="31" t="str">
        <f>'Access-Out'!A28</f>
        <v>55902</v>
      </c>
      <c r="B28" s="27" t="str">
        <f>'Access-Out'!B28</f>
        <v>FUNDO DO REGIME GERAL DA PREVID.SOCIAL-FRGPS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IF('Access-Out'!N28=0,'Access-Out'!M28,0)</f>
        <v>0</v>
      </c>
      <c r="Q28" s="26">
        <f>IF('Access-Out'!N28&gt;0,'Access-Out'!N28,0)</f>
        <v>2213875588</v>
      </c>
      <c r="R28" s="26">
        <f t="shared" si="1"/>
        <v>2213875588</v>
      </c>
      <c r="S28" s="26">
        <f>'Access-Out'!O28</f>
        <v>2212711709.29</v>
      </c>
      <c r="T28" s="41">
        <f t="shared" si="2"/>
        <v>0.99947427998379468</v>
      </c>
      <c r="U28" s="26">
        <f>'Access-Out'!P28</f>
        <v>2212711709.29</v>
      </c>
      <c r="V28" s="41">
        <f t="shared" si="3"/>
        <v>0.99947427998379468</v>
      </c>
      <c r="W28" s="26">
        <f>'Access-Out'!Q28</f>
        <v>2212711709.29</v>
      </c>
      <c r="X28" s="41">
        <f t="shared" si="4"/>
        <v>0.99947427998379468</v>
      </c>
    </row>
    <row r="29" spans="1:24" ht="28.5" customHeight="1">
      <c r="A29" s="31" t="str">
        <f>'Access-Out'!A29</f>
        <v>55902</v>
      </c>
      <c r="B29" s="27" t="str">
        <f>'Access-Out'!B29</f>
        <v>FUNDO DO REGIME GERAL DA PREVID.SOCIAL-FRGPS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IF('Access-Out'!N29=0,'Access-Out'!M29,0)</f>
        <v>1223982032</v>
      </c>
      <c r="Q29" s="26">
        <f>IF('Access-Out'!N29&gt;0,'Access-Out'!N29,0)</f>
        <v>0</v>
      </c>
      <c r="R29" s="26">
        <f t="shared" si="1"/>
        <v>1223982032</v>
      </c>
      <c r="S29" s="26">
        <f>'Access-Out'!O29</f>
        <v>1221703741.51</v>
      </c>
      <c r="T29" s="41">
        <f t="shared" si="2"/>
        <v>0.9981386242359479</v>
      </c>
      <c r="U29" s="26">
        <f>'Access-Out'!P29</f>
        <v>1221703741.51</v>
      </c>
      <c r="V29" s="41">
        <f t="shared" si="3"/>
        <v>0.9981386242359479</v>
      </c>
      <c r="W29" s="26">
        <f>'Access-Out'!Q29</f>
        <v>1221703741.51</v>
      </c>
      <c r="X29" s="41">
        <f t="shared" si="4"/>
        <v>0.9981386242359479</v>
      </c>
    </row>
    <row r="30" spans="1:24" ht="28.5" customHeight="1">
      <c r="A30" s="31" t="str">
        <f>'Access-Out'!A30</f>
        <v>71103</v>
      </c>
      <c r="B30" s="27" t="str">
        <f>'Access-Out'!B30</f>
        <v>ENCARGOS FINANC.DA UNIAO-SENTENCAS JUDICIAIS</v>
      </c>
      <c r="C30" s="23" t="str">
        <f>CONCATENATE('Access-Out'!C30,".",'Access-Out'!D30)</f>
        <v>28.846</v>
      </c>
      <c r="D30" s="23" t="str">
        <f>CONCATENATE('Access-Out'!E30,".",'Access-Out'!G30)</f>
        <v>0901.0005</v>
      </c>
      <c r="E30" s="27" t="str">
        <f>'Access-Out'!F30</f>
        <v>OPERACOES ESPECIAIS: CUMPRIMENTO DE SENTENCAS JUDICIAIS</v>
      </c>
      <c r="F30" s="27" t="str">
        <f>'Access-Out'!H30</f>
        <v>SENTENCAS JUDICIAIS TRANSITADAS EM JULGADO (PRECATORIOS)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5</v>
      </c>
      <c r="K30" s="24"/>
      <c r="L30" s="24"/>
      <c r="M30" s="24"/>
      <c r="N30" s="24">
        <f t="shared" si="0"/>
        <v>0</v>
      </c>
      <c r="O30" s="24"/>
      <c r="P30" s="26">
        <f>IF('Access-Out'!N30=0,'Access-Out'!M30,0)</f>
        <v>0</v>
      </c>
      <c r="Q30" s="26">
        <f>IF('Access-Out'!M30&gt;0,'Access-Out'!M30,0)</f>
        <v>19436718.859999999</v>
      </c>
      <c r="R30" s="26">
        <f t="shared" si="1"/>
        <v>19436718.859999999</v>
      </c>
      <c r="S30" s="26">
        <f>'Access-Out'!O30</f>
        <v>19436718.859999999</v>
      </c>
      <c r="T30" s="41">
        <f t="shared" si="2"/>
        <v>1</v>
      </c>
      <c r="U30" s="26">
        <f>'Access-Out'!P30</f>
        <v>19436718.859999999</v>
      </c>
      <c r="V30" s="41">
        <f t="shared" si="3"/>
        <v>1</v>
      </c>
      <c r="W30" s="26">
        <f>'Access-Out'!Q30</f>
        <v>19436718.859999999</v>
      </c>
      <c r="X30" s="41">
        <f t="shared" si="4"/>
        <v>1</v>
      </c>
    </row>
    <row r="31" spans="1:24" ht="28.5" customHeight="1">
      <c r="A31" s="31" t="str">
        <f>'Access-Out'!A31</f>
        <v>71103</v>
      </c>
      <c r="B31" s="27" t="str">
        <f>'Access-Out'!B31</f>
        <v>ENCARGOS FINANC.DA UNIAO-SENTENCAS JUDICIAIS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1</v>
      </c>
      <c r="K31" s="24"/>
      <c r="L31" s="24"/>
      <c r="M31" s="24"/>
      <c r="N31" s="24">
        <f t="shared" si="0"/>
        <v>0</v>
      </c>
      <c r="O31" s="24"/>
      <c r="P31" s="26">
        <f>IF('Access-Out'!N31=0,'Access-Out'!M31,0)</f>
        <v>0</v>
      </c>
      <c r="Q31" s="26">
        <f>IF('Access-Out'!N31&gt;0,'Access-Out'!N31,0)</f>
        <v>68503037</v>
      </c>
      <c r="R31" s="26">
        <f t="shared" si="1"/>
        <v>68503037</v>
      </c>
      <c r="S31" s="26">
        <f>'Access-Out'!O31</f>
        <v>68503036.599999994</v>
      </c>
      <c r="T31" s="41">
        <f t="shared" si="2"/>
        <v>0.99999999416084273</v>
      </c>
      <c r="U31" s="26">
        <f>'Access-Out'!P31</f>
        <v>68503036.599999994</v>
      </c>
      <c r="V31" s="41">
        <f t="shared" si="3"/>
        <v>0.99999999416084273</v>
      </c>
      <c r="W31" s="26">
        <f>'Access-Out'!Q31</f>
        <v>68503036.599999994</v>
      </c>
      <c r="X31" s="41">
        <f t="shared" si="4"/>
        <v>0.99999999416084273</v>
      </c>
    </row>
    <row r="32" spans="1:24" ht="28.5" customHeight="1">
      <c r="A32" s="31" t="str">
        <f>'Access-Out'!A32</f>
        <v>71103</v>
      </c>
      <c r="B32" s="27" t="str">
        <f>'Access-Out'!B32</f>
        <v>ENCARGOS FINANC.DA UNIAO-SENTENCAS JUDICIAIS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0144</v>
      </c>
      <c r="I32" s="27" t="str">
        <f>'Access-Out'!K32</f>
        <v>TITULOS DE RESPONSABILID.DO TESOURO NACIONAL</v>
      </c>
      <c r="J32" s="23" t="str">
        <f>'Access-Out'!L32</f>
        <v>3</v>
      </c>
      <c r="K32" s="24"/>
      <c r="L32" s="24"/>
      <c r="M32" s="24"/>
      <c r="N32" s="24">
        <f t="shared" si="0"/>
        <v>0</v>
      </c>
      <c r="O32" s="24"/>
      <c r="P32" s="26">
        <f>IF('Access-Out'!N32=0,'Access-Out'!M32,0)</f>
        <v>0</v>
      </c>
      <c r="Q32" s="26">
        <f>IF('Access-Out'!N32&gt;0,'Access-Out'!N32,0)</f>
        <v>788733385</v>
      </c>
      <c r="R32" s="26">
        <f t="shared" si="1"/>
        <v>788733385</v>
      </c>
      <c r="S32" s="26">
        <f>'Access-Out'!O32</f>
        <v>788687344.69000006</v>
      </c>
      <c r="T32" s="41">
        <f t="shared" si="2"/>
        <v>0.999941627537422</v>
      </c>
      <c r="U32" s="26">
        <f>'Access-Out'!P32</f>
        <v>788687344.69000006</v>
      </c>
      <c r="V32" s="41">
        <f t="shared" si="3"/>
        <v>0.999941627537422</v>
      </c>
      <c r="W32" s="26">
        <f>'Access-Out'!Q32</f>
        <v>788687344.69000006</v>
      </c>
      <c r="X32" s="41">
        <f t="shared" si="4"/>
        <v>0.999941627537422</v>
      </c>
    </row>
    <row r="33" spans="1:24" ht="28.5" customHeight="1">
      <c r="A33" s="31" t="str">
        <f>'Access-Out'!A33</f>
        <v>71103</v>
      </c>
      <c r="B33" s="27" t="str">
        <f>'Access-Out'!B33</f>
        <v>ENCARGOS FINANC.DA UNIAO-SENTENCAS JUDICIAIS</v>
      </c>
      <c r="C33" s="23" t="str">
        <f>CONCATENATE('Access-Out'!C33,".",'Access-Out'!D33)</f>
        <v>28.846</v>
      </c>
      <c r="D33" s="23" t="str">
        <f>CONCATENATE('Access-Out'!E33,".",'Access-Out'!G33)</f>
        <v>0901.00G5</v>
      </c>
      <c r="E33" s="27" t="str">
        <f>'Access-Out'!F33</f>
        <v>OPERACOES ESPECIAIS: CUMPRIMENTO DE SENTENCAS JUDICIAIS</v>
      </c>
      <c r="F33" s="27" t="str">
        <f>'Access-Out'!H33</f>
        <v>CONTRIBUICAO DA UNIAO, DE SUAS AUTARQUIAS E FUNDACOES PARA O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IF('Access-Out'!N33=0,'Access-Out'!M33,0)</f>
        <v>5933139</v>
      </c>
      <c r="Q33" s="26">
        <f>IF('Access-Out'!N33&gt;0,'Access-Out'!N33,0)</f>
        <v>0</v>
      </c>
      <c r="R33" s="26">
        <f t="shared" si="1"/>
        <v>5933139</v>
      </c>
      <c r="S33" s="26">
        <f>'Access-Out'!O33</f>
        <v>5933132.8499999996</v>
      </c>
      <c r="T33" s="41">
        <f t="shared" si="2"/>
        <v>0.99999896344919603</v>
      </c>
      <c r="U33" s="26">
        <f>'Access-Out'!P33</f>
        <v>5933130.75</v>
      </c>
      <c r="V33" s="41">
        <f t="shared" si="3"/>
        <v>0.99999860950501918</v>
      </c>
      <c r="W33" s="26">
        <f>'Access-Out'!Q33</f>
        <v>5933130.75</v>
      </c>
      <c r="X33" s="41">
        <f t="shared" si="4"/>
        <v>0.99999860950501918</v>
      </c>
    </row>
    <row r="34" spans="1:24" ht="28.5" customHeight="1">
      <c r="A34" s="31" t="str">
        <f>'Access-Out'!A34</f>
        <v>71103</v>
      </c>
      <c r="B34" s="27" t="str">
        <f>'Access-Out'!B34</f>
        <v>ENCARGOS FINANC.DA UNIAO-SENTENCAS JUDICIAIS</v>
      </c>
      <c r="C34" s="23" t="str">
        <f>CONCATENATE('Access-Out'!C34,".",'Access-Out'!D34)</f>
        <v>28.846</v>
      </c>
      <c r="D34" s="23" t="str">
        <f>CONCATENATE('Access-Out'!E34,".",'Access-Out'!G34)</f>
        <v>0901.0625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DE PEQUENO VALOR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>K34+L34-M34</f>
        <v>0</v>
      </c>
      <c r="O34" s="24"/>
      <c r="P34" s="26">
        <f>IF('Access-Out'!N34=0,'Access-Out'!M34,0)</f>
        <v>270364</v>
      </c>
      <c r="Q34" s="26">
        <f>IF('Access-Out'!N34&gt;0,'Access-Out'!N34,0)</f>
        <v>0</v>
      </c>
      <c r="R34" s="26">
        <f>N34-O34+P34+Q34</f>
        <v>270364</v>
      </c>
      <c r="S34" s="26">
        <f>'Access-Out'!O34</f>
        <v>270362.11</v>
      </c>
      <c r="T34" s="41">
        <f>IF(R34&gt;0,S34/R34,0)</f>
        <v>0.99999300942433156</v>
      </c>
      <c r="U34" s="26">
        <f>'Access-Out'!P34</f>
        <v>270362.11</v>
      </c>
      <c r="V34" s="41">
        <f>IF(R34&gt;0,U34/R34,0)</f>
        <v>0.99999300942433156</v>
      </c>
      <c r="W34" s="26">
        <f>'Access-Out'!Q34</f>
        <v>270362.11</v>
      </c>
      <c r="X34" s="41">
        <f>IF(R34&gt;0,W34/R34,0)</f>
        <v>0.99999300942433156</v>
      </c>
    </row>
    <row r="35" spans="1:24" ht="28.5" customHeight="1">
      <c r="A35" s="31" t="str">
        <f>'Access-Out'!A35</f>
        <v>71103</v>
      </c>
      <c r="B35" s="27" t="str">
        <f>'Access-Out'!B35</f>
        <v>ENCARGOS FINANC.DA UNIAO-SENTENCAS JUDICIAIS</v>
      </c>
      <c r="C35" s="23" t="str">
        <f>CONCATENATE('Access-Out'!C35,".",'Access-Out'!D35)</f>
        <v>28.846</v>
      </c>
      <c r="D35" s="23" t="str">
        <f>CONCATENATE('Access-Out'!E35,".",'Access-Out'!G35)</f>
        <v>0901.0625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DE PEQUENO VALOR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>K35+L35-M35</f>
        <v>0</v>
      </c>
      <c r="O35" s="24"/>
      <c r="P35" s="26">
        <f>IF('Access-Out'!N35=0,'Access-Out'!M35,0)</f>
        <v>280218576</v>
      </c>
      <c r="Q35" s="26">
        <f>IF('Access-Out'!N35&gt;0,'Access-Out'!N35,0)</f>
        <v>0</v>
      </c>
      <c r="R35" s="26">
        <f>N35-O35+P35+Q35</f>
        <v>280218576</v>
      </c>
      <c r="S35" s="26">
        <f>'Access-Out'!O35</f>
        <v>280063253.94999999</v>
      </c>
      <c r="T35" s="41">
        <f>IF(R35&gt;0,S35/R35,0)</f>
        <v>0.99944571108661973</v>
      </c>
      <c r="U35" s="26">
        <f>'Access-Out'!P35</f>
        <v>280063253.94999999</v>
      </c>
      <c r="V35" s="41">
        <f>IF(R35&gt;0,U35/R35,0)</f>
        <v>0.99944571108661973</v>
      </c>
      <c r="W35" s="26">
        <f>'Access-Out'!Q35</f>
        <v>280063253.94999999</v>
      </c>
      <c r="X35" s="41">
        <f>IF(R35&gt;0,W35/R35,0)</f>
        <v>0.99944571108661973</v>
      </c>
    </row>
    <row r="36" spans="1:24" ht="28.5" customHeight="1" thickBot="1">
      <c r="A36" s="31" t="str">
        <f>'Access-Out'!A36</f>
        <v>71103</v>
      </c>
      <c r="B36" s="27" t="str">
        <f>'Access-Out'!B36</f>
        <v>ENCARGOS FINANC.DA UNIAO-SENTENCAS JUDICIAIS</v>
      </c>
      <c r="C36" s="23" t="str">
        <f>CONCATENATE('Access-Out'!C36,".",'Access-Out'!D36)</f>
        <v>28.846</v>
      </c>
      <c r="D36" s="23" t="str">
        <f>CONCATENATE('Access-Out'!E36,".",'Access-Out'!G36)</f>
        <v>0901.0625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DE PEQUENO VALOR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>K36+L36-M36</f>
        <v>0</v>
      </c>
      <c r="O36" s="24"/>
      <c r="P36" s="26">
        <f>IF('Access-Out'!N36=0,'Access-Out'!M36,0)</f>
        <v>65406795</v>
      </c>
      <c r="Q36" s="26">
        <f>IF('Access-Out'!N36&gt;0,'Access-Out'!N36,0)</f>
        <v>0</v>
      </c>
      <c r="R36" s="26">
        <f>N36-O36+P36+Q36</f>
        <v>65406795</v>
      </c>
      <c r="S36" s="26">
        <f>'Access-Out'!O36</f>
        <v>65329612.829999998</v>
      </c>
      <c r="T36" s="41">
        <f>IF(R36&gt;0,S36/R36,0)</f>
        <v>0.99881996709974852</v>
      </c>
      <c r="U36" s="26">
        <f>'Access-Out'!P36</f>
        <v>65329612.829999998</v>
      </c>
      <c r="V36" s="41">
        <f>IF(R36&gt;0,U36/R36,0)</f>
        <v>0.99881996709974852</v>
      </c>
      <c r="W36" s="26">
        <f>'Access-Out'!Q36</f>
        <v>65329612.829999998</v>
      </c>
      <c r="X36" s="41">
        <f>IF(R36&gt;0,W36/R36,0)</f>
        <v>0.99881996709974852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1710543693</v>
      </c>
      <c r="Q37" s="42">
        <f t="shared" si="5"/>
        <v>3308479391.8600001</v>
      </c>
      <c r="R37" s="42">
        <f t="shared" si="5"/>
        <v>5019023084.8600006</v>
      </c>
      <c r="S37" s="42">
        <f t="shared" si="5"/>
        <v>5014945985.1599998</v>
      </c>
      <c r="T37" s="43">
        <f>IF(R37&gt;0,S37/R37,0)</f>
        <v>0.9991876706619861</v>
      </c>
      <c r="U37" s="42">
        <f>SUM(U10:U36)</f>
        <v>5014945983.0599995</v>
      </c>
      <c r="V37" s="43">
        <f>IF(R37&gt;0,U37/R37,0)</f>
        <v>0.99918767024357791</v>
      </c>
      <c r="W37" s="42">
        <f>SUM(W10:W36)</f>
        <v>5014945983.0599995</v>
      </c>
      <c r="X37" s="43">
        <f>IF(R37&gt;0,W37/R37,0)</f>
        <v>0.99918767024357791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5019023084.8600006</v>
      </c>
      <c r="S41" s="54">
        <f>SUM(S37)</f>
        <v>5014945985.1599998</v>
      </c>
      <c r="T41" s="52"/>
      <c r="U41" s="54">
        <f>SUM(U37)</f>
        <v>5014945983.0599995</v>
      </c>
      <c r="V41" s="52"/>
      <c r="W41" s="54">
        <f>SUM(W37)</f>
        <v>5014945983.0599995</v>
      </c>
      <c r="X41" s="49"/>
    </row>
    <row r="42" spans="1:24" ht="33.75" customHeight="1">
      <c r="A42" s="1"/>
      <c r="B42" s="1"/>
      <c r="C42" s="1"/>
      <c r="N42" s="58" t="s">
        <v>146</v>
      </c>
      <c r="O42" s="55"/>
      <c r="P42" s="53"/>
      <c r="R42" s="50">
        <f>'Access-Out'!M38</f>
        <v>5019023076.5799999</v>
      </c>
      <c r="S42" s="50">
        <f>'Access-Out'!O38</f>
        <v>5014945985.1599998</v>
      </c>
      <c r="T42" s="51"/>
      <c r="U42" s="50">
        <f>'Access-Out'!P38</f>
        <v>5014945983.0599995</v>
      </c>
      <c r="V42" s="51"/>
      <c r="W42" s="50">
        <f>'Access-Out'!Q38</f>
        <v>5014945983.0599995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5019023076.5799999</v>
      </c>
      <c r="S45" s="44">
        <v>5014945985.1599998</v>
      </c>
      <c r="T45" s="44"/>
      <c r="U45" s="44">
        <v>5014945983.0600004</v>
      </c>
      <c r="V45" s="44"/>
      <c r="W45" s="44">
        <v>5014945983.0600004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46"/>
  <sheetViews>
    <sheetView showGridLines="0" view="pageBreakPreview" topLeftCell="J31" zoomScaleNormal="70" zoomScaleSheetLayoutView="100" workbookViewId="0">
      <selection activeCell="R45" sqref="R45:W46"/>
    </sheetView>
  </sheetViews>
  <sheetFormatPr defaultRowHeight="25.5" customHeight="1"/>
  <cols>
    <col min="1" max="1" width="16.140625" style="84" customWidth="1"/>
    <col min="2" max="2" width="48" style="84" customWidth="1"/>
    <col min="3" max="3" width="11.85546875" style="84" customWidth="1"/>
    <col min="4" max="4" width="18.85546875" style="84" customWidth="1"/>
    <col min="5" max="5" width="56.42578125" style="84" customWidth="1"/>
    <col min="6" max="6" width="63.42578125" style="84" customWidth="1"/>
    <col min="7" max="7" width="7.85546875" style="84" customWidth="1"/>
    <col min="8" max="8" width="9.140625" style="84"/>
    <col min="9" max="9" width="27.140625" style="84" customWidth="1"/>
    <col min="10" max="10" width="5.85546875" style="84" customWidth="1"/>
    <col min="11" max="11" width="9.140625" style="84"/>
    <col min="12" max="12" width="14" style="84" customWidth="1"/>
    <col min="13" max="14" width="14.140625" style="84" customWidth="1"/>
    <col min="15" max="15" width="16.5703125" style="84" customWidth="1"/>
    <col min="16" max="17" width="18" style="84" customWidth="1"/>
    <col min="18" max="18" width="31" style="84" customWidth="1"/>
    <col min="19" max="19" width="31.85546875" style="84" customWidth="1"/>
    <col min="20" max="20" width="12.85546875" style="84" customWidth="1"/>
    <col min="21" max="21" width="22" style="84" customWidth="1"/>
    <col min="22" max="22" width="15.42578125" style="84" bestFit="1" customWidth="1"/>
    <col min="23" max="23" width="17.140625" style="84" customWidth="1"/>
    <col min="24" max="16384" width="9.140625" style="84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43040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2" t="s">
        <v>71</v>
      </c>
      <c r="M8" s="82" t="s">
        <v>72</v>
      </c>
      <c r="N8" s="102"/>
      <c r="O8" s="102"/>
      <c r="P8" s="9" t="s">
        <v>4</v>
      </c>
      <c r="Q8" s="9" t="s">
        <v>5</v>
      </c>
      <c r="R8" s="102"/>
      <c r="S8" s="83" t="s">
        <v>7</v>
      </c>
      <c r="T8" s="11" t="s">
        <v>8</v>
      </c>
      <c r="U8" s="83" t="s">
        <v>9</v>
      </c>
      <c r="V8" s="12" t="s">
        <v>8</v>
      </c>
      <c r="W8" s="13" t="s">
        <v>145</v>
      </c>
      <c r="X8" s="12" t="s">
        <v>8</v>
      </c>
    </row>
    <row r="9" spans="1:24" ht="28.5" customHeight="1" thickBot="1">
      <c r="A9" s="81" t="s">
        <v>73</v>
      </c>
      <c r="B9" s="81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81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1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'Access-Nov'!A10</f>
        <v>20201</v>
      </c>
      <c r="B10" s="27" t="str">
        <f>'Access-Nov'!B10</f>
        <v>INSTIT.NAC.DE COLONIZ.E REF.AGRARIA - INCRA</v>
      </c>
      <c r="C10" s="23" t="str">
        <f>CONCATENATE('Access-Nov'!C10,".",'Access-Nov'!D10)</f>
        <v>28.846</v>
      </c>
      <c r="D10" s="23" t="str">
        <f>CONCATENATE('Access-Nov'!E10,".",'Access-Nov'!G10)</f>
        <v>0901.0005</v>
      </c>
      <c r="E10" s="27" t="str">
        <f>'Access-Nov'!F10</f>
        <v>OPERACOES ESPECIAIS: CUMPRIMENTO DE SENTENCAS JUDICIAIS</v>
      </c>
      <c r="F10" s="37" t="str">
        <f>'Access-Nov'!H10</f>
        <v>SENTENCAS JUDICIAIS TRANSITADAS EM JULGADO (PRECATORIOS)</v>
      </c>
      <c r="G10" s="23" t="str">
        <f>'Access-Nov'!I10</f>
        <v>1</v>
      </c>
      <c r="H10" s="23" t="str">
        <f>'Access-Nov'!J10</f>
        <v>0100</v>
      </c>
      <c r="I10" s="27" t="str">
        <f>'Access-Nov'!K10</f>
        <v>RECURSOS ORDINARIOS</v>
      </c>
      <c r="J10" s="23" t="str">
        <f>'Access-Nov'!L10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IF('Access-Nov'!N10=0,'Access-Nov'!M10,0)</f>
        <v>0</v>
      </c>
      <c r="Q10" s="26">
        <f>IF('Access-Nov'!N10&gt;0,'Access-Nov'!N10,0)</f>
        <v>78632149</v>
      </c>
      <c r="R10" s="26">
        <f t="shared" ref="R10:R33" si="1">N10-O10+P10+Q10</f>
        <v>78632149</v>
      </c>
      <c r="S10" s="26">
        <f>'Access-Nov'!O10</f>
        <v>78632148.159999996</v>
      </c>
      <c r="T10" s="41">
        <f t="shared" ref="T10:T33" si="2">IF(R10&gt;0,S10/R10,0)</f>
        <v>0.99999998931734646</v>
      </c>
      <c r="U10" s="26">
        <f>'Access-Nov'!P10</f>
        <v>78632148.159999996</v>
      </c>
      <c r="V10" s="41">
        <f t="shared" ref="V10:V33" si="3">IF(R10&gt;0,U10/R10,0)</f>
        <v>0.99999998931734646</v>
      </c>
      <c r="W10" s="26">
        <f>'Access-Nov'!Q10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'Access-Nov'!A11</f>
        <v>20201</v>
      </c>
      <c r="B11" s="27" t="str">
        <f>'Access-Nov'!B11</f>
        <v>INSTIT.NAC.DE COLONIZ.E REF.AGRARIA - INCRA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2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6"/>
      <c r="L11" s="26"/>
      <c r="M11" s="26"/>
      <c r="N11" s="24">
        <f t="shared" si="0"/>
        <v>0</v>
      </c>
      <c r="O11" s="26"/>
      <c r="P11" s="26">
        <f>IF('Access-Nov'!N11=0,'Access-Nov'!M11,0)</f>
        <v>0</v>
      </c>
      <c r="Q11" s="26">
        <f>IF('Access-Nov'!N11&gt;0,'Access-Nov'!N11,0)</f>
        <v>901710</v>
      </c>
      <c r="R11" s="26">
        <f t="shared" si="1"/>
        <v>901710</v>
      </c>
      <c r="S11" s="26">
        <f>'Access-Nov'!O11</f>
        <v>901709.03</v>
      </c>
      <c r="T11" s="41">
        <f t="shared" si="2"/>
        <v>0.99999892426611658</v>
      </c>
      <c r="U11" s="26">
        <f>'Access-Nov'!P11</f>
        <v>901709.03</v>
      </c>
      <c r="V11" s="41">
        <f t="shared" si="3"/>
        <v>0.99999892426611658</v>
      </c>
      <c r="W11" s="26">
        <f>'Access-Nov'!Q11</f>
        <v>901709.03</v>
      </c>
      <c r="X11" s="41">
        <f t="shared" si="4"/>
        <v>0.99999892426611658</v>
      </c>
    </row>
    <row r="12" spans="1:24" ht="28.5" customHeight="1">
      <c r="A12" s="31" t="str">
        <f>'Access-Nov'!A12</f>
        <v>24204</v>
      </c>
      <c r="B12" s="27" t="str">
        <f>'Access-Nov'!B12</f>
        <v>COMISSAO NACIONAL DE ENERGIA NUCLEAR - CNEN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1</v>
      </c>
      <c r="K12" s="26"/>
      <c r="L12" s="26"/>
      <c r="M12" s="26"/>
      <c r="N12" s="24">
        <f t="shared" si="0"/>
        <v>0</v>
      </c>
      <c r="O12" s="26"/>
      <c r="P12" s="26">
        <f>IF('Access-Nov'!N12=0,'Access-Nov'!M12,0)</f>
        <v>0</v>
      </c>
      <c r="Q12" s="26">
        <f>IF('Access-Nov'!N12&gt;0,'Access-Nov'!N12,0)</f>
        <v>1465928</v>
      </c>
      <c r="R12" s="26">
        <f t="shared" si="1"/>
        <v>1465928</v>
      </c>
      <c r="S12" s="26">
        <f>'Access-Nov'!O12</f>
        <v>1465927.08</v>
      </c>
      <c r="T12" s="41">
        <f t="shared" si="2"/>
        <v>0.99999937241119619</v>
      </c>
      <c r="U12" s="26">
        <f>'Access-Nov'!P12</f>
        <v>1465927.08</v>
      </c>
      <c r="V12" s="41">
        <f t="shared" si="3"/>
        <v>0.99999937241119619</v>
      </c>
      <c r="W12" s="26">
        <f>'Access-Nov'!Q12</f>
        <v>1465927.08</v>
      </c>
      <c r="X12" s="41">
        <f t="shared" si="4"/>
        <v>0.99999937241119619</v>
      </c>
    </row>
    <row r="13" spans="1:24" ht="28.5" customHeight="1">
      <c r="A13" s="31" t="str">
        <f>'Access-Nov'!A13</f>
        <v>25201</v>
      </c>
      <c r="B13" s="27" t="str">
        <f>'Access-Nov'!B13</f>
        <v>BANCO CENTRAL DO BRASIL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3</v>
      </c>
      <c r="K13" s="26"/>
      <c r="L13" s="26"/>
      <c r="M13" s="26"/>
      <c r="N13" s="24">
        <f t="shared" si="0"/>
        <v>0</v>
      </c>
      <c r="O13" s="26"/>
      <c r="P13" s="26">
        <f>IF('Access-Nov'!N13=0,'Access-Nov'!M13,0)</f>
        <v>0</v>
      </c>
      <c r="Q13" s="26">
        <f>IF('Access-Nov'!N13&gt;0,'Access-Nov'!N13,0)</f>
        <v>10010111</v>
      </c>
      <c r="R13" s="26">
        <f t="shared" si="1"/>
        <v>10010111</v>
      </c>
      <c r="S13" s="26">
        <f>'Access-Nov'!O13</f>
        <v>10010110.189999999</v>
      </c>
      <c r="T13" s="41">
        <f t="shared" si="2"/>
        <v>0.99999991908181629</v>
      </c>
      <c r="U13" s="26">
        <f>'Access-Nov'!P13</f>
        <v>10010110.189999999</v>
      </c>
      <c r="V13" s="41">
        <f t="shared" si="3"/>
        <v>0.99999991908181629</v>
      </c>
      <c r="W13" s="26">
        <f>'Access-Nov'!Q13</f>
        <v>10010110.189999999</v>
      </c>
      <c r="X13" s="41">
        <f t="shared" si="4"/>
        <v>0.99999991908181629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0901.0005</v>
      </c>
      <c r="E14" s="27" t="str">
        <f>'Access-Nov'!F14</f>
        <v>OPERACOES ESPECIAIS: CUMPRIMENTO DE SENTENCAS JUDICIAIS</v>
      </c>
      <c r="F14" s="27" t="str">
        <f>'Access-Nov'!H14</f>
        <v>SENTENCAS JUDICIAIS TRANSITADAS EM JULGADO (PRECATORIOS)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3</v>
      </c>
      <c r="K14" s="24"/>
      <c r="L14" s="24"/>
      <c r="M14" s="24"/>
      <c r="N14" s="24">
        <f t="shared" si="0"/>
        <v>0</v>
      </c>
      <c r="O14" s="24"/>
      <c r="P14" s="26">
        <f>IF('Access-Nov'!N14=0,'Access-Nov'!M14,0)</f>
        <v>0</v>
      </c>
      <c r="Q14" s="26">
        <f>IF('Access-Nov'!N14&gt;0,'Access-Nov'!N14,0)</f>
        <v>64364</v>
      </c>
      <c r="R14" s="26">
        <f t="shared" si="1"/>
        <v>64364</v>
      </c>
      <c r="S14" s="26">
        <f>'Access-Nov'!O14</f>
        <v>64363.69</v>
      </c>
      <c r="T14" s="41">
        <f t="shared" si="2"/>
        <v>0.99999518364303031</v>
      </c>
      <c r="U14" s="26">
        <f>'Access-Nov'!P14</f>
        <v>64363.69</v>
      </c>
      <c r="V14" s="41">
        <f t="shared" si="3"/>
        <v>0.99999518364303031</v>
      </c>
      <c r="W14" s="26">
        <f>'Access-Nov'!Q14</f>
        <v>64363.69</v>
      </c>
      <c r="X14" s="41">
        <f t="shared" si="4"/>
        <v>0.99999518364303031</v>
      </c>
    </row>
    <row r="15" spans="1:24" ht="28.5" customHeight="1">
      <c r="A15" s="31" t="str">
        <f>'Access-Nov'!A15</f>
        <v>26262</v>
      </c>
      <c r="B15" s="27" t="str">
        <f>'Access-Nov'!B15</f>
        <v>UNIVERSIDADE FEDERAL DE SAO PAULO</v>
      </c>
      <c r="C15" s="23" t="str">
        <f>CONCATENATE('Access-Nov'!C15,".",'Access-Nov'!D15)</f>
        <v>28.846</v>
      </c>
      <c r="D15" s="23" t="str">
        <f>CONCATENATE('Access-Nov'!E15,".",'Access-Nov'!G15)</f>
        <v>0901.0005</v>
      </c>
      <c r="E15" s="27" t="str">
        <f>'Access-Nov'!F15</f>
        <v>OPERACOES ESPECIAIS: CUMPRIMENTO DE SENTENCAS JUDICIAIS</v>
      </c>
      <c r="F15" s="27" t="str">
        <f>'Access-Nov'!H15</f>
        <v>SENTENCAS JUDICIAIS TRANSITADAS EM JULGADO (PRECATORIOS)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6"/>
      <c r="L15" s="26"/>
      <c r="M15" s="26"/>
      <c r="N15" s="24">
        <f t="shared" si="0"/>
        <v>0</v>
      </c>
      <c r="O15" s="26"/>
      <c r="P15" s="26">
        <f>IF('Access-Nov'!N15=0,'Access-Nov'!M15,0)</f>
        <v>0</v>
      </c>
      <c r="Q15" s="26">
        <f>IF('Access-Nov'!N15&gt;0,'Access-Nov'!N15,0)</f>
        <v>3218529</v>
      </c>
      <c r="R15" s="26">
        <f t="shared" si="1"/>
        <v>3218529</v>
      </c>
      <c r="S15" s="26">
        <f>'Access-Nov'!O15</f>
        <v>3218528.99</v>
      </c>
      <c r="T15" s="41">
        <f t="shared" si="2"/>
        <v>0.99999999689299057</v>
      </c>
      <c r="U15" s="26">
        <f>'Access-Nov'!P15</f>
        <v>3218528.99</v>
      </c>
      <c r="V15" s="41">
        <f t="shared" si="3"/>
        <v>0.99999999689299057</v>
      </c>
      <c r="W15" s="26">
        <f>'Access-Nov'!Q15</f>
        <v>3218528.99</v>
      </c>
      <c r="X15" s="41">
        <f t="shared" si="4"/>
        <v>0.99999999689299057</v>
      </c>
    </row>
    <row r="16" spans="1:24" ht="28.5" customHeight="1">
      <c r="A16" s="31" t="str">
        <f>'Access-Nov'!A16</f>
        <v>26280</v>
      </c>
      <c r="B16" s="27" t="str">
        <f>'Access-Nov'!B16</f>
        <v>FUNDACAO UNIVERSIDADE FEDERAL DE SAO CARLOS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1</v>
      </c>
      <c r="K16" s="26"/>
      <c r="L16" s="26"/>
      <c r="M16" s="26"/>
      <c r="N16" s="24">
        <f t="shared" si="0"/>
        <v>0</v>
      </c>
      <c r="O16" s="26"/>
      <c r="P16" s="26">
        <f>IF('Access-Nov'!N16=0,'Access-Nov'!M16,0)</f>
        <v>0</v>
      </c>
      <c r="Q16" s="26">
        <f>IF('Access-Nov'!N16&gt;0,'Access-Nov'!N16,0)</f>
        <v>226916</v>
      </c>
      <c r="R16" s="26">
        <f t="shared" si="1"/>
        <v>226916</v>
      </c>
      <c r="S16" s="26">
        <f>'Access-Nov'!O16</f>
        <v>226915.65</v>
      </c>
      <c r="T16" s="41">
        <f t="shared" si="2"/>
        <v>0.99999845757901595</v>
      </c>
      <c r="U16" s="26">
        <f>'Access-Nov'!P16</f>
        <v>226915.65</v>
      </c>
      <c r="V16" s="41">
        <f t="shared" si="3"/>
        <v>0.99999845757901595</v>
      </c>
      <c r="W16" s="26">
        <f>'Access-Nov'!Q16</f>
        <v>226915.65</v>
      </c>
      <c r="X16" s="41">
        <f t="shared" si="4"/>
        <v>0.99999845757901595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3</v>
      </c>
      <c r="K17" s="24"/>
      <c r="L17" s="24"/>
      <c r="M17" s="24"/>
      <c r="N17" s="24">
        <f t="shared" si="0"/>
        <v>0</v>
      </c>
      <c r="O17" s="24"/>
      <c r="P17" s="26">
        <f>IF('Access-Nov'!N17=0,'Access-Nov'!M17,0)</f>
        <v>0</v>
      </c>
      <c r="Q17" s="26">
        <f>IF('Access-Nov'!N17&gt;0,'Access-Nov'!N17,0)</f>
        <v>233279</v>
      </c>
      <c r="R17" s="26">
        <f t="shared" si="1"/>
        <v>233279</v>
      </c>
      <c r="S17" s="26">
        <f>'Access-Nov'!O17</f>
        <v>233278.87</v>
      </c>
      <c r="T17" s="41">
        <f t="shared" si="2"/>
        <v>0.99999944272737795</v>
      </c>
      <c r="U17" s="26">
        <f>'Access-Nov'!P17</f>
        <v>233278.87</v>
      </c>
      <c r="V17" s="41">
        <f t="shared" si="3"/>
        <v>0.99999944272737795</v>
      </c>
      <c r="W17" s="26">
        <f>'Access-Nov'!Q17</f>
        <v>233278.87</v>
      </c>
      <c r="X17" s="41">
        <f t="shared" si="4"/>
        <v>0.99999944272737795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0901.0005</v>
      </c>
      <c r="E18" s="27" t="str">
        <f>'Access-Nov'!F18</f>
        <v>OPERACOES ESPECIAIS: CUMPRIMENTO DE SENTENCAS JUDICIAIS</v>
      </c>
      <c r="F18" s="27" t="str">
        <f>'Access-Nov'!H18</f>
        <v>SENTENCAS JUDICIAIS TRANSITADAS EM JULGADO (PRECATORIOS)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IF('Access-Nov'!N18=0,'Access-Nov'!M18,0)</f>
        <v>0</v>
      </c>
      <c r="Q18" s="26">
        <f>IF('Access-Nov'!N18&gt;0,'Access-Nov'!N18,0)</f>
        <v>1352259</v>
      </c>
      <c r="R18" s="26">
        <f t="shared" si="1"/>
        <v>1352259</v>
      </c>
      <c r="S18" s="26">
        <f>'Access-Nov'!O18</f>
        <v>1352258.69</v>
      </c>
      <c r="T18" s="41">
        <f t="shared" si="2"/>
        <v>0.99999977075397539</v>
      </c>
      <c r="U18" s="26">
        <f>'Access-Nov'!P18</f>
        <v>1352258.69</v>
      </c>
      <c r="V18" s="41">
        <f t="shared" si="3"/>
        <v>0.99999977075397539</v>
      </c>
      <c r="W18" s="26">
        <f>'Access-Nov'!Q18</f>
        <v>1352258.69</v>
      </c>
      <c r="X18" s="41">
        <f t="shared" si="4"/>
        <v>0.99999977075397539</v>
      </c>
    </row>
    <row r="19" spans="1:24" ht="28.5" customHeight="1">
      <c r="A19" s="31" t="str">
        <f>'Access-Nov'!A19</f>
        <v>26352</v>
      </c>
      <c r="B19" s="27" t="str">
        <f>'Access-Nov'!B19</f>
        <v>FUNDACAO UNIVERSIDADE FEDERAL DO ABC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1</v>
      </c>
      <c r="K19" s="24"/>
      <c r="L19" s="24"/>
      <c r="M19" s="24"/>
      <c r="N19" s="24">
        <f t="shared" si="0"/>
        <v>0</v>
      </c>
      <c r="O19" s="24"/>
      <c r="P19" s="26">
        <f>IF('Access-Nov'!N19=0,'Access-Nov'!M19,0)</f>
        <v>0</v>
      </c>
      <c r="Q19" s="26">
        <f>IF('Access-Nov'!N19&gt;0,'Access-Nov'!N19,0)</f>
        <v>97466</v>
      </c>
      <c r="R19" s="26">
        <f t="shared" si="1"/>
        <v>97466</v>
      </c>
      <c r="S19" s="26">
        <f>'Access-Nov'!O19</f>
        <v>97465.95</v>
      </c>
      <c r="T19" s="41">
        <f t="shared" si="2"/>
        <v>0.99999948700059504</v>
      </c>
      <c r="U19" s="26">
        <f>'Access-Nov'!P19</f>
        <v>97465.95</v>
      </c>
      <c r="V19" s="41">
        <f t="shared" si="3"/>
        <v>0.99999948700059504</v>
      </c>
      <c r="W19" s="26">
        <f>'Access-Nov'!Q19</f>
        <v>97465.95</v>
      </c>
      <c r="X19" s="41">
        <f t="shared" si="4"/>
        <v>0.99999948700059504</v>
      </c>
    </row>
    <row r="20" spans="1:24" ht="28.5" customHeight="1">
      <c r="A20" s="31" t="str">
        <f>'Access-Nov'!A20</f>
        <v>26439</v>
      </c>
      <c r="B20" s="27" t="str">
        <f>'Access-Nov'!B20</f>
        <v>INST.FED.DE EDUC.,CIENC.E TEC.DE SAO PAULO</v>
      </c>
      <c r="C20" s="23" t="str">
        <f>CONCATENATE('Access-Nov'!C20,".",'Access-Nov'!D20)</f>
        <v>28.846</v>
      </c>
      <c r="D20" s="23" t="str">
        <f>CONCATENATE('Access-Nov'!E20,".",'Access-Nov'!G20)</f>
        <v>0901.0005</v>
      </c>
      <c r="E20" s="27" t="str">
        <f>'Access-Nov'!F20</f>
        <v>OPERACOES ESPECIAIS: CUMPRIMENTO DE SENTENCAS JUDICIAIS</v>
      </c>
      <c r="F20" s="27" t="str">
        <f>'Access-Nov'!H20</f>
        <v>SENTENCAS JUDICIAIS TRANSITADAS EM JULGADO (PRECATORIOS)</v>
      </c>
      <c r="G20" s="23" t="str">
        <f>'Access-Nov'!I20</f>
        <v>1</v>
      </c>
      <c r="H20" s="23" t="str">
        <f>'Access-Nov'!J20</f>
        <v>0100</v>
      </c>
      <c r="I20" s="27" t="str">
        <f>'Access-Nov'!K20</f>
        <v>RECURSOS ORDINARIOS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IF('Access-Nov'!N20=0,'Access-Nov'!M20,0)</f>
        <v>0</v>
      </c>
      <c r="Q20" s="26">
        <f>IF('Access-Nov'!N20&gt;0,'Access-Nov'!N20,0)</f>
        <v>84203</v>
      </c>
      <c r="R20" s="26">
        <f t="shared" si="1"/>
        <v>84203</v>
      </c>
      <c r="S20" s="26">
        <f>'Access-Nov'!O20</f>
        <v>84202.83</v>
      </c>
      <c r="T20" s="41">
        <f t="shared" si="2"/>
        <v>0.99999798106955806</v>
      </c>
      <c r="U20" s="26">
        <f>'Access-Nov'!P20</f>
        <v>84202.83</v>
      </c>
      <c r="V20" s="41">
        <f t="shared" si="3"/>
        <v>0.99999798106955806</v>
      </c>
      <c r="W20" s="26">
        <f>'Access-Nov'!Q20</f>
        <v>84202.83</v>
      </c>
      <c r="X20" s="41">
        <f t="shared" si="4"/>
        <v>0.99999798106955806</v>
      </c>
    </row>
    <row r="21" spans="1:24" ht="28.5" customHeight="1">
      <c r="A21" s="31" t="str">
        <f>'Access-Nov'!A21</f>
        <v>40203</v>
      </c>
      <c r="B21" s="27" t="str">
        <f>'Access-Nov'!B21</f>
        <v>FUNDACAO JORGE DUPRAT FIG.DE SEG.MED.TRABALHO</v>
      </c>
      <c r="C21" s="23" t="str">
        <f>CONCATENATE('Access-Nov'!C21,".",'Access-Nov'!D21)</f>
        <v>28.846</v>
      </c>
      <c r="D21" s="23" t="str">
        <f>CONCATENATE('Access-Nov'!E21,".",'Access-Nov'!G21)</f>
        <v>0901.0005</v>
      </c>
      <c r="E21" s="27" t="str">
        <f>'Access-Nov'!F21</f>
        <v>OPERACOES ESPECIAIS: CUMPRIMENTO DE SENTENCAS JUDICIAIS</v>
      </c>
      <c r="F21" s="27" t="str">
        <f>'Access-Nov'!H21</f>
        <v>SENTENCAS JUDICIAIS TRANSITADAS EM JULGADO (PRECATORIOS)</v>
      </c>
      <c r="G21" s="23" t="str">
        <f>'Access-Nov'!I21</f>
        <v>1</v>
      </c>
      <c r="H21" s="23" t="str">
        <f>'Access-Nov'!J21</f>
        <v>0100</v>
      </c>
      <c r="I21" s="27" t="str">
        <f>'Access-Nov'!K21</f>
        <v>RECURSOS ORDINARIOS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IF('Access-Nov'!N21=0,'Access-Nov'!M21,0)</f>
        <v>0</v>
      </c>
      <c r="Q21" s="26">
        <f>IF('Access-Nov'!N21&gt;0,'Access-Nov'!N21,0)</f>
        <v>465390</v>
      </c>
      <c r="R21" s="26">
        <f t="shared" si="1"/>
        <v>465390</v>
      </c>
      <c r="S21" s="26">
        <f>'Access-Nov'!O21</f>
        <v>465389.11</v>
      </c>
      <c r="T21" s="41">
        <f t="shared" si="2"/>
        <v>0.99999808762543241</v>
      </c>
      <c r="U21" s="26">
        <f>'Access-Nov'!P21</f>
        <v>465389.11</v>
      </c>
      <c r="V21" s="41">
        <f t="shared" si="3"/>
        <v>0.99999808762543241</v>
      </c>
      <c r="W21" s="26">
        <f>'Access-Nov'!Q21</f>
        <v>465389.11</v>
      </c>
      <c r="X21" s="41">
        <f t="shared" si="4"/>
        <v>0.99999808762543241</v>
      </c>
    </row>
    <row r="22" spans="1:24" ht="28.5" customHeight="1">
      <c r="A22" s="31" t="str">
        <f>'Access-Nov'!A22</f>
        <v>44201</v>
      </c>
      <c r="B22" s="27" t="str">
        <f>'Access-Nov'!B22</f>
        <v>INST.BRAS.DO MEIO AMB.E REC.NAT.RENOVAVEIS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3</v>
      </c>
      <c r="K22" s="26"/>
      <c r="L22" s="26"/>
      <c r="M22" s="26"/>
      <c r="N22" s="24">
        <f t="shared" si="0"/>
        <v>0</v>
      </c>
      <c r="O22" s="26"/>
      <c r="P22" s="26">
        <f>IF('Access-Nov'!N22=0,'Access-Nov'!M22,0)</f>
        <v>0</v>
      </c>
      <c r="Q22" s="26">
        <f>IF('Access-Nov'!N22&gt;0,'Access-Nov'!N22,0)</f>
        <v>0</v>
      </c>
      <c r="R22" s="26">
        <f t="shared" si="1"/>
        <v>0</v>
      </c>
      <c r="S22" s="26">
        <f>'Access-Nov'!O22</f>
        <v>0</v>
      </c>
      <c r="T22" s="41">
        <f t="shared" si="2"/>
        <v>0</v>
      </c>
      <c r="U22" s="26">
        <f>'Access-Nov'!P22</f>
        <v>0</v>
      </c>
      <c r="V22" s="41">
        <f t="shared" si="3"/>
        <v>0</v>
      </c>
      <c r="W22" s="26">
        <f>'Access-Nov'!Q22</f>
        <v>0</v>
      </c>
      <c r="X22" s="41">
        <f t="shared" si="4"/>
        <v>0</v>
      </c>
    </row>
    <row r="23" spans="1:24" ht="28.5" customHeight="1">
      <c r="A23" s="31" t="str">
        <f>'Access-Nov'!A23</f>
        <v>44201</v>
      </c>
      <c r="B23" s="27" t="str">
        <f>'Access-Nov'!B23</f>
        <v>INST.BRAS.DO MEIO AMB.E REC.NAT.RENOVAVEIS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1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IF('Access-Nov'!N23=0,'Access-Nov'!M23,0)</f>
        <v>0</v>
      </c>
      <c r="Q23" s="26">
        <f>IF('Access-Nov'!N23&gt;0,'Access-Nov'!N23,0)</f>
        <v>206121</v>
      </c>
      <c r="R23" s="26">
        <f t="shared" si="1"/>
        <v>206121</v>
      </c>
      <c r="S23" s="26">
        <f>'Access-Nov'!O23</f>
        <v>206120.85</v>
      </c>
      <c r="T23" s="41">
        <f t="shared" si="2"/>
        <v>0.99999927227211205</v>
      </c>
      <c r="U23" s="26">
        <f>'Access-Nov'!P23</f>
        <v>206120.85</v>
      </c>
      <c r="V23" s="41">
        <f t="shared" si="3"/>
        <v>0.99999927227211205</v>
      </c>
      <c r="W23" s="26">
        <f>'Access-Nov'!Q23</f>
        <v>206120.85</v>
      </c>
      <c r="X23" s="41">
        <f t="shared" si="4"/>
        <v>0.99999927227211205</v>
      </c>
    </row>
    <row r="24" spans="1:24" ht="28.5" customHeight="1">
      <c r="A24" s="31" t="str">
        <f>'Access-Nov'!A24</f>
        <v>55201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0100</v>
      </c>
      <c r="I24" s="27" t="str">
        <f>'Access-Nov'!K24</f>
        <v>RECURSOS ORDINARIOS</v>
      </c>
      <c r="J24" s="23" t="str">
        <f>'Access-Nov'!L24</f>
        <v>3</v>
      </c>
      <c r="K24" s="24"/>
      <c r="L24" s="24"/>
      <c r="M24" s="24"/>
      <c r="N24" s="24">
        <f t="shared" si="0"/>
        <v>0</v>
      </c>
      <c r="O24" s="24"/>
      <c r="P24" s="26">
        <f>IF('Access-Nov'!N24=0,'Access-Nov'!M24,0)</f>
        <v>0</v>
      </c>
      <c r="Q24" s="26">
        <f>IF('Access-Nov'!N24&gt;0,'Access-Nov'!N24,0)</f>
        <v>34520999</v>
      </c>
      <c r="R24" s="26">
        <f t="shared" si="1"/>
        <v>34520999</v>
      </c>
      <c r="S24" s="26">
        <f>'Access-Nov'!O24</f>
        <v>34520998.340000004</v>
      </c>
      <c r="T24" s="41">
        <f t="shared" si="2"/>
        <v>0.99999998088120234</v>
      </c>
      <c r="U24" s="26">
        <f>'Access-Nov'!P24</f>
        <v>34520998.340000004</v>
      </c>
      <c r="V24" s="41">
        <f t="shared" si="3"/>
        <v>0.99999998088120234</v>
      </c>
      <c r="W24" s="26">
        <f>'Access-Nov'!Q24</f>
        <v>34520998.340000004</v>
      </c>
      <c r="X24" s="41">
        <f t="shared" si="4"/>
        <v>0.99999998088120234</v>
      </c>
    </row>
    <row r="25" spans="1:24" ht="28.5" customHeight="1">
      <c r="A25" s="31" t="str">
        <f>'Access-Nov'!A25</f>
        <v>55201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0100</v>
      </c>
      <c r="I25" s="27" t="str">
        <f>'Access-Nov'!K25</f>
        <v>RECURSOS ORDINARIOS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IF('Access-Nov'!N25=0,'Access-Nov'!M25,0)</f>
        <v>0</v>
      </c>
      <c r="Q25" s="26">
        <f>IF('Access-Nov'!N25&gt;0,'Access-Nov'!N25,0)</f>
        <v>7278766</v>
      </c>
      <c r="R25" s="26">
        <f t="shared" si="1"/>
        <v>7278766</v>
      </c>
      <c r="S25" s="26">
        <f>'Access-Nov'!O25</f>
        <v>7145564.4800000004</v>
      </c>
      <c r="T25" s="41">
        <f t="shared" si="2"/>
        <v>0.98169998595915853</v>
      </c>
      <c r="U25" s="26">
        <f>'Access-Nov'!P25</f>
        <v>7145564.4800000004</v>
      </c>
      <c r="V25" s="41">
        <f t="shared" si="3"/>
        <v>0.98169998595915853</v>
      </c>
      <c r="W25" s="26">
        <f>'Access-Nov'!Q25</f>
        <v>7145564.4800000004</v>
      </c>
      <c r="X25" s="41">
        <f t="shared" si="4"/>
        <v>0.98169998595915853</v>
      </c>
    </row>
    <row r="26" spans="1:24" ht="28.5" customHeight="1">
      <c r="A26" s="31" t="str">
        <f>'Access-Nov'!A26</f>
        <v>55901</v>
      </c>
      <c r="B26" s="27" t="str">
        <f>'Access-Nov'!B26</f>
        <v>FUNDO NACIONAL DE ASSISTENCIA SOCIAL</v>
      </c>
      <c r="C26" s="23" t="str">
        <f>CONCATENATE('Access-Nov'!C26,".",'Access-Nov'!D26)</f>
        <v>28.846</v>
      </c>
      <c r="D26" s="23" t="str">
        <f>CONCATENATE('Access-Nov'!E26,".",'Access-Nov'!G26)</f>
        <v>0901.0005</v>
      </c>
      <c r="E26" s="27" t="str">
        <f>'Access-Nov'!F26</f>
        <v>OPERACOES ESPECIAIS: CUMPRIMENTO DE SENTENCAS JUDICIAIS</v>
      </c>
      <c r="F26" s="27" t="str">
        <f>'Access-Nov'!H26</f>
        <v>SENTENCAS JUDICIAIS TRANSITADAS EM JULGADO (PRECATORIOS)</v>
      </c>
      <c r="G26" s="23" t="str">
        <f>'Access-Nov'!I26</f>
        <v>2</v>
      </c>
      <c r="H26" s="23" t="str">
        <f>'Access-Nov'!J26</f>
        <v>0100</v>
      </c>
      <c r="I26" s="27" t="str">
        <f>'Access-Nov'!K26</f>
        <v>RECURSOS ORDINARIOS</v>
      </c>
      <c r="J26" s="23" t="str">
        <f>'Access-Nov'!L26</f>
        <v>3</v>
      </c>
      <c r="K26" s="24"/>
      <c r="L26" s="24"/>
      <c r="M26" s="24"/>
      <c r="N26" s="24">
        <f t="shared" si="0"/>
        <v>0</v>
      </c>
      <c r="O26" s="24"/>
      <c r="P26" s="26">
        <f>IF('Access-Nov'!N26=0,'Access-Nov'!M26,0)</f>
        <v>0</v>
      </c>
      <c r="Q26" s="26">
        <f>IF('Access-Nov'!N26&gt;0,'Access-Nov'!N26,0)</f>
        <v>79172473</v>
      </c>
      <c r="R26" s="26">
        <f t="shared" si="1"/>
        <v>79172473</v>
      </c>
      <c r="S26" s="26">
        <f>'Access-Nov'!O26</f>
        <v>79154555.900000006</v>
      </c>
      <c r="T26" s="41">
        <f t="shared" si="2"/>
        <v>0.99977369533474103</v>
      </c>
      <c r="U26" s="26">
        <f>'Access-Nov'!P26</f>
        <v>79154555.900000006</v>
      </c>
      <c r="V26" s="41">
        <f t="shared" si="3"/>
        <v>0.99977369533474103</v>
      </c>
      <c r="W26" s="26">
        <f>'Access-Nov'!Q26</f>
        <v>79154555.900000006</v>
      </c>
      <c r="X26" s="41">
        <f t="shared" si="4"/>
        <v>0.99977369533474103</v>
      </c>
    </row>
    <row r="27" spans="1:24" ht="28.5" customHeight="1">
      <c r="A27" s="31" t="str">
        <f>'Access-Nov'!A27</f>
        <v>55901</v>
      </c>
      <c r="B27" s="27" t="str">
        <f>'Access-Nov'!B27</f>
        <v>FUNDO NACIONAL DE ASSISTENCIA SOCIAL</v>
      </c>
      <c r="C27" s="23" t="str">
        <f>CONCATENATE('Access-Nov'!C27,".",'Access-Nov'!D27)</f>
        <v>28.846</v>
      </c>
      <c r="D27" s="23" t="str">
        <f>CONCATENATE('Access-Nov'!E27,".",'Access-Nov'!G27)</f>
        <v>0901.0625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DE PEQUENO VALOR</v>
      </c>
      <c r="G27" s="23" t="str">
        <f>'Access-Nov'!I27</f>
        <v>2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3</v>
      </c>
      <c r="K27" s="24"/>
      <c r="L27" s="24"/>
      <c r="M27" s="24"/>
      <c r="N27" s="24">
        <f t="shared" si="0"/>
        <v>0</v>
      </c>
      <c r="O27" s="24"/>
      <c r="P27" s="26">
        <f>IF('Access-Nov'!N27=0,'Access-Nov'!M27,0)</f>
        <v>148097361</v>
      </c>
      <c r="Q27" s="26">
        <f>IF('Access-Nov'!N27&gt;0,'Access-Nov'!N27,0)</f>
        <v>0</v>
      </c>
      <c r="R27" s="26">
        <f t="shared" si="1"/>
        <v>148097361</v>
      </c>
      <c r="S27" s="26">
        <f>'Access-Nov'!O27</f>
        <v>147889114.19999999</v>
      </c>
      <c r="T27" s="41">
        <f t="shared" si="2"/>
        <v>0.99859385205385254</v>
      </c>
      <c r="U27" s="26">
        <f>'Access-Nov'!P27</f>
        <v>147889114.19999999</v>
      </c>
      <c r="V27" s="41">
        <f t="shared" si="3"/>
        <v>0.99859385205385254</v>
      </c>
      <c r="W27" s="26">
        <f>'Access-Nov'!Q27</f>
        <v>147889114.19999999</v>
      </c>
      <c r="X27" s="41">
        <f t="shared" si="4"/>
        <v>0.99859385205385254</v>
      </c>
    </row>
    <row r="28" spans="1:24" ht="28.5" customHeight="1">
      <c r="A28" s="31" t="str">
        <f>'Access-Nov'!A28</f>
        <v>55902</v>
      </c>
      <c r="B28" s="27" t="str">
        <f>'Access-Nov'!B28</f>
        <v>FUNDO DO REGIME GERAL DA PREVID.SOCIAL-FRGPS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IF('Access-Nov'!N28=0,'Access-Nov'!M28,0)</f>
        <v>0</v>
      </c>
      <c r="Q28" s="26">
        <f>IF('Access-Nov'!N28&gt;0,'Access-Nov'!N28,0)</f>
        <v>2213875588</v>
      </c>
      <c r="R28" s="26">
        <f t="shared" si="1"/>
        <v>2213875588</v>
      </c>
      <c r="S28" s="26">
        <f>'Access-Nov'!O28</f>
        <v>2212506261.5900002</v>
      </c>
      <c r="T28" s="41">
        <f t="shared" si="2"/>
        <v>0.99938147996327253</v>
      </c>
      <c r="U28" s="26">
        <f>'Access-Nov'!P28</f>
        <v>2212506261.5900002</v>
      </c>
      <c r="V28" s="41">
        <f t="shared" si="3"/>
        <v>0.99938147996327253</v>
      </c>
      <c r="W28" s="26">
        <f>'Access-Nov'!Q28</f>
        <v>2212506261.5900002</v>
      </c>
      <c r="X28" s="41">
        <f t="shared" si="4"/>
        <v>0.99938147996327253</v>
      </c>
    </row>
    <row r="29" spans="1:24" ht="28.5" customHeight="1">
      <c r="A29" s="31" t="str">
        <f>'Access-Nov'!A29</f>
        <v>55902</v>
      </c>
      <c r="B29" s="27" t="str">
        <f>'Access-Nov'!B29</f>
        <v>FUNDO DO REGIME GERAL DA PREVID.SOCIAL-FRGPS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IF('Access-Nov'!N29=0,'Access-Nov'!M29,0)</f>
        <v>1342970662</v>
      </c>
      <c r="Q29" s="26">
        <f>IF('Access-Nov'!N29&gt;0,'Access-Nov'!N29,0)</f>
        <v>0</v>
      </c>
      <c r="R29" s="26">
        <f t="shared" si="1"/>
        <v>1342970662</v>
      </c>
      <c r="S29" s="26">
        <f>'Access-Nov'!O29</f>
        <v>1340265529.5699999</v>
      </c>
      <c r="T29" s="41">
        <f t="shared" si="2"/>
        <v>0.99798570995886726</v>
      </c>
      <c r="U29" s="26">
        <f>'Access-Nov'!P29</f>
        <v>1340265529.5699999</v>
      </c>
      <c r="V29" s="41">
        <f t="shared" si="3"/>
        <v>0.99798570995886726</v>
      </c>
      <c r="W29" s="26">
        <f>'Access-Nov'!Q29</f>
        <v>1340265529.5699999</v>
      </c>
      <c r="X29" s="41">
        <f t="shared" si="4"/>
        <v>0.99798570995886726</v>
      </c>
    </row>
    <row r="30" spans="1:24" ht="28.5" customHeight="1">
      <c r="A30" s="31" t="str">
        <f>'Access-Nov'!A30</f>
        <v>71103</v>
      </c>
      <c r="B30" s="27" t="str">
        <f>'Access-Nov'!B30</f>
        <v>ENCARGOS FINANC.DA UNIAO-SENTENCAS JUDICIAIS</v>
      </c>
      <c r="C30" s="23" t="str">
        <f>CONCATENATE('Access-Nov'!C30,".",'Access-Nov'!D30)</f>
        <v>28.846</v>
      </c>
      <c r="D30" s="23" t="str">
        <f>CONCATENATE('Access-Nov'!E30,".",'Access-Nov'!G30)</f>
        <v>0901.0005</v>
      </c>
      <c r="E30" s="27" t="str">
        <f>'Access-Nov'!F30</f>
        <v>OPERACOES ESPECIAIS: CUMPRIMENTO DE SENTENCAS JUDICIAIS</v>
      </c>
      <c r="F30" s="27" t="str">
        <f>'Access-Nov'!H30</f>
        <v>SENTENCAS JUDICIAIS TRANSITADAS EM JULGADO (PRECATORIOS)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5</v>
      </c>
      <c r="K30" s="24"/>
      <c r="L30" s="24"/>
      <c r="M30" s="24"/>
      <c r="N30" s="24">
        <f t="shared" si="0"/>
        <v>0</v>
      </c>
      <c r="O30" s="24"/>
      <c r="P30" s="26">
        <f>IF('Access-Nov'!N30=0,'Access-Nov'!M30,0)</f>
        <v>0</v>
      </c>
      <c r="Q30" s="26">
        <f>IF('Access-Nov'!M30&gt;0,'Access-Nov'!M30,0)</f>
        <v>19436718.859999999</v>
      </c>
      <c r="R30" s="26">
        <f t="shared" si="1"/>
        <v>19436718.859999999</v>
      </c>
      <c r="S30" s="26">
        <f>'Access-Nov'!O30</f>
        <v>19436718.859999999</v>
      </c>
      <c r="T30" s="41">
        <f t="shared" si="2"/>
        <v>1</v>
      </c>
      <c r="U30" s="26">
        <f>'Access-Nov'!P30</f>
        <v>19436718.859999999</v>
      </c>
      <c r="V30" s="41">
        <f t="shared" si="3"/>
        <v>1</v>
      </c>
      <c r="W30" s="26">
        <f>'Access-Nov'!Q30</f>
        <v>19436718.859999999</v>
      </c>
      <c r="X30" s="41">
        <f t="shared" si="4"/>
        <v>1</v>
      </c>
    </row>
    <row r="31" spans="1:24" ht="28.5" customHeight="1">
      <c r="A31" s="31" t="str">
        <f>'Access-Nov'!A31</f>
        <v>71103</v>
      </c>
      <c r="B31" s="27" t="str">
        <f>'Access-Nov'!B31</f>
        <v>ENCARGOS FINANC.DA UNIAO-SENTENCAS JUDICIAIS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1</v>
      </c>
      <c r="K31" s="24"/>
      <c r="L31" s="24"/>
      <c r="M31" s="24"/>
      <c r="N31" s="24">
        <f t="shared" si="0"/>
        <v>0</v>
      </c>
      <c r="O31" s="24"/>
      <c r="P31" s="26">
        <f>IF('Access-Nov'!N31=0,'Access-Nov'!M31,0)</f>
        <v>0</v>
      </c>
      <c r="Q31" s="26">
        <f>IF('Access-Nov'!N31&gt;0,'Access-Nov'!N31,0)</f>
        <v>68503037</v>
      </c>
      <c r="R31" s="26">
        <f t="shared" si="1"/>
        <v>68503037</v>
      </c>
      <c r="S31" s="26">
        <f>'Access-Nov'!O31</f>
        <v>68503036.599999994</v>
      </c>
      <c r="T31" s="41">
        <f t="shared" si="2"/>
        <v>0.99999999416084273</v>
      </c>
      <c r="U31" s="26">
        <f>'Access-Nov'!P31</f>
        <v>68503036.599999994</v>
      </c>
      <c r="V31" s="41">
        <f t="shared" si="3"/>
        <v>0.99999999416084273</v>
      </c>
      <c r="W31" s="26">
        <f>'Access-Nov'!Q31</f>
        <v>68503036.599999994</v>
      </c>
      <c r="X31" s="41">
        <f t="shared" si="4"/>
        <v>0.99999999416084273</v>
      </c>
    </row>
    <row r="32" spans="1:24" ht="28.5" customHeight="1">
      <c r="A32" s="31" t="str">
        <f>'Access-Nov'!A32</f>
        <v>71103</v>
      </c>
      <c r="B32" s="27" t="str">
        <f>'Access-Nov'!B32</f>
        <v>ENCARGOS FINANC.DA UNIAO-SENTENCAS JUDICIAIS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0144</v>
      </c>
      <c r="I32" s="27" t="str">
        <f>'Access-Nov'!K32</f>
        <v>TITULOS DE RESPONSABILID.DO TESOURO NACIONAL</v>
      </c>
      <c r="J32" s="23" t="str">
        <f>'Access-Nov'!L32</f>
        <v>3</v>
      </c>
      <c r="K32" s="24"/>
      <c r="L32" s="24"/>
      <c r="M32" s="24"/>
      <c r="N32" s="24">
        <f t="shared" si="0"/>
        <v>0</v>
      </c>
      <c r="O32" s="24"/>
      <c r="P32" s="26">
        <f>IF('Access-Nov'!N32=0,'Access-Nov'!M32,0)</f>
        <v>0</v>
      </c>
      <c r="Q32" s="26">
        <f>IF('Access-Nov'!N32&gt;0,'Access-Nov'!N32,0)</f>
        <v>788733385</v>
      </c>
      <c r="R32" s="26">
        <f t="shared" si="1"/>
        <v>788733385</v>
      </c>
      <c r="S32" s="26">
        <f>'Access-Nov'!O32</f>
        <v>788687344.69000006</v>
      </c>
      <c r="T32" s="41">
        <f t="shared" si="2"/>
        <v>0.999941627537422</v>
      </c>
      <c r="U32" s="26">
        <f>'Access-Nov'!P32</f>
        <v>788687344.69000006</v>
      </c>
      <c r="V32" s="41">
        <f t="shared" si="3"/>
        <v>0.999941627537422</v>
      </c>
      <c r="W32" s="26">
        <f>'Access-Nov'!Q32</f>
        <v>788687344.69000006</v>
      </c>
      <c r="X32" s="41">
        <f t="shared" si="4"/>
        <v>0.999941627537422</v>
      </c>
    </row>
    <row r="33" spans="1:24" ht="28.5" customHeight="1">
      <c r="A33" s="31" t="str">
        <f>'Access-Nov'!A33</f>
        <v>71103</v>
      </c>
      <c r="B33" s="27" t="str">
        <f>'Access-Nov'!B33</f>
        <v>ENCARGOS FINANC.DA UNIAO-SENTENCAS JUDICIAIS</v>
      </c>
      <c r="C33" s="23" t="str">
        <f>CONCATENATE('Access-Nov'!C33,".",'Access-Nov'!D33)</f>
        <v>28.846</v>
      </c>
      <c r="D33" s="23" t="str">
        <f>CONCATENATE('Access-Nov'!E33,".",'Access-Nov'!G33)</f>
        <v>0901.00G5</v>
      </c>
      <c r="E33" s="27" t="str">
        <f>'Access-Nov'!F33</f>
        <v>OPERACOES ESPECIAIS: CUMPRIMENTO DE SENTENCAS JUDICIAIS</v>
      </c>
      <c r="F33" s="27" t="str">
        <f>'Access-Nov'!H33</f>
        <v>CONTRIBUICAO DA UNIAO, DE SUAS AUTARQUIAS E FUNDACOES PARA O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IF('Access-Nov'!N33=0,'Access-Nov'!M33,0)</f>
        <v>7145858</v>
      </c>
      <c r="Q33" s="26">
        <f>IF('Access-Nov'!N33&gt;0,'Access-Nov'!N33,0)</f>
        <v>0</v>
      </c>
      <c r="R33" s="26">
        <f t="shared" si="1"/>
        <v>7145858</v>
      </c>
      <c r="S33" s="26">
        <f>'Access-Nov'!O33</f>
        <v>7145850.1699999999</v>
      </c>
      <c r="T33" s="41">
        <f t="shared" si="2"/>
        <v>0.9999989042603421</v>
      </c>
      <c r="U33" s="26">
        <f>'Access-Nov'!P33</f>
        <v>7145848.0700000003</v>
      </c>
      <c r="V33" s="41">
        <f t="shared" si="3"/>
        <v>0.99999861038380555</v>
      </c>
      <c r="W33" s="26">
        <f>'Access-Nov'!Q33</f>
        <v>7145848.0700000003</v>
      </c>
      <c r="X33" s="41">
        <f t="shared" si="4"/>
        <v>0.99999861038380555</v>
      </c>
    </row>
    <row r="34" spans="1:24" ht="28.5" customHeight="1">
      <c r="A34" s="31" t="str">
        <f>'Access-Nov'!A34</f>
        <v>71103</v>
      </c>
      <c r="B34" s="27" t="str">
        <f>'Access-Nov'!B34</f>
        <v>ENCARGOS FINANC.DA UNIAO-SENTENCAS JUDICIAIS</v>
      </c>
      <c r="C34" s="23" t="str">
        <f>CONCATENATE('Access-Nov'!C34,".",'Access-Nov'!D34)</f>
        <v>28.846</v>
      </c>
      <c r="D34" s="23" t="str">
        <f>CONCATENATE('Access-Nov'!E34,".",'Access-Nov'!G34)</f>
        <v>0901.0625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DE PEQUENO VALOR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>K34+L34-M34</f>
        <v>0</v>
      </c>
      <c r="O34" s="24"/>
      <c r="P34" s="26">
        <f>IF('Access-Nov'!N34=0,'Access-Nov'!M34,0)</f>
        <v>270364</v>
      </c>
      <c r="Q34" s="26">
        <f>IF('Access-Nov'!N34&gt;0,'Access-Nov'!N34,0)</f>
        <v>0</v>
      </c>
      <c r="R34" s="26">
        <f>N34-O34+P34+Q34</f>
        <v>270364</v>
      </c>
      <c r="S34" s="26">
        <f>'Access-Nov'!O34</f>
        <v>270362.11</v>
      </c>
      <c r="T34" s="41">
        <f>IF(R34&gt;0,S34/R34,0)</f>
        <v>0.99999300942433156</v>
      </c>
      <c r="U34" s="26">
        <f>'Access-Nov'!P34</f>
        <v>270362.11</v>
      </c>
      <c r="V34" s="41">
        <f>IF(R34&gt;0,U34/R34,0)</f>
        <v>0.99999300942433156</v>
      </c>
      <c r="W34" s="26">
        <f>'Access-Nov'!Q34</f>
        <v>270362.11</v>
      </c>
      <c r="X34" s="41">
        <f>IF(R34&gt;0,W34/R34,0)</f>
        <v>0.99999300942433156</v>
      </c>
    </row>
    <row r="35" spans="1:24" ht="28.5" customHeight="1">
      <c r="A35" s="31" t="str">
        <f>'Access-Nov'!A35</f>
        <v>71103</v>
      </c>
      <c r="B35" s="27" t="str">
        <f>'Access-Nov'!B35</f>
        <v>ENCARGOS FINANC.DA UNIAO-SENTENCAS JUDICIAIS</v>
      </c>
      <c r="C35" s="23" t="str">
        <f>CONCATENATE('Access-Nov'!C35,".",'Access-Nov'!D35)</f>
        <v>28.846</v>
      </c>
      <c r="D35" s="23" t="str">
        <f>CONCATENATE('Access-Nov'!E35,".",'Access-Nov'!G35)</f>
        <v>0901.0625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DE PEQUENO VALOR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>K35+L35-M35</f>
        <v>0</v>
      </c>
      <c r="O35" s="24"/>
      <c r="P35" s="26">
        <f>IF('Access-Nov'!N35=0,'Access-Nov'!M35,0)</f>
        <v>300712369</v>
      </c>
      <c r="Q35" s="26">
        <f>IF('Access-Nov'!N35&gt;0,'Access-Nov'!N35,0)</f>
        <v>0</v>
      </c>
      <c r="R35" s="26">
        <f>N35-O35+P35+Q35</f>
        <v>300712369</v>
      </c>
      <c r="S35" s="26">
        <f>'Access-Nov'!O35</f>
        <v>300512420.30000001</v>
      </c>
      <c r="T35" s="41">
        <f>IF(R35&gt;0,S35/R35,0)</f>
        <v>0.99933508322033804</v>
      </c>
      <c r="U35" s="26">
        <f>'Access-Nov'!P35</f>
        <v>300512420.30000001</v>
      </c>
      <c r="V35" s="41">
        <f>IF(R35&gt;0,U35/R35,0)</f>
        <v>0.99933508322033804</v>
      </c>
      <c r="W35" s="26">
        <f>'Access-Nov'!Q35</f>
        <v>300512420.30000001</v>
      </c>
      <c r="X35" s="41">
        <f>IF(R35&gt;0,W35/R35,0)</f>
        <v>0.99933508322033804</v>
      </c>
    </row>
    <row r="36" spans="1:24" ht="28.5" customHeight="1" thickBot="1">
      <c r="A36" s="31" t="str">
        <f>'Access-Nov'!A36</f>
        <v>71103</v>
      </c>
      <c r="B36" s="27" t="str">
        <f>'Access-Nov'!B36</f>
        <v>ENCARGOS FINANC.DA UNIAO-SENTENCAS JUDICIAIS</v>
      </c>
      <c r="C36" s="23" t="str">
        <f>CONCATENATE('Access-Nov'!C36,".",'Access-Nov'!D36)</f>
        <v>28.846</v>
      </c>
      <c r="D36" s="23" t="str">
        <f>CONCATENATE('Access-Nov'!E36,".",'Access-Nov'!G36)</f>
        <v>0901.0625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DE PEQUENO VALOR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>K36+L36-M36</f>
        <v>0</v>
      </c>
      <c r="O36" s="24"/>
      <c r="P36" s="26">
        <f>IF('Access-Nov'!N36=0,'Access-Nov'!M36,0)</f>
        <v>68490351</v>
      </c>
      <c r="Q36" s="26">
        <f>IF('Access-Nov'!N36&gt;0,'Access-Nov'!N36,0)</f>
        <v>0</v>
      </c>
      <c r="R36" s="26">
        <f>N36-O36+P36+Q36</f>
        <v>68490351</v>
      </c>
      <c r="S36" s="26">
        <f>'Access-Nov'!O36</f>
        <v>68413168.579999998</v>
      </c>
      <c r="T36" s="41">
        <f>IF(R36&gt;0,S36/R36,0)</f>
        <v>0.99887309060512774</v>
      </c>
      <c r="U36" s="26">
        <f>'Access-Nov'!P36</f>
        <v>68413168.579999998</v>
      </c>
      <c r="V36" s="41">
        <f>IF(R36&gt;0,U36/R36,0)</f>
        <v>0.99887309060512774</v>
      </c>
      <c r="W36" s="26">
        <f>'Access-Nov'!Q36</f>
        <v>68413168.579999998</v>
      </c>
      <c r="X36" s="41">
        <f>IF(R36&gt;0,W36/R36,0)</f>
        <v>0.99887309060512774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1867686965</v>
      </c>
      <c r="Q37" s="42">
        <f t="shared" si="5"/>
        <v>3308479391.8600001</v>
      </c>
      <c r="R37" s="42">
        <f t="shared" si="5"/>
        <v>5176166356.8600006</v>
      </c>
      <c r="S37" s="42">
        <f t="shared" si="5"/>
        <v>5171409344.4799995</v>
      </c>
      <c r="T37" s="43">
        <f>IF(R37&gt;0,S37/R37,0)</f>
        <v>0.9990809776865659</v>
      </c>
      <c r="U37" s="42">
        <f>SUM(U10:U36)</f>
        <v>5171409342.3799992</v>
      </c>
      <c r="V37" s="43">
        <f>IF(R37&gt;0,U37/R37,0)</f>
        <v>0.99908097728086021</v>
      </c>
      <c r="W37" s="42">
        <f>SUM(W10:W36)</f>
        <v>5171409342.3799992</v>
      </c>
      <c r="X37" s="43">
        <f>IF(R37&gt;0,W37/R37,0)</f>
        <v>0.99908097728086021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5176166356.8600006</v>
      </c>
      <c r="S41" s="54">
        <f>SUM(S37)</f>
        <v>5171409344.4799995</v>
      </c>
      <c r="T41" s="52"/>
      <c r="U41" s="54">
        <f>SUM(U37)</f>
        <v>5171409342.3799992</v>
      </c>
      <c r="V41" s="52"/>
      <c r="W41" s="54">
        <f>SUM(W37)</f>
        <v>5171409342.3799992</v>
      </c>
      <c r="X41" s="49"/>
    </row>
    <row r="42" spans="1:24" ht="33.75" customHeight="1">
      <c r="A42" s="1"/>
      <c r="B42" s="1"/>
      <c r="C42" s="1"/>
      <c r="N42" s="58" t="s">
        <v>146</v>
      </c>
      <c r="O42" s="55"/>
      <c r="P42" s="53"/>
      <c r="R42" s="50">
        <f>'Access-Nov'!M39</f>
        <v>5176166348.5799999</v>
      </c>
      <c r="S42" s="50">
        <f>'Access-Nov'!O39</f>
        <v>5171409344.4799995</v>
      </c>
      <c r="T42" s="51"/>
      <c r="U42" s="50">
        <f>'Access-Nov'!P39</f>
        <v>5171409342.3799992</v>
      </c>
      <c r="V42" s="51"/>
      <c r="W42" s="50">
        <f>'Access-Nov'!Q39</f>
        <v>5171409342.3799992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5176166348.5799999</v>
      </c>
      <c r="S45" s="44">
        <v>5171409344.4799995</v>
      </c>
      <c r="T45" s="44"/>
      <c r="U45" s="44">
        <v>5171409342.3800001</v>
      </c>
      <c r="V45" s="44"/>
      <c r="W45" s="44">
        <v>5171409342.3800001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7:J37"/>
    <mergeCell ref="N7:N8"/>
    <mergeCell ref="O7:O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46"/>
  <sheetViews>
    <sheetView showGridLines="0" view="pageBreakPreview" topLeftCell="M19" zoomScaleNormal="85" zoomScaleSheetLayoutView="100" workbookViewId="0">
      <selection activeCell="T44" sqref="T44"/>
    </sheetView>
  </sheetViews>
  <sheetFormatPr defaultRowHeight="25.5" customHeight="1"/>
  <cols>
    <col min="1" max="1" width="16.140625" style="88" customWidth="1"/>
    <col min="2" max="2" width="48" style="88" customWidth="1"/>
    <col min="3" max="3" width="11.85546875" style="88" customWidth="1"/>
    <col min="4" max="4" width="18.85546875" style="88" customWidth="1"/>
    <col min="5" max="5" width="56.42578125" style="88" customWidth="1"/>
    <col min="6" max="6" width="63.42578125" style="88" customWidth="1"/>
    <col min="7" max="7" width="7.85546875" style="88" customWidth="1"/>
    <col min="8" max="8" width="9.140625" style="88"/>
    <col min="9" max="9" width="27.140625" style="88" customWidth="1"/>
    <col min="10" max="10" width="5.85546875" style="88" customWidth="1"/>
    <col min="11" max="11" width="9.140625" style="88"/>
    <col min="12" max="12" width="14" style="88" customWidth="1"/>
    <col min="13" max="14" width="14.140625" style="88" customWidth="1"/>
    <col min="15" max="15" width="16.5703125" style="88" customWidth="1"/>
    <col min="16" max="17" width="18" style="88" customWidth="1"/>
    <col min="18" max="18" width="31" style="88" customWidth="1"/>
    <col min="19" max="19" width="31.85546875" style="88" customWidth="1"/>
    <col min="20" max="20" width="12.85546875" style="88" customWidth="1"/>
    <col min="21" max="21" width="22" style="88" customWidth="1"/>
    <col min="22" max="22" width="15.42578125" style="88" bestFit="1" customWidth="1"/>
    <col min="23" max="23" width="17.140625" style="88" customWidth="1"/>
    <col min="24" max="16384" width="9.140625" style="88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43070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5" t="s">
        <v>71</v>
      </c>
      <c r="M8" s="85" t="s">
        <v>72</v>
      </c>
      <c r="N8" s="102"/>
      <c r="O8" s="102"/>
      <c r="P8" s="9" t="s">
        <v>4</v>
      </c>
      <c r="Q8" s="9" t="s">
        <v>5</v>
      </c>
      <c r="R8" s="102"/>
      <c r="S8" s="86" t="s">
        <v>7</v>
      </c>
      <c r="T8" s="11" t="s">
        <v>8</v>
      </c>
      <c r="U8" s="86" t="s">
        <v>9</v>
      </c>
      <c r="V8" s="12" t="s">
        <v>8</v>
      </c>
      <c r="W8" s="13" t="s">
        <v>145</v>
      </c>
      <c r="X8" s="12" t="s">
        <v>8</v>
      </c>
    </row>
    <row r="9" spans="1:24" ht="28.5" customHeight="1" thickBot="1">
      <c r="A9" s="87" t="s">
        <v>73</v>
      </c>
      <c r="B9" s="87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87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7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'Access-Dez'!A10</f>
        <v>20201</v>
      </c>
      <c r="B10" s="27" t="str">
        <f>'Access-Dez'!B10</f>
        <v>INSTIT.NAC.DE COLONIZ.E REF.AGRARIA - INCRA</v>
      </c>
      <c r="C10" s="23" t="str">
        <f>CONCATENATE('Access-Dez'!C10,".",'Access-Dez'!D10)</f>
        <v>28.846</v>
      </c>
      <c r="D10" s="23" t="str">
        <f>CONCATENATE('Access-Dez'!E10,".",'Access-Dez'!G10)</f>
        <v>0901.0005</v>
      </c>
      <c r="E10" s="27" t="str">
        <f>'Access-Dez'!F10</f>
        <v>OPERACOES ESPECIAIS: CUMPRIMENTO DE SENTENCAS JUDICIAIS</v>
      </c>
      <c r="F10" s="37" t="str">
        <f>'Access-Dez'!H10</f>
        <v>SENTENCAS JUDICIAIS TRANSITADAS EM JULGADO (PRECATORIOS)</v>
      </c>
      <c r="G10" s="23" t="str">
        <f>'Access-Dez'!I10</f>
        <v>1</v>
      </c>
      <c r="H10" s="23" t="str">
        <f>'Access-Dez'!J10</f>
        <v>0100</v>
      </c>
      <c r="I10" s="27" t="str">
        <f>'Access-Dez'!K10</f>
        <v>RECURSOS ORDINARIOS</v>
      </c>
      <c r="J10" s="23" t="str">
        <f>'Access-Dez'!L10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IF('Access-Dez'!N10=0,'Access-Dez'!M10,0)</f>
        <v>0</v>
      </c>
      <c r="Q10" s="26">
        <f>IF('Access-Dez'!N10&gt;0,'Access-Dez'!N10,0)</f>
        <v>78632149</v>
      </c>
      <c r="R10" s="26">
        <f t="shared" ref="R10:R33" si="1">N10-O10+P10+Q10</f>
        <v>78632149</v>
      </c>
      <c r="S10" s="26">
        <f>'Access-Dez'!O10</f>
        <v>78632148.159999996</v>
      </c>
      <c r="T10" s="41">
        <f t="shared" ref="T10:T33" si="2">IF(R10&gt;0,S10/R10,0)</f>
        <v>0.99999998931734646</v>
      </c>
      <c r="U10" s="26">
        <f>'Access-Dez'!P10</f>
        <v>78632148.159999996</v>
      </c>
      <c r="V10" s="41">
        <f t="shared" ref="V10:V33" si="3">IF(R10&gt;0,U10/R10,0)</f>
        <v>0.99999998931734646</v>
      </c>
      <c r="W10" s="26">
        <f>'Access-Dez'!Q10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'Access-Dez'!A11</f>
        <v>20201</v>
      </c>
      <c r="B11" s="27" t="str">
        <f>'Access-Dez'!B11</f>
        <v>INSTIT.NAC.DE COLONIZ.E REF.AGRARIA - INCRA</v>
      </c>
      <c r="C11" s="23" t="str">
        <f>CONCATENATE('Access-Dez'!C11,".",'Access-Dez'!D11)</f>
        <v>28.846</v>
      </c>
      <c r="D11" s="23" t="str">
        <f>CONCATENATE('Access-Dez'!E11,".",'Access-Dez'!G11)</f>
        <v>0901.0005</v>
      </c>
      <c r="E11" s="27" t="str">
        <f>'Access-Dez'!F11</f>
        <v>OPERACOES ESPECIAIS: CUMPRIMENTO DE SENTENCAS JUDICIAIS</v>
      </c>
      <c r="F11" s="27" t="str">
        <f>'Access-Dez'!H11</f>
        <v>SENTENCAS JUDICIAIS TRANSITADAS EM JULGADO (PRECATORIOS)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3</v>
      </c>
      <c r="K11" s="26"/>
      <c r="L11" s="26"/>
      <c r="M11" s="26"/>
      <c r="N11" s="24">
        <f t="shared" si="0"/>
        <v>0</v>
      </c>
      <c r="O11" s="26"/>
      <c r="P11" s="26">
        <f>IF('Access-Dez'!N11=0,'Access-Dez'!M11,0)</f>
        <v>0</v>
      </c>
      <c r="Q11" s="26">
        <f>IF('Access-Dez'!N11&gt;0,'Access-Dez'!N11,0)</f>
        <v>901710</v>
      </c>
      <c r="R11" s="26">
        <f t="shared" si="1"/>
        <v>901710</v>
      </c>
      <c r="S11" s="26">
        <f>'Access-Dez'!O11</f>
        <v>901709.03</v>
      </c>
      <c r="T11" s="41">
        <f t="shared" si="2"/>
        <v>0.99999892426611658</v>
      </c>
      <c r="U11" s="26">
        <f>'Access-Dez'!P11</f>
        <v>901709.03</v>
      </c>
      <c r="V11" s="41">
        <f t="shared" si="3"/>
        <v>0.99999892426611658</v>
      </c>
      <c r="W11" s="26">
        <f>'Access-Dez'!Q11</f>
        <v>901709.03</v>
      </c>
      <c r="X11" s="41">
        <f t="shared" si="4"/>
        <v>0.99999892426611658</v>
      </c>
    </row>
    <row r="12" spans="1:24" ht="28.5" customHeight="1">
      <c r="A12" s="31" t="str">
        <f>'Access-Dez'!A12</f>
        <v>24204</v>
      </c>
      <c r="B12" s="27" t="str">
        <f>'Access-Dez'!B12</f>
        <v>COMISSAO NACIONAL DE ENERGIA NUCLEAR - CNEN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1</v>
      </c>
      <c r="K12" s="26"/>
      <c r="L12" s="26"/>
      <c r="M12" s="26"/>
      <c r="N12" s="24">
        <f t="shared" si="0"/>
        <v>0</v>
      </c>
      <c r="O12" s="26"/>
      <c r="P12" s="26">
        <f>IF('Access-Dez'!N12=0,'Access-Dez'!M12,0)</f>
        <v>0</v>
      </c>
      <c r="Q12" s="26">
        <f>IF('Access-Dez'!N12&gt;0,'Access-Dez'!N12,0)</f>
        <v>1465928</v>
      </c>
      <c r="R12" s="26">
        <f t="shared" si="1"/>
        <v>1465928</v>
      </c>
      <c r="S12" s="26">
        <f>'Access-Dez'!O12</f>
        <v>1465927.08</v>
      </c>
      <c r="T12" s="41">
        <f t="shared" si="2"/>
        <v>0.99999937241119619</v>
      </c>
      <c r="U12" s="26">
        <f>'Access-Dez'!P12</f>
        <v>1465927.08</v>
      </c>
      <c r="V12" s="41">
        <f t="shared" si="3"/>
        <v>0.99999937241119619</v>
      </c>
      <c r="W12" s="26">
        <f>'Access-Dez'!Q12</f>
        <v>1465927.08</v>
      </c>
      <c r="X12" s="41">
        <f t="shared" si="4"/>
        <v>0.99999937241119619</v>
      </c>
    </row>
    <row r="13" spans="1:24" ht="28.5" customHeight="1">
      <c r="A13" s="31" t="str">
        <f>'Access-Dez'!A13</f>
        <v>25201</v>
      </c>
      <c r="B13" s="27" t="str">
        <f>'Access-Dez'!B13</f>
        <v>BANCO CENTRAL DO BRASIL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IF('Access-Dez'!N13=0,'Access-Dez'!M13,0)</f>
        <v>0</v>
      </c>
      <c r="Q13" s="26">
        <f>IF('Access-Dez'!N13&gt;0,'Access-Dez'!N13,0)</f>
        <v>10010111</v>
      </c>
      <c r="R13" s="26">
        <f t="shared" si="1"/>
        <v>10010111</v>
      </c>
      <c r="S13" s="26">
        <f>'Access-Dez'!O13</f>
        <v>10010110.189999999</v>
      </c>
      <c r="T13" s="41">
        <f t="shared" si="2"/>
        <v>0.99999991908181629</v>
      </c>
      <c r="U13" s="26">
        <f>'Access-Dez'!P13</f>
        <v>10010110.189999999</v>
      </c>
      <c r="V13" s="41">
        <f t="shared" si="3"/>
        <v>0.99999991908181629</v>
      </c>
      <c r="W13" s="26">
        <f>'Access-Dez'!Q13</f>
        <v>10010110.189999999</v>
      </c>
      <c r="X13" s="41">
        <f t="shared" si="4"/>
        <v>0.99999991908181629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3</v>
      </c>
      <c r="K14" s="24"/>
      <c r="L14" s="24"/>
      <c r="M14" s="24"/>
      <c r="N14" s="24">
        <f t="shared" si="0"/>
        <v>0</v>
      </c>
      <c r="O14" s="24"/>
      <c r="P14" s="26">
        <f>IF('Access-Dez'!N14=0,'Access-Dez'!M14,0)</f>
        <v>0</v>
      </c>
      <c r="Q14" s="26">
        <f>IF('Access-Dez'!N14&gt;0,'Access-Dez'!N14,0)</f>
        <v>64364</v>
      </c>
      <c r="R14" s="26">
        <f t="shared" si="1"/>
        <v>64364</v>
      </c>
      <c r="S14" s="26">
        <f>'Access-Dez'!O14</f>
        <v>64363.69</v>
      </c>
      <c r="T14" s="41">
        <f t="shared" si="2"/>
        <v>0.99999518364303031</v>
      </c>
      <c r="U14" s="26">
        <f>'Access-Dez'!P14</f>
        <v>64363.69</v>
      </c>
      <c r="V14" s="41">
        <f t="shared" si="3"/>
        <v>0.99999518364303031</v>
      </c>
      <c r="W14" s="26">
        <f>'Access-Dez'!Q14</f>
        <v>64363.69</v>
      </c>
      <c r="X14" s="41">
        <f t="shared" si="4"/>
        <v>0.99999518364303031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0901.0005</v>
      </c>
      <c r="E15" s="27" t="str">
        <f>'Access-Dez'!F15</f>
        <v>OPERACOES ESPECIAIS: CUMPRIMENTO DE SENTENCAS JUDICIAIS</v>
      </c>
      <c r="F15" s="27" t="str">
        <f>'Access-Dez'!H15</f>
        <v>SENTENCAS JUDICIAIS TRANSITADAS EM JULGADO (PRECATORIOS)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6"/>
      <c r="L15" s="26"/>
      <c r="M15" s="26"/>
      <c r="N15" s="24">
        <f t="shared" si="0"/>
        <v>0</v>
      </c>
      <c r="O15" s="26"/>
      <c r="P15" s="26">
        <f>IF('Access-Dez'!N15=0,'Access-Dez'!M15,0)</f>
        <v>0</v>
      </c>
      <c r="Q15" s="26">
        <f>IF('Access-Dez'!N15&gt;0,'Access-Dez'!N15,0)</f>
        <v>3218529</v>
      </c>
      <c r="R15" s="26">
        <f t="shared" si="1"/>
        <v>3218529</v>
      </c>
      <c r="S15" s="26">
        <f>'Access-Dez'!O15</f>
        <v>3218528.99</v>
      </c>
      <c r="T15" s="41">
        <f t="shared" si="2"/>
        <v>0.99999999689299057</v>
      </c>
      <c r="U15" s="26">
        <f>'Access-Dez'!P15</f>
        <v>3218528.99</v>
      </c>
      <c r="V15" s="41">
        <f t="shared" si="3"/>
        <v>0.99999999689299057</v>
      </c>
      <c r="W15" s="26">
        <f>'Access-Dez'!Q15</f>
        <v>3218528.99</v>
      </c>
      <c r="X15" s="41">
        <f t="shared" si="4"/>
        <v>0.99999999689299057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0901.0005</v>
      </c>
      <c r="E16" s="27" t="str">
        <f>'Access-Dez'!F16</f>
        <v>OPERACOES ESPECIAIS: CUMPRIMENTO DE SENTENCAS JUDICIAIS</v>
      </c>
      <c r="F16" s="27" t="str">
        <f>'Access-Dez'!H16</f>
        <v>SENTENCAS JUDICIAIS TRANSITADAS EM JULGADO (PRECATORIOS)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IF('Access-Dez'!N16=0,'Access-Dez'!M16,0)</f>
        <v>0</v>
      </c>
      <c r="Q16" s="26">
        <f>IF('Access-Dez'!N16&gt;0,'Access-Dez'!N16,0)</f>
        <v>226916</v>
      </c>
      <c r="R16" s="26">
        <f t="shared" si="1"/>
        <v>226916</v>
      </c>
      <c r="S16" s="26">
        <f>'Access-Dez'!O16</f>
        <v>226915.65</v>
      </c>
      <c r="T16" s="41">
        <f t="shared" si="2"/>
        <v>0.99999845757901595</v>
      </c>
      <c r="U16" s="26">
        <f>'Access-Dez'!P16</f>
        <v>226915.65</v>
      </c>
      <c r="V16" s="41">
        <f t="shared" si="3"/>
        <v>0.99999845757901595</v>
      </c>
      <c r="W16" s="26">
        <f>'Access-Dez'!Q16</f>
        <v>226915.65</v>
      </c>
      <c r="X16" s="41">
        <f t="shared" si="4"/>
        <v>0.99999845757901595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4"/>
      <c r="L17" s="24"/>
      <c r="M17" s="24"/>
      <c r="N17" s="24">
        <f t="shared" si="0"/>
        <v>0</v>
      </c>
      <c r="O17" s="24"/>
      <c r="P17" s="26">
        <f>IF('Access-Dez'!N17=0,'Access-Dez'!M17,0)</f>
        <v>0</v>
      </c>
      <c r="Q17" s="26">
        <f>IF('Access-Dez'!N17&gt;0,'Access-Dez'!N17,0)</f>
        <v>233279</v>
      </c>
      <c r="R17" s="26">
        <f t="shared" si="1"/>
        <v>233279</v>
      </c>
      <c r="S17" s="26">
        <f>'Access-Dez'!O17</f>
        <v>233278.87</v>
      </c>
      <c r="T17" s="41">
        <f t="shared" si="2"/>
        <v>0.99999944272737795</v>
      </c>
      <c r="U17" s="26">
        <f>'Access-Dez'!P17</f>
        <v>233278.87</v>
      </c>
      <c r="V17" s="41">
        <f t="shared" si="3"/>
        <v>0.99999944272737795</v>
      </c>
      <c r="W17" s="26">
        <f>'Access-Dez'!Q17</f>
        <v>233278.87</v>
      </c>
      <c r="X17" s="41">
        <f t="shared" si="4"/>
        <v>0.99999944272737795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IF('Access-Dez'!N18=0,'Access-Dez'!M18,0)</f>
        <v>0</v>
      </c>
      <c r="Q18" s="26">
        <f>IF('Access-Dez'!N18&gt;0,'Access-Dez'!N18,0)</f>
        <v>1352259</v>
      </c>
      <c r="R18" s="26">
        <f t="shared" si="1"/>
        <v>1352259</v>
      </c>
      <c r="S18" s="26">
        <f>'Access-Dez'!O18</f>
        <v>1352258.69</v>
      </c>
      <c r="T18" s="41">
        <f t="shared" si="2"/>
        <v>0.99999977075397539</v>
      </c>
      <c r="U18" s="26">
        <f>'Access-Dez'!P18</f>
        <v>1352258.69</v>
      </c>
      <c r="V18" s="41">
        <f t="shared" si="3"/>
        <v>0.99999977075397539</v>
      </c>
      <c r="W18" s="26">
        <f>'Access-Dez'!Q18</f>
        <v>1352258.69</v>
      </c>
      <c r="X18" s="41">
        <f t="shared" si="4"/>
        <v>0.99999977075397539</v>
      </c>
    </row>
    <row r="19" spans="1:24" ht="28.5" customHeight="1">
      <c r="A19" s="31" t="str">
        <f>'Access-Dez'!A19</f>
        <v>26352</v>
      </c>
      <c r="B19" s="27" t="str">
        <f>'Access-Dez'!B19</f>
        <v>FUNDACAO UNIVERSIDADE FEDERAL DO ABC</v>
      </c>
      <c r="C19" s="23" t="str">
        <f>CONCATENATE('Access-Dez'!C19,".",'Access-Dez'!D19)</f>
        <v>28.846</v>
      </c>
      <c r="D19" s="23" t="str">
        <f>CONCATENATE('Access-Dez'!E19,".",'Access-Dez'!G19)</f>
        <v>0901.0005</v>
      </c>
      <c r="E19" s="27" t="str">
        <f>'Access-Dez'!F19</f>
        <v>OPERACOES ESPECIAIS: CUMPRIMENTO DE SENTENCAS JUDICIAIS</v>
      </c>
      <c r="F19" s="27" t="str">
        <f>'Access-Dez'!H19</f>
        <v>SENTENCAS JUDICIAIS TRANSITADAS EM JULGADO (PRECATORIOS)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IF('Access-Dez'!N19=0,'Access-Dez'!M19,0)</f>
        <v>0</v>
      </c>
      <c r="Q19" s="26">
        <f>IF('Access-Dez'!N19&gt;0,'Access-Dez'!N19,0)</f>
        <v>97466</v>
      </c>
      <c r="R19" s="26">
        <f t="shared" si="1"/>
        <v>97466</v>
      </c>
      <c r="S19" s="26">
        <f>'Access-Dez'!O19</f>
        <v>97465.95</v>
      </c>
      <c r="T19" s="41">
        <f t="shared" si="2"/>
        <v>0.99999948700059504</v>
      </c>
      <c r="U19" s="26">
        <f>'Access-Dez'!P19</f>
        <v>97465.95</v>
      </c>
      <c r="V19" s="41">
        <f t="shared" si="3"/>
        <v>0.99999948700059504</v>
      </c>
      <c r="W19" s="26">
        <f>'Access-Dez'!Q19</f>
        <v>97465.95</v>
      </c>
      <c r="X19" s="41">
        <f t="shared" si="4"/>
        <v>0.99999948700059504</v>
      </c>
    </row>
    <row r="20" spans="1:24" ht="28.5" customHeight="1">
      <c r="A20" s="31" t="str">
        <f>'Access-Dez'!A20</f>
        <v>26439</v>
      </c>
      <c r="B20" s="27" t="str">
        <f>'Access-Dez'!B20</f>
        <v>INST.FED.DE EDUC.,CIENC.E TEC.DE SAO PAULO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1</v>
      </c>
      <c r="K20" s="24"/>
      <c r="L20" s="24"/>
      <c r="M20" s="24"/>
      <c r="N20" s="24">
        <f t="shared" si="0"/>
        <v>0</v>
      </c>
      <c r="O20" s="24"/>
      <c r="P20" s="26">
        <f>IF('Access-Dez'!N20=0,'Access-Dez'!M20,0)</f>
        <v>0</v>
      </c>
      <c r="Q20" s="26">
        <f>IF('Access-Dez'!N20&gt;0,'Access-Dez'!N20,0)</f>
        <v>84203</v>
      </c>
      <c r="R20" s="26">
        <f t="shared" si="1"/>
        <v>84203</v>
      </c>
      <c r="S20" s="26">
        <f>'Access-Dez'!O20</f>
        <v>84202.83</v>
      </c>
      <c r="T20" s="41">
        <f t="shared" si="2"/>
        <v>0.99999798106955806</v>
      </c>
      <c r="U20" s="26">
        <f>'Access-Dez'!P20</f>
        <v>84202.83</v>
      </c>
      <c r="V20" s="41">
        <f t="shared" si="3"/>
        <v>0.99999798106955806</v>
      </c>
      <c r="W20" s="26">
        <f>'Access-Dez'!Q20</f>
        <v>84202.83</v>
      </c>
      <c r="X20" s="41">
        <f t="shared" si="4"/>
        <v>0.99999798106955806</v>
      </c>
    </row>
    <row r="21" spans="1:24" ht="28.5" customHeight="1">
      <c r="A21" s="31" t="str">
        <f>'Access-Dez'!A21</f>
        <v>40203</v>
      </c>
      <c r="B21" s="27" t="str">
        <f>'Access-Dez'!B21</f>
        <v>FUNDACAO JORGE DUPRAT FIG.DE SEG.MED.TRABALHO</v>
      </c>
      <c r="C21" s="23" t="str">
        <f>CONCATENATE('Access-Dez'!C21,".",'Access-Dez'!D21)</f>
        <v>28.846</v>
      </c>
      <c r="D21" s="23" t="str">
        <f>CONCATENATE('Access-Dez'!E21,".",'Access-Dez'!G21)</f>
        <v>0901.0005</v>
      </c>
      <c r="E21" s="27" t="str">
        <f>'Access-Dez'!F21</f>
        <v>OPERACOES ESPECIAIS: CUMPRIMENTO DE SENTENCAS JUDICIAIS</v>
      </c>
      <c r="F21" s="27" t="str">
        <f>'Access-Dez'!H21</f>
        <v>SENTENCAS JUDICIAIS TRANSITADAS EM JULGADO (PRECATORIOS)</v>
      </c>
      <c r="G21" s="23" t="str">
        <f>'Access-Dez'!I21</f>
        <v>1</v>
      </c>
      <c r="H21" s="23" t="str">
        <f>'Access-Dez'!J21</f>
        <v>0100</v>
      </c>
      <c r="I21" s="27" t="str">
        <f>'Access-Dez'!K21</f>
        <v>RECURSOS ORDINARIOS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IF('Access-Dez'!N21=0,'Access-Dez'!M21,0)</f>
        <v>0</v>
      </c>
      <c r="Q21" s="26">
        <f>IF('Access-Dez'!N21&gt;0,'Access-Dez'!N21,0)</f>
        <v>465390</v>
      </c>
      <c r="R21" s="26">
        <f t="shared" si="1"/>
        <v>465390</v>
      </c>
      <c r="S21" s="26">
        <f>'Access-Dez'!O21</f>
        <v>465389.11</v>
      </c>
      <c r="T21" s="41">
        <f t="shared" si="2"/>
        <v>0.99999808762543241</v>
      </c>
      <c r="U21" s="26">
        <f>'Access-Dez'!P21</f>
        <v>465389.11</v>
      </c>
      <c r="V21" s="41">
        <f t="shared" si="3"/>
        <v>0.99999808762543241</v>
      </c>
      <c r="W21" s="26">
        <f>'Access-Dez'!Q21</f>
        <v>465389.11</v>
      </c>
      <c r="X21" s="41">
        <f t="shared" si="4"/>
        <v>0.99999808762543241</v>
      </c>
    </row>
    <row r="22" spans="1:24" ht="28.5" customHeight="1">
      <c r="A22" s="31" t="str">
        <f>'Access-Dez'!A22</f>
        <v>44201</v>
      </c>
      <c r="B22" s="27" t="str">
        <f>'Access-Dez'!B22</f>
        <v>INST.BRAS.DO MEIO AMB.E REC.NAT.RENOVAVEIS</v>
      </c>
      <c r="C22" s="23" t="str">
        <f>CONCATENATE('Access-Dez'!C22,".",'Access-Dez'!D22)</f>
        <v>28.846</v>
      </c>
      <c r="D22" s="23" t="str">
        <f>CONCATENATE('Access-Dez'!E22,".",'Access-Dez'!G22)</f>
        <v>0901.0005</v>
      </c>
      <c r="E22" s="27" t="str">
        <f>'Access-Dez'!F22</f>
        <v>OPERACOES ESPECIAIS: CUMPRIMENTO DE SENTENCAS JUDICIAIS</v>
      </c>
      <c r="F22" s="27" t="str">
        <f>'Access-Dez'!H22</f>
        <v>SENTENCAS JUDICIAIS TRANSITADAS EM JULGADO (PRECATORIOS)</v>
      </c>
      <c r="G22" s="23" t="str">
        <f>'Access-Dez'!I22</f>
        <v>1</v>
      </c>
      <c r="H22" s="23" t="str">
        <f>'Access-Dez'!J22</f>
        <v>0100</v>
      </c>
      <c r="I22" s="27" t="str">
        <f>'Access-Dez'!K22</f>
        <v>RECURSOS ORDINARIOS</v>
      </c>
      <c r="J22" s="23" t="str">
        <f>'Access-Dez'!L22</f>
        <v>3</v>
      </c>
      <c r="K22" s="26"/>
      <c r="L22" s="26"/>
      <c r="M22" s="26"/>
      <c r="N22" s="24">
        <f t="shared" si="0"/>
        <v>0</v>
      </c>
      <c r="O22" s="26"/>
      <c r="P22" s="26">
        <f>IF('Access-Dez'!N22=0,'Access-Dez'!M22,0)</f>
        <v>0</v>
      </c>
      <c r="Q22" s="26">
        <f>IF('Access-Dez'!N22&gt;0,'Access-Dez'!N22,0)</f>
        <v>0</v>
      </c>
      <c r="R22" s="26">
        <f t="shared" si="1"/>
        <v>0</v>
      </c>
      <c r="S22" s="26">
        <f>'Access-Dez'!O22</f>
        <v>0</v>
      </c>
      <c r="T22" s="41">
        <f t="shared" si="2"/>
        <v>0</v>
      </c>
      <c r="U22" s="26">
        <f>'Access-Dez'!P22</f>
        <v>0</v>
      </c>
      <c r="V22" s="41">
        <f t="shared" si="3"/>
        <v>0</v>
      </c>
      <c r="W22" s="26">
        <f>'Access-Dez'!Q22</f>
        <v>0</v>
      </c>
      <c r="X22" s="41">
        <f t="shared" si="4"/>
        <v>0</v>
      </c>
    </row>
    <row r="23" spans="1:24" ht="28.5" customHeight="1">
      <c r="A23" s="31" t="str">
        <f>'Access-Dez'!A23</f>
        <v>44201</v>
      </c>
      <c r="B23" s="27" t="str">
        <f>'Access-Dez'!B23</f>
        <v>INST.BRAS.DO MEIO AMB.E REC.NAT.RENOVAVEIS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1</v>
      </c>
      <c r="K23" s="26"/>
      <c r="L23" s="26"/>
      <c r="M23" s="26"/>
      <c r="N23" s="24">
        <f t="shared" si="0"/>
        <v>0</v>
      </c>
      <c r="O23" s="26"/>
      <c r="P23" s="26">
        <f>IF('Access-Dez'!N23=0,'Access-Dez'!M23,0)</f>
        <v>0</v>
      </c>
      <c r="Q23" s="26">
        <f>IF('Access-Dez'!N23&gt;0,'Access-Dez'!N23,0)</f>
        <v>206121</v>
      </c>
      <c r="R23" s="26">
        <f t="shared" si="1"/>
        <v>206121</v>
      </c>
      <c r="S23" s="26">
        <f>'Access-Dez'!O23</f>
        <v>206120.85</v>
      </c>
      <c r="T23" s="41">
        <f t="shared" si="2"/>
        <v>0.99999927227211205</v>
      </c>
      <c r="U23" s="26">
        <f>'Access-Dez'!P23</f>
        <v>206120.85</v>
      </c>
      <c r="V23" s="41">
        <f t="shared" si="3"/>
        <v>0.99999927227211205</v>
      </c>
      <c r="W23" s="26">
        <f>'Access-Dez'!Q23</f>
        <v>206120.85</v>
      </c>
      <c r="X23" s="41">
        <f t="shared" si="4"/>
        <v>0.99999927227211205</v>
      </c>
    </row>
    <row r="24" spans="1:24" ht="28.5" customHeight="1">
      <c r="A24" s="31" t="str">
        <f>'Access-Dez'!A24</f>
        <v>55201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3</v>
      </c>
      <c r="K24" s="24"/>
      <c r="L24" s="24"/>
      <c r="M24" s="24"/>
      <c r="N24" s="24">
        <f t="shared" si="0"/>
        <v>0</v>
      </c>
      <c r="O24" s="24"/>
      <c r="P24" s="26">
        <f>IF('Access-Dez'!N24=0,'Access-Dez'!M24,0)</f>
        <v>0</v>
      </c>
      <c r="Q24" s="26">
        <f>IF('Access-Dez'!N24&gt;0,'Access-Dez'!N24,0)</f>
        <v>34520999</v>
      </c>
      <c r="R24" s="26">
        <f t="shared" si="1"/>
        <v>34520999</v>
      </c>
      <c r="S24" s="26">
        <f>'Access-Dez'!O24</f>
        <v>34520998.340000004</v>
      </c>
      <c r="T24" s="41">
        <f t="shared" si="2"/>
        <v>0.99999998088120234</v>
      </c>
      <c r="U24" s="26">
        <f>'Access-Dez'!P24</f>
        <v>34520998.340000004</v>
      </c>
      <c r="V24" s="41">
        <f t="shared" si="3"/>
        <v>0.99999998088120234</v>
      </c>
      <c r="W24" s="26">
        <f>'Access-Dez'!Q24</f>
        <v>34520998.340000004</v>
      </c>
      <c r="X24" s="41">
        <f t="shared" si="4"/>
        <v>0.99999998088120234</v>
      </c>
    </row>
    <row r="25" spans="1:24" ht="28.5" customHeight="1">
      <c r="A25" s="31" t="str">
        <f>'Access-Dez'!A25</f>
        <v>55201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0100</v>
      </c>
      <c r="I25" s="27" t="str">
        <f>'Access-Dez'!K25</f>
        <v>RECURSOS ORDINARIOS</v>
      </c>
      <c r="J25" s="23" t="str">
        <f>'Access-Dez'!L25</f>
        <v>1</v>
      </c>
      <c r="K25" s="24"/>
      <c r="L25" s="24"/>
      <c r="M25" s="24"/>
      <c r="N25" s="24">
        <f t="shared" si="0"/>
        <v>0</v>
      </c>
      <c r="O25" s="24"/>
      <c r="P25" s="26">
        <f>IF('Access-Dez'!N25=0,'Access-Dez'!M25,0)</f>
        <v>0</v>
      </c>
      <c r="Q25" s="26">
        <f>IF('Access-Dez'!N25&gt;0,'Access-Dez'!N25,0)</f>
        <v>7278766</v>
      </c>
      <c r="R25" s="26">
        <f t="shared" si="1"/>
        <v>7278766</v>
      </c>
      <c r="S25" s="26">
        <f>'Access-Dez'!O25</f>
        <v>7145564.4800000004</v>
      </c>
      <c r="T25" s="41">
        <f t="shared" si="2"/>
        <v>0.98169998595915853</v>
      </c>
      <c r="U25" s="26">
        <f>'Access-Dez'!P25</f>
        <v>7145564.4800000004</v>
      </c>
      <c r="V25" s="41">
        <f t="shared" si="3"/>
        <v>0.98169998595915853</v>
      </c>
      <c r="W25" s="26">
        <f>'Access-Dez'!Q25</f>
        <v>7145564.4800000004</v>
      </c>
      <c r="X25" s="41">
        <f t="shared" si="4"/>
        <v>0.98169998595915853</v>
      </c>
    </row>
    <row r="26" spans="1:24" ht="28.5" customHeight="1">
      <c r="A26" s="31" t="str">
        <f>'Access-Dez'!A26</f>
        <v>55901</v>
      </c>
      <c r="B26" s="27" t="str">
        <f>'Access-Dez'!B26</f>
        <v>FUNDO NACIONAL DE ASSISTENCIA SOCIAL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0100</v>
      </c>
      <c r="I26" s="27" t="str">
        <f>'Access-Dez'!K26</f>
        <v>RECURSOS ORDINARIOS</v>
      </c>
      <c r="J26" s="23" t="str">
        <f>'Access-Dez'!L26</f>
        <v>3</v>
      </c>
      <c r="K26" s="24"/>
      <c r="L26" s="24"/>
      <c r="M26" s="24"/>
      <c r="N26" s="24">
        <f t="shared" si="0"/>
        <v>0</v>
      </c>
      <c r="O26" s="24"/>
      <c r="P26" s="26">
        <f>IF('Access-Dez'!N26=0,'Access-Dez'!M26,0)</f>
        <v>0</v>
      </c>
      <c r="Q26" s="26">
        <f>IF('Access-Dez'!N26&gt;0,'Access-Dez'!N26,0)</f>
        <v>79172473</v>
      </c>
      <c r="R26" s="26">
        <f t="shared" si="1"/>
        <v>79172473</v>
      </c>
      <c r="S26" s="26">
        <f>'Access-Dez'!O26</f>
        <v>79154555.900000006</v>
      </c>
      <c r="T26" s="41">
        <f t="shared" si="2"/>
        <v>0.99977369533474103</v>
      </c>
      <c r="U26" s="26">
        <f>'Access-Dez'!P26</f>
        <v>79154555.900000006</v>
      </c>
      <c r="V26" s="41">
        <f t="shared" si="3"/>
        <v>0.99977369533474103</v>
      </c>
      <c r="W26" s="26">
        <f>'Access-Dez'!Q26</f>
        <v>79154555.900000006</v>
      </c>
      <c r="X26" s="41">
        <f t="shared" si="4"/>
        <v>0.99977369533474103</v>
      </c>
    </row>
    <row r="27" spans="1:24" ht="28.5" customHeight="1">
      <c r="A27" s="31" t="str">
        <f>'Access-Dez'!A27</f>
        <v>55901</v>
      </c>
      <c r="B27" s="27" t="str">
        <f>'Access-Dez'!B27</f>
        <v>FUNDO NACIONAL DE ASSISTENCIA SOCIAL</v>
      </c>
      <c r="C27" s="23" t="str">
        <f>CONCATENATE('Access-Dez'!C27,".",'Access-Dez'!D27)</f>
        <v>28.846</v>
      </c>
      <c r="D27" s="23" t="str">
        <f>CONCATENATE('Access-Dez'!E27,".",'Access-Dez'!G27)</f>
        <v>0901.0625</v>
      </c>
      <c r="E27" s="27" t="str">
        <f>'Access-Dez'!F27</f>
        <v>OPERACOES ESPECIAIS: CUMPRIMENTO DE SENTENCAS JUDICIAIS</v>
      </c>
      <c r="F27" s="27" t="str">
        <f>'Access-Dez'!H27</f>
        <v>SENTENCAS JUDICIAIS TRANSITADAS EM JULGADO DE PEQUENO VALOR</v>
      </c>
      <c r="G27" s="23" t="str">
        <f>'Access-Dez'!I27</f>
        <v>2</v>
      </c>
      <c r="H27" s="23" t="str">
        <f>'Access-Dez'!J27</f>
        <v>0100</v>
      </c>
      <c r="I27" s="27" t="str">
        <f>'Access-Dez'!K27</f>
        <v>RECURSOS ORDINARIOS</v>
      </c>
      <c r="J27" s="23" t="str">
        <f>'Access-Dez'!L27</f>
        <v>3</v>
      </c>
      <c r="K27" s="24"/>
      <c r="L27" s="24"/>
      <c r="M27" s="24"/>
      <c r="N27" s="24">
        <f t="shared" si="0"/>
        <v>0</v>
      </c>
      <c r="O27" s="24"/>
      <c r="P27" s="26">
        <f>IF('Access-Dez'!N27=0,'Access-Dez'!M27,0)</f>
        <v>160524741</v>
      </c>
      <c r="Q27" s="26">
        <f>IF('Access-Dez'!N27&gt;0,'Access-Dez'!N27,0)</f>
        <v>0</v>
      </c>
      <c r="R27" s="26">
        <f t="shared" si="1"/>
        <v>160524741</v>
      </c>
      <c r="S27" s="26">
        <f>'Access-Dez'!O27</f>
        <v>160524741</v>
      </c>
      <c r="T27" s="41">
        <f t="shared" si="2"/>
        <v>1</v>
      </c>
      <c r="U27" s="26">
        <f>'Access-Dez'!P27</f>
        <v>160482323.74000001</v>
      </c>
      <c r="V27" s="41">
        <f t="shared" si="3"/>
        <v>0.99973575873889753</v>
      </c>
      <c r="W27" s="26">
        <f>'Access-Dez'!Q27</f>
        <v>160482323.74000001</v>
      </c>
      <c r="X27" s="41">
        <f t="shared" si="4"/>
        <v>0.99973575873889753</v>
      </c>
    </row>
    <row r="28" spans="1:24" ht="28.5" customHeight="1">
      <c r="A28" s="31" t="str">
        <f>'Access-Dez'!A28</f>
        <v>55902</v>
      </c>
      <c r="B28" s="27" t="str">
        <f>'Access-Dez'!B28</f>
        <v>FUNDO DO REGIME GERAL DA PREVID.SOCIAL-FRGPS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2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3</v>
      </c>
      <c r="K28" s="24"/>
      <c r="L28" s="24"/>
      <c r="M28" s="24"/>
      <c r="N28" s="24">
        <f t="shared" si="0"/>
        <v>0</v>
      </c>
      <c r="O28" s="24"/>
      <c r="P28" s="26">
        <f>IF('Access-Dez'!N28=0,'Access-Dez'!M28,0)</f>
        <v>0</v>
      </c>
      <c r="Q28" s="26">
        <f>IF('Access-Dez'!N28&gt;0,'Access-Dez'!N28,0)</f>
        <v>2213875588</v>
      </c>
      <c r="R28" s="26">
        <f t="shared" si="1"/>
        <v>2213875588</v>
      </c>
      <c r="S28" s="26">
        <f>'Access-Dez'!O28</f>
        <v>2212447053.0799999</v>
      </c>
      <c r="T28" s="41">
        <f t="shared" si="2"/>
        <v>0.99935473568264488</v>
      </c>
      <c r="U28" s="26">
        <f>'Access-Dez'!P28</f>
        <v>2212447053.0799999</v>
      </c>
      <c r="V28" s="41">
        <f t="shared" si="3"/>
        <v>0.99935473568264488</v>
      </c>
      <c r="W28" s="26">
        <f>'Access-Dez'!Q28</f>
        <v>2212447053.0799999</v>
      </c>
      <c r="X28" s="41">
        <f t="shared" si="4"/>
        <v>0.99935473568264488</v>
      </c>
    </row>
    <row r="29" spans="1:24" ht="28.5" customHeight="1">
      <c r="A29" s="31" t="str">
        <f>'Access-Dez'!A29</f>
        <v>55902</v>
      </c>
      <c r="B29" s="27" t="str">
        <f>'Access-Dez'!B29</f>
        <v>FUNDO DO REGIME GERAL DA PREVID.SOCIAL-FRGPS</v>
      </c>
      <c r="C29" s="23" t="str">
        <f>CONCATENATE('Access-Dez'!C29,".",'Access-Dez'!D29)</f>
        <v>28.846</v>
      </c>
      <c r="D29" s="23" t="str">
        <f>CONCATENATE('Access-Dez'!E29,".",'Access-Dez'!G29)</f>
        <v>0901.0625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DE PEQUENO VALOR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IF('Access-Dez'!N29=0,'Access-Dez'!M29,0)</f>
        <v>1469343099</v>
      </c>
      <c r="Q29" s="26">
        <f>IF('Access-Dez'!N29&gt;0,'Access-Dez'!N29,0)</f>
        <v>0</v>
      </c>
      <c r="R29" s="26">
        <f t="shared" si="1"/>
        <v>1469343099</v>
      </c>
      <c r="S29" s="26">
        <f>'Access-Dez'!O29</f>
        <v>1469343099</v>
      </c>
      <c r="T29" s="41">
        <f t="shared" si="2"/>
        <v>1</v>
      </c>
      <c r="U29" s="26">
        <f>'Access-Dez'!P29</f>
        <v>1469238729.6199999</v>
      </c>
      <c r="V29" s="41">
        <f t="shared" si="3"/>
        <v>0.99992896867990111</v>
      </c>
      <c r="W29" s="26">
        <f>'Access-Dez'!Q29</f>
        <v>1469238729.6199999</v>
      </c>
      <c r="X29" s="41">
        <f t="shared" si="4"/>
        <v>0.99992896867990111</v>
      </c>
    </row>
    <row r="30" spans="1:24" ht="28.5" customHeight="1">
      <c r="A30" s="31" t="str">
        <f>'Access-Dez'!A30</f>
        <v>71103</v>
      </c>
      <c r="B30" s="27" t="str">
        <f>'Access-Dez'!B30</f>
        <v>ENCARGOS FINANC.DA UNIAO-SENTENCAS JUDICIAIS</v>
      </c>
      <c r="C30" s="23" t="str">
        <f>CONCATENATE('Access-Dez'!C30,".",'Access-Dez'!D30)</f>
        <v>28.846</v>
      </c>
      <c r="D30" s="23" t="str">
        <f>CONCATENATE('Access-Dez'!E30,".",'Access-Dez'!G30)</f>
        <v>0901.0005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(PRECATORIOS)</v>
      </c>
      <c r="G30" s="23" t="str">
        <f>'Access-Dez'!I30</f>
        <v>1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5</v>
      </c>
      <c r="K30" s="24"/>
      <c r="L30" s="24"/>
      <c r="M30" s="24"/>
      <c r="N30" s="24">
        <f t="shared" si="0"/>
        <v>0</v>
      </c>
      <c r="O30" s="24"/>
      <c r="P30" s="26">
        <f>IF('Access-Dez'!N30=0,'Access-Dez'!M30,0)</f>
        <v>0</v>
      </c>
      <c r="Q30" s="26">
        <f>IF('Access-Dez'!M30&gt;0,'Access-Dez'!M30,0)</f>
        <v>19436718.859999999</v>
      </c>
      <c r="R30" s="26">
        <f t="shared" si="1"/>
        <v>19436718.859999999</v>
      </c>
      <c r="S30" s="26">
        <f>'Access-Dez'!O30</f>
        <v>19436718.859999999</v>
      </c>
      <c r="T30" s="41">
        <f t="shared" si="2"/>
        <v>1</v>
      </c>
      <c r="U30" s="26">
        <f>'Access-Dez'!P30</f>
        <v>19436718.859999999</v>
      </c>
      <c r="V30" s="41">
        <f t="shared" si="3"/>
        <v>1</v>
      </c>
      <c r="W30" s="26">
        <f>'Access-Dez'!Q30</f>
        <v>19436718.859999999</v>
      </c>
      <c r="X30" s="41">
        <f t="shared" si="4"/>
        <v>1</v>
      </c>
    </row>
    <row r="31" spans="1:24" ht="28.5" customHeight="1">
      <c r="A31" s="31" t="str">
        <f>'Access-Dez'!A31</f>
        <v>71103</v>
      </c>
      <c r="B31" s="27" t="str">
        <f>'Access-Dez'!B31</f>
        <v>ENCARGOS FINANC.DA UNIAO-SENTENCAS JUDICIAIS</v>
      </c>
      <c r="C31" s="23" t="str">
        <f>CONCATENATE('Access-Dez'!C31,".",'Access-Dez'!D31)</f>
        <v>28.846</v>
      </c>
      <c r="D31" s="23" t="str">
        <f>CONCATENATE('Access-Dez'!E31,".",'Access-Dez'!G31)</f>
        <v>0901.0005</v>
      </c>
      <c r="E31" s="27" t="str">
        <f>'Access-Dez'!F31</f>
        <v>OPERACOES ESPECIAIS: CUMPRIMENTO DE SENTENCAS JUDICIAIS</v>
      </c>
      <c r="F31" s="27" t="str">
        <f>'Access-Dez'!H31</f>
        <v>SENTENCAS JUDICIAIS TRANSITADAS EM JULGADO (PRECATORIOS)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IF('Access-Dez'!N31=0,'Access-Dez'!M31,0)</f>
        <v>0</v>
      </c>
      <c r="Q31" s="26">
        <f>IF('Access-Dez'!N31&gt;0,'Access-Dez'!N31,0)</f>
        <v>68503037</v>
      </c>
      <c r="R31" s="26">
        <f t="shared" si="1"/>
        <v>68503037</v>
      </c>
      <c r="S31" s="26">
        <f>'Access-Dez'!O31</f>
        <v>68503036.599999994</v>
      </c>
      <c r="T31" s="41">
        <f t="shared" si="2"/>
        <v>0.99999999416084273</v>
      </c>
      <c r="U31" s="26">
        <f>'Access-Dez'!P31</f>
        <v>68503036.599999994</v>
      </c>
      <c r="V31" s="41">
        <f t="shared" si="3"/>
        <v>0.99999999416084273</v>
      </c>
      <c r="W31" s="26">
        <f>'Access-Dez'!Q31</f>
        <v>68503036.599999994</v>
      </c>
      <c r="X31" s="41">
        <f t="shared" si="4"/>
        <v>0.99999999416084273</v>
      </c>
    </row>
    <row r="32" spans="1:24" ht="28.5" customHeight="1">
      <c r="A32" s="31" t="str">
        <f>'Access-Dez'!A32</f>
        <v>71103</v>
      </c>
      <c r="B32" s="27" t="str">
        <f>'Access-Dez'!B32</f>
        <v>ENCARGOS FINANC.DA UNIAO-SENTENCAS JUDICIAIS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0144</v>
      </c>
      <c r="I32" s="27" t="str">
        <f>'Access-Dez'!K32</f>
        <v>TITULOS DE RESPONSABILID.DO TESOURO NACIONAL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IF('Access-Dez'!N32=0,'Access-Dez'!M32,0)</f>
        <v>0</v>
      </c>
      <c r="Q32" s="26">
        <f>IF('Access-Dez'!N32&gt;0,'Access-Dez'!N32,0)</f>
        <v>788733385</v>
      </c>
      <c r="R32" s="26">
        <f t="shared" si="1"/>
        <v>788733385</v>
      </c>
      <c r="S32" s="26">
        <f>'Access-Dez'!O32</f>
        <v>788687344.69000006</v>
      </c>
      <c r="T32" s="41">
        <f t="shared" si="2"/>
        <v>0.999941627537422</v>
      </c>
      <c r="U32" s="26">
        <f>'Access-Dez'!P32</f>
        <v>788687344.69000006</v>
      </c>
      <c r="V32" s="41">
        <f t="shared" si="3"/>
        <v>0.999941627537422</v>
      </c>
      <c r="W32" s="26">
        <f>'Access-Dez'!Q32</f>
        <v>788687344.69000006</v>
      </c>
      <c r="X32" s="41">
        <f t="shared" si="4"/>
        <v>0.999941627537422</v>
      </c>
    </row>
    <row r="33" spans="1:24" ht="28.5" customHeight="1">
      <c r="A33" s="31" t="str">
        <f>'Access-Dez'!A33</f>
        <v>71103</v>
      </c>
      <c r="B33" s="27" t="str">
        <f>'Access-Dez'!B33</f>
        <v>ENCARGOS FINANC.DA UNIAO-SENTENCAS JUDICIAIS</v>
      </c>
      <c r="C33" s="23" t="str">
        <f>CONCATENATE('Access-Dez'!C33,".",'Access-Dez'!D33)</f>
        <v>28.846</v>
      </c>
      <c r="D33" s="23" t="str">
        <f>CONCATENATE('Access-Dez'!E33,".",'Access-Dez'!G33)</f>
        <v>0901.00G5</v>
      </c>
      <c r="E33" s="27" t="str">
        <f>'Access-Dez'!F33</f>
        <v>OPERACOES ESPECIAIS: CUMPRIMENTO DE SENTENCAS JUDICIAIS</v>
      </c>
      <c r="F33" s="27" t="str">
        <f>'Access-Dez'!H33</f>
        <v>CONTRIBUICAO DA UNIAO, DE SUAS AUTARQUIAS E FUNDACOES PARA O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IF('Access-Dez'!N33=0,'Access-Dez'!M33,0)</f>
        <v>7972372</v>
      </c>
      <c r="Q33" s="26">
        <f>IF('Access-Dez'!N33&gt;0,'Access-Dez'!N33,0)</f>
        <v>0</v>
      </c>
      <c r="R33" s="26">
        <f t="shared" si="1"/>
        <v>7972372</v>
      </c>
      <c r="S33" s="26">
        <f>'Access-Dez'!O33</f>
        <v>7972372</v>
      </c>
      <c r="T33" s="41">
        <f t="shared" si="2"/>
        <v>1</v>
      </c>
      <c r="U33" s="26">
        <f>'Access-Dez'!P33</f>
        <v>7972361.0700000003</v>
      </c>
      <c r="V33" s="41">
        <f t="shared" si="3"/>
        <v>0.99999862901530434</v>
      </c>
      <c r="W33" s="26">
        <f>'Access-Dez'!Q33</f>
        <v>7972361.0700000003</v>
      </c>
      <c r="X33" s="41">
        <f t="shared" si="4"/>
        <v>0.99999862901530434</v>
      </c>
    </row>
    <row r="34" spans="1:24" ht="28.5" customHeight="1">
      <c r="A34" s="31" t="str">
        <f>'Access-Dez'!A34</f>
        <v>71103</v>
      </c>
      <c r="B34" s="27" t="str">
        <f>'Access-Dez'!B34</f>
        <v>ENCARGOS FINANC.DA UNIAO-SENTENCAS JUDICIAIS</v>
      </c>
      <c r="C34" s="23" t="str">
        <f>CONCATENATE('Access-Dez'!C34,".",'Access-Dez'!D34)</f>
        <v>28.846</v>
      </c>
      <c r="D34" s="23" t="str">
        <f>CONCATENATE('Access-Dez'!E34,".",'Access-Dez'!G34)</f>
        <v>0901.0625</v>
      </c>
      <c r="E34" s="27" t="str">
        <f>'Access-Dez'!F34</f>
        <v>OPERACOES ESPECIAIS: CUMPRIMENTO DE SENTENCAS JUDICIAIS</v>
      </c>
      <c r="F34" s="27" t="str">
        <f>'Access-Dez'!H34</f>
        <v>SENTENCAS JUDICIAIS TRANSITADAS EM JULGADO DE PEQUENO VALOR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5</v>
      </c>
      <c r="K34" s="24"/>
      <c r="L34" s="24"/>
      <c r="M34" s="24"/>
      <c r="N34" s="24">
        <f>K34+L34-M34</f>
        <v>0</v>
      </c>
      <c r="O34" s="24"/>
      <c r="P34" s="26">
        <f>IF('Access-Dez'!N34=0,'Access-Dez'!M34,0)</f>
        <v>350787</v>
      </c>
      <c r="Q34" s="26">
        <f>IF('Access-Dez'!N34&gt;0,'Access-Dez'!N34,0)</f>
        <v>0</v>
      </c>
      <c r="R34" s="26">
        <f>N34-O34+P34+Q34</f>
        <v>350787</v>
      </c>
      <c r="S34" s="26">
        <f>'Access-Dez'!O34</f>
        <v>350787</v>
      </c>
      <c r="T34" s="41">
        <f>IF(R34&gt;0,S34/R34,0)</f>
        <v>1</v>
      </c>
      <c r="U34" s="26">
        <f>'Access-Dez'!P34</f>
        <v>350784.6</v>
      </c>
      <c r="V34" s="41">
        <f>IF(R34&gt;0,U34/R34,0)</f>
        <v>0.99999315824132584</v>
      </c>
      <c r="W34" s="26">
        <f>'Access-Dez'!Q34</f>
        <v>350784.6</v>
      </c>
      <c r="X34" s="41">
        <f>IF(R34&gt;0,W34/R34,0)</f>
        <v>0.99999315824132584</v>
      </c>
    </row>
    <row r="35" spans="1:24" ht="28.5" customHeight="1">
      <c r="A35" s="31" t="str">
        <f>'Access-Dez'!A35</f>
        <v>71103</v>
      </c>
      <c r="B35" s="27" t="str">
        <f>'Access-Dez'!B35</f>
        <v>ENCARGOS FINANC.DA UNIAO-SENTENCAS JUDICIAIS</v>
      </c>
      <c r="C35" s="23" t="str">
        <f>CONCATENATE('Access-Dez'!C35,".",'Access-Dez'!D35)</f>
        <v>28.846</v>
      </c>
      <c r="D35" s="23" t="str">
        <f>CONCATENATE('Access-Dez'!E35,".",'Access-Dez'!G35)</f>
        <v>0901.0625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DE PEQUENO VALOR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3</v>
      </c>
      <c r="K35" s="24"/>
      <c r="L35" s="24"/>
      <c r="M35" s="24"/>
      <c r="N35" s="24">
        <f>K35+L35-M35</f>
        <v>0</v>
      </c>
      <c r="O35" s="24"/>
      <c r="P35" s="26">
        <f>IF('Access-Dez'!N35=0,'Access-Dez'!M35,0)</f>
        <v>323095899</v>
      </c>
      <c r="Q35" s="26">
        <f>IF('Access-Dez'!N35&gt;0,'Access-Dez'!N35,0)</f>
        <v>0</v>
      </c>
      <c r="R35" s="26">
        <f>N35-O35+P35+Q35</f>
        <v>323095899</v>
      </c>
      <c r="S35" s="26">
        <f>'Access-Dez'!O35</f>
        <v>323095899</v>
      </c>
      <c r="T35" s="41">
        <f>IF(R35&gt;0,S35/R35,0)</f>
        <v>1</v>
      </c>
      <c r="U35" s="26">
        <f>'Access-Dez'!P35</f>
        <v>323084603.67000002</v>
      </c>
      <c r="V35" s="41">
        <f>IF(R35&gt;0,U35/R35,0)</f>
        <v>0.99996504031764266</v>
      </c>
      <c r="W35" s="26">
        <f>'Access-Dez'!Q35</f>
        <v>323084603.67000002</v>
      </c>
      <c r="X35" s="41">
        <f>IF(R35&gt;0,W35/R35,0)</f>
        <v>0.99996504031764266</v>
      </c>
    </row>
    <row r="36" spans="1:24" ht="28.5" customHeight="1" thickBot="1">
      <c r="A36" s="31" t="str">
        <f>'Access-Dez'!A36</f>
        <v>71103</v>
      </c>
      <c r="B36" s="27" t="str">
        <f>'Access-Dez'!B36</f>
        <v>ENCARGOS FINANC.DA UNIAO-SENTENCAS JUDICIAIS</v>
      </c>
      <c r="C36" s="23" t="str">
        <f>CONCATENATE('Access-Dez'!C36,".",'Access-Dez'!D36)</f>
        <v>28.846</v>
      </c>
      <c r="D36" s="23" t="str">
        <f>CONCATENATE('Access-Dez'!E36,".",'Access-Dez'!G36)</f>
        <v>0901.0625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DE PEQUENO VALOR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1</v>
      </c>
      <c r="K36" s="24"/>
      <c r="L36" s="24"/>
      <c r="M36" s="24"/>
      <c r="N36" s="24">
        <f>K36+L36-M36</f>
        <v>0</v>
      </c>
      <c r="O36" s="24"/>
      <c r="P36" s="26">
        <f>IF('Access-Dez'!N36=0,'Access-Dez'!M36,0)</f>
        <v>71257070</v>
      </c>
      <c r="Q36" s="26">
        <f>IF('Access-Dez'!N36&gt;0,'Access-Dez'!N36,0)</f>
        <v>0</v>
      </c>
      <c r="R36" s="26">
        <f>N36-O36+P36+Q36</f>
        <v>71257070</v>
      </c>
      <c r="S36" s="26">
        <f>'Access-Dez'!O36</f>
        <v>71257070</v>
      </c>
      <c r="T36" s="41">
        <f>IF(R36&gt;0,S36/R36,0)</f>
        <v>1</v>
      </c>
      <c r="U36" s="26">
        <f>'Access-Dez'!P36</f>
        <v>71257068.810000002</v>
      </c>
      <c r="V36" s="41">
        <f>IF(R36&gt;0,U36/R36,0)</f>
        <v>0.99999998329990281</v>
      </c>
      <c r="W36" s="26">
        <f>'Access-Dez'!Q36</f>
        <v>71257068.810000002</v>
      </c>
      <c r="X36" s="41">
        <f>IF(R36&gt;0,W36/R36,0)</f>
        <v>0.99999998329990281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2032543968</v>
      </c>
      <c r="Q37" s="42">
        <f t="shared" si="5"/>
        <v>3308479391.8600001</v>
      </c>
      <c r="R37" s="42">
        <f t="shared" si="5"/>
        <v>5341023359.8600006</v>
      </c>
      <c r="S37" s="42">
        <f t="shared" si="5"/>
        <v>5339397659.04</v>
      </c>
      <c r="T37" s="43">
        <f>IF(R37&gt;0,S37/R37,0)</f>
        <v>0.99969561997571132</v>
      </c>
      <c r="U37" s="42">
        <f>SUM(U10:U36)</f>
        <v>5339239562.5500002</v>
      </c>
      <c r="V37" s="43">
        <f>IF(R37&gt;0,U37/R37,0)</f>
        <v>0.99966601956407708</v>
      </c>
      <c r="W37" s="42">
        <f>SUM(W10:W36)</f>
        <v>5339239562.5500002</v>
      </c>
      <c r="X37" s="43">
        <f>IF(R37&gt;0,W37/R37,0)</f>
        <v>0.99966601956407708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5341023359.8600006</v>
      </c>
      <c r="S41" s="54">
        <f>SUM(S37)</f>
        <v>5339397659.04</v>
      </c>
      <c r="T41" s="52"/>
      <c r="U41" s="54">
        <f>SUM(U37)</f>
        <v>5339239562.5500002</v>
      </c>
      <c r="V41" s="52"/>
      <c r="W41" s="54">
        <f>SUM(W37)</f>
        <v>5339239562.5500002</v>
      </c>
      <c r="X41" s="49"/>
    </row>
    <row r="42" spans="1:24" ht="33.75" customHeight="1">
      <c r="A42" s="1"/>
      <c r="B42" s="1"/>
      <c r="C42" s="1"/>
      <c r="N42" s="58" t="s">
        <v>146</v>
      </c>
      <c r="O42" s="55"/>
      <c r="P42" s="53"/>
      <c r="R42" s="50">
        <f>'Access-Dez'!M39</f>
        <v>5339397659.04</v>
      </c>
      <c r="S42" s="50">
        <f>'Access-Dez'!M39</f>
        <v>5339397659.04</v>
      </c>
      <c r="T42" s="51"/>
      <c r="U42" s="50">
        <f>'Access-Dez'!P39</f>
        <v>5339239562.5500002</v>
      </c>
      <c r="V42" s="51"/>
      <c r="W42" s="50">
        <f>'Access-Dez'!Q39</f>
        <v>5339239562.5500002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/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5339397659.04</v>
      </c>
      <c r="S45" s="44">
        <v>5339397659.04</v>
      </c>
      <c r="T45" s="44"/>
      <c r="U45" s="44">
        <v>5339239562.5500002</v>
      </c>
      <c r="V45" s="44"/>
      <c r="W45" s="44">
        <v>5339239562.5500002</v>
      </c>
      <c r="X45" s="44"/>
    </row>
    <row r="46" spans="1:24" ht="33" customHeight="1">
      <c r="N46" s="65" t="s">
        <v>16</v>
      </c>
      <c r="O46" s="49"/>
      <c r="P46" s="57"/>
      <c r="R46" s="66">
        <f>R45-R42</f>
        <v>0</v>
      </c>
      <c r="S46" s="66">
        <f>S45-S42</f>
        <v>0</v>
      </c>
      <c r="T46" s="67"/>
      <c r="U46" s="66">
        <f>U45-U42</f>
        <v>0</v>
      </c>
      <c r="V46" s="67"/>
      <c r="W46" s="66">
        <f>W45-W42</f>
        <v>0</v>
      </c>
      <c r="X46" s="49"/>
    </row>
  </sheetData>
  <mergeCells count="17">
    <mergeCell ref="H8:I8"/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S40"/>
  <sheetViews>
    <sheetView zoomScale="85" zoomScaleNormal="85" workbookViewId="0">
      <selection activeCell="W45" sqref="W45"/>
    </sheetView>
  </sheetViews>
  <sheetFormatPr defaultRowHeight="12.75"/>
  <cols>
    <col min="13" max="17" width="16.140625" customWidth="1"/>
  </cols>
  <sheetData>
    <row r="1" spans="1:19">
      <c r="A1" s="89" t="s">
        <v>104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10.5" customHeight="1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0.5" customHeight="1">
      <c r="A4" s="114" t="s">
        <v>149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89"/>
      <c r="S4" s="89"/>
    </row>
    <row r="5" spans="1:19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>
      <c r="A6" s="89" t="s">
        <v>19</v>
      </c>
      <c r="B6" s="89"/>
      <c r="C6" s="89" t="s">
        <v>20</v>
      </c>
      <c r="D6" s="89" t="s">
        <v>21</v>
      </c>
      <c r="E6" s="89" t="s">
        <v>22</v>
      </c>
      <c r="F6" s="89"/>
      <c r="G6" s="89" t="s">
        <v>23</v>
      </c>
      <c r="H6" s="89"/>
      <c r="I6" s="89" t="s">
        <v>24</v>
      </c>
      <c r="J6" s="89" t="s">
        <v>25</v>
      </c>
      <c r="K6" s="89" t="s">
        <v>26</v>
      </c>
      <c r="L6" s="89" t="s">
        <v>27</v>
      </c>
      <c r="M6" s="89" t="s">
        <v>124</v>
      </c>
      <c r="N6" s="89" t="s">
        <v>125</v>
      </c>
      <c r="O6" s="89" t="s">
        <v>105</v>
      </c>
      <c r="P6" s="89" t="s">
        <v>106</v>
      </c>
      <c r="Q6" s="89" t="s">
        <v>107</v>
      </c>
      <c r="R6" s="89"/>
      <c r="S6" s="89"/>
    </row>
    <row r="7" spans="1:19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 t="s">
        <v>126</v>
      </c>
      <c r="N7" s="89" t="s">
        <v>127</v>
      </c>
      <c r="O7" s="89" t="s">
        <v>108</v>
      </c>
      <c r="P7" s="89" t="s">
        <v>109</v>
      </c>
      <c r="Q7" s="89" t="s">
        <v>110</v>
      </c>
      <c r="R7" s="89"/>
      <c r="S7" s="89"/>
    </row>
    <row r="8" spans="1:19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 t="s">
        <v>28</v>
      </c>
      <c r="M8" s="89" t="s">
        <v>139</v>
      </c>
      <c r="N8" s="89" t="s">
        <v>139</v>
      </c>
      <c r="O8" s="89" t="s">
        <v>139</v>
      </c>
      <c r="P8" s="89" t="s">
        <v>139</v>
      </c>
      <c r="Q8" s="89" t="s">
        <v>139</v>
      </c>
      <c r="R8" s="89"/>
      <c r="S8" s="89"/>
    </row>
    <row r="9" spans="1:19">
      <c r="A9" s="89" t="s">
        <v>112</v>
      </c>
      <c r="B9" s="89" t="s">
        <v>113</v>
      </c>
      <c r="C9" s="89" t="s">
        <v>31</v>
      </c>
      <c r="D9" s="89" t="s">
        <v>32</v>
      </c>
      <c r="E9" s="89" t="s">
        <v>33</v>
      </c>
      <c r="F9" s="89" t="s">
        <v>34</v>
      </c>
      <c r="G9" s="89" t="s">
        <v>35</v>
      </c>
      <c r="H9" s="89" t="s">
        <v>96</v>
      </c>
      <c r="I9" s="89" t="s">
        <v>13</v>
      </c>
      <c r="J9" s="89" t="s">
        <v>18</v>
      </c>
      <c r="K9" s="89" t="s">
        <v>36</v>
      </c>
      <c r="L9" s="89" t="s">
        <v>14</v>
      </c>
      <c r="M9" s="62">
        <v>17408613</v>
      </c>
      <c r="N9" s="62">
        <v>17408613</v>
      </c>
      <c r="O9" s="89"/>
      <c r="P9" s="89"/>
      <c r="Q9" s="89"/>
      <c r="R9" s="89"/>
      <c r="S9" s="89"/>
    </row>
    <row r="10" spans="1:19">
      <c r="A10" s="89" t="s">
        <v>112</v>
      </c>
      <c r="B10" s="89" t="s">
        <v>113</v>
      </c>
      <c r="C10" s="89" t="s">
        <v>31</v>
      </c>
      <c r="D10" s="89" t="s">
        <v>32</v>
      </c>
      <c r="E10" s="89" t="s">
        <v>33</v>
      </c>
      <c r="F10" s="89" t="s">
        <v>34</v>
      </c>
      <c r="G10" s="89" t="s">
        <v>35</v>
      </c>
      <c r="H10" s="89" t="s">
        <v>96</v>
      </c>
      <c r="I10" s="89" t="s">
        <v>13</v>
      </c>
      <c r="J10" s="89" t="s">
        <v>18</v>
      </c>
      <c r="K10" s="89" t="s">
        <v>36</v>
      </c>
      <c r="L10" s="89" t="s">
        <v>12</v>
      </c>
      <c r="M10" s="62">
        <v>649188</v>
      </c>
      <c r="N10" s="62">
        <v>649188</v>
      </c>
      <c r="O10" s="89"/>
      <c r="P10" s="89"/>
      <c r="Q10" s="89"/>
      <c r="R10" s="89"/>
      <c r="S10" s="89"/>
    </row>
    <row r="11" spans="1:19">
      <c r="A11" s="89" t="s">
        <v>112</v>
      </c>
      <c r="B11" s="89" t="s">
        <v>113</v>
      </c>
      <c r="C11" s="89" t="s">
        <v>31</v>
      </c>
      <c r="D11" s="89" t="s">
        <v>32</v>
      </c>
      <c r="E11" s="89" t="s">
        <v>33</v>
      </c>
      <c r="F11" s="89" t="s">
        <v>34</v>
      </c>
      <c r="G11" s="89" t="s">
        <v>35</v>
      </c>
      <c r="H11" s="89" t="s">
        <v>96</v>
      </c>
      <c r="I11" s="89" t="s">
        <v>13</v>
      </c>
      <c r="J11" s="89" t="s">
        <v>18</v>
      </c>
      <c r="K11" s="89" t="s">
        <v>36</v>
      </c>
      <c r="L11" s="89" t="s">
        <v>13</v>
      </c>
      <c r="M11" s="62">
        <v>1384084</v>
      </c>
      <c r="N11" s="62">
        <v>1384084</v>
      </c>
      <c r="O11" s="89"/>
      <c r="P11" s="89"/>
      <c r="Q11" s="89"/>
      <c r="R11" s="89"/>
      <c r="S11" s="89"/>
    </row>
    <row r="12" spans="1:19">
      <c r="A12" s="89" t="s">
        <v>29</v>
      </c>
      <c r="B12" s="89" t="s">
        <v>30</v>
      </c>
      <c r="C12" s="89" t="s">
        <v>31</v>
      </c>
      <c r="D12" s="89" t="s">
        <v>32</v>
      </c>
      <c r="E12" s="89" t="s">
        <v>33</v>
      </c>
      <c r="F12" s="89" t="s">
        <v>34</v>
      </c>
      <c r="G12" s="89" t="s">
        <v>35</v>
      </c>
      <c r="H12" s="89" t="s">
        <v>96</v>
      </c>
      <c r="I12" s="89" t="s">
        <v>13</v>
      </c>
      <c r="J12" s="89" t="s">
        <v>18</v>
      </c>
      <c r="K12" s="89" t="s">
        <v>36</v>
      </c>
      <c r="L12" s="89" t="s">
        <v>12</v>
      </c>
      <c r="M12" s="62">
        <v>81026</v>
      </c>
      <c r="N12" s="62">
        <v>81026</v>
      </c>
      <c r="O12" s="89"/>
      <c r="P12" s="89"/>
      <c r="Q12" s="89"/>
      <c r="R12" s="89"/>
      <c r="S12" s="89"/>
    </row>
    <row r="13" spans="1:19">
      <c r="A13" s="89" t="s">
        <v>29</v>
      </c>
      <c r="B13" s="89" t="s">
        <v>30</v>
      </c>
      <c r="C13" s="89" t="s">
        <v>31</v>
      </c>
      <c r="D13" s="89" t="s">
        <v>32</v>
      </c>
      <c r="E13" s="89" t="s">
        <v>33</v>
      </c>
      <c r="F13" s="89" t="s">
        <v>34</v>
      </c>
      <c r="G13" s="89" t="s">
        <v>35</v>
      </c>
      <c r="H13" s="89" t="s">
        <v>96</v>
      </c>
      <c r="I13" s="89" t="s">
        <v>13</v>
      </c>
      <c r="J13" s="89" t="s">
        <v>18</v>
      </c>
      <c r="K13" s="89" t="s">
        <v>36</v>
      </c>
      <c r="L13" s="89" t="s">
        <v>13</v>
      </c>
      <c r="M13" s="62">
        <v>473297</v>
      </c>
      <c r="N13" s="62">
        <v>473297</v>
      </c>
      <c r="O13" s="89"/>
      <c r="P13" s="89"/>
      <c r="Q13" s="89"/>
      <c r="R13" s="89"/>
      <c r="S13" s="89"/>
    </row>
    <row r="14" spans="1:19">
      <c r="A14" s="89" t="s">
        <v>39</v>
      </c>
      <c r="B14" s="89" t="s">
        <v>40</v>
      </c>
      <c r="C14" s="89" t="s">
        <v>31</v>
      </c>
      <c r="D14" s="89" t="s">
        <v>32</v>
      </c>
      <c r="E14" s="89" t="s">
        <v>33</v>
      </c>
      <c r="F14" s="89" t="s">
        <v>34</v>
      </c>
      <c r="G14" s="89" t="s">
        <v>35</v>
      </c>
      <c r="H14" s="89" t="s">
        <v>96</v>
      </c>
      <c r="I14" s="89" t="s">
        <v>13</v>
      </c>
      <c r="J14" s="89" t="s">
        <v>18</v>
      </c>
      <c r="K14" s="89" t="s">
        <v>36</v>
      </c>
      <c r="L14" s="89" t="s">
        <v>12</v>
      </c>
      <c r="M14" s="62">
        <v>2005124</v>
      </c>
      <c r="N14" s="62">
        <v>2005124</v>
      </c>
      <c r="O14" s="89"/>
      <c r="P14" s="89"/>
      <c r="Q14" s="89"/>
      <c r="R14" s="89"/>
      <c r="S14" s="89"/>
    </row>
    <row r="15" spans="1:19">
      <c r="A15" s="89" t="s">
        <v>150</v>
      </c>
      <c r="B15" s="89" t="s">
        <v>151</v>
      </c>
      <c r="C15" s="89" t="s">
        <v>31</v>
      </c>
      <c r="D15" s="89" t="s">
        <v>32</v>
      </c>
      <c r="E15" s="89" t="s">
        <v>33</v>
      </c>
      <c r="F15" s="89" t="s">
        <v>34</v>
      </c>
      <c r="G15" s="89" t="s">
        <v>35</v>
      </c>
      <c r="H15" s="89" t="s">
        <v>96</v>
      </c>
      <c r="I15" s="89" t="s">
        <v>13</v>
      </c>
      <c r="J15" s="89" t="s">
        <v>18</v>
      </c>
      <c r="K15" s="89" t="s">
        <v>36</v>
      </c>
      <c r="L15" s="89" t="s">
        <v>13</v>
      </c>
      <c r="M15" s="62">
        <v>107961</v>
      </c>
      <c r="N15" s="62">
        <v>107961</v>
      </c>
      <c r="O15" s="89"/>
      <c r="P15" s="89"/>
      <c r="Q15" s="89"/>
      <c r="R15" s="89"/>
      <c r="S15" s="89"/>
    </row>
    <row r="16" spans="1:19">
      <c r="A16" s="89" t="s">
        <v>41</v>
      </c>
      <c r="B16" s="89" t="s">
        <v>42</v>
      </c>
      <c r="C16" s="89" t="s">
        <v>31</v>
      </c>
      <c r="D16" s="89" t="s">
        <v>32</v>
      </c>
      <c r="E16" s="89" t="s">
        <v>33</v>
      </c>
      <c r="F16" s="89" t="s">
        <v>34</v>
      </c>
      <c r="G16" s="89" t="s">
        <v>35</v>
      </c>
      <c r="H16" s="89" t="s">
        <v>96</v>
      </c>
      <c r="I16" s="89" t="s">
        <v>13</v>
      </c>
      <c r="J16" s="89" t="s">
        <v>152</v>
      </c>
      <c r="K16" s="89" t="s">
        <v>36</v>
      </c>
      <c r="L16" s="89" t="s">
        <v>12</v>
      </c>
      <c r="M16" s="62">
        <v>238991</v>
      </c>
      <c r="N16" s="62">
        <v>238991</v>
      </c>
      <c r="O16" s="89"/>
      <c r="P16" s="89"/>
      <c r="Q16" s="89"/>
      <c r="R16" s="89"/>
      <c r="S16" s="89"/>
    </row>
    <row r="17" spans="1:19">
      <c r="A17" s="89" t="s">
        <v>41</v>
      </c>
      <c r="B17" s="89" t="s">
        <v>42</v>
      </c>
      <c r="C17" s="89" t="s">
        <v>31</v>
      </c>
      <c r="D17" s="89" t="s">
        <v>32</v>
      </c>
      <c r="E17" s="89" t="s">
        <v>33</v>
      </c>
      <c r="F17" s="89" t="s">
        <v>34</v>
      </c>
      <c r="G17" s="89" t="s">
        <v>35</v>
      </c>
      <c r="H17" s="89" t="s">
        <v>96</v>
      </c>
      <c r="I17" s="89" t="s">
        <v>13</v>
      </c>
      <c r="J17" s="89" t="s">
        <v>152</v>
      </c>
      <c r="K17" s="89" t="s">
        <v>36</v>
      </c>
      <c r="L17" s="89" t="s">
        <v>13</v>
      </c>
      <c r="M17" s="62">
        <v>2916635</v>
      </c>
      <c r="N17" s="62">
        <v>2916635</v>
      </c>
      <c r="O17" s="89"/>
      <c r="P17" s="89"/>
      <c r="Q17" s="89"/>
      <c r="R17" s="89"/>
      <c r="S17" s="89"/>
    </row>
    <row r="18" spans="1:19">
      <c r="A18" s="89" t="s">
        <v>43</v>
      </c>
      <c r="B18" s="89" t="s">
        <v>44</v>
      </c>
      <c r="C18" s="89" t="s">
        <v>31</v>
      </c>
      <c r="D18" s="89" t="s">
        <v>32</v>
      </c>
      <c r="E18" s="89" t="s">
        <v>33</v>
      </c>
      <c r="F18" s="89" t="s">
        <v>34</v>
      </c>
      <c r="G18" s="89" t="s">
        <v>35</v>
      </c>
      <c r="H18" s="89" t="s">
        <v>96</v>
      </c>
      <c r="I18" s="89" t="s">
        <v>13</v>
      </c>
      <c r="J18" s="89" t="s">
        <v>152</v>
      </c>
      <c r="K18" s="89" t="s">
        <v>36</v>
      </c>
      <c r="L18" s="89" t="s">
        <v>13</v>
      </c>
      <c r="M18" s="62">
        <v>5897298</v>
      </c>
      <c r="N18" s="62">
        <v>5897298</v>
      </c>
      <c r="O18" s="89"/>
      <c r="P18" s="89"/>
      <c r="Q18" s="89"/>
      <c r="R18" s="89"/>
      <c r="S18" s="89"/>
    </row>
    <row r="19" spans="1:19">
      <c r="A19" s="89" t="s">
        <v>45</v>
      </c>
      <c r="B19" s="89" t="s">
        <v>46</v>
      </c>
      <c r="C19" s="89" t="s">
        <v>31</v>
      </c>
      <c r="D19" s="89" t="s">
        <v>32</v>
      </c>
      <c r="E19" s="89" t="s">
        <v>33</v>
      </c>
      <c r="F19" s="89" t="s">
        <v>34</v>
      </c>
      <c r="G19" s="89" t="s">
        <v>35</v>
      </c>
      <c r="H19" s="89" t="s">
        <v>96</v>
      </c>
      <c r="I19" s="89" t="s">
        <v>13</v>
      </c>
      <c r="J19" s="89" t="s">
        <v>152</v>
      </c>
      <c r="K19" s="89" t="s">
        <v>36</v>
      </c>
      <c r="L19" s="89" t="s">
        <v>12</v>
      </c>
      <c r="M19" s="62">
        <v>162615</v>
      </c>
      <c r="N19" s="62">
        <v>162615</v>
      </c>
      <c r="O19" s="89"/>
      <c r="P19" s="89"/>
      <c r="Q19" s="89"/>
      <c r="R19" s="89"/>
      <c r="S19" s="89"/>
    </row>
    <row r="20" spans="1:19">
      <c r="A20" s="89" t="s">
        <v>45</v>
      </c>
      <c r="B20" s="89" t="s">
        <v>46</v>
      </c>
      <c r="C20" s="89" t="s">
        <v>31</v>
      </c>
      <c r="D20" s="89" t="s">
        <v>32</v>
      </c>
      <c r="E20" s="89" t="s">
        <v>33</v>
      </c>
      <c r="F20" s="89" t="s">
        <v>34</v>
      </c>
      <c r="G20" s="89" t="s">
        <v>35</v>
      </c>
      <c r="H20" s="89" t="s">
        <v>96</v>
      </c>
      <c r="I20" s="89" t="s">
        <v>13</v>
      </c>
      <c r="J20" s="89" t="s">
        <v>152</v>
      </c>
      <c r="K20" s="89" t="s">
        <v>36</v>
      </c>
      <c r="L20" s="89" t="s">
        <v>13</v>
      </c>
      <c r="M20" s="62">
        <v>2915984</v>
      </c>
      <c r="N20" s="62">
        <v>2915984</v>
      </c>
      <c r="O20" s="89"/>
      <c r="P20" s="89"/>
      <c r="Q20" s="89"/>
      <c r="R20" s="89"/>
      <c r="S20" s="89"/>
    </row>
    <row r="21" spans="1:19">
      <c r="A21" s="89" t="s">
        <v>114</v>
      </c>
      <c r="B21" s="89" t="s">
        <v>115</v>
      </c>
      <c r="C21" s="89" t="s">
        <v>31</v>
      </c>
      <c r="D21" s="89" t="s">
        <v>32</v>
      </c>
      <c r="E21" s="89" t="s">
        <v>33</v>
      </c>
      <c r="F21" s="89" t="s">
        <v>34</v>
      </c>
      <c r="G21" s="89" t="s">
        <v>35</v>
      </c>
      <c r="H21" s="89" t="s">
        <v>96</v>
      </c>
      <c r="I21" s="89" t="s">
        <v>13</v>
      </c>
      <c r="J21" s="89" t="s">
        <v>152</v>
      </c>
      <c r="K21" s="89" t="s">
        <v>36</v>
      </c>
      <c r="L21" s="89" t="s">
        <v>13</v>
      </c>
      <c r="M21" s="62">
        <v>129698</v>
      </c>
      <c r="N21" s="62">
        <v>129698</v>
      </c>
      <c r="O21" s="89"/>
      <c r="P21" s="89"/>
      <c r="Q21" s="89"/>
      <c r="R21" s="89"/>
      <c r="S21" s="89"/>
    </row>
    <row r="22" spans="1:19">
      <c r="A22" s="89" t="s">
        <v>153</v>
      </c>
      <c r="B22" s="89" t="s">
        <v>154</v>
      </c>
      <c r="C22" s="89" t="s">
        <v>31</v>
      </c>
      <c r="D22" s="89" t="s">
        <v>32</v>
      </c>
      <c r="E22" s="89" t="s">
        <v>33</v>
      </c>
      <c r="F22" s="89" t="s">
        <v>34</v>
      </c>
      <c r="G22" s="89" t="s">
        <v>35</v>
      </c>
      <c r="H22" s="89" t="s">
        <v>96</v>
      </c>
      <c r="I22" s="89" t="s">
        <v>47</v>
      </c>
      <c r="J22" s="89" t="s">
        <v>155</v>
      </c>
      <c r="K22" s="89" t="s">
        <v>36</v>
      </c>
      <c r="L22" s="89" t="s">
        <v>12</v>
      </c>
      <c r="M22" s="62">
        <v>88755</v>
      </c>
      <c r="N22" s="62">
        <v>88755</v>
      </c>
      <c r="O22" s="89"/>
      <c r="P22" s="89"/>
      <c r="Q22" s="89"/>
      <c r="R22" s="89"/>
      <c r="S22" s="89"/>
    </row>
    <row r="23" spans="1:19">
      <c r="A23" s="89" t="s">
        <v>153</v>
      </c>
      <c r="B23" s="89" t="s">
        <v>154</v>
      </c>
      <c r="C23" s="89" t="s">
        <v>31</v>
      </c>
      <c r="D23" s="89" t="s">
        <v>32</v>
      </c>
      <c r="E23" s="89" t="s">
        <v>33</v>
      </c>
      <c r="F23" s="89" t="s">
        <v>34</v>
      </c>
      <c r="G23" s="89" t="s">
        <v>35</v>
      </c>
      <c r="H23" s="89" t="s">
        <v>96</v>
      </c>
      <c r="I23" s="89" t="s">
        <v>47</v>
      </c>
      <c r="J23" s="89" t="s">
        <v>155</v>
      </c>
      <c r="K23" s="89" t="s">
        <v>36</v>
      </c>
      <c r="L23" s="89" t="s">
        <v>13</v>
      </c>
      <c r="M23" s="62">
        <v>447392</v>
      </c>
      <c r="N23" s="62">
        <v>447392</v>
      </c>
      <c r="O23" s="89"/>
      <c r="P23" s="89"/>
      <c r="Q23" s="89"/>
      <c r="R23" s="89"/>
      <c r="S23" s="89"/>
    </row>
    <row r="24" spans="1:19">
      <c r="A24" s="89" t="s">
        <v>156</v>
      </c>
      <c r="B24" s="89" t="s">
        <v>157</v>
      </c>
      <c r="C24" s="89" t="s">
        <v>31</v>
      </c>
      <c r="D24" s="89" t="s">
        <v>32</v>
      </c>
      <c r="E24" s="89" t="s">
        <v>33</v>
      </c>
      <c r="F24" s="89" t="s">
        <v>34</v>
      </c>
      <c r="G24" s="89" t="s">
        <v>35</v>
      </c>
      <c r="H24" s="89" t="s">
        <v>96</v>
      </c>
      <c r="I24" s="89" t="s">
        <v>47</v>
      </c>
      <c r="J24" s="89" t="s">
        <v>155</v>
      </c>
      <c r="K24" s="89" t="s">
        <v>36</v>
      </c>
      <c r="L24" s="89" t="s">
        <v>13</v>
      </c>
      <c r="M24" s="62">
        <v>134216</v>
      </c>
      <c r="N24" s="62">
        <v>134216</v>
      </c>
      <c r="O24" s="89"/>
      <c r="P24" s="89"/>
      <c r="Q24" s="89"/>
      <c r="R24" s="89"/>
      <c r="S24" s="89"/>
    </row>
    <row r="25" spans="1:19">
      <c r="A25" s="89" t="s">
        <v>158</v>
      </c>
      <c r="B25" s="89" t="s">
        <v>159</v>
      </c>
      <c r="C25" s="89" t="s">
        <v>31</v>
      </c>
      <c r="D25" s="89" t="s">
        <v>32</v>
      </c>
      <c r="E25" s="89" t="s">
        <v>33</v>
      </c>
      <c r="F25" s="89" t="s">
        <v>34</v>
      </c>
      <c r="G25" s="89" t="s">
        <v>35</v>
      </c>
      <c r="H25" s="89" t="s">
        <v>96</v>
      </c>
      <c r="I25" s="89" t="s">
        <v>13</v>
      </c>
      <c r="J25" s="89" t="s">
        <v>18</v>
      </c>
      <c r="K25" s="89" t="s">
        <v>36</v>
      </c>
      <c r="L25" s="89" t="s">
        <v>12</v>
      </c>
      <c r="M25" s="62">
        <v>309765</v>
      </c>
      <c r="N25" s="62">
        <v>309765</v>
      </c>
      <c r="O25" s="89"/>
      <c r="P25" s="89"/>
      <c r="Q25" s="89"/>
      <c r="R25" s="89"/>
      <c r="S25" s="89"/>
    </row>
    <row r="26" spans="1:19">
      <c r="A26" s="89" t="s">
        <v>98</v>
      </c>
      <c r="B26" s="89" t="s">
        <v>99</v>
      </c>
      <c r="C26" s="89" t="s">
        <v>31</v>
      </c>
      <c r="D26" s="89" t="s">
        <v>32</v>
      </c>
      <c r="E26" s="89" t="s">
        <v>33</v>
      </c>
      <c r="F26" s="89" t="s">
        <v>34</v>
      </c>
      <c r="G26" s="89" t="s">
        <v>35</v>
      </c>
      <c r="H26" s="89" t="s">
        <v>96</v>
      </c>
      <c r="I26" s="89" t="s">
        <v>13</v>
      </c>
      <c r="J26" s="89" t="s">
        <v>18</v>
      </c>
      <c r="K26" s="89" t="s">
        <v>36</v>
      </c>
      <c r="L26" s="89" t="s">
        <v>13</v>
      </c>
      <c r="M26" s="62">
        <v>508428</v>
      </c>
      <c r="N26" s="62">
        <v>508428</v>
      </c>
      <c r="O26" s="89"/>
      <c r="P26" s="89"/>
      <c r="Q26" s="89"/>
      <c r="R26" s="89"/>
      <c r="S26" s="89"/>
    </row>
    <row r="27" spans="1:19">
      <c r="A27" s="89" t="s">
        <v>118</v>
      </c>
      <c r="B27" s="89" t="s">
        <v>97</v>
      </c>
      <c r="C27" s="89" t="s">
        <v>31</v>
      </c>
      <c r="D27" s="89" t="s">
        <v>32</v>
      </c>
      <c r="E27" s="89" t="s">
        <v>33</v>
      </c>
      <c r="F27" s="89" t="s">
        <v>34</v>
      </c>
      <c r="G27" s="89" t="s">
        <v>35</v>
      </c>
      <c r="H27" s="89" t="s">
        <v>96</v>
      </c>
      <c r="I27" s="89" t="s">
        <v>47</v>
      </c>
      <c r="J27" s="89" t="s">
        <v>18</v>
      </c>
      <c r="K27" s="89" t="s">
        <v>36</v>
      </c>
      <c r="L27" s="89" t="s">
        <v>12</v>
      </c>
      <c r="M27" s="62">
        <v>70283705</v>
      </c>
      <c r="N27" s="62">
        <v>70283705</v>
      </c>
      <c r="O27" s="89"/>
      <c r="P27" s="89"/>
      <c r="Q27" s="89"/>
      <c r="R27" s="89"/>
      <c r="S27" s="89"/>
    </row>
    <row r="28" spans="1:19">
      <c r="A28" s="89" t="s">
        <v>118</v>
      </c>
      <c r="B28" s="89" t="s">
        <v>97</v>
      </c>
      <c r="C28" s="89" t="s">
        <v>31</v>
      </c>
      <c r="D28" s="89" t="s">
        <v>32</v>
      </c>
      <c r="E28" s="89" t="s">
        <v>33</v>
      </c>
      <c r="F28" s="89" t="s">
        <v>34</v>
      </c>
      <c r="G28" s="89" t="s">
        <v>35</v>
      </c>
      <c r="H28" s="89" t="s">
        <v>96</v>
      </c>
      <c r="I28" s="89" t="s">
        <v>47</v>
      </c>
      <c r="J28" s="89" t="s">
        <v>18</v>
      </c>
      <c r="K28" s="89" t="s">
        <v>36</v>
      </c>
      <c r="L28" s="89" t="s">
        <v>13</v>
      </c>
      <c r="M28" s="62">
        <v>55740299</v>
      </c>
      <c r="N28" s="62">
        <v>55740299</v>
      </c>
      <c r="O28" s="89"/>
      <c r="P28" s="89"/>
      <c r="Q28" s="89"/>
      <c r="R28" s="89"/>
      <c r="S28" s="89"/>
    </row>
    <row r="29" spans="1:19">
      <c r="A29" s="89" t="s">
        <v>53</v>
      </c>
      <c r="B29" s="89" t="s">
        <v>54</v>
      </c>
      <c r="C29" s="89" t="s">
        <v>31</v>
      </c>
      <c r="D29" s="89" t="s">
        <v>32</v>
      </c>
      <c r="E29" s="89" t="s">
        <v>33</v>
      </c>
      <c r="F29" s="89" t="s">
        <v>34</v>
      </c>
      <c r="G29" s="89" t="s">
        <v>35</v>
      </c>
      <c r="H29" s="89" t="s">
        <v>96</v>
      </c>
      <c r="I29" s="89" t="s">
        <v>47</v>
      </c>
      <c r="J29" s="89" t="s">
        <v>18</v>
      </c>
      <c r="K29" s="89" t="s">
        <v>36</v>
      </c>
      <c r="L29" s="89" t="s">
        <v>12</v>
      </c>
      <c r="M29" s="62">
        <v>43522926</v>
      </c>
      <c r="N29" s="62">
        <v>43522926</v>
      </c>
      <c r="O29" s="89"/>
      <c r="P29" s="89"/>
      <c r="Q29" s="89"/>
      <c r="R29" s="89"/>
      <c r="S29" s="89"/>
    </row>
    <row r="30" spans="1:19">
      <c r="A30" s="89" t="s">
        <v>53</v>
      </c>
      <c r="B30" s="89" t="s">
        <v>54</v>
      </c>
      <c r="C30" s="89" t="s">
        <v>31</v>
      </c>
      <c r="D30" s="89" t="s">
        <v>32</v>
      </c>
      <c r="E30" s="89" t="s">
        <v>33</v>
      </c>
      <c r="F30" s="89" t="s">
        <v>34</v>
      </c>
      <c r="G30" s="89" t="s">
        <v>48</v>
      </c>
      <c r="H30" s="89" t="s">
        <v>100</v>
      </c>
      <c r="I30" s="89" t="s">
        <v>47</v>
      </c>
      <c r="J30" s="89" t="s">
        <v>18</v>
      </c>
      <c r="K30" s="89" t="s">
        <v>36</v>
      </c>
      <c r="L30" s="89" t="s">
        <v>12</v>
      </c>
      <c r="M30" s="62">
        <v>2433970</v>
      </c>
      <c r="N30" s="62">
        <v>0</v>
      </c>
      <c r="O30" s="62">
        <v>2433970</v>
      </c>
      <c r="P30" s="62">
        <v>2433968.7200000002</v>
      </c>
      <c r="Q30" s="62">
        <v>2433968.7200000002</v>
      </c>
      <c r="R30" s="89"/>
      <c r="S30" s="89"/>
    </row>
    <row r="31" spans="1:19">
      <c r="A31" s="89" t="s">
        <v>119</v>
      </c>
      <c r="B31" s="89" t="s">
        <v>120</v>
      </c>
      <c r="C31" s="89" t="s">
        <v>31</v>
      </c>
      <c r="D31" s="89" t="s">
        <v>32</v>
      </c>
      <c r="E31" s="89" t="s">
        <v>33</v>
      </c>
      <c r="F31" s="89" t="s">
        <v>34</v>
      </c>
      <c r="G31" s="89" t="s">
        <v>35</v>
      </c>
      <c r="H31" s="89" t="s">
        <v>96</v>
      </c>
      <c r="I31" s="89" t="s">
        <v>47</v>
      </c>
      <c r="J31" s="89" t="s">
        <v>160</v>
      </c>
      <c r="K31" s="89" t="s">
        <v>161</v>
      </c>
      <c r="L31" s="89" t="s">
        <v>12</v>
      </c>
      <c r="M31" s="62">
        <v>2040901596</v>
      </c>
      <c r="N31" s="62">
        <v>2040901596</v>
      </c>
      <c r="O31" s="89"/>
      <c r="P31" s="89"/>
      <c r="Q31" s="89"/>
      <c r="R31" s="89"/>
      <c r="S31" s="89"/>
    </row>
    <row r="32" spans="1:19">
      <c r="A32" s="89" t="s">
        <v>119</v>
      </c>
      <c r="B32" s="89" t="s">
        <v>120</v>
      </c>
      <c r="C32" s="89" t="s">
        <v>31</v>
      </c>
      <c r="D32" s="89" t="s">
        <v>32</v>
      </c>
      <c r="E32" s="89" t="s">
        <v>33</v>
      </c>
      <c r="F32" s="89" t="s">
        <v>34</v>
      </c>
      <c r="G32" s="89" t="s">
        <v>48</v>
      </c>
      <c r="H32" s="89" t="s">
        <v>100</v>
      </c>
      <c r="I32" s="89" t="s">
        <v>47</v>
      </c>
      <c r="J32" s="89" t="s">
        <v>160</v>
      </c>
      <c r="K32" s="89" t="s">
        <v>161</v>
      </c>
      <c r="L32" s="89" t="s">
        <v>12</v>
      </c>
      <c r="M32" s="62">
        <v>27543879</v>
      </c>
      <c r="N32" s="62">
        <v>0</v>
      </c>
      <c r="O32" s="62">
        <v>27543879</v>
      </c>
      <c r="P32" s="62">
        <v>27543877.379999999</v>
      </c>
      <c r="Q32" s="62">
        <v>27543877.379999999</v>
      </c>
      <c r="R32" s="89"/>
      <c r="S32" s="89"/>
    </row>
    <row r="33" spans="1:19">
      <c r="A33" s="89" t="s">
        <v>55</v>
      </c>
      <c r="B33" s="89" t="s">
        <v>56</v>
      </c>
      <c r="C33" s="89" t="s">
        <v>31</v>
      </c>
      <c r="D33" s="89" t="s">
        <v>32</v>
      </c>
      <c r="E33" s="89" t="s">
        <v>33</v>
      </c>
      <c r="F33" s="89" t="s">
        <v>34</v>
      </c>
      <c r="G33" s="89" t="s">
        <v>35</v>
      </c>
      <c r="H33" s="89" t="s">
        <v>96</v>
      </c>
      <c r="I33" s="89" t="s">
        <v>13</v>
      </c>
      <c r="J33" s="89" t="s">
        <v>18</v>
      </c>
      <c r="K33" s="89" t="s">
        <v>36</v>
      </c>
      <c r="L33" s="89" t="s">
        <v>14</v>
      </c>
      <c r="M33" s="62">
        <v>77418332</v>
      </c>
      <c r="N33" s="62">
        <v>77418332</v>
      </c>
      <c r="O33" s="89"/>
      <c r="P33" s="89"/>
      <c r="Q33" s="89"/>
      <c r="R33" s="89"/>
      <c r="S33" s="89"/>
    </row>
    <row r="34" spans="1:19">
      <c r="A34" s="89" t="s">
        <v>55</v>
      </c>
      <c r="B34" s="89" t="s">
        <v>56</v>
      </c>
      <c r="C34" s="89" t="s">
        <v>31</v>
      </c>
      <c r="D34" s="89" t="s">
        <v>32</v>
      </c>
      <c r="E34" s="89" t="s">
        <v>33</v>
      </c>
      <c r="F34" s="89" t="s">
        <v>34</v>
      </c>
      <c r="G34" s="89" t="s">
        <v>35</v>
      </c>
      <c r="H34" s="89" t="s">
        <v>96</v>
      </c>
      <c r="I34" s="89" t="s">
        <v>13</v>
      </c>
      <c r="J34" s="89" t="s">
        <v>18</v>
      </c>
      <c r="K34" s="89" t="s">
        <v>36</v>
      </c>
      <c r="L34" s="89" t="s">
        <v>12</v>
      </c>
      <c r="M34" s="62">
        <v>773188139</v>
      </c>
      <c r="N34" s="62">
        <v>773188139</v>
      </c>
      <c r="O34" s="89"/>
      <c r="P34" s="89"/>
      <c r="Q34" s="89"/>
      <c r="R34" s="89"/>
      <c r="S34" s="89"/>
    </row>
    <row r="35" spans="1:19">
      <c r="A35" s="89" t="s">
        <v>55</v>
      </c>
      <c r="B35" s="89" t="s">
        <v>56</v>
      </c>
      <c r="C35" s="89" t="s">
        <v>31</v>
      </c>
      <c r="D35" s="89" t="s">
        <v>32</v>
      </c>
      <c r="E35" s="89" t="s">
        <v>33</v>
      </c>
      <c r="F35" s="89" t="s">
        <v>34</v>
      </c>
      <c r="G35" s="89" t="s">
        <v>35</v>
      </c>
      <c r="H35" s="89" t="s">
        <v>96</v>
      </c>
      <c r="I35" s="89" t="s">
        <v>13</v>
      </c>
      <c r="J35" s="89" t="s">
        <v>18</v>
      </c>
      <c r="K35" s="89" t="s">
        <v>36</v>
      </c>
      <c r="L35" s="89" t="s">
        <v>13</v>
      </c>
      <c r="M35" s="62">
        <v>85860033</v>
      </c>
      <c r="N35" s="62">
        <v>85860033</v>
      </c>
      <c r="O35" s="89"/>
      <c r="P35" s="89"/>
      <c r="Q35" s="89"/>
      <c r="R35" s="89"/>
      <c r="S35" s="89"/>
    </row>
    <row r="36" spans="1:19">
      <c r="A36" s="89" t="s">
        <v>55</v>
      </c>
      <c r="B36" s="89" t="s">
        <v>56</v>
      </c>
      <c r="C36" s="89" t="s">
        <v>31</v>
      </c>
      <c r="D36" s="89" t="s">
        <v>32</v>
      </c>
      <c r="E36" s="89" t="s">
        <v>33</v>
      </c>
      <c r="F36" s="89" t="s">
        <v>34</v>
      </c>
      <c r="G36" s="89" t="s">
        <v>37</v>
      </c>
      <c r="H36" s="89" t="s">
        <v>38</v>
      </c>
      <c r="I36" s="89" t="s">
        <v>13</v>
      </c>
      <c r="J36" s="89" t="s">
        <v>18</v>
      </c>
      <c r="K36" s="89" t="s">
        <v>36</v>
      </c>
      <c r="L36" s="89" t="s">
        <v>13</v>
      </c>
      <c r="M36" s="62">
        <v>624142</v>
      </c>
      <c r="N36" s="62">
        <v>0</v>
      </c>
      <c r="O36" s="62">
        <v>624140.52</v>
      </c>
      <c r="P36" s="62">
        <v>624140.52</v>
      </c>
      <c r="Q36" s="62">
        <v>624140.52</v>
      </c>
      <c r="R36" s="89"/>
      <c r="S36" s="89"/>
    </row>
    <row r="37" spans="1:19">
      <c r="A37" s="89" t="s">
        <v>55</v>
      </c>
      <c r="B37" s="89" t="s">
        <v>56</v>
      </c>
      <c r="C37" s="89" t="s">
        <v>31</v>
      </c>
      <c r="D37" s="89" t="s">
        <v>32</v>
      </c>
      <c r="E37" s="89" t="s">
        <v>33</v>
      </c>
      <c r="F37" s="89" t="s">
        <v>34</v>
      </c>
      <c r="G37" s="89" t="s">
        <v>48</v>
      </c>
      <c r="H37" s="89" t="s">
        <v>100</v>
      </c>
      <c r="I37" s="89" t="s">
        <v>13</v>
      </c>
      <c r="J37" s="89" t="s">
        <v>18</v>
      </c>
      <c r="K37" s="89" t="s">
        <v>36</v>
      </c>
      <c r="L37" s="89" t="s">
        <v>12</v>
      </c>
      <c r="M37" s="62">
        <v>4344101</v>
      </c>
      <c r="N37" s="62">
        <v>0</v>
      </c>
      <c r="O37" s="62">
        <v>4344101</v>
      </c>
      <c r="P37" s="62">
        <v>4344099.84</v>
      </c>
      <c r="Q37" s="62">
        <v>4344099.84</v>
      </c>
      <c r="R37" s="89"/>
      <c r="S37" s="89"/>
    </row>
    <row r="38" spans="1:19">
      <c r="A38" s="89" t="s">
        <v>55</v>
      </c>
      <c r="B38" s="89" t="s">
        <v>56</v>
      </c>
      <c r="C38" s="89" t="s">
        <v>31</v>
      </c>
      <c r="D38" s="89" t="s">
        <v>32</v>
      </c>
      <c r="E38" s="89" t="s">
        <v>33</v>
      </c>
      <c r="F38" s="89" t="s">
        <v>34</v>
      </c>
      <c r="G38" s="89" t="s">
        <v>48</v>
      </c>
      <c r="H38" s="89" t="s">
        <v>100</v>
      </c>
      <c r="I38" s="89" t="s">
        <v>13</v>
      </c>
      <c r="J38" s="89" t="s">
        <v>18</v>
      </c>
      <c r="K38" s="89" t="s">
        <v>36</v>
      </c>
      <c r="L38" s="89" t="s">
        <v>13</v>
      </c>
      <c r="M38" s="62">
        <v>451907</v>
      </c>
      <c r="N38" s="62">
        <v>0</v>
      </c>
      <c r="O38" s="62">
        <v>451906.15</v>
      </c>
      <c r="P38" s="62">
        <v>451906.15</v>
      </c>
      <c r="Q38" s="62">
        <v>451906.15</v>
      </c>
      <c r="R38" s="89"/>
      <c r="S38" s="89"/>
    </row>
    <row r="40" spans="1:19">
      <c r="M40" s="63">
        <f>SUM(M9:M39)</f>
        <v>3218172099</v>
      </c>
      <c r="N40" s="63">
        <f t="shared" ref="N40:Q40" si="0">SUM(N9:N39)</f>
        <v>3182774100</v>
      </c>
      <c r="O40" s="63">
        <f t="shared" si="0"/>
        <v>35397996.669999994</v>
      </c>
      <c r="P40" s="63">
        <f t="shared" si="0"/>
        <v>35397992.609999992</v>
      </c>
      <c r="Q40" s="63">
        <f t="shared" si="0"/>
        <v>35397992.609999992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R40"/>
  <sheetViews>
    <sheetView topLeftCell="B19" zoomScaleNormal="100" workbookViewId="0">
      <selection activeCell="N40" sqref="N40"/>
    </sheetView>
  </sheetViews>
  <sheetFormatPr defaultRowHeight="12.75"/>
  <cols>
    <col min="13" max="17" width="16.140625" customWidth="1"/>
  </cols>
  <sheetData>
    <row r="1" spans="1:18">
      <c r="A1" s="93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10.5" customHeight="1">
      <c r="A3" s="93" t="s">
        <v>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0.5" customHeight="1">
      <c r="A4" s="114" t="s">
        <v>164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93"/>
    </row>
    <row r="5" spans="1:18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>
      <c r="A6" s="93" t="s">
        <v>19</v>
      </c>
      <c r="B6" s="93"/>
      <c r="C6" s="93" t="s">
        <v>20</v>
      </c>
      <c r="D6" s="93" t="s">
        <v>21</v>
      </c>
      <c r="E6" s="93" t="s">
        <v>22</v>
      </c>
      <c r="F6" s="93"/>
      <c r="G6" s="93" t="s">
        <v>23</v>
      </c>
      <c r="H6" s="93"/>
      <c r="I6" s="93" t="s">
        <v>24</v>
      </c>
      <c r="J6" s="93" t="s">
        <v>25</v>
      </c>
      <c r="K6" s="93" t="s">
        <v>26</v>
      </c>
      <c r="L6" s="93" t="s">
        <v>27</v>
      </c>
      <c r="M6" s="93" t="s">
        <v>124</v>
      </c>
      <c r="N6" s="93" t="s">
        <v>125</v>
      </c>
      <c r="O6" s="93" t="s">
        <v>105</v>
      </c>
      <c r="P6" s="93" t="s">
        <v>106</v>
      </c>
      <c r="Q6" s="93" t="s">
        <v>107</v>
      </c>
      <c r="R6" s="93"/>
    </row>
    <row r="7" spans="1:18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 t="s">
        <v>126</v>
      </c>
      <c r="N7" s="93" t="s">
        <v>127</v>
      </c>
      <c r="O7" s="93" t="s">
        <v>108</v>
      </c>
      <c r="P7" s="93" t="s">
        <v>109</v>
      </c>
      <c r="Q7" s="93" t="s">
        <v>110</v>
      </c>
      <c r="R7" s="93"/>
    </row>
    <row r="8" spans="1:18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 t="s">
        <v>28</v>
      </c>
      <c r="M8" s="93" t="s">
        <v>139</v>
      </c>
      <c r="N8" s="93" t="s">
        <v>139</v>
      </c>
      <c r="O8" s="93" t="s">
        <v>139</v>
      </c>
      <c r="P8" s="93" t="s">
        <v>139</v>
      </c>
      <c r="Q8" s="93" t="s">
        <v>139</v>
      </c>
      <c r="R8" s="93"/>
    </row>
    <row r="9" spans="1:18">
      <c r="A9" s="93" t="s">
        <v>112</v>
      </c>
      <c r="B9" s="93" t="s">
        <v>113</v>
      </c>
      <c r="C9" s="93" t="s">
        <v>31</v>
      </c>
      <c r="D9" s="93" t="s">
        <v>32</v>
      </c>
      <c r="E9" s="93" t="s">
        <v>33</v>
      </c>
      <c r="F9" s="93" t="s">
        <v>34</v>
      </c>
      <c r="G9" s="93" t="s">
        <v>35</v>
      </c>
      <c r="H9" s="93" t="s">
        <v>96</v>
      </c>
      <c r="I9" s="93" t="s">
        <v>13</v>
      </c>
      <c r="J9" s="93" t="s">
        <v>18</v>
      </c>
      <c r="K9" s="93" t="s">
        <v>36</v>
      </c>
      <c r="L9" s="93" t="s">
        <v>14</v>
      </c>
      <c r="M9" s="62">
        <v>17408613</v>
      </c>
      <c r="N9" s="62">
        <v>17408613</v>
      </c>
      <c r="O9" s="93"/>
      <c r="P9" s="93"/>
      <c r="Q9" s="93"/>
      <c r="R9" s="93"/>
    </row>
    <row r="10" spans="1:18">
      <c r="A10" s="93" t="s">
        <v>112</v>
      </c>
      <c r="B10" s="93" t="s">
        <v>113</v>
      </c>
      <c r="C10" s="93" t="s">
        <v>31</v>
      </c>
      <c r="D10" s="93" t="s">
        <v>32</v>
      </c>
      <c r="E10" s="93" t="s">
        <v>33</v>
      </c>
      <c r="F10" s="93" t="s">
        <v>34</v>
      </c>
      <c r="G10" s="93" t="s">
        <v>35</v>
      </c>
      <c r="H10" s="93" t="s">
        <v>96</v>
      </c>
      <c r="I10" s="93" t="s">
        <v>13</v>
      </c>
      <c r="J10" s="93" t="s">
        <v>18</v>
      </c>
      <c r="K10" s="93" t="s">
        <v>36</v>
      </c>
      <c r="L10" s="93" t="s">
        <v>12</v>
      </c>
      <c r="M10" s="62">
        <v>649188</v>
      </c>
      <c r="N10" s="62">
        <v>649188</v>
      </c>
      <c r="O10" s="93"/>
      <c r="P10" s="93"/>
      <c r="Q10" s="93"/>
      <c r="R10" s="93"/>
    </row>
    <row r="11" spans="1:18">
      <c r="A11" s="93" t="s">
        <v>112</v>
      </c>
      <c r="B11" s="93" t="s">
        <v>113</v>
      </c>
      <c r="C11" s="93" t="s">
        <v>31</v>
      </c>
      <c r="D11" s="93" t="s">
        <v>32</v>
      </c>
      <c r="E11" s="93" t="s">
        <v>33</v>
      </c>
      <c r="F11" s="93" t="s">
        <v>34</v>
      </c>
      <c r="G11" s="93" t="s">
        <v>35</v>
      </c>
      <c r="H11" s="93" t="s">
        <v>96</v>
      </c>
      <c r="I11" s="93" t="s">
        <v>13</v>
      </c>
      <c r="J11" s="93" t="s">
        <v>18</v>
      </c>
      <c r="K11" s="93" t="s">
        <v>36</v>
      </c>
      <c r="L11" s="93" t="s">
        <v>13</v>
      </c>
      <c r="M11" s="62">
        <v>1384084</v>
      </c>
      <c r="N11" s="62">
        <v>1384084</v>
      </c>
      <c r="O11" s="93"/>
      <c r="P11" s="93"/>
      <c r="Q11" s="93"/>
      <c r="R11" s="93"/>
    </row>
    <row r="12" spans="1:18">
      <c r="A12" s="93" t="s">
        <v>29</v>
      </c>
      <c r="B12" s="93" t="s">
        <v>30</v>
      </c>
      <c r="C12" s="93" t="s">
        <v>31</v>
      </c>
      <c r="D12" s="93" t="s">
        <v>32</v>
      </c>
      <c r="E12" s="93" t="s">
        <v>33</v>
      </c>
      <c r="F12" s="93" t="s">
        <v>34</v>
      </c>
      <c r="G12" s="93" t="s">
        <v>35</v>
      </c>
      <c r="H12" s="93" t="s">
        <v>96</v>
      </c>
      <c r="I12" s="93" t="s">
        <v>13</v>
      </c>
      <c r="J12" s="93" t="s">
        <v>18</v>
      </c>
      <c r="K12" s="93" t="s">
        <v>36</v>
      </c>
      <c r="L12" s="93" t="s">
        <v>12</v>
      </c>
      <c r="M12" s="62">
        <v>81026</v>
      </c>
      <c r="N12" s="62">
        <v>81026</v>
      </c>
      <c r="O12" s="93"/>
      <c r="P12" s="93"/>
      <c r="Q12" s="93"/>
      <c r="R12" s="93"/>
    </row>
    <row r="13" spans="1:18">
      <c r="A13" s="93" t="s">
        <v>29</v>
      </c>
      <c r="B13" s="93" t="s">
        <v>30</v>
      </c>
      <c r="C13" s="93" t="s">
        <v>31</v>
      </c>
      <c r="D13" s="93" t="s">
        <v>32</v>
      </c>
      <c r="E13" s="93" t="s">
        <v>33</v>
      </c>
      <c r="F13" s="93" t="s">
        <v>34</v>
      </c>
      <c r="G13" s="93" t="s">
        <v>35</v>
      </c>
      <c r="H13" s="93" t="s">
        <v>96</v>
      </c>
      <c r="I13" s="93" t="s">
        <v>13</v>
      </c>
      <c r="J13" s="93" t="s">
        <v>18</v>
      </c>
      <c r="K13" s="93" t="s">
        <v>36</v>
      </c>
      <c r="L13" s="93" t="s">
        <v>13</v>
      </c>
      <c r="M13" s="62">
        <v>473297</v>
      </c>
      <c r="N13" s="62">
        <v>473297</v>
      </c>
      <c r="O13" s="93"/>
      <c r="P13" s="93"/>
      <c r="Q13" s="93"/>
      <c r="R13" s="93"/>
    </row>
    <row r="14" spans="1:18">
      <c r="A14" s="93" t="s">
        <v>39</v>
      </c>
      <c r="B14" s="93" t="s">
        <v>40</v>
      </c>
      <c r="C14" s="93" t="s">
        <v>31</v>
      </c>
      <c r="D14" s="93" t="s">
        <v>32</v>
      </c>
      <c r="E14" s="93" t="s">
        <v>33</v>
      </c>
      <c r="F14" s="93" t="s">
        <v>34</v>
      </c>
      <c r="G14" s="93" t="s">
        <v>35</v>
      </c>
      <c r="H14" s="93" t="s">
        <v>96</v>
      </c>
      <c r="I14" s="93" t="s">
        <v>13</v>
      </c>
      <c r="J14" s="93" t="s">
        <v>18</v>
      </c>
      <c r="K14" s="93" t="s">
        <v>36</v>
      </c>
      <c r="L14" s="93" t="s">
        <v>12</v>
      </c>
      <c r="M14" s="62">
        <v>2005124</v>
      </c>
      <c r="N14" s="62">
        <v>2005124</v>
      </c>
      <c r="O14" s="93"/>
      <c r="P14" s="93"/>
      <c r="Q14" s="93"/>
      <c r="R14" s="93"/>
    </row>
    <row r="15" spans="1:18">
      <c r="A15" s="93" t="s">
        <v>150</v>
      </c>
      <c r="B15" s="93" t="s">
        <v>151</v>
      </c>
      <c r="C15" s="93" t="s">
        <v>31</v>
      </c>
      <c r="D15" s="93" t="s">
        <v>32</v>
      </c>
      <c r="E15" s="93" t="s">
        <v>33</v>
      </c>
      <c r="F15" s="93" t="s">
        <v>34</v>
      </c>
      <c r="G15" s="93" t="s">
        <v>35</v>
      </c>
      <c r="H15" s="93" t="s">
        <v>96</v>
      </c>
      <c r="I15" s="93" t="s">
        <v>13</v>
      </c>
      <c r="J15" s="93" t="s">
        <v>18</v>
      </c>
      <c r="K15" s="93" t="s">
        <v>36</v>
      </c>
      <c r="L15" s="93" t="s">
        <v>13</v>
      </c>
      <c r="M15" s="62">
        <v>107961</v>
      </c>
      <c r="N15" s="62">
        <v>107961</v>
      </c>
      <c r="O15" s="93"/>
      <c r="P15" s="93"/>
      <c r="Q15" s="93"/>
      <c r="R15" s="93"/>
    </row>
    <row r="16" spans="1:18">
      <c r="A16" s="93" t="s">
        <v>41</v>
      </c>
      <c r="B16" s="93" t="s">
        <v>42</v>
      </c>
      <c r="C16" s="93" t="s">
        <v>31</v>
      </c>
      <c r="D16" s="93" t="s">
        <v>32</v>
      </c>
      <c r="E16" s="93" t="s">
        <v>33</v>
      </c>
      <c r="F16" s="93" t="s">
        <v>34</v>
      </c>
      <c r="G16" s="93" t="s">
        <v>35</v>
      </c>
      <c r="H16" s="93" t="s">
        <v>96</v>
      </c>
      <c r="I16" s="93" t="s">
        <v>13</v>
      </c>
      <c r="J16" s="93" t="s">
        <v>152</v>
      </c>
      <c r="K16" s="93" t="s">
        <v>36</v>
      </c>
      <c r="L16" s="93" t="s">
        <v>12</v>
      </c>
      <c r="M16" s="62">
        <v>238991</v>
      </c>
      <c r="N16" s="62">
        <v>238991</v>
      </c>
      <c r="O16" s="93"/>
      <c r="P16" s="93"/>
      <c r="Q16" s="93"/>
      <c r="R16" s="93"/>
    </row>
    <row r="17" spans="1:18">
      <c r="A17" s="93" t="s">
        <v>41</v>
      </c>
      <c r="B17" s="93" t="s">
        <v>42</v>
      </c>
      <c r="C17" s="93" t="s">
        <v>31</v>
      </c>
      <c r="D17" s="93" t="s">
        <v>32</v>
      </c>
      <c r="E17" s="93" t="s">
        <v>33</v>
      </c>
      <c r="F17" s="93" t="s">
        <v>34</v>
      </c>
      <c r="G17" s="93" t="s">
        <v>35</v>
      </c>
      <c r="H17" s="93" t="s">
        <v>96</v>
      </c>
      <c r="I17" s="93" t="s">
        <v>13</v>
      </c>
      <c r="J17" s="93" t="s">
        <v>152</v>
      </c>
      <c r="K17" s="93" t="s">
        <v>36</v>
      </c>
      <c r="L17" s="93" t="s">
        <v>13</v>
      </c>
      <c r="M17" s="62">
        <v>2916635</v>
      </c>
      <c r="N17" s="62">
        <v>2916635</v>
      </c>
      <c r="O17" s="93"/>
      <c r="P17" s="93"/>
      <c r="Q17" s="93"/>
      <c r="R17" s="93"/>
    </row>
    <row r="18" spans="1:18">
      <c r="A18" s="93" t="s">
        <v>43</v>
      </c>
      <c r="B18" s="93" t="s">
        <v>44</v>
      </c>
      <c r="C18" s="93" t="s">
        <v>31</v>
      </c>
      <c r="D18" s="93" t="s">
        <v>32</v>
      </c>
      <c r="E18" s="93" t="s">
        <v>33</v>
      </c>
      <c r="F18" s="93" t="s">
        <v>34</v>
      </c>
      <c r="G18" s="93" t="s">
        <v>35</v>
      </c>
      <c r="H18" s="93" t="s">
        <v>96</v>
      </c>
      <c r="I18" s="93" t="s">
        <v>13</v>
      </c>
      <c r="J18" s="93" t="s">
        <v>152</v>
      </c>
      <c r="K18" s="93" t="s">
        <v>36</v>
      </c>
      <c r="L18" s="93" t="s">
        <v>13</v>
      </c>
      <c r="M18" s="62">
        <v>5897298</v>
      </c>
      <c r="N18" s="62">
        <v>5897298</v>
      </c>
      <c r="O18" s="93"/>
      <c r="P18" s="93"/>
      <c r="Q18" s="93"/>
      <c r="R18" s="93"/>
    </row>
    <row r="19" spans="1:18">
      <c r="A19" s="93" t="s">
        <v>45</v>
      </c>
      <c r="B19" s="93" t="s">
        <v>46</v>
      </c>
      <c r="C19" s="93" t="s">
        <v>31</v>
      </c>
      <c r="D19" s="93" t="s">
        <v>32</v>
      </c>
      <c r="E19" s="93" t="s">
        <v>33</v>
      </c>
      <c r="F19" s="93" t="s">
        <v>34</v>
      </c>
      <c r="G19" s="93" t="s">
        <v>35</v>
      </c>
      <c r="H19" s="93" t="s">
        <v>96</v>
      </c>
      <c r="I19" s="93" t="s">
        <v>13</v>
      </c>
      <c r="J19" s="93" t="s">
        <v>152</v>
      </c>
      <c r="K19" s="93" t="s">
        <v>36</v>
      </c>
      <c r="L19" s="93" t="s">
        <v>12</v>
      </c>
      <c r="M19" s="62">
        <v>162615</v>
      </c>
      <c r="N19" s="62">
        <v>162615</v>
      </c>
      <c r="O19" s="93"/>
      <c r="P19" s="93"/>
      <c r="Q19" s="93"/>
      <c r="R19" s="93"/>
    </row>
    <row r="20" spans="1:18">
      <c r="A20" s="93" t="s">
        <v>45</v>
      </c>
      <c r="B20" s="93" t="s">
        <v>46</v>
      </c>
      <c r="C20" s="93" t="s">
        <v>31</v>
      </c>
      <c r="D20" s="93" t="s">
        <v>32</v>
      </c>
      <c r="E20" s="93" t="s">
        <v>33</v>
      </c>
      <c r="F20" s="93" t="s">
        <v>34</v>
      </c>
      <c r="G20" s="93" t="s">
        <v>35</v>
      </c>
      <c r="H20" s="93" t="s">
        <v>96</v>
      </c>
      <c r="I20" s="93" t="s">
        <v>13</v>
      </c>
      <c r="J20" s="93" t="s">
        <v>152</v>
      </c>
      <c r="K20" s="93" t="s">
        <v>36</v>
      </c>
      <c r="L20" s="93" t="s">
        <v>13</v>
      </c>
      <c r="M20" s="62">
        <v>2915984</v>
      </c>
      <c r="N20" s="62">
        <v>2915984</v>
      </c>
      <c r="O20" s="93"/>
      <c r="P20" s="93"/>
      <c r="Q20" s="93"/>
      <c r="R20" s="93"/>
    </row>
    <row r="21" spans="1:18">
      <c r="A21" s="93" t="s">
        <v>114</v>
      </c>
      <c r="B21" s="93" t="s">
        <v>115</v>
      </c>
      <c r="C21" s="93" t="s">
        <v>31</v>
      </c>
      <c r="D21" s="93" t="s">
        <v>32</v>
      </c>
      <c r="E21" s="93" t="s">
        <v>33</v>
      </c>
      <c r="F21" s="93" t="s">
        <v>34</v>
      </c>
      <c r="G21" s="93" t="s">
        <v>35</v>
      </c>
      <c r="H21" s="93" t="s">
        <v>96</v>
      </c>
      <c r="I21" s="93" t="s">
        <v>13</v>
      </c>
      <c r="J21" s="93" t="s">
        <v>152</v>
      </c>
      <c r="K21" s="93" t="s">
        <v>36</v>
      </c>
      <c r="L21" s="93" t="s">
        <v>13</v>
      </c>
      <c r="M21" s="62">
        <v>129698</v>
      </c>
      <c r="N21" s="62">
        <v>129698</v>
      </c>
      <c r="O21" s="93"/>
      <c r="P21" s="93"/>
      <c r="Q21" s="93"/>
      <c r="R21" s="93"/>
    </row>
    <row r="22" spans="1:18">
      <c r="A22" s="93" t="s">
        <v>153</v>
      </c>
      <c r="B22" s="93" t="s">
        <v>154</v>
      </c>
      <c r="C22" s="93" t="s">
        <v>31</v>
      </c>
      <c r="D22" s="93" t="s">
        <v>32</v>
      </c>
      <c r="E22" s="93" t="s">
        <v>33</v>
      </c>
      <c r="F22" s="93" t="s">
        <v>34</v>
      </c>
      <c r="G22" s="93" t="s">
        <v>35</v>
      </c>
      <c r="H22" s="93" t="s">
        <v>96</v>
      </c>
      <c r="I22" s="93" t="s">
        <v>47</v>
      </c>
      <c r="J22" s="93" t="s">
        <v>155</v>
      </c>
      <c r="K22" s="93" t="s">
        <v>36</v>
      </c>
      <c r="L22" s="93" t="s">
        <v>12</v>
      </c>
      <c r="M22" s="62">
        <v>88755</v>
      </c>
      <c r="N22" s="62">
        <v>88755</v>
      </c>
      <c r="O22" s="93"/>
      <c r="P22" s="93"/>
      <c r="Q22" s="93"/>
      <c r="R22" s="93"/>
    </row>
    <row r="23" spans="1:18">
      <c r="A23" s="93" t="s">
        <v>153</v>
      </c>
      <c r="B23" s="93" t="s">
        <v>154</v>
      </c>
      <c r="C23" s="93" t="s">
        <v>31</v>
      </c>
      <c r="D23" s="93" t="s">
        <v>32</v>
      </c>
      <c r="E23" s="93" t="s">
        <v>33</v>
      </c>
      <c r="F23" s="93" t="s">
        <v>34</v>
      </c>
      <c r="G23" s="93" t="s">
        <v>35</v>
      </c>
      <c r="H23" s="93" t="s">
        <v>96</v>
      </c>
      <c r="I23" s="93" t="s">
        <v>47</v>
      </c>
      <c r="J23" s="93" t="s">
        <v>155</v>
      </c>
      <c r="K23" s="93" t="s">
        <v>36</v>
      </c>
      <c r="L23" s="93" t="s">
        <v>13</v>
      </c>
      <c r="M23" s="62">
        <v>447392</v>
      </c>
      <c r="N23" s="62">
        <v>447392</v>
      </c>
      <c r="O23" s="93"/>
      <c r="P23" s="93"/>
      <c r="Q23" s="93"/>
      <c r="R23" s="93"/>
    </row>
    <row r="24" spans="1:18">
      <c r="A24" s="93" t="s">
        <v>156</v>
      </c>
      <c r="B24" s="93" t="s">
        <v>157</v>
      </c>
      <c r="C24" s="93" t="s">
        <v>31</v>
      </c>
      <c r="D24" s="93" t="s">
        <v>32</v>
      </c>
      <c r="E24" s="93" t="s">
        <v>33</v>
      </c>
      <c r="F24" s="93" t="s">
        <v>34</v>
      </c>
      <c r="G24" s="93" t="s">
        <v>35</v>
      </c>
      <c r="H24" s="93" t="s">
        <v>96</v>
      </c>
      <c r="I24" s="93" t="s">
        <v>47</v>
      </c>
      <c r="J24" s="93" t="s">
        <v>155</v>
      </c>
      <c r="K24" s="93" t="s">
        <v>36</v>
      </c>
      <c r="L24" s="93" t="s">
        <v>13</v>
      </c>
      <c r="M24" s="62">
        <v>134216</v>
      </c>
      <c r="N24" s="62">
        <v>134216</v>
      </c>
      <c r="O24" s="93"/>
      <c r="P24" s="93"/>
      <c r="Q24" s="93"/>
      <c r="R24" s="93"/>
    </row>
    <row r="25" spans="1:18">
      <c r="A25" s="93" t="s">
        <v>158</v>
      </c>
      <c r="B25" s="93" t="s">
        <v>159</v>
      </c>
      <c r="C25" s="93" t="s">
        <v>31</v>
      </c>
      <c r="D25" s="93" t="s">
        <v>32</v>
      </c>
      <c r="E25" s="93" t="s">
        <v>33</v>
      </c>
      <c r="F25" s="93" t="s">
        <v>34</v>
      </c>
      <c r="G25" s="93" t="s">
        <v>35</v>
      </c>
      <c r="H25" s="93" t="s">
        <v>96</v>
      </c>
      <c r="I25" s="93" t="s">
        <v>13</v>
      </c>
      <c r="J25" s="93" t="s">
        <v>18</v>
      </c>
      <c r="K25" s="93" t="s">
        <v>36</v>
      </c>
      <c r="L25" s="93" t="s">
        <v>12</v>
      </c>
      <c r="M25" s="62">
        <v>309765</v>
      </c>
      <c r="N25" s="62">
        <v>309765</v>
      </c>
      <c r="O25" s="93"/>
      <c r="P25" s="93"/>
      <c r="Q25" s="93"/>
      <c r="R25" s="93"/>
    </row>
    <row r="26" spans="1:18">
      <c r="A26" s="93" t="s">
        <v>98</v>
      </c>
      <c r="B26" s="93" t="s">
        <v>99</v>
      </c>
      <c r="C26" s="93" t="s">
        <v>31</v>
      </c>
      <c r="D26" s="93" t="s">
        <v>32</v>
      </c>
      <c r="E26" s="93" t="s">
        <v>33</v>
      </c>
      <c r="F26" s="93" t="s">
        <v>34</v>
      </c>
      <c r="G26" s="93" t="s">
        <v>35</v>
      </c>
      <c r="H26" s="93" t="s">
        <v>96</v>
      </c>
      <c r="I26" s="93" t="s">
        <v>13</v>
      </c>
      <c r="J26" s="93" t="s">
        <v>18</v>
      </c>
      <c r="K26" s="93" t="s">
        <v>36</v>
      </c>
      <c r="L26" s="93" t="s">
        <v>13</v>
      </c>
      <c r="M26" s="62">
        <v>508428</v>
      </c>
      <c r="N26" s="62">
        <v>508428</v>
      </c>
      <c r="O26" s="93"/>
      <c r="P26" s="93"/>
      <c r="Q26" s="93"/>
      <c r="R26" s="93"/>
    </row>
    <row r="27" spans="1:18">
      <c r="A27" s="93" t="s">
        <v>118</v>
      </c>
      <c r="B27" s="93" t="s">
        <v>97</v>
      </c>
      <c r="C27" s="93" t="s">
        <v>31</v>
      </c>
      <c r="D27" s="93" t="s">
        <v>32</v>
      </c>
      <c r="E27" s="93" t="s">
        <v>33</v>
      </c>
      <c r="F27" s="93" t="s">
        <v>34</v>
      </c>
      <c r="G27" s="93" t="s">
        <v>35</v>
      </c>
      <c r="H27" s="93" t="s">
        <v>96</v>
      </c>
      <c r="I27" s="93" t="s">
        <v>47</v>
      </c>
      <c r="J27" s="93" t="s">
        <v>18</v>
      </c>
      <c r="K27" s="93" t="s">
        <v>36</v>
      </c>
      <c r="L27" s="93" t="s">
        <v>12</v>
      </c>
      <c r="M27" s="62">
        <v>70283705</v>
      </c>
      <c r="N27" s="62">
        <v>70283705</v>
      </c>
      <c r="O27" s="93"/>
      <c r="P27" s="93"/>
      <c r="Q27" s="93"/>
      <c r="R27" s="93"/>
    </row>
    <row r="28" spans="1:18">
      <c r="A28" s="93" t="s">
        <v>118</v>
      </c>
      <c r="B28" s="93" t="s">
        <v>97</v>
      </c>
      <c r="C28" s="93" t="s">
        <v>31</v>
      </c>
      <c r="D28" s="93" t="s">
        <v>32</v>
      </c>
      <c r="E28" s="93" t="s">
        <v>33</v>
      </c>
      <c r="F28" s="93" t="s">
        <v>34</v>
      </c>
      <c r="G28" s="93" t="s">
        <v>35</v>
      </c>
      <c r="H28" s="93" t="s">
        <v>96</v>
      </c>
      <c r="I28" s="93" t="s">
        <v>47</v>
      </c>
      <c r="J28" s="93" t="s">
        <v>18</v>
      </c>
      <c r="K28" s="93" t="s">
        <v>36</v>
      </c>
      <c r="L28" s="93" t="s">
        <v>13</v>
      </c>
      <c r="M28" s="62">
        <v>55740299</v>
      </c>
      <c r="N28" s="62">
        <v>55740299</v>
      </c>
      <c r="O28" s="93"/>
      <c r="P28" s="93"/>
      <c r="Q28" s="93"/>
      <c r="R28" s="93"/>
    </row>
    <row r="29" spans="1:18">
      <c r="A29" s="93" t="s">
        <v>53</v>
      </c>
      <c r="B29" s="93" t="s">
        <v>54</v>
      </c>
      <c r="C29" s="93" t="s">
        <v>31</v>
      </c>
      <c r="D29" s="93" t="s">
        <v>32</v>
      </c>
      <c r="E29" s="93" t="s">
        <v>33</v>
      </c>
      <c r="F29" s="93" t="s">
        <v>34</v>
      </c>
      <c r="G29" s="93" t="s">
        <v>35</v>
      </c>
      <c r="H29" s="93" t="s">
        <v>96</v>
      </c>
      <c r="I29" s="93" t="s">
        <v>47</v>
      </c>
      <c r="J29" s="93" t="s">
        <v>18</v>
      </c>
      <c r="K29" s="93" t="s">
        <v>36</v>
      </c>
      <c r="L29" s="93" t="s">
        <v>12</v>
      </c>
      <c r="M29" s="62">
        <v>43522926</v>
      </c>
      <c r="N29" s="62">
        <v>43522926</v>
      </c>
      <c r="O29" s="93"/>
      <c r="P29" s="93"/>
      <c r="Q29" s="93"/>
      <c r="R29" s="93"/>
    </row>
    <row r="30" spans="1:18">
      <c r="A30" s="93" t="s">
        <v>53</v>
      </c>
      <c r="B30" s="93" t="s">
        <v>54</v>
      </c>
      <c r="C30" s="93" t="s">
        <v>31</v>
      </c>
      <c r="D30" s="93" t="s">
        <v>32</v>
      </c>
      <c r="E30" s="93" t="s">
        <v>33</v>
      </c>
      <c r="F30" s="93" t="s">
        <v>34</v>
      </c>
      <c r="G30" s="93" t="s">
        <v>48</v>
      </c>
      <c r="H30" s="93" t="s">
        <v>100</v>
      </c>
      <c r="I30" s="93" t="s">
        <v>47</v>
      </c>
      <c r="J30" s="93" t="s">
        <v>18</v>
      </c>
      <c r="K30" s="93" t="s">
        <v>36</v>
      </c>
      <c r="L30" s="93" t="s">
        <v>12</v>
      </c>
      <c r="M30" s="62">
        <v>10403852</v>
      </c>
      <c r="N30" s="62">
        <v>0</v>
      </c>
      <c r="O30" s="62">
        <v>10403851.359999999</v>
      </c>
      <c r="P30" s="62">
        <v>10403850.08</v>
      </c>
      <c r="Q30" s="62">
        <v>10403850.08</v>
      </c>
      <c r="R30" s="93"/>
    </row>
    <row r="31" spans="1:18">
      <c r="A31" s="93" t="s">
        <v>119</v>
      </c>
      <c r="B31" s="93" t="s">
        <v>120</v>
      </c>
      <c r="C31" s="93" t="s">
        <v>31</v>
      </c>
      <c r="D31" s="93" t="s">
        <v>32</v>
      </c>
      <c r="E31" s="93" t="s">
        <v>33</v>
      </c>
      <c r="F31" s="93" t="s">
        <v>34</v>
      </c>
      <c r="G31" s="93" t="s">
        <v>35</v>
      </c>
      <c r="H31" s="93" t="s">
        <v>96</v>
      </c>
      <c r="I31" s="93" t="s">
        <v>47</v>
      </c>
      <c r="J31" s="93" t="s">
        <v>160</v>
      </c>
      <c r="K31" s="93" t="s">
        <v>161</v>
      </c>
      <c r="L31" s="93" t="s">
        <v>12</v>
      </c>
      <c r="M31" s="62">
        <v>2040901596</v>
      </c>
      <c r="N31" s="62">
        <v>2040901596</v>
      </c>
      <c r="O31" s="93"/>
      <c r="P31" s="93"/>
      <c r="Q31" s="93"/>
      <c r="R31" s="93"/>
    </row>
    <row r="32" spans="1:18">
      <c r="A32" s="93" t="s">
        <v>119</v>
      </c>
      <c r="B32" s="93" t="s">
        <v>120</v>
      </c>
      <c r="C32" s="93" t="s">
        <v>31</v>
      </c>
      <c r="D32" s="93" t="s">
        <v>32</v>
      </c>
      <c r="E32" s="93" t="s">
        <v>33</v>
      </c>
      <c r="F32" s="93" t="s">
        <v>34</v>
      </c>
      <c r="G32" s="93" t="s">
        <v>48</v>
      </c>
      <c r="H32" s="93" t="s">
        <v>100</v>
      </c>
      <c r="I32" s="93" t="s">
        <v>47</v>
      </c>
      <c r="J32" s="93" t="s">
        <v>160</v>
      </c>
      <c r="K32" s="93" t="s">
        <v>161</v>
      </c>
      <c r="L32" s="93" t="s">
        <v>12</v>
      </c>
      <c r="M32" s="62">
        <v>114864107</v>
      </c>
      <c r="N32" s="62">
        <v>0</v>
      </c>
      <c r="O32" s="62">
        <v>114794468.56999999</v>
      </c>
      <c r="P32" s="62">
        <v>114794466.95</v>
      </c>
      <c r="Q32" s="62">
        <v>114794466.95</v>
      </c>
      <c r="R32" s="93"/>
    </row>
    <row r="33" spans="1:18">
      <c r="A33" s="93" t="s">
        <v>55</v>
      </c>
      <c r="B33" s="93" t="s">
        <v>56</v>
      </c>
      <c r="C33" s="93" t="s">
        <v>31</v>
      </c>
      <c r="D33" s="93" t="s">
        <v>32</v>
      </c>
      <c r="E33" s="93" t="s">
        <v>33</v>
      </c>
      <c r="F33" s="93" t="s">
        <v>34</v>
      </c>
      <c r="G33" s="93" t="s">
        <v>35</v>
      </c>
      <c r="H33" s="93" t="s">
        <v>96</v>
      </c>
      <c r="I33" s="93" t="s">
        <v>13</v>
      </c>
      <c r="J33" s="93" t="s">
        <v>18</v>
      </c>
      <c r="K33" s="93" t="s">
        <v>36</v>
      </c>
      <c r="L33" s="93" t="s">
        <v>14</v>
      </c>
      <c r="M33" s="62">
        <v>77418332</v>
      </c>
      <c r="N33" s="62">
        <v>77418332</v>
      </c>
      <c r="O33" s="93"/>
      <c r="P33" s="93"/>
      <c r="Q33" s="93"/>
      <c r="R33" s="93"/>
    </row>
    <row r="34" spans="1:18">
      <c r="A34" s="93" t="s">
        <v>55</v>
      </c>
      <c r="B34" s="93" t="s">
        <v>56</v>
      </c>
      <c r="C34" s="93" t="s">
        <v>31</v>
      </c>
      <c r="D34" s="93" t="s">
        <v>32</v>
      </c>
      <c r="E34" s="93" t="s">
        <v>33</v>
      </c>
      <c r="F34" s="93" t="s">
        <v>34</v>
      </c>
      <c r="G34" s="93" t="s">
        <v>35</v>
      </c>
      <c r="H34" s="93" t="s">
        <v>96</v>
      </c>
      <c r="I34" s="93" t="s">
        <v>13</v>
      </c>
      <c r="J34" s="93" t="s">
        <v>18</v>
      </c>
      <c r="K34" s="93" t="s">
        <v>36</v>
      </c>
      <c r="L34" s="93" t="s">
        <v>12</v>
      </c>
      <c r="M34" s="62">
        <v>773188139</v>
      </c>
      <c r="N34" s="62">
        <v>773188139</v>
      </c>
      <c r="O34" s="93"/>
      <c r="P34" s="93"/>
      <c r="Q34" s="93"/>
      <c r="R34" s="93"/>
    </row>
    <row r="35" spans="1:18">
      <c r="A35" s="93" t="s">
        <v>55</v>
      </c>
      <c r="B35" s="93" t="s">
        <v>56</v>
      </c>
      <c r="C35" s="93" t="s">
        <v>31</v>
      </c>
      <c r="D35" s="93" t="s">
        <v>32</v>
      </c>
      <c r="E35" s="93" t="s">
        <v>33</v>
      </c>
      <c r="F35" s="93" t="s">
        <v>34</v>
      </c>
      <c r="G35" s="93" t="s">
        <v>35</v>
      </c>
      <c r="H35" s="93" t="s">
        <v>96</v>
      </c>
      <c r="I35" s="93" t="s">
        <v>13</v>
      </c>
      <c r="J35" s="93" t="s">
        <v>18</v>
      </c>
      <c r="K35" s="93" t="s">
        <v>36</v>
      </c>
      <c r="L35" s="93" t="s">
        <v>13</v>
      </c>
      <c r="M35" s="62">
        <v>85860033</v>
      </c>
      <c r="N35" s="62">
        <v>85860033</v>
      </c>
      <c r="O35" s="93"/>
      <c r="P35" s="93"/>
      <c r="Q35" s="93"/>
      <c r="R35" s="93"/>
    </row>
    <row r="36" spans="1:18">
      <c r="A36" s="93" t="s">
        <v>55</v>
      </c>
      <c r="B36" s="93" t="s">
        <v>56</v>
      </c>
      <c r="C36" s="93" t="s">
        <v>31</v>
      </c>
      <c r="D36" s="93" t="s">
        <v>32</v>
      </c>
      <c r="E36" s="93" t="s">
        <v>33</v>
      </c>
      <c r="F36" s="93" t="s">
        <v>34</v>
      </c>
      <c r="G36" s="93" t="s">
        <v>37</v>
      </c>
      <c r="H36" s="93" t="s">
        <v>38</v>
      </c>
      <c r="I36" s="93" t="s">
        <v>13</v>
      </c>
      <c r="J36" s="93" t="s">
        <v>18</v>
      </c>
      <c r="K36" s="93" t="s">
        <v>36</v>
      </c>
      <c r="L36" s="93" t="s">
        <v>13</v>
      </c>
      <c r="M36" s="62">
        <v>827915</v>
      </c>
      <c r="N36" s="62">
        <v>0</v>
      </c>
      <c r="O36" s="62">
        <v>827912.94</v>
      </c>
      <c r="P36" s="62">
        <v>827912.94</v>
      </c>
      <c r="Q36" s="62">
        <v>827912.94</v>
      </c>
      <c r="R36" s="93"/>
    </row>
    <row r="37" spans="1:18">
      <c r="A37" s="93" t="s">
        <v>55</v>
      </c>
      <c r="B37" s="93" t="s">
        <v>56</v>
      </c>
      <c r="C37" s="93" t="s">
        <v>31</v>
      </c>
      <c r="D37" s="93" t="s">
        <v>32</v>
      </c>
      <c r="E37" s="93" t="s">
        <v>33</v>
      </c>
      <c r="F37" s="93" t="s">
        <v>34</v>
      </c>
      <c r="G37" s="93" t="s">
        <v>48</v>
      </c>
      <c r="H37" s="93" t="s">
        <v>100</v>
      </c>
      <c r="I37" s="93" t="s">
        <v>13</v>
      </c>
      <c r="J37" s="93" t="s">
        <v>18</v>
      </c>
      <c r="K37" s="93" t="s">
        <v>36</v>
      </c>
      <c r="L37" s="93" t="s">
        <v>12</v>
      </c>
      <c r="M37" s="62">
        <v>18606721</v>
      </c>
      <c r="N37" s="62">
        <v>0</v>
      </c>
      <c r="O37" s="62">
        <v>18582405.010000002</v>
      </c>
      <c r="P37" s="62">
        <v>18582403.850000001</v>
      </c>
      <c r="Q37" s="62">
        <v>18582403.850000001</v>
      </c>
      <c r="R37" s="93"/>
    </row>
    <row r="38" spans="1:18">
      <c r="A38" s="93" t="s">
        <v>55</v>
      </c>
      <c r="B38" s="93" t="s">
        <v>56</v>
      </c>
      <c r="C38" s="93" t="s">
        <v>31</v>
      </c>
      <c r="D38" s="93" t="s">
        <v>32</v>
      </c>
      <c r="E38" s="93" t="s">
        <v>33</v>
      </c>
      <c r="F38" s="93" t="s">
        <v>34</v>
      </c>
      <c r="G38" s="93" t="s">
        <v>48</v>
      </c>
      <c r="H38" s="93" t="s">
        <v>100</v>
      </c>
      <c r="I38" s="93" t="s">
        <v>13</v>
      </c>
      <c r="J38" s="93" t="s">
        <v>18</v>
      </c>
      <c r="K38" s="93" t="s">
        <v>36</v>
      </c>
      <c r="L38" s="93" t="s">
        <v>13</v>
      </c>
      <c r="M38" s="62">
        <v>2616659</v>
      </c>
      <c r="N38" s="62">
        <v>0</v>
      </c>
      <c r="O38" s="62">
        <v>2616657.29</v>
      </c>
      <c r="P38" s="62">
        <v>2616657.29</v>
      </c>
      <c r="Q38" s="62">
        <v>2616657.29</v>
      </c>
      <c r="R38" s="93"/>
    </row>
    <row r="39" spans="1:18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</row>
    <row r="40" spans="1:18">
      <c r="M40" s="63">
        <f>SUM(M9:M39)</f>
        <v>3330093354</v>
      </c>
      <c r="N40" s="63">
        <f t="shared" ref="N40:Q40" si="0">SUM(N9:N39)</f>
        <v>3182774100</v>
      </c>
      <c r="O40" s="63">
        <f t="shared" si="0"/>
        <v>147225295.16999999</v>
      </c>
      <c r="P40" s="63">
        <f t="shared" si="0"/>
        <v>147225291.10999998</v>
      </c>
      <c r="Q40" s="63">
        <f t="shared" si="0"/>
        <v>147225291.10999998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T41"/>
  <sheetViews>
    <sheetView topLeftCell="A31" zoomScaleNormal="100" workbookViewId="0">
      <selection activeCell="S15" sqref="S15"/>
    </sheetView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20">
      <c r="A1" t="s">
        <v>104</v>
      </c>
    </row>
    <row r="3" spans="1:20">
      <c r="A3" t="s">
        <v>95</v>
      </c>
    </row>
    <row r="4" spans="1:20">
      <c r="A4" s="114" t="s">
        <v>165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7" spans="1:20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20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20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20">
      <c r="A10" s="96" t="s">
        <v>112</v>
      </c>
      <c r="B10" s="96" t="s">
        <v>113</v>
      </c>
      <c r="C10" s="96" t="s">
        <v>31</v>
      </c>
      <c r="D10" s="96" t="s">
        <v>32</v>
      </c>
      <c r="E10" s="96" t="s">
        <v>33</v>
      </c>
      <c r="F10" s="96" t="s">
        <v>34</v>
      </c>
      <c r="G10" s="96" t="s">
        <v>35</v>
      </c>
      <c r="H10" s="96" t="s">
        <v>96</v>
      </c>
      <c r="I10" s="96" t="s">
        <v>13</v>
      </c>
      <c r="J10" s="96" t="s">
        <v>18</v>
      </c>
      <c r="K10" s="96" t="s">
        <v>36</v>
      </c>
      <c r="L10" s="96" t="s">
        <v>14</v>
      </c>
      <c r="M10" s="62">
        <v>17408613</v>
      </c>
      <c r="N10" s="62">
        <v>17408613</v>
      </c>
      <c r="O10" s="96"/>
      <c r="P10" s="96"/>
      <c r="Q10" s="96"/>
      <c r="R10" s="96"/>
      <c r="S10" s="96"/>
      <c r="T10" s="96"/>
    </row>
    <row r="11" spans="1:20">
      <c r="A11" s="96" t="s">
        <v>112</v>
      </c>
      <c r="B11" s="96" t="s">
        <v>113</v>
      </c>
      <c r="C11" s="96" t="s">
        <v>31</v>
      </c>
      <c r="D11" s="96" t="s">
        <v>32</v>
      </c>
      <c r="E11" s="96" t="s">
        <v>33</v>
      </c>
      <c r="F11" s="96" t="s">
        <v>34</v>
      </c>
      <c r="G11" s="96" t="s">
        <v>35</v>
      </c>
      <c r="H11" s="96" t="s">
        <v>96</v>
      </c>
      <c r="I11" s="96" t="s">
        <v>13</v>
      </c>
      <c r="J11" s="96" t="s">
        <v>18</v>
      </c>
      <c r="K11" s="96" t="s">
        <v>36</v>
      </c>
      <c r="L11" s="96" t="s">
        <v>12</v>
      </c>
      <c r="M11" s="62">
        <v>649188</v>
      </c>
      <c r="N11" s="62">
        <v>649188</v>
      </c>
      <c r="O11" s="62">
        <v>269010.61</v>
      </c>
      <c r="P11" s="62">
        <v>269010.61</v>
      </c>
      <c r="Q11" s="62">
        <v>269010.61</v>
      </c>
      <c r="R11" s="96"/>
      <c r="S11" s="96"/>
      <c r="T11" s="96"/>
    </row>
    <row r="12" spans="1:20">
      <c r="A12" s="96" t="s">
        <v>112</v>
      </c>
      <c r="B12" s="96" t="s">
        <v>113</v>
      </c>
      <c r="C12" s="96" t="s">
        <v>31</v>
      </c>
      <c r="D12" s="96" t="s">
        <v>32</v>
      </c>
      <c r="E12" s="96" t="s">
        <v>33</v>
      </c>
      <c r="F12" s="96" t="s">
        <v>34</v>
      </c>
      <c r="G12" s="96" t="s">
        <v>35</v>
      </c>
      <c r="H12" s="96" t="s">
        <v>96</v>
      </c>
      <c r="I12" s="96" t="s">
        <v>13</v>
      </c>
      <c r="J12" s="96" t="s">
        <v>18</v>
      </c>
      <c r="K12" s="96" t="s">
        <v>36</v>
      </c>
      <c r="L12" s="96" t="s">
        <v>13</v>
      </c>
      <c r="M12" s="62">
        <v>1384084</v>
      </c>
      <c r="N12" s="62">
        <v>1384084</v>
      </c>
      <c r="O12" s="62">
        <v>1347610.88</v>
      </c>
      <c r="P12" s="62">
        <v>1347610.88</v>
      </c>
      <c r="Q12" s="62">
        <v>1347610.88</v>
      </c>
      <c r="R12" s="96"/>
      <c r="S12" s="96"/>
      <c r="T12" s="96"/>
    </row>
    <row r="13" spans="1:20">
      <c r="A13" s="96" t="s">
        <v>29</v>
      </c>
      <c r="B13" s="96" t="s">
        <v>30</v>
      </c>
      <c r="C13" s="96" t="s">
        <v>31</v>
      </c>
      <c r="D13" s="96" t="s">
        <v>32</v>
      </c>
      <c r="E13" s="96" t="s">
        <v>33</v>
      </c>
      <c r="F13" s="96" t="s">
        <v>34</v>
      </c>
      <c r="G13" s="96" t="s">
        <v>35</v>
      </c>
      <c r="H13" s="96" t="s">
        <v>96</v>
      </c>
      <c r="I13" s="96" t="s">
        <v>13</v>
      </c>
      <c r="J13" s="96" t="s">
        <v>18</v>
      </c>
      <c r="K13" s="96" t="s">
        <v>36</v>
      </c>
      <c r="L13" s="96" t="s">
        <v>12</v>
      </c>
      <c r="M13" s="62">
        <v>81026</v>
      </c>
      <c r="N13" s="62">
        <v>81026</v>
      </c>
      <c r="O13" s="96"/>
      <c r="P13" s="96"/>
      <c r="Q13" s="96"/>
      <c r="R13" s="96"/>
      <c r="S13" s="96"/>
      <c r="T13" s="96"/>
    </row>
    <row r="14" spans="1:20">
      <c r="A14" s="96" t="s">
        <v>29</v>
      </c>
      <c r="B14" s="96" t="s">
        <v>30</v>
      </c>
      <c r="C14" s="96" t="s">
        <v>31</v>
      </c>
      <c r="D14" s="96" t="s">
        <v>32</v>
      </c>
      <c r="E14" s="96" t="s">
        <v>33</v>
      </c>
      <c r="F14" s="96" t="s">
        <v>34</v>
      </c>
      <c r="G14" s="96" t="s">
        <v>35</v>
      </c>
      <c r="H14" s="96" t="s">
        <v>96</v>
      </c>
      <c r="I14" s="96" t="s">
        <v>13</v>
      </c>
      <c r="J14" s="96" t="s">
        <v>18</v>
      </c>
      <c r="K14" s="96" t="s">
        <v>36</v>
      </c>
      <c r="L14" s="96" t="s">
        <v>13</v>
      </c>
      <c r="M14" s="62">
        <v>473297</v>
      </c>
      <c r="N14" s="62">
        <v>473297</v>
      </c>
      <c r="O14" s="62">
        <v>460825.31</v>
      </c>
      <c r="P14" s="62">
        <v>460825.31</v>
      </c>
      <c r="Q14" s="62">
        <v>460825.31</v>
      </c>
      <c r="R14" s="96"/>
      <c r="S14" s="96"/>
      <c r="T14" s="96"/>
    </row>
    <row r="15" spans="1:20">
      <c r="A15" s="96" t="s">
        <v>39</v>
      </c>
      <c r="B15" s="96" t="s">
        <v>40</v>
      </c>
      <c r="C15" s="96" t="s">
        <v>31</v>
      </c>
      <c r="D15" s="96" t="s">
        <v>32</v>
      </c>
      <c r="E15" s="96" t="s">
        <v>33</v>
      </c>
      <c r="F15" s="96" t="s">
        <v>34</v>
      </c>
      <c r="G15" s="96" t="s">
        <v>35</v>
      </c>
      <c r="H15" s="96" t="s">
        <v>96</v>
      </c>
      <c r="I15" s="96" t="s">
        <v>13</v>
      </c>
      <c r="J15" s="96" t="s">
        <v>18</v>
      </c>
      <c r="K15" s="96" t="s">
        <v>36</v>
      </c>
      <c r="L15" s="96" t="s">
        <v>12</v>
      </c>
      <c r="M15" s="62">
        <v>2005124</v>
      </c>
      <c r="N15" s="62">
        <v>2005124</v>
      </c>
      <c r="O15" s="96"/>
      <c r="P15" s="96"/>
      <c r="Q15" s="96"/>
      <c r="R15" s="96"/>
      <c r="S15" s="96"/>
      <c r="T15" s="96"/>
    </row>
    <row r="16" spans="1:20">
      <c r="A16" s="96" t="s">
        <v>150</v>
      </c>
      <c r="B16" s="96" t="s">
        <v>151</v>
      </c>
      <c r="C16" s="96" t="s">
        <v>31</v>
      </c>
      <c r="D16" s="96" t="s">
        <v>32</v>
      </c>
      <c r="E16" s="96" t="s">
        <v>33</v>
      </c>
      <c r="F16" s="96" t="s">
        <v>34</v>
      </c>
      <c r="G16" s="96" t="s">
        <v>35</v>
      </c>
      <c r="H16" s="96" t="s">
        <v>96</v>
      </c>
      <c r="I16" s="96" t="s">
        <v>13</v>
      </c>
      <c r="J16" s="96" t="s">
        <v>18</v>
      </c>
      <c r="K16" s="96" t="s">
        <v>36</v>
      </c>
      <c r="L16" s="96" t="s">
        <v>13</v>
      </c>
      <c r="M16" s="62">
        <v>107961</v>
      </c>
      <c r="N16" s="62">
        <v>107961</v>
      </c>
      <c r="O16" s="62">
        <v>105116.76</v>
      </c>
      <c r="P16" s="62">
        <v>105116.76</v>
      </c>
      <c r="Q16" s="62">
        <v>105116.76</v>
      </c>
      <c r="R16" s="96"/>
      <c r="S16" s="96"/>
      <c r="T16" s="96"/>
    </row>
    <row r="17" spans="1:20">
      <c r="A17" s="96" t="s">
        <v>41</v>
      </c>
      <c r="B17" s="96" t="s">
        <v>42</v>
      </c>
      <c r="C17" s="96" t="s">
        <v>31</v>
      </c>
      <c r="D17" s="96" t="s">
        <v>32</v>
      </c>
      <c r="E17" s="96" t="s">
        <v>33</v>
      </c>
      <c r="F17" s="96" t="s">
        <v>34</v>
      </c>
      <c r="G17" s="96" t="s">
        <v>35</v>
      </c>
      <c r="H17" s="96" t="s">
        <v>96</v>
      </c>
      <c r="I17" s="96" t="s">
        <v>13</v>
      </c>
      <c r="J17" s="96" t="s">
        <v>152</v>
      </c>
      <c r="K17" s="96" t="s">
        <v>36</v>
      </c>
      <c r="L17" s="96" t="s">
        <v>12</v>
      </c>
      <c r="M17" s="62">
        <v>238991</v>
      </c>
      <c r="N17" s="62">
        <v>238991</v>
      </c>
      <c r="O17" s="62">
        <v>61593.51</v>
      </c>
      <c r="P17" s="62">
        <v>61593.51</v>
      </c>
      <c r="Q17" s="62">
        <v>61593.51</v>
      </c>
      <c r="R17" s="96"/>
      <c r="S17" s="96"/>
      <c r="T17" s="96"/>
    </row>
    <row r="18" spans="1:20">
      <c r="A18" s="96" t="s">
        <v>41</v>
      </c>
      <c r="B18" s="96" t="s">
        <v>42</v>
      </c>
      <c r="C18" s="96" t="s">
        <v>31</v>
      </c>
      <c r="D18" s="96" t="s">
        <v>32</v>
      </c>
      <c r="E18" s="96" t="s">
        <v>33</v>
      </c>
      <c r="F18" s="96" t="s">
        <v>34</v>
      </c>
      <c r="G18" s="96" t="s">
        <v>35</v>
      </c>
      <c r="H18" s="96" t="s">
        <v>96</v>
      </c>
      <c r="I18" s="96" t="s">
        <v>13</v>
      </c>
      <c r="J18" s="96" t="s">
        <v>152</v>
      </c>
      <c r="K18" s="96" t="s">
        <v>36</v>
      </c>
      <c r="L18" s="96" t="s">
        <v>13</v>
      </c>
      <c r="M18" s="62">
        <v>2916635</v>
      </c>
      <c r="N18" s="62">
        <v>2916635</v>
      </c>
      <c r="O18" s="62">
        <v>2839776.85</v>
      </c>
      <c r="P18" s="62">
        <v>2839776.85</v>
      </c>
      <c r="Q18" s="62">
        <v>2839776.85</v>
      </c>
      <c r="R18" s="96"/>
      <c r="S18" s="96"/>
      <c r="T18" s="96"/>
    </row>
    <row r="19" spans="1:20">
      <c r="A19" s="96" t="s">
        <v>43</v>
      </c>
      <c r="B19" s="96" t="s">
        <v>44</v>
      </c>
      <c r="C19" s="96" t="s">
        <v>31</v>
      </c>
      <c r="D19" s="96" t="s">
        <v>32</v>
      </c>
      <c r="E19" s="96" t="s">
        <v>33</v>
      </c>
      <c r="F19" s="96" t="s">
        <v>34</v>
      </c>
      <c r="G19" s="96" t="s">
        <v>35</v>
      </c>
      <c r="H19" s="96" t="s">
        <v>96</v>
      </c>
      <c r="I19" s="96" t="s">
        <v>13</v>
      </c>
      <c r="J19" s="96" t="s">
        <v>152</v>
      </c>
      <c r="K19" s="96" t="s">
        <v>36</v>
      </c>
      <c r="L19" s="96" t="s">
        <v>13</v>
      </c>
      <c r="M19" s="62">
        <v>5897298</v>
      </c>
      <c r="N19" s="62">
        <v>5897298</v>
      </c>
      <c r="O19" s="62">
        <v>5741891.4000000004</v>
      </c>
      <c r="P19" s="62">
        <v>5741891.4000000004</v>
      </c>
      <c r="Q19" s="62">
        <v>5741891.4000000004</v>
      </c>
      <c r="R19" s="96"/>
      <c r="S19" s="96"/>
      <c r="T19" s="96"/>
    </row>
    <row r="20" spans="1:20">
      <c r="A20" s="96" t="s">
        <v>45</v>
      </c>
      <c r="B20" s="96" t="s">
        <v>46</v>
      </c>
      <c r="C20" s="96" t="s">
        <v>31</v>
      </c>
      <c r="D20" s="96" t="s">
        <v>32</v>
      </c>
      <c r="E20" s="96" t="s">
        <v>33</v>
      </c>
      <c r="F20" s="96" t="s">
        <v>34</v>
      </c>
      <c r="G20" s="96" t="s">
        <v>35</v>
      </c>
      <c r="H20" s="96" t="s">
        <v>96</v>
      </c>
      <c r="I20" s="96" t="s">
        <v>13</v>
      </c>
      <c r="J20" s="96" t="s">
        <v>152</v>
      </c>
      <c r="K20" s="96" t="s">
        <v>36</v>
      </c>
      <c r="L20" s="96" t="s">
        <v>12</v>
      </c>
      <c r="M20" s="62">
        <v>162615</v>
      </c>
      <c r="N20" s="62">
        <v>162615</v>
      </c>
      <c r="O20" s="62">
        <v>28686.9</v>
      </c>
      <c r="P20" s="62">
        <v>28686.9</v>
      </c>
      <c r="Q20" s="62">
        <v>28686.9</v>
      </c>
      <c r="R20" s="96"/>
      <c r="S20" s="96"/>
      <c r="T20" s="96"/>
    </row>
    <row r="21" spans="1:20">
      <c r="A21" s="96" t="s">
        <v>45</v>
      </c>
      <c r="B21" s="96" t="s">
        <v>46</v>
      </c>
      <c r="C21" s="96" t="s">
        <v>31</v>
      </c>
      <c r="D21" s="96" t="s">
        <v>32</v>
      </c>
      <c r="E21" s="96" t="s">
        <v>33</v>
      </c>
      <c r="F21" s="96" t="s">
        <v>34</v>
      </c>
      <c r="G21" s="96" t="s">
        <v>35</v>
      </c>
      <c r="H21" s="96" t="s">
        <v>96</v>
      </c>
      <c r="I21" s="96" t="s">
        <v>13</v>
      </c>
      <c r="J21" s="96" t="s">
        <v>152</v>
      </c>
      <c r="K21" s="96" t="s">
        <v>36</v>
      </c>
      <c r="L21" s="96" t="s">
        <v>13</v>
      </c>
      <c r="M21" s="62">
        <v>2915984</v>
      </c>
      <c r="N21" s="62">
        <v>2915984</v>
      </c>
      <c r="O21" s="62">
        <v>2839142.68</v>
      </c>
      <c r="P21" s="62">
        <v>2839142.68</v>
      </c>
      <c r="Q21" s="62">
        <v>2839142.68</v>
      </c>
      <c r="R21" s="96"/>
      <c r="S21" s="96"/>
      <c r="T21" s="96"/>
    </row>
    <row r="22" spans="1:20">
      <c r="A22" s="96" t="s">
        <v>114</v>
      </c>
      <c r="B22" s="96" t="s">
        <v>115</v>
      </c>
      <c r="C22" s="96" t="s">
        <v>31</v>
      </c>
      <c r="D22" s="96" t="s">
        <v>32</v>
      </c>
      <c r="E22" s="96" t="s">
        <v>33</v>
      </c>
      <c r="F22" s="96" t="s">
        <v>34</v>
      </c>
      <c r="G22" s="96" t="s">
        <v>35</v>
      </c>
      <c r="H22" s="96" t="s">
        <v>96</v>
      </c>
      <c r="I22" s="96" t="s">
        <v>13</v>
      </c>
      <c r="J22" s="96" t="s">
        <v>152</v>
      </c>
      <c r="K22" s="96" t="s">
        <v>36</v>
      </c>
      <c r="L22" s="96" t="s">
        <v>13</v>
      </c>
      <c r="M22" s="62">
        <v>129698</v>
      </c>
      <c r="N22" s="62">
        <v>129698</v>
      </c>
      <c r="O22" s="62">
        <v>126280.91</v>
      </c>
      <c r="P22" s="62">
        <v>126280.91</v>
      </c>
      <c r="Q22" s="62">
        <v>126280.91</v>
      </c>
      <c r="R22" s="96"/>
      <c r="S22" s="96"/>
      <c r="T22" s="96"/>
    </row>
    <row r="23" spans="1:20">
      <c r="A23" s="96" t="s">
        <v>153</v>
      </c>
      <c r="B23" s="96" t="s">
        <v>154</v>
      </c>
      <c r="C23" s="96" t="s">
        <v>31</v>
      </c>
      <c r="D23" s="96" t="s">
        <v>32</v>
      </c>
      <c r="E23" s="96" t="s">
        <v>33</v>
      </c>
      <c r="F23" s="96" t="s">
        <v>34</v>
      </c>
      <c r="G23" s="96" t="s">
        <v>35</v>
      </c>
      <c r="H23" s="96" t="s">
        <v>96</v>
      </c>
      <c r="I23" s="96" t="s">
        <v>47</v>
      </c>
      <c r="J23" s="96" t="s">
        <v>155</v>
      </c>
      <c r="K23" s="96" t="s">
        <v>36</v>
      </c>
      <c r="L23" s="96" t="s">
        <v>12</v>
      </c>
      <c r="M23" s="62">
        <v>88755</v>
      </c>
      <c r="N23" s="62">
        <v>88755</v>
      </c>
      <c r="O23" s="62">
        <v>86416.74</v>
      </c>
      <c r="P23" s="62">
        <v>86416.74</v>
      </c>
      <c r="Q23" s="62">
        <v>86416.74</v>
      </c>
      <c r="R23" s="96"/>
      <c r="S23" s="96"/>
      <c r="T23" s="96"/>
    </row>
    <row r="24" spans="1:20">
      <c r="A24" s="96" t="s">
        <v>153</v>
      </c>
      <c r="B24" s="96" t="s">
        <v>154</v>
      </c>
      <c r="C24" s="96" t="s">
        <v>31</v>
      </c>
      <c r="D24" s="96" t="s">
        <v>32</v>
      </c>
      <c r="E24" s="96" t="s">
        <v>33</v>
      </c>
      <c r="F24" s="96" t="s">
        <v>34</v>
      </c>
      <c r="G24" s="96" t="s">
        <v>35</v>
      </c>
      <c r="H24" s="96" t="s">
        <v>96</v>
      </c>
      <c r="I24" s="96" t="s">
        <v>47</v>
      </c>
      <c r="J24" s="96" t="s">
        <v>155</v>
      </c>
      <c r="K24" s="96" t="s">
        <v>36</v>
      </c>
      <c r="L24" s="96" t="s">
        <v>13</v>
      </c>
      <c r="M24" s="62">
        <v>447392</v>
      </c>
      <c r="N24" s="62">
        <v>447392</v>
      </c>
      <c r="O24" s="62">
        <v>435602.72</v>
      </c>
      <c r="P24" s="62">
        <v>435602.72</v>
      </c>
      <c r="Q24" s="62">
        <v>435602.72</v>
      </c>
      <c r="R24" s="96"/>
      <c r="S24" s="96"/>
      <c r="T24" s="96"/>
    </row>
    <row r="25" spans="1:20">
      <c r="A25" s="96" t="s">
        <v>156</v>
      </c>
      <c r="B25" s="96" t="s">
        <v>157</v>
      </c>
      <c r="C25" s="96" t="s">
        <v>31</v>
      </c>
      <c r="D25" s="96" t="s">
        <v>32</v>
      </c>
      <c r="E25" s="96" t="s">
        <v>33</v>
      </c>
      <c r="F25" s="96" t="s">
        <v>34</v>
      </c>
      <c r="G25" s="96" t="s">
        <v>35</v>
      </c>
      <c r="H25" s="96" t="s">
        <v>96</v>
      </c>
      <c r="I25" s="96" t="s">
        <v>47</v>
      </c>
      <c r="J25" s="96" t="s">
        <v>155</v>
      </c>
      <c r="K25" s="96" t="s">
        <v>36</v>
      </c>
      <c r="L25" s="96" t="s">
        <v>13</v>
      </c>
      <c r="M25" s="62">
        <v>134216</v>
      </c>
      <c r="N25" s="62">
        <v>134216</v>
      </c>
      <c r="O25" s="62">
        <v>130679.82</v>
      </c>
      <c r="P25" s="62">
        <v>130679.82</v>
      </c>
      <c r="Q25" s="62">
        <v>130679.82</v>
      </c>
      <c r="R25" s="96"/>
      <c r="S25" s="96"/>
      <c r="T25" s="96"/>
    </row>
    <row r="26" spans="1:20">
      <c r="A26" s="96" t="s">
        <v>158</v>
      </c>
      <c r="B26" s="96" t="s">
        <v>159</v>
      </c>
      <c r="C26" s="96" t="s">
        <v>31</v>
      </c>
      <c r="D26" s="96" t="s">
        <v>32</v>
      </c>
      <c r="E26" s="96" t="s">
        <v>33</v>
      </c>
      <c r="F26" s="96" t="s">
        <v>34</v>
      </c>
      <c r="G26" s="96" t="s">
        <v>35</v>
      </c>
      <c r="H26" s="96" t="s">
        <v>96</v>
      </c>
      <c r="I26" s="96" t="s">
        <v>13</v>
      </c>
      <c r="J26" s="96" t="s">
        <v>18</v>
      </c>
      <c r="K26" s="96" t="s">
        <v>36</v>
      </c>
      <c r="L26" s="96" t="s">
        <v>12</v>
      </c>
      <c r="M26" s="62">
        <v>309765</v>
      </c>
      <c r="N26" s="62">
        <v>309765</v>
      </c>
      <c r="O26" s="96"/>
      <c r="P26" s="96"/>
      <c r="Q26" s="96"/>
      <c r="R26" s="96"/>
      <c r="S26" s="96"/>
      <c r="T26" s="96"/>
    </row>
    <row r="27" spans="1:20">
      <c r="A27" s="96" t="s">
        <v>98</v>
      </c>
      <c r="B27" s="96" t="s">
        <v>99</v>
      </c>
      <c r="C27" s="96" t="s">
        <v>31</v>
      </c>
      <c r="D27" s="96" t="s">
        <v>32</v>
      </c>
      <c r="E27" s="96" t="s">
        <v>33</v>
      </c>
      <c r="F27" s="96" t="s">
        <v>34</v>
      </c>
      <c r="G27" s="96" t="s">
        <v>35</v>
      </c>
      <c r="H27" s="96" t="s">
        <v>96</v>
      </c>
      <c r="I27" s="96" t="s">
        <v>13</v>
      </c>
      <c r="J27" s="96" t="s">
        <v>18</v>
      </c>
      <c r="K27" s="96" t="s">
        <v>36</v>
      </c>
      <c r="L27" s="96" t="s">
        <v>13</v>
      </c>
      <c r="M27" s="62">
        <v>508428</v>
      </c>
      <c r="N27" s="62">
        <v>508428</v>
      </c>
      <c r="O27" s="62">
        <v>495030.29</v>
      </c>
      <c r="P27" s="62">
        <v>495030.29</v>
      </c>
      <c r="Q27" s="62">
        <v>495030.29</v>
      </c>
      <c r="R27" s="96"/>
      <c r="S27" s="96"/>
      <c r="T27" s="96"/>
    </row>
    <row r="28" spans="1:20">
      <c r="A28" s="96" t="s">
        <v>118</v>
      </c>
      <c r="B28" s="96" t="s">
        <v>97</v>
      </c>
      <c r="C28" s="96" t="s">
        <v>31</v>
      </c>
      <c r="D28" s="96" t="s">
        <v>32</v>
      </c>
      <c r="E28" s="96" t="s">
        <v>33</v>
      </c>
      <c r="F28" s="96" t="s">
        <v>34</v>
      </c>
      <c r="G28" s="96" t="s">
        <v>35</v>
      </c>
      <c r="H28" s="96" t="s">
        <v>96</v>
      </c>
      <c r="I28" s="96" t="s">
        <v>47</v>
      </c>
      <c r="J28" s="96" t="s">
        <v>18</v>
      </c>
      <c r="K28" s="96" t="s">
        <v>36</v>
      </c>
      <c r="L28" s="96" t="s">
        <v>12</v>
      </c>
      <c r="M28" s="62">
        <v>70283705</v>
      </c>
      <c r="N28" s="62">
        <v>70283705</v>
      </c>
      <c r="O28" s="62">
        <v>35717482.810000002</v>
      </c>
      <c r="P28" s="62">
        <v>35717482.810000002</v>
      </c>
      <c r="Q28" s="62">
        <v>35717482.810000002</v>
      </c>
      <c r="R28" s="96"/>
      <c r="S28" s="96"/>
      <c r="T28" s="96"/>
    </row>
    <row r="29" spans="1:20">
      <c r="A29" s="96" t="s">
        <v>118</v>
      </c>
      <c r="B29" s="96" t="s">
        <v>97</v>
      </c>
      <c r="C29" s="96" t="s">
        <v>31</v>
      </c>
      <c r="D29" s="96" t="s">
        <v>32</v>
      </c>
      <c r="E29" s="96" t="s">
        <v>33</v>
      </c>
      <c r="F29" s="96" t="s">
        <v>34</v>
      </c>
      <c r="G29" s="96" t="s">
        <v>35</v>
      </c>
      <c r="H29" s="96" t="s">
        <v>96</v>
      </c>
      <c r="I29" s="96" t="s">
        <v>47</v>
      </c>
      <c r="J29" s="96" t="s">
        <v>18</v>
      </c>
      <c r="K29" s="96" t="s">
        <v>36</v>
      </c>
      <c r="L29" s="96" t="s">
        <v>13</v>
      </c>
      <c r="M29" s="62">
        <v>55740299</v>
      </c>
      <c r="N29" s="62">
        <v>55740299</v>
      </c>
      <c r="O29" s="62">
        <v>54192647.240000002</v>
      </c>
      <c r="P29" s="62">
        <v>54192647.240000002</v>
      </c>
      <c r="Q29" s="62">
        <v>54192647.240000002</v>
      </c>
      <c r="R29" s="96"/>
      <c r="S29" s="96"/>
      <c r="T29" s="96"/>
    </row>
    <row r="30" spans="1:20">
      <c r="A30" s="96" t="s">
        <v>53</v>
      </c>
      <c r="B30" s="96" t="s">
        <v>54</v>
      </c>
      <c r="C30" s="96" t="s">
        <v>31</v>
      </c>
      <c r="D30" s="96" t="s">
        <v>32</v>
      </c>
      <c r="E30" s="96" t="s">
        <v>33</v>
      </c>
      <c r="F30" s="96" t="s">
        <v>34</v>
      </c>
      <c r="G30" s="96" t="s">
        <v>35</v>
      </c>
      <c r="H30" s="96" t="s">
        <v>96</v>
      </c>
      <c r="I30" s="96" t="s">
        <v>47</v>
      </c>
      <c r="J30" s="96" t="s">
        <v>18</v>
      </c>
      <c r="K30" s="96" t="s">
        <v>36</v>
      </c>
      <c r="L30" s="96" t="s">
        <v>12</v>
      </c>
      <c r="M30" s="62">
        <v>43522926</v>
      </c>
      <c r="N30" s="62">
        <v>43522926</v>
      </c>
      <c r="O30" s="62">
        <v>42021815.469999999</v>
      </c>
      <c r="P30" s="62">
        <v>42021815.469999999</v>
      </c>
      <c r="Q30" s="62">
        <v>42021815.469999999</v>
      </c>
      <c r="R30" s="96"/>
      <c r="S30" s="96"/>
      <c r="T30" s="96"/>
    </row>
    <row r="31" spans="1:20">
      <c r="A31" s="96" t="s">
        <v>53</v>
      </c>
      <c r="B31" s="96" t="s">
        <v>54</v>
      </c>
      <c r="C31" s="96" t="s">
        <v>31</v>
      </c>
      <c r="D31" s="96" t="s">
        <v>32</v>
      </c>
      <c r="E31" s="96" t="s">
        <v>33</v>
      </c>
      <c r="F31" s="96" t="s">
        <v>34</v>
      </c>
      <c r="G31" s="96" t="s">
        <v>48</v>
      </c>
      <c r="H31" s="96" t="s">
        <v>100</v>
      </c>
      <c r="I31" s="96" t="s">
        <v>47</v>
      </c>
      <c r="J31" s="96" t="s">
        <v>18</v>
      </c>
      <c r="K31" s="96" t="s">
        <v>36</v>
      </c>
      <c r="L31" s="96" t="s">
        <v>12</v>
      </c>
      <c r="M31" s="62">
        <v>25184465</v>
      </c>
      <c r="N31" s="62">
        <v>0</v>
      </c>
      <c r="O31" s="62">
        <v>25184464.359999999</v>
      </c>
      <c r="P31" s="62">
        <v>25184463.079999998</v>
      </c>
      <c r="Q31" s="62">
        <v>25184463.079999998</v>
      </c>
      <c r="R31" s="96"/>
      <c r="S31" s="96"/>
      <c r="T31" s="96"/>
    </row>
    <row r="32" spans="1:20">
      <c r="A32" s="96" t="s">
        <v>119</v>
      </c>
      <c r="B32" s="96" t="s">
        <v>120</v>
      </c>
      <c r="C32" s="96" t="s">
        <v>31</v>
      </c>
      <c r="D32" s="96" t="s">
        <v>32</v>
      </c>
      <c r="E32" s="96" t="s">
        <v>33</v>
      </c>
      <c r="F32" s="96" t="s">
        <v>34</v>
      </c>
      <c r="G32" s="96" t="s">
        <v>35</v>
      </c>
      <c r="H32" s="96" t="s">
        <v>96</v>
      </c>
      <c r="I32" s="96" t="s">
        <v>47</v>
      </c>
      <c r="J32" s="96" t="s">
        <v>160</v>
      </c>
      <c r="K32" s="96" t="s">
        <v>161</v>
      </c>
      <c r="L32" s="96" t="s">
        <v>12</v>
      </c>
      <c r="M32" s="62">
        <v>2040901596</v>
      </c>
      <c r="N32" s="62">
        <v>2040901596</v>
      </c>
      <c r="O32" s="62">
        <v>1980521877.52</v>
      </c>
      <c r="P32" s="62">
        <v>1980521877.52</v>
      </c>
      <c r="Q32" s="62">
        <v>1980521877.52</v>
      </c>
      <c r="R32" s="96"/>
      <c r="S32" s="96"/>
      <c r="T32" s="96"/>
    </row>
    <row r="33" spans="1:20">
      <c r="A33" s="96" t="s">
        <v>119</v>
      </c>
      <c r="B33" s="96" t="s">
        <v>120</v>
      </c>
      <c r="C33" s="96" t="s">
        <v>31</v>
      </c>
      <c r="D33" s="96" t="s">
        <v>32</v>
      </c>
      <c r="E33" s="96" t="s">
        <v>33</v>
      </c>
      <c r="F33" s="96" t="s">
        <v>34</v>
      </c>
      <c r="G33" s="96" t="s">
        <v>48</v>
      </c>
      <c r="H33" s="96" t="s">
        <v>100</v>
      </c>
      <c r="I33" s="96" t="s">
        <v>47</v>
      </c>
      <c r="J33" s="96" t="s">
        <v>160</v>
      </c>
      <c r="K33" s="96" t="s">
        <v>161</v>
      </c>
      <c r="L33" s="96" t="s">
        <v>12</v>
      </c>
      <c r="M33" s="62">
        <v>254551447</v>
      </c>
      <c r="N33" s="62">
        <v>0</v>
      </c>
      <c r="O33" s="62">
        <v>254249419.63</v>
      </c>
      <c r="P33" s="62">
        <v>254249418.00999999</v>
      </c>
      <c r="Q33" s="62">
        <v>254249418.00999999</v>
      </c>
      <c r="R33" s="96"/>
      <c r="S33" s="96"/>
      <c r="T33" s="96"/>
    </row>
    <row r="34" spans="1:20">
      <c r="A34" s="96" t="s">
        <v>55</v>
      </c>
      <c r="B34" s="96" t="s">
        <v>56</v>
      </c>
      <c r="C34" s="96" t="s">
        <v>31</v>
      </c>
      <c r="D34" s="96" t="s">
        <v>32</v>
      </c>
      <c r="E34" s="96" t="s">
        <v>33</v>
      </c>
      <c r="F34" s="96" t="s">
        <v>34</v>
      </c>
      <c r="G34" s="96" t="s">
        <v>35</v>
      </c>
      <c r="H34" s="96" t="s">
        <v>96</v>
      </c>
      <c r="I34" s="96" t="s">
        <v>13</v>
      </c>
      <c r="J34" s="96" t="s">
        <v>18</v>
      </c>
      <c r="K34" s="96" t="s">
        <v>36</v>
      </c>
      <c r="L34" s="96" t="s">
        <v>14</v>
      </c>
      <c r="M34" s="62">
        <v>77348332</v>
      </c>
      <c r="N34" s="62">
        <v>77348332</v>
      </c>
      <c r="O34" s="96"/>
      <c r="P34" s="96"/>
      <c r="Q34" s="96"/>
      <c r="R34" s="96"/>
      <c r="S34" s="96"/>
      <c r="T34" s="96"/>
    </row>
    <row r="35" spans="1:20">
      <c r="A35" s="96" t="s">
        <v>55</v>
      </c>
      <c r="B35" s="96" t="s">
        <v>56</v>
      </c>
      <c r="C35" s="96" t="s">
        <v>31</v>
      </c>
      <c r="D35" s="96" t="s">
        <v>32</v>
      </c>
      <c r="E35" s="96" t="s">
        <v>33</v>
      </c>
      <c r="F35" s="96" t="s">
        <v>34</v>
      </c>
      <c r="G35" s="96" t="s">
        <v>35</v>
      </c>
      <c r="H35" s="96" t="s">
        <v>96</v>
      </c>
      <c r="I35" s="96" t="s">
        <v>13</v>
      </c>
      <c r="J35" s="96" t="s">
        <v>18</v>
      </c>
      <c r="K35" s="96" t="s">
        <v>36</v>
      </c>
      <c r="L35" s="96" t="s">
        <v>12</v>
      </c>
      <c r="M35" s="62">
        <v>773188139</v>
      </c>
      <c r="N35" s="62">
        <v>773188139</v>
      </c>
      <c r="O35" s="62">
        <v>130995976.45</v>
      </c>
      <c r="P35" s="62">
        <v>130995976.45</v>
      </c>
      <c r="Q35" s="62">
        <v>130995976.45</v>
      </c>
      <c r="R35" s="96"/>
      <c r="S35" s="96"/>
      <c r="T35" s="96"/>
    </row>
    <row r="36" spans="1:20">
      <c r="A36" s="96" t="s">
        <v>55</v>
      </c>
      <c r="B36" s="96" t="s">
        <v>56</v>
      </c>
      <c r="C36" s="96" t="s">
        <v>31</v>
      </c>
      <c r="D36" s="96" t="s">
        <v>32</v>
      </c>
      <c r="E36" s="96" t="s">
        <v>33</v>
      </c>
      <c r="F36" s="96" t="s">
        <v>34</v>
      </c>
      <c r="G36" s="96" t="s">
        <v>35</v>
      </c>
      <c r="H36" s="96" t="s">
        <v>96</v>
      </c>
      <c r="I36" s="96" t="s">
        <v>13</v>
      </c>
      <c r="J36" s="96" t="s">
        <v>18</v>
      </c>
      <c r="K36" s="96" t="s">
        <v>36</v>
      </c>
      <c r="L36" s="96" t="s">
        <v>13</v>
      </c>
      <c r="M36" s="62">
        <v>85860033</v>
      </c>
      <c r="N36" s="62">
        <v>85860033</v>
      </c>
      <c r="O36" s="62">
        <v>83184276.109999999</v>
      </c>
      <c r="P36" s="62">
        <v>83184276.109999999</v>
      </c>
      <c r="Q36" s="62">
        <v>83184276.109999999</v>
      </c>
      <c r="R36" s="96"/>
      <c r="S36" s="96"/>
      <c r="T36" s="96"/>
    </row>
    <row r="37" spans="1:20">
      <c r="A37" s="96" t="s">
        <v>55</v>
      </c>
      <c r="B37" s="96" t="s">
        <v>56</v>
      </c>
      <c r="C37" s="96" t="s">
        <v>31</v>
      </c>
      <c r="D37" s="96" t="s">
        <v>32</v>
      </c>
      <c r="E37" s="96" t="s">
        <v>33</v>
      </c>
      <c r="F37" s="96" t="s">
        <v>34</v>
      </c>
      <c r="G37" s="96" t="s">
        <v>37</v>
      </c>
      <c r="H37" s="96" t="s">
        <v>38</v>
      </c>
      <c r="I37" s="96" t="s">
        <v>13</v>
      </c>
      <c r="J37" s="96" t="s">
        <v>18</v>
      </c>
      <c r="K37" s="96" t="s">
        <v>36</v>
      </c>
      <c r="L37" s="96" t="s">
        <v>13</v>
      </c>
      <c r="M37" s="62">
        <v>916819</v>
      </c>
      <c r="N37" s="62">
        <v>0</v>
      </c>
      <c r="O37" s="62">
        <v>916816.42</v>
      </c>
      <c r="P37" s="62">
        <v>916816.42</v>
      </c>
      <c r="Q37" s="62">
        <v>916816.42</v>
      </c>
      <c r="R37" s="96"/>
      <c r="S37" s="96"/>
      <c r="T37" s="96"/>
    </row>
    <row r="38" spans="1:20">
      <c r="A38" s="96" t="s">
        <v>55</v>
      </c>
      <c r="B38" s="96" t="s">
        <v>56</v>
      </c>
      <c r="C38" s="96" t="s">
        <v>31</v>
      </c>
      <c r="D38" s="96" t="s">
        <v>32</v>
      </c>
      <c r="E38" s="96" t="s">
        <v>33</v>
      </c>
      <c r="F38" s="96" t="s">
        <v>34</v>
      </c>
      <c r="G38" s="96" t="s">
        <v>48</v>
      </c>
      <c r="H38" s="96" t="s">
        <v>100</v>
      </c>
      <c r="I38" s="96" t="s">
        <v>13</v>
      </c>
      <c r="J38" s="96" t="s">
        <v>18</v>
      </c>
      <c r="K38" s="96" t="s">
        <v>36</v>
      </c>
      <c r="L38" s="96" t="s">
        <v>12</v>
      </c>
      <c r="M38" s="62">
        <v>38955038</v>
      </c>
      <c r="N38" s="62">
        <v>0</v>
      </c>
      <c r="O38" s="62">
        <v>38896745.060000002</v>
      </c>
      <c r="P38" s="62">
        <v>38896743.899999999</v>
      </c>
      <c r="Q38" s="62">
        <v>38896743.899999999</v>
      </c>
      <c r="R38" s="96"/>
      <c r="S38" s="96"/>
      <c r="T38" s="96"/>
    </row>
    <row r="39" spans="1:20">
      <c r="A39" s="96" t="s">
        <v>55</v>
      </c>
      <c r="B39" s="96" t="s">
        <v>56</v>
      </c>
      <c r="C39" s="96" t="s">
        <v>31</v>
      </c>
      <c r="D39" s="96" t="s">
        <v>32</v>
      </c>
      <c r="E39" s="96" t="s">
        <v>33</v>
      </c>
      <c r="F39" s="96" t="s">
        <v>34</v>
      </c>
      <c r="G39" s="96" t="s">
        <v>48</v>
      </c>
      <c r="H39" s="96" t="s">
        <v>100</v>
      </c>
      <c r="I39" s="96" t="s">
        <v>13</v>
      </c>
      <c r="J39" s="96" t="s">
        <v>18</v>
      </c>
      <c r="K39" s="96" t="s">
        <v>36</v>
      </c>
      <c r="L39" s="96" t="s">
        <v>13</v>
      </c>
      <c r="M39" s="62">
        <v>4982581</v>
      </c>
      <c r="N39" s="62">
        <v>0</v>
      </c>
      <c r="O39" s="62">
        <v>4982578.96</v>
      </c>
      <c r="P39" s="62">
        <v>4982578.96</v>
      </c>
      <c r="Q39" s="62">
        <v>4982578.96</v>
      </c>
      <c r="R39" s="96"/>
      <c r="S39" s="96"/>
      <c r="T39" s="96"/>
    </row>
    <row r="41" spans="1:20">
      <c r="M41" s="63">
        <f>SUM(M10:M40)</f>
        <v>3507294450</v>
      </c>
      <c r="N41" s="63">
        <f t="shared" ref="N41:Q41" si="0">SUM(N10:N40)</f>
        <v>3182704100</v>
      </c>
      <c r="O41" s="63">
        <f t="shared" si="0"/>
        <v>2665831765.4099998</v>
      </c>
      <c r="P41" s="63">
        <f t="shared" si="0"/>
        <v>2665831761.3500004</v>
      </c>
      <c r="Q41" s="63">
        <f t="shared" si="0"/>
        <v>2665831761.3500004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Q38"/>
  <sheetViews>
    <sheetView zoomScaleNormal="100" workbookViewId="0"/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7">
      <c r="A1" t="s">
        <v>104</v>
      </c>
    </row>
    <row r="3" spans="1:17">
      <c r="A3" t="s">
        <v>95</v>
      </c>
    </row>
    <row r="4" spans="1:17">
      <c r="A4" s="114" t="s">
        <v>130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1301585</v>
      </c>
      <c r="N11" s="62">
        <v>1301585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47478447</v>
      </c>
      <c r="N27" s="62">
        <v>0</v>
      </c>
      <c r="O27" s="62">
        <v>47433511.030000001</v>
      </c>
      <c r="P27" s="62">
        <v>47433511.030000001</v>
      </c>
      <c r="Q27" s="62">
        <v>47433511.030000001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408289488</v>
      </c>
      <c r="N29" s="62">
        <v>0</v>
      </c>
      <c r="O29" s="62">
        <v>407874849.91000003</v>
      </c>
      <c r="P29" s="62">
        <v>407874849.91000003</v>
      </c>
      <c r="Q29" s="62">
        <v>407874849.91000003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23168353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69701402</v>
      </c>
      <c r="N31" s="62">
        <v>69701402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1554196</v>
      </c>
      <c r="N33" s="62">
        <v>0</v>
      </c>
      <c r="O33" s="62">
        <v>1554194.5</v>
      </c>
      <c r="P33" s="62">
        <v>1554193.24</v>
      </c>
      <c r="Q33" s="62">
        <v>1554193.24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1072</v>
      </c>
      <c r="N34" s="62">
        <v>0</v>
      </c>
      <c r="O34" s="62">
        <v>1071.24</v>
      </c>
      <c r="P34" s="62">
        <v>1071.24</v>
      </c>
      <c r="Q34" s="62">
        <v>1071.24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84243256</v>
      </c>
      <c r="N35" s="62">
        <v>0</v>
      </c>
      <c r="O35" s="62">
        <v>84160257.189999998</v>
      </c>
      <c r="P35" s="62">
        <v>84160257.189999998</v>
      </c>
      <c r="Q35" s="62">
        <v>84160257.189999998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8384180</v>
      </c>
      <c r="N36" s="62">
        <v>0</v>
      </c>
      <c r="O36" s="62">
        <v>8364257.3600000003</v>
      </c>
      <c r="P36" s="62">
        <v>8364257.3600000003</v>
      </c>
      <c r="Q36" s="62">
        <v>8364257.3600000003</v>
      </c>
    </row>
    <row r="38" spans="1:17">
      <c r="M38" s="63">
        <f>SUM(M10:M37)</f>
        <v>4033641688</v>
      </c>
      <c r="N38" s="63">
        <f>SUM(N10:N37)</f>
        <v>3483691049</v>
      </c>
      <c r="O38" s="63">
        <f>SUM(O10:O37)</f>
        <v>549388141.23000014</v>
      </c>
      <c r="P38" s="63">
        <f>SUM(P10:P37)</f>
        <v>549388139.97000015</v>
      </c>
      <c r="Q38" s="63">
        <f>SUM(Q10:Q37)</f>
        <v>549388139.97000015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Q38"/>
  <sheetViews>
    <sheetView topLeftCell="A7" workbookViewId="0">
      <selection activeCell="O8" sqref="O8"/>
    </sheetView>
  </sheetViews>
  <sheetFormatPr defaultRowHeight="12.75"/>
  <cols>
    <col min="2" max="2" width="21.42578125" customWidth="1"/>
    <col min="13" max="13" width="15.42578125" bestFit="1" customWidth="1"/>
    <col min="14" max="14" width="16.42578125" customWidth="1"/>
    <col min="15" max="16" width="13.85546875" bestFit="1" customWidth="1"/>
  </cols>
  <sheetData>
    <row r="1" spans="1:17">
      <c r="A1" t="s">
        <v>104</v>
      </c>
    </row>
    <row r="3" spans="1:17">
      <c r="A3" t="s">
        <v>95</v>
      </c>
    </row>
    <row r="4" spans="1:17">
      <c r="A4" s="114" t="s">
        <v>132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469742.61</v>
      </c>
      <c r="P11" s="62">
        <v>469742.61</v>
      </c>
      <c r="Q11" s="62">
        <v>469742.61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887272.62</v>
      </c>
      <c r="P13" s="62">
        <v>887272.62</v>
      </c>
      <c r="Q13" s="62">
        <v>887272.62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136248.95999999999</v>
      </c>
      <c r="P17" s="62">
        <v>136248.95999999999</v>
      </c>
      <c r="Q17" s="62">
        <v>136248.95999999999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19232160.93</v>
      </c>
      <c r="P24" s="62">
        <v>19232160.93</v>
      </c>
      <c r="Q24" s="62">
        <v>19232160.93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57949090</v>
      </c>
      <c r="N27" s="62">
        <v>0</v>
      </c>
      <c r="O27" s="62">
        <v>57904153.130000003</v>
      </c>
      <c r="P27" s="62">
        <v>57904153.130000003</v>
      </c>
      <c r="Q27" s="62">
        <v>57904153.130000003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2213893278.4099998</v>
      </c>
      <c r="P28" s="62">
        <v>2213893278.4099998</v>
      </c>
      <c r="Q28" s="62">
        <v>2213893278.4099998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505962740</v>
      </c>
      <c r="N29" s="62">
        <v>0</v>
      </c>
      <c r="O29" s="62">
        <v>505423493.37</v>
      </c>
      <c r="P29" s="62">
        <v>505423493.37</v>
      </c>
      <c r="Q29" s="62">
        <v>505423493.37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79960245.730000004</v>
      </c>
      <c r="P32" s="62">
        <v>79960245.730000004</v>
      </c>
      <c r="Q32" s="62">
        <v>79960245.730000004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1764860</v>
      </c>
      <c r="N33" s="62">
        <v>0</v>
      </c>
      <c r="O33" s="62">
        <v>1764858.4</v>
      </c>
      <c r="P33" s="62">
        <v>1764857.14</v>
      </c>
      <c r="Q33" s="62">
        <v>1764857.14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109487064</v>
      </c>
      <c r="N35" s="62">
        <v>0</v>
      </c>
      <c r="O35" s="62">
        <v>109299650.29000001</v>
      </c>
      <c r="P35" s="62">
        <v>109299650.29000001</v>
      </c>
      <c r="Q35" s="62">
        <v>109299650.29000001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21899711</v>
      </c>
      <c r="N36" s="62">
        <v>0</v>
      </c>
      <c r="O36" s="62">
        <v>21874818.329999998</v>
      </c>
      <c r="P36" s="62">
        <v>21874818.329999998</v>
      </c>
      <c r="Q36" s="62">
        <v>21874818.329999998</v>
      </c>
    </row>
    <row r="37" spans="1:17">
      <c r="M37" s="62"/>
      <c r="N37" s="62"/>
      <c r="O37" s="62"/>
      <c r="P37" s="62"/>
      <c r="Q37" s="62"/>
    </row>
    <row r="38" spans="1:17">
      <c r="A38" s="60" t="s">
        <v>90</v>
      </c>
      <c r="B38" s="60"/>
      <c r="C38" s="60" t="s">
        <v>103</v>
      </c>
      <c r="D38" s="60" t="s">
        <v>103</v>
      </c>
      <c r="E38" s="60" t="s">
        <v>103</v>
      </c>
      <c r="F38" s="60"/>
      <c r="G38" s="60" t="s">
        <v>103</v>
      </c>
      <c r="H38" s="60"/>
      <c r="I38" s="60" t="s">
        <v>103</v>
      </c>
      <c r="J38" s="60" t="s">
        <v>103</v>
      </c>
      <c r="K38" s="60" t="s">
        <v>103</v>
      </c>
      <c r="L38" s="60" t="s">
        <v>103</v>
      </c>
      <c r="M38" s="61">
        <f>SUM(M10:M36)</f>
        <v>4179935473</v>
      </c>
      <c r="N38" s="61">
        <f>SUM(N10:N36)</f>
        <v>3482774049</v>
      </c>
      <c r="O38" s="61">
        <f>SUM(O10:O36)</f>
        <v>3173067328.4299994</v>
      </c>
      <c r="P38" s="61">
        <f>SUM(P10:P36)</f>
        <v>3173067327.1699991</v>
      </c>
      <c r="Q38" s="61">
        <f>SUM(Q10:Q36)</f>
        <v>3173067327.1699991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38"/>
  <sheetViews>
    <sheetView topLeftCell="A10" zoomScaleNormal="100" workbookViewId="0">
      <selection activeCell="A2" sqref="A2:IV2"/>
    </sheetView>
  </sheetViews>
  <sheetFormatPr defaultRowHeight="12.75"/>
  <cols>
    <col min="13" max="13" width="16.5703125" bestFit="1" customWidth="1"/>
    <col min="14" max="14" width="15.7109375" bestFit="1" customWidth="1"/>
    <col min="15" max="16" width="16.140625" bestFit="1" customWidth="1"/>
  </cols>
  <sheetData>
    <row r="1" spans="1:17">
      <c r="A1" t="s">
        <v>104</v>
      </c>
    </row>
    <row r="4" spans="1:17">
      <c r="A4" t="s">
        <v>95</v>
      </c>
    </row>
    <row r="5" spans="1:17">
      <c r="A5" s="114" t="s">
        <v>135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7" spans="1:17" ht="10.5" customHeight="1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 ht="10.5" customHeight="1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74590651</v>
      </c>
      <c r="N27" s="62">
        <v>0</v>
      </c>
      <c r="O27" s="62">
        <v>74545713.25</v>
      </c>
      <c r="P27" s="62">
        <v>74545713.25</v>
      </c>
      <c r="Q27" s="62">
        <v>74545713.25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2213875587.3200002</v>
      </c>
      <c r="P28" s="62">
        <v>2213875587.3200002</v>
      </c>
      <c r="Q28" s="62">
        <v>2213875587.3200002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659116125</v>
      </c>
      <c r="N29" s="62">
        <v>0</v>
      </c>
      <c r="O29" s="62">
        <v>658382844.30999994</v>
      </c>
      <c r="P29" s="62">
        <v>658382844.30999994</v>
      </c>
      <c r="Q29" s="62">
        <v>658382844.30999994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788733384.63</v>
      </c>
      <c r="P32" s="62">
        <v>788733384.63</v>
      </c>
      <c r="Q32" s="62">
        <v>788733384.63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2026890</v>
      </c>
      <c r="N33" s="62">
        <v>0</v>
      </c>
      <c r="O33" s="62">
        <v>2026887.36</v>
      </c>
      <c r="P33" s="62">
        <v>2026886.1</v>
      </c>
      <c r="Q33" s="62">
        <v>2026886.1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154924100</v>
      </c>
      <c r="N35" s="62">
        <v>0</v>
      </c>
      <c r="O35" s="62">
        <v>154555097.06</v>
      </c>
      <c r="P35" s="62">
        <v>154555097.06</v>
      </c>
      <c r="Q35" s="62">
        <v>154555097.06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50569881</v>
      </c>
      <c r="N36" s="62">
        <v>0</v>
      </c>
      <c r="O36" s="62">
        <v>50544987.909999996</v>
      </c>
      <c r="P36" s="62">
        <v>50544987.909999996</v>
      </c>
      <c r="Q36" s="62">
        <v>50544987.909999996</v>
      </c>
    </row>
    <row r="38" spans="1:17">
      <c r="M38" s="63">
        <f>SUM(M10:M37)</f>
        <v>4424099655</v>
      </c>
      <c r="N38" s="63">
        <f>SUM(N10:N37)</f>
        <v>3482774049</v>
      </c>
      <c r="O38" s="63">
        <f>SUM(O10:O37)</f>
        <v>4248620871.3800001</v>
      </c>
      <c r="P38" s="63">
        <f>SUM(P10:P37)</f>
        <v>4248620870.1199999</v>
      </c>
      <c r="Q38" s="63">
        <f>SUM(Q10:Q37)</f>
        <v>4248620870.1199999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38"/>
  <sheetViews>
    <sheetView zoomScale="85" zoomScaleNormal="85" workbookViewId="0">
      <selection sqref="A1:Q38"/>
    </sheetView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>
      <c r="A1" t="s">
        <v>104</v>
      </c>
    </row>
    <row r="3" spans="1:17" ht="10.5" customHeight="1"/>
    <row r="4" spans="1:17" ht="10.5" customHeight="1">
      <c r="A4" t="s">
        <v>95</v>
      </c>
    </row>
    <row r="5" spans="1:17" ht="10.5" customHeight="1">
      <c r="A5" s="114" t="s">
        <v>134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124</v>
      </c>
      <c r="N7" t="s">
        <v>125</v>
      </c>
      <c r="O7" t="s">
        <v>105</v>
      </c>
      <c r="P7" t="s">
        <v>106</v>
      </c>
      <c r="Q7" t="s">
        <v>107</v>
      </c>
    </row>
    <row r="8" spans="1:17">
      <c r="M8" t="s">
        <v>126</v>
      </c>
      <c r="N8" t="s">
        <v>127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7221055.7199999997</v>
      </c>
      <c r="P25" s="62">
        <v>7221055.7199999997</v>
      </c>
      <c r="Q25" s="62">
        <v>7221055.7199999997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92555394</v>
      </c>
      <c r="N27" s="62">
        <v>0</v>
      </c>
      <c r="O27" s="62">
        <v>92506903.140000001</v>
      </c>
      <c r="P27" s="62">
        <v>92506903.140000001</v>
      </c>
      <c r="Q27" s="62">
        <v>92506903.140000001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2213508161.0500002</v>
      </c>
      <c r="P28" s="62">
        <v>2213508161.0500002</v>
      </c>
      <c r="Q28" s="62">
        <v>2213508161.0500002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839523162</v>
      </c>
      <c r="N29" s="62">
        <v>0</v>
      </c>
      <c r="O29" s="62">
        <v>838577477.78999996</v>
      </c>
      <c r="P29" s="62">
        <v>838577477.78999996</v>
      </c>
      <c r="Q29" s="62">
        <v>838577477.78999996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3049954</v>
      </c>
      <c r="N33" s="62">
        <v>0</v>
      </c>
      <c r="O33" s="62">
        <v>3049951.36</v>
      </c>
      <c r="P33" s="62">
        <v>3049949.26</v>
      </c>
      <c r="Q33" s="62">
        <v>3049949.26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86405</v>
      </c>
      <c r="N34" s="62">
        <v>0</v>
      </c>
      <c r="O34" s="62">
        <v>86403.59</v>
      </c>
      <c r="P34" s="62">
        <v>86403.59</v>
      </c>
      <c r="Q34" s="62">
        <v>86403.59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227407209</v>
      </c>
      <c r="N35" s="62">
        <v>0</v>
      </c>
      <c r="O35" s="62">
        <v>226974209.63999999</v>
      </c>
      <c r="P35" s="62">
        <v>226974209.63999999</v>
      </c>
      <c r="Q35" s="62">
        <v>226974209.63999999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56485130</v>
      </c>
      <c r="N36" s="62">
        <v>0</v>
      </c>
      <c r="O36" s="62">
        <v>56460235.939999998</v>
      </c>
      <c r="P36" s="62">
        <v>56460235.939999998</v>
      </c>
      <c r="Q36" s="62">
        <v>56460235.939999998</v>
      </c>
    </row>
    <row r="38" spans="1:17">
      <c r="M38" s="63">
        <f>SUM(M10:M37)</f>
        <v>4701893303</v>
      </c>
      <c r="N38" s="63">
        <f>SUM(N10:N37)</f>
        <v>3482774049</v>
      </c>
      <c r="O38" s="63">
        <f>SUM(O10:O37)</f>
        <v>4525645472.1500006</v>
      </c>
      <c r="P38" s="63">
        <f>SUM(P10:P37)</f>
        <v>4525645470.0500002</v>
      </c>
      <c r="Q38" s="63">
        <f>SUM(Q10:Q37)</f>
        <v>4525645470.0500002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9"/>
  <sheetViews>
    <sheetView showGridLines="0" view="pageBreakPreview" topLeftCell="G37" zoomScale="70" zoomScaleNormal="85" zoomScaleSheetLayoutView="70" workbookViewId="0">
      <selection activeCell="W52" sqref="W52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23.14062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43132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" t="s">
        <v>71</v>
      </c>
      <c r="M8" s="8" t="s">
        <v>72</v>
      </c>
      <c r="N8" s="102"/>
      <c r="O8" s="102"/>
      <c r="P8" s="9" t="s">
        <v>4</v>
      </c>
      <c r="Q8" s="9" t="s">
        <v>5</v>
      </c>
      <c r="R8" s="10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17408613</v>
      </c>
      <c r="R10" s="39">
        <f>N10-O10+P10+Q10</f>
        <v>17408613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2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649188</v>
      </c>
      <c r="R11" s="26">
        <f t="shared" ref="R11:R32" si="1">N11-O11+P11+Q11</f>
        <v>649188</v>
      </c>
      <c r="S11" s="26">
        <f>'Access-Fev'!O10</f>
        <v>0</v>
      </c>
      <c r="T11" s="41">
        <f t="shared" ref="T11:T32" si="2">IF(R11&gt;0,S11/R11,0)</f>
        <v>0</v>
      </c>
      <c r="U11" s="26">
        <f>'Access-Fev'!P10</f>
        <v>0</v>
      </c>
      <c r="V11" s="41">
        <f t="shared" ref="V11:V32" si="3">IF(R11&gt;0,U11/R11,0)</f>
        <v>0</v>
      </c>
      <c r="W11" s="26">
        <f>'Access-Fev'!Q10</f>
        <v>0</v>
      </c>
      <c r="X11" s="41">
        <f t="shared" ref="X11:X32" si="4">IF(R11&gt;0,W11/R11,0)</f>
        <v>0</v>
      </c>
    </row>
    <row r="12" spans="1:24" ht="28.5" customHeight="1">
      <c r="A12" s="31" t="str">
        <f>'Access-Fev'!A11</f>
        <v>20201</v>
      </c>
      <c r="B12" s="27" t="str">
        <f>'Access-Fev'!B11</f>
        <v>INSTIT.NAC.DE COLONIZ.E REF.AGRARIA - INCRA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1384084</v>
      </c>
      <c r="R12" s="26">
        <f t="shared" si="1"/>
        <v>1384084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24204</v>
      </c>
      <c r="B13" s="27" t="str">
        <f>'Access-Fev'!B12</f>
        <v>COMISSAO NACIONAL DE ENERGIA NUCLEAR - CNEN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81026</v>
      </c>
      <c r="R13" s="26">
        <f t="shared" si="1"/>
        <v>81026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24204</v>
      </c>
      <c r="B14" s="27" t="str">
        <f>'Access-Fev'!B13</f>
        <v>COMISSAO NACIONAL DE ENERGIA NUCLEAR - CNEN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1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473297</v>
      </c>
      <c r="R14" s="26">
        <f t="shared" si="1"/>
        <v>473297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25201</v>
      </c>
      <c r="B15" s="27" t="str">
        <f>'Access-Fev'!B14</f>
        <v>BANCO CENTRAL DO BRASIL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3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2005124</v>
      </c>
      <c r="R15" s="26">
        <f t="shared" si="1"/>
        <v>2005124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25208</v>
      </c>
      <c r="B16" s="27" t="str">
        <f>'Access-Fev'!B15</f>
        <v>SUPERINTENDENCIA DE SEGUROS PRIVADOS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107961</v>
      </c>
      <c r="R16" s="26">
        <f t="shared" si="1"/>
        <v>107961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26262</v>
      </c>
      <c r="B17" s="27" t="str">
        <f>'Access-Fev'!B16</f>
        <v>UNIVERSIDADE FEDERAL DE SAO PAULO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8100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238991</v>
      </c>
      <c r="R17" s="26">
        <f t="shared" si="1"/>
        <v>238991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26262</v>
      </c>
      <c r="B18" s="27" t="str">
        <f>'Access-Fev'!B17</f>
        <v>UNIVERSIDADE FEDERAL DE SAO PAULO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8100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2916635</v>
      </c>
      <c r="R18" s="26">
        <f t="shared" si="1"/>
        <v>2916635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26280</v>
      </c>
      <c r="B19" s="27" t="str">
        <f>'Access-Fev'!B18</f>
        <v>FUNDACAO UNIVERSIDADE FEDERAL DE SAO CARLOS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8100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5897298</v>
      </c>
      <c r="R19" s="26">
        <f t="shared" si="1"/>
        <v>5897298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26283</v>
      </c>
      <c r="B20" s="27" t="str">
        <f>'Access-Fev'!B19</f>
        <v>FUNDACAO UNIVERSIDADE FED.DE MATO GROS.DO SUL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8100</v>
      </c>
      <c r="I20" s="27" t="str">
        <f>'Access-Fev'!K19</f>
        <v>RECURSOS ORDINARIOS</v>
      </c>
      <c r="J20" s="23" t="str">
        <f>'Access-Fev'!L19</f>
        <v>3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162615</v>
      </c>
      <c r="R20" s="26">
        <f t="shared" si="1"/>
        <v>162615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26283</v>
      </c>
      <c r="B21" s="27" t="str">
        <f>'Access-Fev'!B20</f>
        <v>FUNDACAO UNIVERSIDADE FED.DE MATO GROS.DO SUL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8100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2915984</v>
      </c>
      <c r="R21" s="26">
        <f t="shared" si="1"/>
        <v>2915984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26352</v>
      </c>
      <c r="B22" s="27" t="str">
        <f>'Access-Fev'!B21</f>
        <v>FUNDACAO UNIVERSIDADE FEDERAL DO ABC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8100</v>
      </c>
      <c r="I22" s="27" t="str">
        <f>'Access-Fev'!K21</f>
        <v>RECURSOS ORDINARIOS</v>
      </c>
      <c r="J22" s="23" t="str">
        <f>'Access-Fev'!L21</f>
        <v>1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129698</v>
      </c>
      <c r="R22" s="26">
        <f t="shared" si="1"/>
        <v>129698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36211</v>
      </c>
      <c r="B23" s="27" t="str">
        <f>'Access-Fev'!B22</f>
        <v>FUNDACAO NACIONAL DE SAUDE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2</v>
      </c>
      <c r="H23" s="23" t="str">
        <f>'Access-Fev'!J22</f>
        <v>6100</v>
      </c>
      <c r="I23" s="27" t="str">
        <f>'Access-Fev'!K22</f>
        <v>RECURSOS ORDINARIOS</v>
      </c>
      <c r="J23" s="23" t="str">
        <f>'Access-Fev'!L22</f>
        <v>3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88755</v>
      </c>
      <c r="R23" s="26">
        <f t="shared" si="1"/>
        <v>88755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36211</v>
      </c>
      <c r="B24" s="27" t="str">
        <f>'Access-Fev'!B23</f>
        <v>FUNDACAO NACIONAL DE SAUDE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6100</v>
      </c>
      <c r="I24" s="27" t="str">
        <f>'Access-Fev'!K23</f>
        <v>RECURSOS ORDINARIOS</v>
      </c>
      <c r="J24" s="23" t="str">
        <f>'Access-Fev'!L23</f>
        <v>1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447392</v>
      </c>
      <c r="R24" s="26">
        <f t="shared" si="1"/>
        <v>447392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36212</v>
      </c>
      <c r="B25" s="27" t="str">
        <f>'Access-Fev'!B24</f>
        <v>AGENCIA NACIONAL DE VIGILANCIA SANITARIA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6100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134216</v>
      </c>
      <c r="R25" s="26">
        <f t="shared" si="1"/>
        <v>134216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39252</v>
      </c>
      <c r="B26" s="27" t="str">
        <f>'Access-Fev'!B25</f>
        <v>DEPTO.NAC.DE INFRA±ESTRUT.DE TRANSPORTES-DNIT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1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309765</v>
      </c>
      <c r="R26" s="26">
        <f t="shared" si="1"/>
        <v>309765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40203</v>
      </c>
      <c r="B27" s="27" t="str">
        <f>'Access-Fev'!B26</f>
        <v>FUNDACAO JORGE DUPRAT FIG.DE SEG.MED.TRABALHO</v>
      </c>
      <c r="C27" s="23" t="str">
        <f>CONCATENATE('Access-Fev'!C26,".",'Access-Fev'!D26)</f>
        <v>28.846</v>
      </c>
      <c r="D27" s="23" t="str">
        <f>CONCATENATE('Access-Fev'!E26,".",'Access-Fev'!G26)</f>
        <v>0901.0005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(PRECATORIOS)</v>
      </c>
      <c r="G27" s="23" t="str">
        <f>'Access-Fev'!I26</f>
        <v>1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1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0</v>
      </c>
      <c r="Q27" s="26">
        <f>IF('Access-Fev'!N26&gt;0,'Access-Fev'!N26,0)</f>
        <v>508428</v>
      </c>
      <c r="R27" s="26">
        <f t="shared" si="1"/>
        <v>508428</v>
      </c>
      <c r="S27" s="26">
        <f>'Access-Fev'!O26</f>
        <v>0</v>
      </c>
      <c r="T27" s="41">
        <f t="shared" si="2"/>
        <v>0</v>
      </c>
      <c r="U27" s="26">
        <f>'Access-Fev'!P26</f>
        <v>0</v>
      </c>
      <c r="V27" s="41">
        <f t="shared" si="3"/>
        <v>0</v>
      </c>
      <c r="W27" s="26">
        <f>'Access-Fev'!Q26</f>
        <v>0</v>
      </c>
      <c r="X27" s="41">
        <f t="shared" si="4"/>
        <v>0</v>
      </c>
    </row>
    <row r="28" spans="1:24" ht="28.5" customHeight="1">
      <c r="A28" s="31" t="str">
        <f>'Access-Fev'!A27</f>
        <v>55201</v>
      </c>
      <c r="B28" s="27" t="str">
        <f>'Access-Fev'!B27</f>
        <v>INSTITUTO NACIONAL DO SEGURO SOCIAL - INSS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70283705</v>
      </c>
      <c r="R28" s="26">
        <f t="shared" si="1"/>
        <v>70283705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55201</v>
      </c>
      <c r="B29" s="27" t="str">
        <f>'Access-Fev'!B28</f>
        <v>INSTITUTO NACIONAL DO SEGURO SOCIAL - INSS</v>
      </c>
      <c r="C29" s="23" t="str">
        <f>CONCATENATE('Access-Fev'!C28,".",'Access-Fev'!D28)</f>
        <v>28.846</v>
      </c>
      <c r="D29" s="23" t="str">
        <f>CONCATENATE('Access-Fev'!E28,".",'Access-Fev'!G28)</f>
        <v>0901.0005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(PRECATORIOS)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1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0</v>
      </c>
      <c r="Q29" s="26">
        <f>IF('Access-Fev'!N28&gt;0,'Access-Fev'!N28,0)</f>
        <v>55740299</v>
      </c>
      <c r="R29" s="26">
        <f t="shared" si="1"/>
        <v>55740299</v>
      </c>
      <c r="S29" s="26">
        <f>'Access-Fev'!O28</f>
        <v>0</v>
      </c>
      <c r="T29" s="41">
        <f t="shared" si="2"/>
        <v>0</v>
      </c>
      <c r="U29" s="26">
        <f>'Access-Fev'!P28</f>
        <v>0</v>
      </c>
      <c r="V29" s="41">
        <f t="shared" si="3"/>
        <v>0</v>
      </c>
      <c r="W29" s="26">
        <f>'Access-Fev'!Q28</f>
        <v>0</v>
      </c>
      <c r="X29" s="41">
        <f t="shared" si="4"/>
        <v>0</v>
      </c>
    </row>
    <row r="30" spans="1:24" ht="28.5" customHeight="1">
      <c r="A30" s="31" t="str">
        <f>'Access-Fev'!A29</f>
        <v>55901</v>
      </c>
      <c r="B30" s="27" t="str">
        <f>'Access-Fev'!B29</f>
        <v>FUNDO NACIONAL DE ASSISTENCIA SOCIAL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2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3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43522926</v>
      </c>
      <c r="R30" s="26">
        <f t="shared" si="1"/>
        <v>43522926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55901</v>
      </c>
      <c r="B31" s="27" t="str">
        <f>'Access-Fev'!B30</f>
        <v>FUNDO NACIONAL DE ASSISTENCIA SOCIAL</v>
      </c>
      <c r="C31" s="23" t="str">
        <f>CONCATENATE('Access-Fev'!C30,".",'Access-Fev'!D30)</f>
        <v>28.846</v>
      </c>
      <c r="D31" s="23" t="str">
        <f>CONCATENATE('Access-Fev'!E30,".",'Access-Fev'!G30)</f>
        <v>0901.0625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DE PEQUENO VALOR</v>
      </c>
      <c r="G31" s="23" t="str">
        <f>'Access-Fev'!I30</f>
        <v>2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3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10403852</v>
      </c>
      <c r="Q31" s="26">
        <f>IF('Access-Fev'!N30&gt;0,'Access-Fev'!N30,0)</f>
        <v>0</v>
      </c>
      <c r="R31" s="26">
        <f t="shared" si="1"/>
        <v>10403852</v>
      </c>
      <c r="S31" s="26">
        <f>'Access-Fev'!O30</f>
        <v>10403851.359999999</v>
      </c>
      <c r="T31" s="41">
        <f t="shared" si="2"/>
        <v>0.99999993848432289</v>
      </c>
      <c r="U31" s="26">
        <f>'Access-Fev'!P30</f>
        <v>10403850.08</v>
      </c>
      <c r="V31" s="41">
        <f t="shared" si="3"/>
        <v>0.99999981545296879</v>
      </c>
      <c r="W31" s="26">
        <f>'Access-Fev'!Q30</f>
        <v>10403850.08</v>
      </c>
      <c r="X31" s="41">
        <f t="shared" si="4"/>
        <v>0.99999981545296879</v>
      </c>
    </row>
    <row r="32" spans="1:24" ht="28.5" customHeight="1">
      <c r="A32" s="31" t="str">
        <f>'Access-Fev'!A31</f>
        <v>55902</v>
      </c>
      <c r="B32" s="27" t="str">
        <f>'Access-Fev'!B31</f>
        <v>FUNDO DO REGIME GERAL DA PREVID.SOCIAL-FRGPS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2</v>
      </c>
      <c r="H32" s="23" t="str">
        <f>'Access-Fev'!J31</f>
        <v>0151</v>
      </c>
      <c r="I32" s="27" t="str">
        <f>'Access-Fev'!K31</f>
        <v>CONTR.SOCIAL S/O LUCRO DAS PESSOAS JURIDICAS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2040901596</v>
      </c>
      <c r="R32" s="26">
        <f t="shared" si="1"/>
        <v>2040901596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s="93" customFormat="1" ht="28.5" customHeight="1">
      <c r="A33" s="31" t="str">
        <f>'Access-Fev'!A32</f>
        <v>55902</v>
      </c>
      <c r="B33" s="27" t="str">
        <f>'Access-Fev'!B32</f>
        <v>FUNDO DO REGIME GERAL DA PREVID.SOCIAL-FRGPS</v>
      </c>
      <c r="C33" s="23" t="str">
        <f>CONCATENATE('Access-Fev'!C32,".",'Access-Fev'!D32)</f>
        <v>28.846</v>
      </c>
      <c r="D33" s="23" t="str">
        <f>CONCATENATE('Access-Fev'!E32,".",'Access-Fev'!G32)</f>
        <v>0901.0625</v>
      </c>
      <c r="E33" s="27" t="str">
        <f>'Access-Fev'!F32</f>
        <v>OPERACOES ESPECIAIS: CUMPRIMENTO DE SENTENCAS JUDICIAIS</v>
      </c>
      <c r="F33" s="27" t="str">
        <f>'Access-Fev'!H32</f>
        <v>SENTENCAS JUDICIAIS TRANSITADAS EM JULGADO DE PEQUENO VALOR</v>
      </c>
      <c r="G33" s="23" t="str">
        <f>'Access-Fev'!I32</f>
        <v>2</v>
      </c>
      <c r="H33" s="23" t="str">
        <f>'Access-Fev'!J32</f>
        <v>0151</v>
      </c>
      <c r="I33" s="27" t="str">
        <f>'Access-Fev'!K32</f>
        <v>CONTR.SOCIAL S/O LUCRO DAS PESSOAS JURIDICAS</v>
      </c>
      <c r="J33" s="23" t="str">
        <f>'Access-Fev'!L32</f>
        <v>3</v>
      </c>
      <c r="K33" s="24"/>
      <c r="L33" s="24"/>
      <c r="M33" s="24"/>
      <c r="N33" s="24">
        <f t="shared" ref="N33:N37" si="5">K33+L33-M33</f>
        <v>0</v>
      </c>
      <c r="O33" s="24"/>
      <c r="P33" s="26">
        <f>IF('Access-Fev'!N32=0,'Access-Fev'!M32,0)</f>
        <v>114864107</v>
      </c>
      <c r="Q33" s="26">
        <f>IF('Access-Fev'!N32&gt;0,'Access-Fev'!N32,0)</f>
        <v>0</v>
      </c>
      <c r="R33" s="26">
        <f t="shared" ref="R33:R37" si="6">N33-O33+P33+Q33</f>
        <v>114864107</v>
      </c>
      <c r="S33" s="26">
        <f>'Access-Fev'!O32</f>
        <v>114794468.56999999</v>
      </c>
      <c r="T33" s="41">
        <f t="shared" ref="T33:T37" si="7">IF(R33&gt;0,S33/R33,0)</f>
        <v>0.99939373202109161</v>
      </c>
      <c r="U33" s="26">
        <f>'Access-Fev'!P32</f>
        <v>114794466.95</v>
      </c>
      <c r="V33" s="41">
        <f t="shared" ref="V33:V37" si="8">IF(R33&gt;0,U33/R33,0)</f>
        <v>0.99939371791746923</v>
      </c>
      <c r="W33" s="26">
        <f>'Access-Fev'!Q32</f>
        <v>114794466.95</v>
      </c>
      <c r="X33" s="41">
        <f t="shared" ref="X33:X37" si="9">IF(R33&gt;0,W33/R33,0)</f>
        <v>0.99939371791746923</v>
      </c>
    </row>
    <row r="34" spans="1:24" s="93" customFormat="1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0901.0005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(PRECATORIOS)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5</v>
      </c>
      <c r="K34" s="24"/>
      <c r="L34" s="24"/>
      <c r="M34" s="24"/>
      <c r="N34" s="24">
        <f t="shared" si="5"/>
        <v>0</v>
      </c>
      <c r="O34" s="24"/>
      <c r="P34" s="26">
        <f>IF('Access-Fev'!N33=0,'Access-Fev'!M33,0)</f>
        <v>0</v>
      </c>
      <c r="Q34" s="26">
        <f>IF('Access-Fev'!N33&gt;0,'Access-Fev'!N33,0)</f>
        <v>77418332</v>
      </c>
      <c r="R34" s="26">
        <f t="shared" si="6"/>
        <v>77418332</v>
      </c>
      <c r="S34" s="26">
        <f>'Access-Fev'!O33</f>
        <v>0</v>
      </c>
      <c r="T34" s="41">
        <f t="shared" si="7"/>
        <v>0</v>
      </c>
      <c r="U34" s="26">
        <f>'Access-Fev'!P33</f>
        <v>0</v>
      </c>
      <c r="V34" s="41">
        <f t="shared" si="8"/>
        <v>0</v>
      </c>
      <c r="W34" s="26">
        <f>'Access-Fev'!Q33</f>
        <v>0</v>
      </c>
      <c r="X34" s="41">
        <f t="shared" si="9"/>
        <v>0</v>
      </c>
    </row>
    <row r="35" spans="1:24" s="93" customFormat="1" ht="28.5" customHeigh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0901.0005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(PRECATORIOS)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3</v>
      </c>
      <c r="K35" s="24"/>
      <c r="L35" s="24"/>
      <c r="M35" s="24"/>
      <c r="N35" s="24">
        <f t="shared" si="5"/>
        <v>0</v>
      </c>
      <c r="O35" s="24"/>
      <c r="P35" s="26">
        <f>IF('Access-Fev'!N34=0,'Access-Fev'!M34,0)</f>
        <v>0</v>
      </c>
      <c r="Q35" s="26">
        <f>IF('Access-Fev'!N34&gt;0,'Access-Fev'!N34,0)</f>
        <v>773188139</v>
      </c>
      <c r="R35" s="26">
        <f t="shared" si="6"/>
        <v>773188139</v>
      </c>
      <c r="S35" s="26">
        <f>'Access-Fev'!O34</f>
        <v>0</v>
      </c>
      <c r="T35" s="41">
        <f t="shared" si="7"/>
        <v>0</v>
      </c>
      <c r="U35" s="26">
        <f>'Access-Fev'!P34</f>
        <v>0</v>
      </c>
      <c r="V35" s="41">
        <f t="shared" si="8"/>
        <v>0</v>
      </c>
      <c r="W35" s="26">
        <f>'Access-Fev'!Q34</f>
        <v>0</v>
      </c>
      <c r="X35" s="41">
        <f t="shared" si="9"/>
        <v>0</v>
      </c>
    </row>
    <row r="36" spans="1:24" s="93" customFormat="1" ht="28.5" customHeight="1">
      <c r="A36" s="31" t="str">
        <f>'Access-Fev'!A35</f>
        <v>71103</v>
      </c>
      <c r="B36" s="27" t="str">
        <f>'Access-Fev'!B35</f>
        <v>ENCARGOS FINANC.DA UNIAO-SENTENCAS JUDICIAIS</v>
      </c>
      <c r="C36" s="23" t="str">
        <f>CONCATENATE('Access-Fev'!C35,".",'Access-Fev'!D35)</f>
        <v>28.846</v>
      </c>
      <c r="D36" s="23" t="str">
        <f>CONCATENATE('Access-Fev'!E35,".",'Access-Fev'!G35)</f>
        <v>0901.0005</v>
      </c>
      <c r="E36" s="27" t="str">
        <f>'Access-Fev'!F35</f>
        <v>OPERACOES ESPECIAIS: CUMPRIMENTO DE SENTENCAS JUDICIAIS</v>
      </c>
      <c r="F36" s="27" t="str">
        <f>'Access-Fev'!H35</f>
        <v>SENTENCAS JUDICIAIS TRANSITADAS EM JULGADO (PRECATORIOS)</v>
      </c>
      <c r="G36" s="23" t="str">
        <f>'Access-Fev'!I35</f>
        <v>1</v>
      </c>
      <c r="H36" s="23" t="str">
        <f>'Access-Fev'!J35</f>
        <v>0100</v>
      </c>
      <c r="I36" s="27" t="str">
        <f>'Access-Fev'!K35</f>
        <v>RECURSOS ORDINARIOS</v>
      </c>
      <c r="J36" s="23" t="str">
        <f>'Access-Fev'!L35</f>
        <v>1</v>
      </c>
      <c r="K36" s="24"/>
      <c r="L36" s="24"/>
      <c r="M36" s="24"/>
      <c r="N36" s="24">
        <f t="shared" si="5"/>
        <v>0</v>
      </c>
      <c r="O36" s="24"/>
      <c r="P36" s="26">
        <f>IF('Access-Fev'!N35=0,'Access-Fev'!M35,0)</f>
        <v>0</v>
      </c>
      <c r="Q36" s="26">
        <f>IF('Access-Fev'!N35&gt;0,'Access-Fev'!N35,0)</f>
        <v>85860033</v>
      </c>
      <c r="R36" s="26">
        <f t="shared" si="6"/>
        <v>85860033</v>
      </c>
      <c r="S36" s="26">
        <f>'Access-Fev'!O35</f>
        <v>0</v>
      </c>
      <c r="T36" s="41">
        <f t="shared" si="7"/>
        <v>0</v>
      </c>
      <c r="U36" s="26">
        <f>'Access-Fev'!P35</f>
        <v>0</v>
      </c>
      <c r="V36" s="41">
        <f t="shared" si="8"/>
        <v>0</v>
      </c>
      <c r="W36" s="26">
        <f>'Access-Fev'!Q35</f>
        <v>0</v>
      </c>
      <c r="X36" s="41">
        <f t="shared" si="9"/>
        <v>0</v>
      </c>
    </row>
    <row r="37" spans="1:24" s="93" customFormat="1" ht="28.5" customHeight="1">
      <c r="A37" s="31" t="str">
        <f>'Access-Fev'!A36</f>
        <v>71103</v>
      </c>
      <c r="B37" s="27" t="str">
        <f>'Access-Fev'!B36</f>
        <v>ENCARGOS FINANC.DA UNIAO-SENTENCAS JUDICIAIS</v>
      </c>
      <c r="C37" s="23" t="str">
        <f>CONCATENATE('Access-Fev'!C36,".",'Access-Fev'!D36)</f>
        <v>28.846</v>
      </c>
      <c r="D37" s="23" t="str">
        <f>CONCATENATE('Access-Fev'!E36,".",'Access-Fev'!G36)</f>
        <v>0901.00G5</v>
      </c>
      <c r="E37" s="27" t="str">
        <f>'Access-Fev'!F36</f>
        <v>OPERACOES ESPECIAIS: CUMPRIMENTO DE SENTENCAS JUDICIAIS</v>
      </c>
      <c r="F37" s="27" t="str">
        <f>'Access-Fev'!H36</f>
        <v>CONTRIBUICAO DA UNIAO, DE SUAS AUTARQUIAS E FUNDACOES PARA O</v>
      </c>
      <c r="G37" s="23" t="str">
        <f>'Access-Fev'!I36</f>
        <v>1</v>
      </c>
      <c r="H37" s="23" t="str">
        <f>'Access-Fev'!J36</f>
        <v>0100</v>
      </c>
      <c r="I37" s="27" t="str">
        <f>'Access-Fev'!K36</f>
        <v>RECURSOS ORDINARIOS</v>
      </c>
      <c r="J37" s="23" t="str">
        <f>'Access-Fev'!L36</f>
        <v>1</v>
      </c>
      <c r="K37" s="24"/>
      <c r="L37" s="24"/>
      <c r="M37" s="24"/>
      <c r="N37" s="24">
        <f t="shared" si="5"/>
        <v>0</v>
      </c>
      <c r="O37" s="24"/>
      <c r="P37" s="26">
        <f>IF('Access-Fev'!N36=0,'Access-Fev'!M36,0)</f>
        <v>827915</v>
      </c>
      <c r="Q37" s="26">
        <f>IF('Access-Fev'!N36&gt;0,'Access-Fev'!N36,0)</f>
        <v>0</v>
      </c>
      <c r="R37" s="26">
        <f t="shared" si="6"/>
        <v>827915</v>
      </c>
      <c r="S37" s="26">
        <f>'Access-Fev'!O36</f>
        <v>827912.94</v>
      </c>
      <c r="T37" s="41">
        <f t="shared" si="7"/>
        <v>0.99999751182186569</v>
      </c>
      <c r="U37" s="26">
        <f>'Access-Fev'!P36</f>
        <v>827912.94</v>
      </c>
      <c r="V37" s="41">
        <f t="shared" si="8"/>
        <v>0.99999751182186569</v>
      </c>
      <c r="W37" s="26">
        <f>'Access-Fev'!Q36</f>
        <v>827912.94</v>
      </c>
      <c r="X37" s="41">
        <f t="shared" si="9"/>
        <v>0.99999751182186569</v>
      </c>
    </row>
    <row r="38" spans="1:24" s="93" customFormat="1" ht="28.5" customHeight="1">
      <c r="A38" s="31" t="str">
        <f>'Access-Fev'!A37</f>
        <v>71103</v>
      </c>
      <c r="B38" s="27" t="str">
        <f>'Access-Fev'!B37</f>
        <v>ENCARGOS FINANC.DA UNIAO-SENTENCAS JUDICIAIS</v>
      </c>
      <c r="C38" s="23" t="str">
        <f>CONCATENATE('Access-Fev'!C37,".",'Access-Fev'!D37)</f>
        <v>28.846</v>
      </c>
      <c r="D38" s="23" t="str">
        <f>CONCATENATE('Access-Fev'!E37,".",'Access-Fev'!G37)</f>
        <v>0901.0625</v>
      </c>
      <c r="E38" s="27" t="str">
        <f>'Access-Fev'!F37</f>
        <v>OPERACOES ESPECIAIS: CUMPRIMENTO DE SENTENCAS JUDICIAIS</v>
      </c>
      <c r="F38" s="27" t="str">
        <f>'Access-Fev'!H37</f>
        <v>SENTENCAS JUDICIAIS TRANSITADAS EM JULGADO DE PEQUENO VALOR</v>
      </c>
      <c r="G38" s="23" t="str">
        <f>'Access-Fev'!I37</f>
        <v>1</v>
      </c>
      <c r="H38" s="23" t="str">
        <f>'Access-Fev'!J37</f>
        <v>0100</v>
      </c>
      <c r="I38" s="27" t="str">
        <f>'Access-Fev'!K37</f>
        <v>RECURSOS ORDINARIOS</v>
      </c>
      <c r="J38" s="23" t="str">
        <f>'Access-Fev'!L37</f>
        <v>3</v>
      </c>
      <c r="K38" s="24"/>
      <c r="L38" s="24"/>
      <c r="M38" s="24"/>
      <c r="N38" s="24">
        <f t="shared" ref="N38:N39" si="10">K38+L38-M38</f>
        <v>0</v>
      </c>
      <c r="O38" s="24"/>
      <c r="P38" s="26">
        <f>IF('Access-Fev'!N37=0,'Access-Fev'!M37,0)</f>
        <v>18606721</v>
      </c>
      <c r="Q38" s="26">
        <f>IF('Access-Fev'!N37&gt;0,'Access-Fev'!N37,0)</f>
        <v>0</v>
      </c>
      <c r="R38" s="26">
        <f t="shared" ref="R38:R39" si="11">N38-O38+P38+Q38</f>
        <v>18606721</v>
      </c>
      <c r="S38" s="26">
        <f>'Access-Fev'!O37</f>
        <v>18582405.010000002</v>
      </c>
      <c r="T38" s="41">
        <f t="shared" ref="T38:T39" si="12">IF(R38&gt;0,S38/R38,0)</f>
        <v>0.99869316092824745</v>
      </c>
      <c r="U38" s="26">
        <f>'Access-Fev'!P37</f>
        <v>18582403.850000001</v>
      </c>
      <c r="V38" s="41">
        <f t="shared" ref="V38:V39" si="13">IF(R38&gt;0,U38/R38,0)</f>
        <v>0.9986930985851834</v>
      </c>
      <c r="W38" s="26">
        <f>'Access-Fev'!Q37</f>
        <v>18582403.850000001</v>
      </c>
      <c r="X38" s="41">
        <f t="shared" ref="X38:X39" si="14">IF(R38&gt;0,W38/R38,0)</f>
        <v>0.9986930985851834</v>
      </c>
    </row>
    <row r="39" spans="1:24" s="93" customFormat="1" ht="28.5" customHeight="1" thickBot="1">
      <c r="A39" s="31" t="str">
        <f>'Access-Fev'!A38</f>
        <v>71103</v>
      </c>
      <c r="B39" s="27" t="str">
        <f>'Access-Fev'!B38</f>
        <v>ENCARGOS FINANC.DA UNIAO-SENTENCAS JUDICIAIS</v>
      </c>
      <c r="C39" s="23" t="str">
        <f>CONCATENATE('Access-Fev'!C38,".",'Access-Fev'!D38)</f>
        <v>28.846</v>
      </c>
      <c r="D39" s="23" t="str">
        <f>CONCATENATE('Access-Fev'!E38,".",'Access-Fev'!G38)</f>
        <v>0901.0625</v>
      </c>
      <c r="E39" s="27" t="str">
        <f>'Access-Fev'!F38</f>
        <v>OPERACOES ESPECIAIS: CUMPRIMENTO DE SENTENCAS JUDICIAIS</v>
      </c>
      <c r="F39" s="27" t="str">
        <f>'Access-Fev'!H38</f>
        <v>SENTENCAS JUDICIAIS TRANSITADAS EM JULGADO DE PEQUENO VALOR</v>
      </c>
      <c r="G39" s="23" t="str">
        <f>'Access-Fev'!I38</f>
        <v>1</v>
      </c>
      <c r="H39" s="23" t="str">
        <f>'Access-Fev'!J38</f>
        <v>0100</v>
      </c>
      <c r="I39" s="27" t="str">
        <f>'Access-Fev'!K38</f>
        <v>RECURSOS ORDINARIOS</v>
      </c>
      <c r="J39" s="23" t="str">
        <f>'Access-Fev'!L38</f>
        <v>1</v>
      </c>
      <c r="K39" s="24"/>
      <c r="L39" s="24"/>
      <c r="M39" s="24"/>
      <c r="N39" s="24">
        <f t="shared" si="10"/>
        <v>0</v>
      </c>
      <c r="O39" s="24"/>
      <c r="P39" s="26">
        <f>IF('Access-Fev'!N38=0,'Access-Fev'!M38,0)</f>
        <v>2616659</v>
      </c>
      <c r="Q39" s="26">
        <f>IF('Access-Fev'!N38&gt;0,'Access-Fev'!N38,0)</f>
        <v>0</v>
      </c>
      <c r="R39" s="26">
        <f t="shared" si="11"/>
        <v>2616659</v>
      </c>
      <c r="S39" s="26">
        <f>'Access-Fev'!O38</f>
        <v>2616657.29</v>
      </c>
      <c r="T39" s="41">
        <f t="shared" si="12"/>
        <v>0.99999934649490052</v>
      </c>
      <c r="U39" s="26">
        <f>'Access-Fev'!P38</f>
        <v>2616657.29</v>
      </c>
      <c r="V39" s="41">
        <f t="shared" si="13"/>
        <v>0.99999934649490052</v>
      </c>
      <c r="W39" s="26">
        <f>'Access-Fev'!Q38</f>
        <v>2616657.29</v>
      </c>
      <c r="X39" s="41">
        <f t="shared" si="14"/>
        <v>0.99999934649490052</v>
      </c>
    </row>
    <row r="40" spans="1:24" s="93" customFormat="1" ht="28.5" customHeight="1" thickBot="1">
      <c r="A40" s="103" t="s">
        <v>90</v>
      </c>
      <c r="B40" s="107"/>
      <c r="C40" s="107"/>
      <c r="D40" s="107"/>
      <c r="E40" s="107"/>
      <c r="F40" s="107"/>
      <c r="G40" s="107"/>
      <c r="H40" s="107"/>
      <c r="I40" s="107"/>
      <c r="J40" s="104"/>
      <c r="K40" s="28">
        <f t="shared" ref="K40:S40" si="15">SUM(K10:K39)</f>
        <v>0</v>
      </c>
      <c r="L40" s="28">
        <f t="shared" si="15"/>
        <v>0</v>
      </c>
      <c r="M40" s="28">
        <f t="shared" si="15"/>
        <v>0</v>
      </c>
      <c r="N40" s="28">
        <f t="shared" si="15"/>
        <v>0</v>
      </c>
      <c r="O40" s="28">
        <f t="shared" si="15"/>
        <v>0</v>
      </c>
      <c r="P40" s="42">
        <f t="shared" si="15"/>
        <v>147319254</v>
      </c>
      <c r="Q40" s="42">
        <f t="shared" si="15"/>
        <v>3182774100</v>
      </c>
      <c r="R40" s="42">
        <f t="shared" si="15"/>
        <v>3330093354</v>
      </c>
      <c r="S40" s="42">
        <f t="shared" si="15"/>
        <v>147225295.16999999</v>
      </c>
      <c r="T40" s="43">
        <f>IF(R40&gt;0,S40/R40,0)</f>
        <v>4.4210560942130266E-2</v>
      </c>
      <c r="U40" s="42">
        <f>SUM(U10:U39)</f>
        <v>147225291.10999998</v>
      </c>
      <c r="V40" s="43">
        <f>IF(R40&gt;0,U40/R40,0)</f>
        <v>4.4210559722945228E-2</v>
      </c>
      <c r="W40" s="42">
        <f>SUM(W10:W39)</f>
        <v>147225291.10999998</v>
      </c>
      <c r="X40" s="43">
        <f>IF(R40&gt;0,W40/R40,0)</f>
        <v>4.4210559722945228E-2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91">
        <f>Q40</f>
        <v>3182774100</v>
      </c>
      <c r="R44" s="50">
        <f>+R40</f>
        <v>3330093354</v>
      </c>
      <c r="S44" s="54">
        <f>+S40</f>
        <v>147225295.16999999</v>
      </c>
      <c r="T44" s="54"/>
      <c r="U44" s="54">
        <f>SUM(U40)</f>
        <v>147225291.10999998</v>
      </c>
      <c r="V44" s="52"/>
      <c r="W44" s="54">
        <f>SUM(W40)</f>
        <v>147225291.10999998</v>
      </c>
      <c r="X44" s="49"/>
    </row>
    <row r="45" spans="1:24" ht="33.75" customHeight="1">
      <c r="A45" s="1"/>
      <c r="B45" s="1"/>
      <c r="C45" s="1"/>
      <c r="N45" s="58" t="s">
        <v>128</v>
      </c>
      <c r="O45" s="55"/>
      <c r="P45" s="53"/>
      <c r="Q45" s="91">
        <f>'Access-Fev'!N40</f>
        <v>3182774100</v>
      </c>
      <c r="R45" s="50">
        <f>'Access-Fev'!M40</f>
        <v>3330093354</v>
      </c>
      <c r="S45" s="50">
        <f>'Access-Fev'!O40</f>
        <v>147225295.16999999</v>
      </c>
      <c r="T45" s="95"/>
      <c r="U45" s="50">
        <f>'Access-Fev'!P40</f>
        <v>147225291.10999998</v>
      </c>
      <c r="V45" s="51"/>
      <c r="W45" s="50">
        <f>'Access-Fev'!Q40</f>
        <v>147225291.10999998</v>
      </c>
      <c r="X45" s="49"/>
    </row>
    <row r="46" spans="1:24" ht="33.75" customHeight="1">
      <c r="N46" s="59" t="s">
        <v>17</v>
      </c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 t="s">
        <v>16</v>
      </c>
      <c r="O47" s="55"/>
      <c r="P47" s="48"/>
      <c r="Q47" s="48">
        <f>+Q44-Q45-Q46</f>
        <v>0</v>
      </c>
      <c r="R47" s="48">
        <f>+R44-R45-R46</f>
        <v>0</v>
      </c>
      <c r="S47" s="48">
        <f>+S44-S45-S46</f>
        <v>0</v>
      </c>
      <c r="T47" s="48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65" t="s">
        <v>129</v>
      </c>
      <c r="O48" s="44"/>
      <c r="P48" s="44"/>
      <c r="R48" s="44">
        <v>3330093354</v>
      </c>
      <c r="S48" s="44">
        <v>147225295.16999999</v>
      </c>
      <c r="T48" s="44"/>
      <c r="U48" s="44">
        <v>147225291.11000001</v>
      </c>
      <c r="V48" s="44"/>
      <c r="W48" s="44">
        <v>147225291.11000001</v>
      </c>
      <c r="X48" s="44"/>
    </row>
    <row r="49" spans="14:24" ht="33" customHeight="1">
      <c r="N49" s="65" t="s">
        <v>16</v>
      </c>
      <c r="O49" s="49"/>
      <c r="P49" s="57"/>
      <c r="R49" s="66">
        <f>R48-R45</f>
        <v>0</v>
      </c>
      <c r="S49" s="66">
        <f>S48-S45</f>
        <v>0</v>
      </c>
      <c r="T49" s="66"/>
      <c r="U49" s="66">
        <f>+U40-U48</f>
        <v>0</v>
      </c>
      <c r="V49" s="67"/>
      <c r="W49" s="66">
        <f>+W40-W48</f>
        <v>0</v>
      </c>
      <c r="X49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  <mergeCell ref="A40:J40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0" zoomScaleNormal="100" workbookViewId="0">
      <selection activeCell="M27" sqref="M27:N27"/>
    </sheetView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71" t="s">
        <v>104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71" customFormat="1"/>
    <row r="3" spans="1:1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>
      <c r="A4" s="71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0.5" customHeight="1">
      <c r="A5" s="114" t="s">
        <v>138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10.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>
      <c r="A7" s="71" t="s">
        <v>19</v>
      </c>
      <c r="B7" s="71"/>
      <c r="C7" s="71" t="s">
        <v>20</v>
      </c>
      <c r="D7" s="71" t="s">
        <v>21</v>
      </c>
      <c r="E7" s="71" t="s">
        <v>22</v>
      </c>
      <c r="F7" s="71"/>
      <c r="G7" s="71" t="s">
        <v>23</v>
      </c>
      <c r="H7" s="71"/>
      <c r="I7" s="71" t="s">
        <v>24</v>
      </c>
      <c r="J7" s="71" t="s">
        <v>25</v>
      </c>
      <c r="K7" s="71" t="s">
        <v>26</v>
      </c>
      <c r="L7" s="71" t="s">
        <v>27</v>
      </c>
      <c r="M7" s="71" t="s">
        <v>124</v>
      </c>
      <c r="N7" s="71" t="s">
        <v>125</v>
      </c>
      <c r="O7" s="71" t="s">
        <v>105</v>
      </c>
      <c r="P7" s="71" t="s">
        <v>106</v>
      </c>
      <c r="Q7" s="71" t="s">
        <v>107</v>
      </c>
    </row>
    <row r="8" spans="1:17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126</v>
      </c>
      <c r="N8" s="71" t="s">
        <v>127</v>
      </c>
      <c r="O8" s="71" t="s">
        <v>108</v>
      </c>
      <c r="P8" s="71" t="s">
        <v>109</v>
      </c>
      <c r="Q8" s="71" t="s">
        <v>110</v>
      </c>
    </row>
    <row r="9" spans="1:17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28</v>
      </c>
      <c r="M9" s="71" t="s">
        <v>139</v>
      </c>
      <c r="N9" s="71" t="s">
        <v>139</v>
      </c>
      <c r="O9" s="71" t="s">
        <v>139</v>
      </c>
      <c r="P9" s="71" t="s">
        <v>139</v>
      </c>
      <c r="Q9" s="71" t="s">
        <v>139</v>
      </c>
    </row>
    <row r="10" spans="1:17">
      <c r="A10" s="71" t="s">
        <v>112</v>
      </c>
      <c r="B10" s="71" t="s">
        <v>113</v>
      </c>
      <c r="C10" s="71" t="s">
        <v>31</v>
      </c>
      <c r="D10" s="71" t="s">
        <v>32</v>
      </c>
      <c r="E10" s="71" t="s">
        <v>33</v>
      </c>
      <c r="F10" s="71" t="s">
        <v>34</v>
      </c>
      <c r="G10" s="71" t="s">
        <v>35</v>
      </c>
      <c r="H10" s="71" t="s">
        <v>96</v>
      </c>
      <c r="I10" s="71" t="s">
        <v>13</v>
      </c>
      <c r="J10" s="71" t="s">
        <v>18</v>
      </c>
      <c r="K10" s="71" t="s">
        <v>36</v>
      </c>
      <c r="L10" s="71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1" t="s">
        <v>112</v>
      </c>
      <c r="B11" s="71" t="s">
        <v>113</v>
      </c>
      <c r="C11" s="71" t="s">
        <v>31</v>
      </c>
      <c r="D11" s="71" t="s">
        <v>32</v>
      </c>
      <c r="E11" s="71" t="s">
        <v>33</v>
      </c>
      <c r="F11" s="71" t="s">
        <v>34</v>
      </c>
      <c r="G11" s="71" t="s">
        <v>35</v>
      </c>
      <c r="H11" s="71" t="s">
        <v>96</v>
      </c>
      <c r="I11" s="71" t="s">
        <v>13</v>
      </c>
      <c r="J11" s="71" t="s">
        <v>18</v>
      </c>
      <c r="K11" s="71" t="s">
        <v>36</v>
      </c>
      <c r="L11" s="71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1" t="s">
        <v>29</v>
      </c>
      <c r="B12" s="71" t="s">
        <v>30</v>
      </c>
      <c r="C12" s="71" t="s">
        <v>31</v>
      </c>
      <c r="D12" s="71" t="s">
        <v>32</v>
      </c>
      <c r="E12" s="71" t="s">
        <v>33</v>
      </c>
      <c r="F12" s="71" t="s">
        <v>34</v>
      </c>
      <c r="G12" s="71" t="s">
        <v>35</v>
      </c>
      <c r="H12" s="71" t="s">
        <v>96</v>
      </c>
      <c r="I12" s="71" t="s">
        <v>13</v>
      </c>
      <c r="J12" s="71" t="s">
        <v>18</v>
      </c>
      <c r="K12" s="71" t="s">
        <v>36</v>
      </c>
      <c r="L12" s="71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1" t="s">
        <v>39</v>
      </c>
      <c r="B13" s="71" t="s">
        <v>40</v>
      </c>
      <c r="C13" s="71" t="s">
        <v>31</v>
      </c>
      <c r="D13" s="71" t="s">
        <v>32</v>
      </c>
      <c r="E13" s="71" t="s">
        <v>33</v>
      </c>
      <c r="F13" s="71" t="s">
        <v>34</v>
      </c>
      <c r="G13" s="71" t="s">
        <v>35</v>
      </c>
      <c r="H13" s="71" t="s">
        <v>96</v>
      </c>
      <c r="I13" s="71" t="s">
        <v>13</v>
      </c>
      <c r="J13" s="71" t="s">
        <v>18</v>
      </c>
      <c r="K13" s="71" t="s">
        <v>36</v>
      </c>
      <c r="L13" s="71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1" t="s">
        <v>41</v>
      </c>
      <c r="B14" s="71" t="s">
        <v>42</v>
      </c>
      <c r="C14" s="71" t="s">
        <v>31</v>
      </c>
      <c r="D14" s="71" t="s">
        <v>32</v>
      </c>
      <c r="E14" s="71" t="s">
        <v>33</v>
      </c>
      <c r="F14" s="71" t="s">
        <v>34</v>
      </c>
      <c r="G14" s="71" t="s">
        <v>35</v>
      </c>
      <c r="H14" s="71" t="s">
        <v>96</v>
      </c>
      <c r="I14" s="71" t="s">
        <v>13</v>
      </c>
      <c r="J14" s="71" t="s">
        <v>18</v>
      </c>
      <c r="K14" s="71" t="s">
        <v>36</v>
      </c>
      <c r="L14" s="71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1" t="s">
        <v>41</v>
      </c>
      <c r="B15" s="71" t="s">
        <v>42</v>
      </c>
      <c r="C15" s="71" t="s">
        <v>31</v>
      </c>
      <c r="D15" s="71" t="s">
        <v>32</v>
      </c>
      <c r="E15" s="71" t="s">
        <v>33</v>
      </c>
      <c r="F15" s="71" t="s">
        <v>34</v>
      </c>
      <c r="G15" s="71" t="s">
        <v>35</v>
      </c>
      <c r="H15" s="71" t="s">
        <v>96</v>
      </c>
      <c r="I15" s="71" t="s">
        <v>13</v>
      </c>
      <c r="J15" s="71" t="s">
        <v>18</v>
      </c>
      <c r="K15" s="71" t="s">
        <v>36</v>
      </c>
      <c r="L15" s="71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1" t="s">
        <v>43</v>
      </c>
      <c r="B16" s="71" t="s">
        <v>44</v>
      </c>
      <c r="C16" s="71" t="s">
        <v>31</v>
      </c>
      <c r="D16" s="71" t="s">
        <v>32</v>
      </c>
      <c r="E16" s="71" t="s">
        <v>33</v>
      </c>
      <c r="F16" s="71" t="s">
        <v>34</v>
      </c>
      <c r="G16" s="71" t="s">
        <v>35</v>
      </c>
      <c r="H16" s="71" t="s">
        <v>96</v>
      </c>
      <c r="I16" s="71" t="s">
        <v>13</v>
      </c>
      <c r="J16" s="71" t="s">
        <v>18</v>
      </c>
      <c r="K16" s="71" t="s">
        <v>36</v>
      </c>
      <c r="L16" s="71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1" t="s">
        <v>45</v>
      </c>
      <c r="B17" s="71" t="s">
        <v>46</v>
      </c>
      <c r="C17" s="71" t="s">
        <v>31</v>
      </c>
      <c r="D17" s="71" t="s">
        <v>32</v>
      </c>
      <c r="E17" s="71" t="s">
        <v>33</v>
      </c>
      <c r="F17" s="71" t="s">
        <v>34</v>
      </c>
      <c r="G17" s="71" t="s">
        <v>35</v>
      </c>
      <c r="H17" s="71" t="s">
        <v>96</v>
      </c>
      <c r="I17" s="71" t="s">
        <v>13</v>
      </c>
      <c r="J17" s="71" t="s">
        <v>18</v>
      </c>
      <c r="K17" s="71" t="s">
        <v>36</v>
      </c>
      <c r="L17" s="71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1" t="s">
        <v>45</v>
      </c>
      <c r="B18" s="71" t="s">
        <v>46</v>
      </c>
      <c r="C18" s="71" t="s">
        <v>31</v>
      </c>
      <c r="D18" s="71" t="s">
        <v>32</v>
      </c>
      <c r="E18" s="71" t="s">
        <v>33</v>
      </c>
      <c r="F18" s="71" t="s">
        <v>34</v>
      </c>
      <c r="G18" s="71" t="s">
        <v>35</v>
      </c>
      <c r="H18" s="71" t="s">
        <v>96</v>
      </c>
      <c r="I18" s="71" t="s">
        <v>13</v>
      </c>
      <c r="J18" s="71" t="s">
        <v>18</v>
      </c>
      <c r="K18" s="71" t="s">
        <v>36</v>
      </c>
      <c r="L18" s="71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1" t="s">
        <v>114</v>
      </c>
      <c r="B19" s="71" t="s">
        <v>115</v>
      </c>
      <c r="C19" s="71" t="s">
        <v>31</v>
      </c>
      <c r="D19" s="71" t="s">
        <v>32</v>
      </c>
      <c r="E19" s="71" t="s">
        <v>33</v>
      </c>
      <c r="F19" s="71" t="s">
        <v>34</v>
      </c>
      <c r="G19" s="71" t="s">
        <v>35</v>
      </c>
      <c r="H19" s="71" t="s">
        <v>96</v>
      </c>
      <c r="I19" s="71" t="s">
        <v>13</v>
      </c>
      <c r="J19" s="71" t="s">
        <v>18</v>
      </c>
      <c r="K19" s="71" t="s">
        <v>36</v>
      </c>
      <c r="L19" s="71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1" t="s">
        <v>116</v>
      </c>
      <c r="B20" s="71" t="s">
        <v>117</v>
      </c>
      <c r="C20" s="71" t="s">
        <v>31</v>
      </c>
      <c r="D20" s="71" t="s">
        <v>32</v>
      </c>
      <c r="E20" s="71" t="s">
        <v>33</v>
      </c>
      <c r="F20" s="71" t="s">
        <v>34</v>
      </c>
      <c r="G20" s="71" t="s">
        <v>35</v>
      </c>
      <c r="H20" s="71" t="s">
        <v>96</v>
      </c>
      <c r="I20" s="71" t="s">
        <v>13</v>
      </c>
      <c r="J20" s="71" t="s">
        <v>18</v>
      </c>
      <c r="K20" s="71" t="s">
        <v>36</v>
      </c>
      <c r="L20" s="71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1" t="s">
        <v>98</v>
      </c>
      <c r="B21" s="71" t="s">
        <v>99</v>
      </c>
      <c r="C21" s="71" t="s">
        <v>31</v>
      </c>
      <c r="D21" s="71" t="s">
        <v>32</v>
      </c>
      <c r="E21" s="71" t="s">
        <v>33</v>
      </c>
      <c r="F21" s="71" t="s">
        <v>34</v>
      </c>
      <c r="G21" s="71" t="s">
        <v>35</v>
      </c>
      <c r="H21" s="71" t="s">
        <v>96</v>
      </c>
      <c r="I21" s="71" t="s">
        <v>13</v>
      </c>
      <c r="J21" s="71" t="s">
        <v>18</v>
      </c>
      <c r="K21" s="71" t="s">
        <v>36</v>
      </c>
      <c r="L21" s="71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1" t="s">
        <v>49</v>
      </c>
      <c r="B22" s="71" t="s">
        <v>50</v>
      </c>
      <c r="C22" s="71" t="s">
        <v>31</v>
      </c>
      <c r="D22" s="71" t="s">
        <v>32</v>
      </c>
      <c r="E22" s="71" t="s">
        <v>33</v>
      </c>
      <c r="F22" s="71" t="s">
        <v>34</v>
      </c>
      <c r="G22" s="71" t="s">
        <v>35</v>
      </c>
      <c r="H22" s="71" t="s">
        <v>96</v>
      </c>
      <c r="I22" s="71" t="s">
        <v>13</v>
      </c>
      <c r="J22" s="71" t="s">
        <v>18</v>
      </c>
      <c r="K22" s="71" t="s">
        <v>36</v>
      </c>
      <c r="L22" s="71" t="s">
        <v>12</v>
      </c>
      <c r="M22" s="62">
        <v>0</v>
      </c>
      <c r="N22" s="62">
        <v>0</v>
      </c>
      <c r="O22" s="71"/>
      <c r="P22" s="71"/>
      <c r="Q22" s="71"/>
    </row>
    <row r="23" spans="1:17">
      <c r="A23" s="71" t="s">
        <v>49</v>
      </c>
      <c r="B23" s="71" t="s">
        <v>50</v>
      </c>
      <c r="C23" s="71" t="s">
        <v>31</v>
      </c>
      <c r="D23" s="71" t="s">
        <v>32</v>
      </c>
      <c r="E23" s="71" t="s">
        <v>33</v>
      </c>
      <c r="F23" s="71" t="s">
        <v>34</v>
      </c>
      <c r="G23" s="71" t="s">
        <v>35</v>
      </c>
      <c r="H23" s="71" t="s">
        <v>96</v>
      </c>
      <c r="I23" s="71" t="s">
        <v>13</v>
      </c>
      <c r="J23" s="71" t="s">
        <v>18</v>
      </c>
      <c r="K23" s="71" t="s">
        <v>36</v>
      </c>
      <c r="L23" s="71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1" t="s">
        <v>118</v>
      </c>
      <c r="B24" s="71" t="s">
        <v>97</v>
      </c>
      <c r="C24" s="71" t="s">
        <v>31</v>
      </c>
      <c r="D24" s="71" t="s">
        <v>32</v>
      </c>
      <c r="E24" s="71" t="s">
        <v>33</v>
      </c>
      <c r="F24" s="71" t="s">
        <v>34</v>
      </c>
      <c r="G24" s="71" t="s">
        <v>35</v>
      </c>
      <c r="H24" s="71" t="s">
        <v>96</v>
      </c>
      <c r="I24" s="71" t="s">
        <v>47</v>
      </c>
      <c r="J24" s="71" t="s">
        <v>18</v>
      </c>
      <c r="K24" s="71" t="s">
        <v>36</v>
      </c>
      <c r="L24" s="71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1" t="s">
        <v>118</v>
      </c>
      <c r="B25" s="71" t="s">
        <v>97</v>
      </c>
      <c r="C25" s="71" t="s">
        <v>31</v>
      </c>
      <c r="D25" s="71" t="s">
        <v>32</v>
      </c>
      <c r="E25" s="71" t="s">
        <v>33</v>
      </c>
      <c r="F25" s="71" t="s">
        <v>34</v>
      </c>
      <c r="G25" s="71" t="s">
        <v>35</v>
      </c>
      <c r="H25" s="71" t="s">
        <v>96</v>
      </c>
      <c r="I25" s="71" t="s">
        <v>47</v>
      </c>
      <c r="J25" s="71" t="s">
        <v>18</v>
      </c>
      <c r="K25" s="71" t="s">
        <v>36</v>
      </c>
      <c r="L25" s="71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1" t="s">
        <v>53</v>
      </c>
      <c r="B26" s="71" t="s">
        <v>54</v>
      </c>
      <c r="C26" s="71" t="s">
        <v>31</v>
      </c>
      <c r="D26" s="71" t="s">
        <v>32</v>
      </c>
      <c r="E26" s="71" t="s">
        <v>33</v>
      </c>
      <c r="F26" s="71" t="s">
        <v>34</v>
      </c>
      <c r="G26" s="71" t="s">
        <v>35</v>
      </c>
      <c r="H26" s="71" t="s">
        <v>96</v>
      </c>
      <c r="I26" s="71" t="s">
        <v>47</v>
      </c>
      <c r="J26" s="71" t="s">
        <v>18</v>
      </c>
      <c r="K26" s="71" t="s">
        <v>36</v>
      </c>
      <c r="L26" s="71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1" t="s">
        <v>53</v>
      </c>
      <c r="B27" s="71" t="s">
        <v>54</v>
      </c>
      <c r="C27" s="71" t="s">
        <v>31</v>
      </c>
      <c r="D27" s="71" t="s">
        <v>32</v>
      </c>
      <c r="E27" s="71" t="s">
        <v>33</v>
      </c>
      <c r="F27" s="71" t="s">
        <v>34</v>
      </c>
      <c r="G27" s="71" t="s">
        <v>48</v>
      </c>
      <c r="H27" s="71" t="s">
        <v>100</v>
      </c>
      <c r="I27" s="71" t="s">
        <v>47</v>
      </c>
      <c r="J27" s="71" t="s">
        <v>18</v>
      </c>
      <c r="K27" s="71" t="s">
        <v>36</v>
      </c>
      <c r="L27" s="71" t="s">
        <v>12</v>
      </c>
      <c r="M27" s="62">
        <v>106730615</v>
      </c>
      <c r="N27" s="62">
        <v>0</v>
      </c>
      <c r="O27" s="62">
        <v>106668018.89</v>
      </c>
      <c r="P27" s="62">
        <v>106668018.89</v>
      </c>
      <c r="Q27" s="62">
        <v>106668018.89</v>
      </c>
    </row>
    <row r="28" spans="1:17">
      <c r="A28" s="71" t="s">
        <v>119</v>
      </c>
      <c r="B28" s="71" t="s">
        <v>120</v>
      </c>
      <c r="C28" s="71" t="s">
        <v>31</v>
      </c>
      <c r="D28" s="71" t="s">
        <v>32</v>
      </c>
      <c r="E28" s="71" t="s">
        <v>33</v>
      </c>
      <c r="F28" s="71" t="s">
        <v>34</v>
      </c>
      <c r="G28" s="71" t="s">
        <v>35</v>
      </c>
      <c r="H28" s="71" t="s">
        <v>96</v>
      </c>
      <c r="I28" s="71" t="s">
        <v>47</v>
      </c>
      <c r="J28" s="71" t="s">
        <v>18</v>
      </c>
      <c r="K28" s="71" t="s">
        <v>36</v>
      </c>
      <c r="L28" s="71" t="s">
        <v>12</v>
      </c>
      <c r="M28" s="62">
        <v>2213875587.3200002</v>
      </c>
      <c r="N28" s="62">
        <v>2213875588</v>
      </c>
      <c r="O28" s="62">
        <v>2213159569.1100001</v>
      </c>
      <c r="P28" s="62">
        <v>2213159569.1100001</v>
      </c>
      <c r="Q28" s="62">
        <v>2213159569.1100001</v>
      </c>
    </row>
    <row r="29" spans="1:17">
      <c r="A29" s="71" t="s">
        <v>119</v>
      </c>
      <c r="B29" s="71" t="s">
        <v>120</v>
      </c>
      <c r="C29" s="71" t="s">
        <v>31</v>
      </c>
      <c r="D29" s="71" t="s">
        <v>32</v>
      </c>
      <c r="E29" s="71" t="s">
        <v>33</v>
      </c>
      <c r="F29" s="71" t="s">
        <v>34</v>
      </c>
      <c r="G29" s="71" t="s">
        <v>48</v>
      </c>
      <c r="H29" s="71" t="s">
        <v>100</v>
      </c>
      <c r="I29" s="71" t="s">
        <v>47</v>
      </c>
      <c r="J29" s="71" t="s">
        <v>18</v>
      </c>
      <c r="K29" s="71" t="s">
        <v>36</v>
      </c>
      <c r="L29" s="71" t="s">
        <v>12</v>
      </c>
      <c r="M29" s="62">
        <v>957159361</v>
      </c>
      <c r="N29" s="62">
        <v>0</v>
      </c>
      <c r="O29" s="62">
        <v>955747778.40999997</v>
      </c>
      <c r="P29" s="62">
        <v>955747778.40999997</v>
      </c>
      <c r="Q29" s="62">
        <v>955747778.40999997</v>
      </c>
    </row>
    <row r="30" spans="1:17">
      <c r="A30" s="71" t="s">
        <v>55</v>
      </c>
      <c r="B30" s="71" t="s">
        <v>56</v>
      </c>
      <c r="C30" s="71" t="s">
        <v>31</v>
      </c>
      <c r="D30" s="71" t="s">
        <v>32</v>
      </c>
      <c r="E30" s="71" t="s">
        <v>33</v>
      </c>
      <c r="F30" s="71" t="s">
        <v>34</v>
      </c>
      <c r="G30" s="71" t="s">
        <v>35</v>
      </c>
      <c r="H30" s="71" t="s">
        <v>96</v>
      </c>
      <c r="I30" s="71" t="s">
        <v>13</v>
      </c>
      <c r="J30" s="71" t="s">
        <v>18</v>
      </c>
      <c r="K30" s="71" t="s">
        <v>36</v>
      </c>
      <c r="L30" s="71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1" t="s">
        <v>55</v>
      </c>
      <c r="B31" s="71" t="s">
        <v>56</v>
      </c>
      <c r="C31" s="71" t="s">
        <v>31</v>
      </c>
      <c r="D31" s="71" t="s">
        <v>32</v>
      </c>
      <c r="E31" s="71" t="s">
        <v>33</v>
      </c>
      <c r="F31" s="71" t="s">
        <v>34</v>
      </c>
      <c r="G31" s="71" t="s">
        <v>35</v>
      </c>
      <c r="H31" s="71" t="s">
        <v>96</v>
      </c>
      <c r="I31" s="71" t="s">
        <v>13</v>
      </c>
      <c r="J31" s="71" t="s">
        <v>18</v>
      </c>
      <c r="K31" s="71" t="s">
        <v>36</v>
      </c>
      <c r="L31" s="71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1" t="s">
        <v>55</v>
      </c>
      <c r="B32" s="71" t="s">
        <v>56</v>
      </c>
      <c r="C32" s="71" t="s">
        <v>31</v>
      </c>
      <c r="D32" s="71" t="s">
        <v>32</v>
      </c>
      <c r="E32" s="71" t="s">
        <v>33</v>
      </c>
      <c r="F32" s="71" t="s">
        <v>34</v>
      </c>
      <c r="G32" s="71" t="s">
        <v>35</v>
      </c>
      <c r="H32" s="71" t="s">
        <v>96</v>
      </c>
      <c r="I32" s="71" t="s">
        <v>13</v>
      </c>
      <c r="J32" s="71" t="s">
        <v>121</v>
      </c>
      <c r="K32" s="71" t="s">
        <v>122</v>
      </c>
      <c r="L32" s="71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1" t="s">
        <v>55</v>
      </c>
      <c r="B33" s="71" t="s">
        <v>56</v>
      </c>
      <c r="C33" s="71" t="s">
        <v>31</v>
      </c>
      <c r="D33" s="71" t="s">
        <v>32</v>
      </c>
      <c r="E33" s="71" t="s">
        <v>33</v>
      </c>
      <c r="F33" s="71" t="s">
        <v>34</v>
      </c>
      <c r="G33" s="71" t="s">
        <v>37</v>
      </c>
      <c r="H33" s="71" t="s">
        <v>38</v>
      </c>
      <c r="I33" s="71" t="s">
        <v>13</v>
      </c>
      <c r="J33" s="71" t="s">
        <v>18</v>
      </c>
      <c r="K33" s="71" t="s">
        <v>36</v>
      </c>
      <c r="L33" s="71" t="s">
        <v>13</v>
      </c>
      <c r="M33" s="62">
        <v>4201162</v>
      </c>
      <c r="N33" s="62">
        <v>0</v>
      </c>
      <c r="O33" s="62">
        <v>4201157.79</v>
      </c>
      <c r="P33" s="62">
        <v>4201155.6900000004</v>
      </c>
      <c r="Q33" s="62">
        <v>4201155.6900000004</v>
      </c>
    </row>
    <row r="34" spans="1:17">
      <c r="A34" s="71" t="s">
        <v>55</v>
      </c>
      <c r="B34" s="71" t="s">
        <v>56</v>
      </c>
      <c r="C34" s="71" t="s">
        <v>31</v>
      </c>
      <c r="D34" s="71" t="s">
        <v>32</v>
      </c>
      <c r="E34" s="71" t="s">
        <v>33</v>
      </c>
      <c r="F34" s="71" t="s">
        <v>34</v>
      </c>
      <c r="G34" s="71" t="s">
        <v>48</v>
      </c>
      <c r="H34" s="71" t="s">
        <v>100</v>
      </c>
      <c r="I34" s="71" t="s">
        <v>13</v>
      </c>
      <c r="J34" s="71" t="s">
        <v>18</v>
      </c>
      <c r="K34" s="71" t="s">
        <v>36</v>
      </c>
      <c r="L34" s="71" t="s">
        <v>14</v>
      </c>
      <c r="M34" s="62">
        <v>91295</v>
      </c>
      <c r="N34" s="62">
        <v>0</v>
      </c>
      <c r="O34" s="62">
        <v>91293.11</v>
      </c>
      <c r="P34" s="62">
        <v>91293.11</v>
      </c>
      <c r="Q34" s="62">
        <v>91293.11</v>
      </c>
    </row>
    <row r="35" spans="1:17">
      <c r="A35" s="71" t="s">
        <v>55</v>
      </c>
      <c r="B35" s="71" t="s">
        <v>56</v>
      </c>
      <c r="C35" s="71" t="s">
        <v>31</v>
      </c>
      <c r="D35" s="71" t="s">
        <v>32</v>
      </c>
      <c r="E35" s="71" t="s">
        <v>33</v>
      </c>
      <c r="F35" s="71" t="s">
        <v>34</v>
      </c>
      <c r="G35" s="71" t="s">
        <v>48</v>
      </c>
      <c r="H35" s="71" t="s">
        <v>100</v>
      </c>
      <c r="I35" s="71" t="s">
        <v>13</v>
      </c>
      <c r="J35" s="71" t="s">
        <v>18</v>
      </c>
      <c r="K35" s="71" t="s">
        <v>36</v>
      </c>
      <c r="L35" s="71" t="s">
        <v>12</v>
      </c>
      <c r="M35" s="62">
        <v>243547163</v>
      </c>
      <c r="N35" s="62">
        <v>0</v>
      </c>
      <c r="O35" s="62">
        <v>242955834.78999999</v>
      </c>
      <c r="P35" s="62">
        <v>242955834.78999999</v>
      </c>
      <c r="Q35" s="62">
        <v>242955834.78999999</v>
      </c>
    </row>
    <row r="36" spans="1:17">
      <c r="A36" s="71" t="s">
        <v>55</v>
      </c>
      <c r="B36" s="71" t="s">
        <v>56</v>
      </c>
      <c r="C36" s="71" t="s">
        <v>31</v>
      </c>
      <c r="D36" s="71" t="s">
        <v>32</v>
      </c>
      <c r="E36" s="71" t="s">
        <v>33</v>
      </c>
      <c r="F36" s="71" t="s">
        <v>34</v>
      </c>
      <c r="G36" s="71" t="s">
        <v>48</v>
      </c>
      <c r="H36" s="71" t="s">
        <v>100</v>
      </c>
      <c r="I36" s="71" t="s">
        <v>13</v>
      </c>
      <c r="J36" s="71" t="s">
        <v>18</v>
      </c>
      <c r="K36" s="71" t="s">
        <v>36</v>
      </c>
      <c r="L36" s="71" t="s">
        <v>13</v>
      </c>
      <c r="M36" s="62">
        <v>58478974</v>
      </c>
      <c r="N36" s="62">
        <v>0</v>
      </c>
      <c r="O36" s="62">
        <v>58454079.25</v>
      </c>
      <c r="P36" s="62">
        <v>58454079.25</v>
      </c>
      <c r="Q36" s="62">
        <v>58454079.25</v>
      </c>
    </row>
    <row r="37" spans="1:17">
      <c r="M37" s="62"/>
      <c r="N37" s="62"/>
      <c r="O37" s="62"/>
      <c r="P37" s="62"/>
    </row>
    <row r="38" spans="1:17">
      <c r="M38" s="62">
        <f>SUM(M10:M37)</f>
        <v>4678687953.5799999</v>
      </c>
      <c r="N38" s="62">
        <f t="shared" ref="N38:Q38" si="0">SUM(N10:N37)</f>
        <v>3308467392</v>
      </c>
      <c r="O38" s="62">
        <f t="shared" si="0"/>
        <v>4675684369.749999</v>
      </c>
      <c r="P38" s="62">
        <f t="shared" si="0"/>
        <v>4675684367.6499987</v>
      </c>
      <c r="Q38" s="62">
        <f t="shared" si="0"/>
        <v>4675684367.6499987</v>
      </c>
    </row>
    <row r="39" spans="1:17">
      <c r="M39" s="62"/>
    </row>
    <row r="40" spans="1:17">
      <c r="M40" s="62"/>
      <c r="N40" s="62"/>
      <c r="O40" s="62"/>
      <c r="P40" s="62"/>
    </row>
    <row r="41" spans="1:17">
      <c r="M41" s="62"/>
    </row>
    <row r="42" spans="1:17">
      <c r="M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>
      <selection activeCell="O46" sqref="O46"/>
    </sheetView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s="75" customFormat="1"/>
    <row r="3" spans="1:17">
      <c r="A3" s="75" t="s">
        <v>95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0.5" customHeight="1">
      <c r="A4" s="114" t="s">
        <v>141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17" ht="10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10.5" customHeight="1">
      <c r="A6" s="75" t="s">
        <v>19</v>
      </c>
      <c r="B6" s="75"/>
      <c r="C6" s="75" t="s">
        <v>20</v>
      </c>
      <c r="D6" s="75" t="s">
        <v>21</v>
      </c>
      <c r="E6" s="75" t="s">
        <v>22</v>
      </c>
      <c r="F6" s="75"/>
      <c r="G6" s="75" t="s">
        <v>23</v>
      </c>
      <c r="H6" s="75"/>
      <c r="I6" s="75" t="s">
        <v>24</v>
      </c>
      <c r="J6" s="75" t="s">
        <v>25</v>
      </c>
      <c r="K6" s="75" t="s">
        <v>26</v>
      </c>
      <c r="L6" s="75" t="s">
        <v>27</v>
      </c>
      <c r="M6" s="75" t="s">
        <v>124</v>
      </c>
      <c r="N6" s="75" t="s">
        <v>125</v>
      </c>
      <c r="O6" s="75" t="s">
        <v>105</v>
      </c>
      <c r="P6" s="75" t="s">
        <v>106</v>
      </c>
      <c r="Q6" s="75" t="s">
        <v>107</v>
      </c>
    </row>
    <row r="7" spans="1:17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 t="s">
        <v>126</v>
      </c>
      <c r="N7" s="75" t="s">
        <v>127</v>
      </c>
      <c r="O7" s="75" t="s">
        <v>108</v>
      </c>
      <c r="P7" s="75" t="s">
        <v>109</v>
      </c>
      <c r="Q7" s="75" t="s">
        <v>110</v>
      </c>
    </row>
    <row r="8" spans="1:17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 t="s">
        <v>28</v>
      </c>
      <c r="M8" s="75" t="s">
        <v>139</v>
      </c>
      <c r="N8" s="75" t="s">
        <v>139</v>
      </c>
      <c r="O8" s="75" t="s">
        <v>139</v>
      </c>
      <c r="P8" s="75" t="s">
        <v>139</v>
      </c>
      <c r="Q8" s="75" t="s">
        <v>139</v>
      </c>
    </row>
    <row r="9" spans="1:17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>
      <c r="A10" s="75" t="s">
        <v>112</v>
      </c>
      <c r="B10" s="75" t="s">
        <v>113</v>
      </c>
      <c r="C10" s="75" t="s">
        <v>31</v>
      </c>
      <c r="D10" s="75" t="s">
        <v>32</v>
      </c>
      <c r="E10" s="75" t="s">
        <v>33</v>
      </c>
      <c r="F10" s="75" t="s">
        <v>34</v>
      </c>
      <c r="G10" s="75" t="s">
        <v>35</v>
      </c>
      <c r="H10" s="75" t="s">
        <v>96</v>
      </c>
      <c r="I10" s="75" t="s">
        <v>13</v>
      </c>
      <c r="J10" s="75" t="s">
        <v>18</v>
      </c>
      <c r="K10" s="75" t="s">
        <v>36</v>
      </c>
      <c r="L10" s="75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5" t="s">
        <v>112</v>
      </c>
      <c r="B11" s="75" t="s">
        <v>113</v>
      </c>
      <c r="C11" s="75" t="s">
        <v>31</v>
      </c>
      <c r="D11" s="75" t="s">
        <v>32</v>
      </c>
      <c r="E11" s="75" t="s">
        <v>33</v>
      </c>
      <c r="F11" s="75" t="s">
        <v>34</v>
      </c>
      <c r="G11" s="75" t="s">
        <v>35</v>
      </c>
      <c r="H11" s="75" t="s">
        <v>96</v>
      </c>
      <c r="I11" s="75" t="s">
        <v>13</v>
      </c>
      <c r="J11" s="75" t="s">
        <v>18</v>
      </c>
      <c r="K11" s="75" t="s">
        <v>36</v>
      </c>
      <c r="L11" s="75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5" t="s">
        <v>29</v>
      </c>
      <c r="B12" s="75" t="s">
        <v>30</v>
      </c>
      <c r="C12" s="75" t="s">
        <v>31</v>
      </c>
      <c r="D12" s="75" t="s">
        <v>32</v>
      </c>
      <c r="E12" s="75" t="s">
        <v>33</v>
      </c>
      <c r="F12" s="75" t="s">
        <v>34</v>
      </c>
      <c r="G12" s="75" t="s">
        <v>35</v>
      </c>
      <c r="H12" s="75" t="s">
        <v>96</v>
      </c>
      <c r="I12" s="75" t="s">
        <v>13</v>
      </c>
      <c r="J12" s="75" t="s">
        <v>18</v>
      </c>
      <c r="K12" s="75" t="s">
        <v>36</v>
      </c>
      <c r="L12" s="75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5" t="s">
        <v>39</v>
      </c>
      <c r="B13" s="75" t="s">
        <v>40</v>
      </c>
      <c r="C13" s="75" t="s">
        <v>31</v>
      </c>
      <c r="D13" s="75" t="s">
        <v>32</v>
      </c>
      <c r="E13" s="75" t="s">
        <v>33</v>
      </c>
      <c r="F13" s="75" t="s">
        <v>34</v>
      </c>
      <c r="G13" s="75" t="s">
        <v>35</v>
      </c>
      <c r="H13" s="75" t="s">
        <v>96</v>
      </c>
      <c r="I13" s="75" t="s">
        <v>13</v>
      </c>
      <c r="J13" s="75" t="s">
        <v>18</v>
      </c>
      <c r="K13" s="75" t="s">
        <v>36</v>
      </c>
      <c r="L13" s="75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5" t="s">
        <v>41</v>
      </c>
      <c r="B14" s="75" t="s">
        <v>42</v>
      </c>
      <c r="C14" s="75" t="s">
        <v>31</v>
      </c>
      <c r="D14" s="75" t="s">
        <v>32</v>
      </c>
      <c r="E14" s="75" t="s">
        <v>33</v>
      </c>
      <c r="F14" s="75" t="s">
        <v>34</v>
      </c>
      <c r="G14" s="75" t="s">
        <v>35</v>
      </c>
      <c r="H14" s="75" t="s">
        <v>96</v>
      </c>
      <c r="I14" s="75" t="s">
        <v>13</v>
      </c>
      <c r="J14" s="75" t="s">
        <v>18</v>
      </c>
      <c r="K14" s="75" t="s">
        <v>36</v>
      </c>
      <c r="L14" s="75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5" t="s">
        <v>41</v>
      </c>
      <c r="B15" s="75" t="s">
        <v>42</v>
      </c>
      <c r="C15" s="75" t="s">
        <v>31</v>
      </c>
      <c r="D15" s="75" t="s">
        <v>32</v>
      </c>
      <c r="E15" s="75" t="s">
        <v>33</v>
      </c>
      <c r="F15" s="75" t="s">
        <v>34</v>
      </c>
      <c r="G15" s="75" t="s">
        <v>35</v>
      </c>
      <c r="H15" s="75" t="s">
        <v>96</v>
      </c>
      <c r="I15" s="75" t="s">
        <v>13</v>
      </c>
      <c r="J15" s="75" t="s">
        <v>18</v>
      </c>
      <c r="K15" s="75" t="s">
        <v>36</v>
      </c>
      <c r="L15" s="75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5" t="s">
        <v>43</v>
      </c>
      <c r="B16" s="75" t="s">
        <v>44</v>
      </c>
      <c r="C16" s="75" t="s">
        <v>31</v>
      </c>
      <c r="D16" s="75" t="s">
        <v>32</v>
      </c>
      <c r="E16" s="75" t="s">
        <v>33</v>
      </c>
      <c r="F16" s="75" t="s">
        <v>34</v>
      </c>
      <c r="G16" s="75" t="s">
        <v>35</v>
      </c>
      <c r="H16" s="75" t="s">
        <v>96</v>
      </c>
      <c r="I16" s="75" t="s">
        <v>13</v>
      </c>
      <c r="J16" s="75" t="s">
        <v>18</v>
      </c>
      <c r="K16" s="75" t="s">
        <v>36</v>
      </c>
      <c r="L16" s="75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5" t="s">
        <v>45</v>
      </c>
      <c r="B17" s="75" t="s">
        <v>46</v>
      </c>
      <c r="C17" s="75" t="s">
        <v>31</v>
      </c>
      <c r="D17" s="75" t="s">
        <v>32</v>
      </c>
      <c r="E17" s="75" t="s">
        <v>33</v>
      </c>
      <c r="F17" s="75" t="s">
        <v>34</v>
      </c>
      <c r="G17" s="75" t="s">
        <v>35</v>
      </c>
      <c r="H17" s="75" t="s">
        <v>96</v>
      </c>
      <c r="I17" s="75" t="s">
        <v>13</v>
      </c>
      <c r="J17" s="75" t="s">
        <v>18</v>
      </c>
      <c r="K17" s="75" t="s">
        <v>36</v>
      </c>
      <c r="L17" s="75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5" t="s">
        <v>45</v>
      </c>
      <c r="B18" s="75" t="s">
        <v>46</v>
      </c>
      <c r="C18" s="75" t="s">
        <v>31</v>
      </c>
      <c r="D18" s="75" t="s">
        <v>32</v>
      </c>
      <c r="E18" s="75" t="s">
        <v>33</v>
      </c>
      <c r="F18" s="75" t="s">
        <v>34</v>
      </c>
      <c r="G18" s="75" t="s">
        <v>35</v>
      </c>
      <c r="H18" s="75" t="s">
        <v>96</v>
      </c>
      <c r="I18" s="75" t="s">
        <v>13</v>
      </c>
      <c r="J18" s="75" t="s">
        <v>18</v>
      </c>
      <c r="K18" s="75" t="s">
        <v>36</v>
      </c>
      <c r="L18" s="75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5" t="s">
        <v>114</v>
      </c>
      <c r="B19" s="75" t="s">
        <v>115</v>
      </c>
      <c r="C19" s="75" t="s">
        <v>31</v>
      </c>
      <c r="D19" s="75" t="s">
        <v>32</v>
      </c>
      <c r="E19" s="75" t="s">
        <v>33</v>
      </c>
      <c r="F19" s="75" t="s">
        <v>34</v>
      </c>
      <c r="G19" s="75" t="s">
        <v>35</v>
      </c>
      <c r="H19" s="75" t="s">
        <v>96</v>
      </c>
      <c r="I19" s="75" t="s">
        <v>13</v>
      </c>
      <c r="J19" s="75" t="s">
        <v>18</v>
      </c>
      <c r="K19" s="75" t="s">
        <v>36</v>
      </c>
      <c r="L19" s="75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5" t="s">
        <v>116</v>
      </c>
      <c r="B20" s="75" t="s">
        <v>117</v>
      </c>
      <c r="C20" s="75" t="s">
        <v>31</v>
      </c>
      <c r="D20" s="75" t="s">
        <v>32</v>
      </c>
      <c r="E20" s="75" t="s">
        <v>33</v>
      </c>
      <c r="F20" s="75" t="s">
        <v>34</v>
      </c>
      <c r="G20" s="75" t="s">
        <v>35</v>
      </c>
      <c r="H20" s="75" t="s">
        <v>96</v>
      </c>
      <c r="I20" s="75" t="s">
        <v>13</v>
      </c>
      <c r="J20" s="75" t="s">
        <v>18</v>
      </c>
      <c r="K20" s="75" t="s">
        <v>36</v>
      </c>
      <c r="L20" s="75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5" t="s">
        <v>98</v>
      </c>
      <c r="B21" s="75" t="s">
        <v>99</v>
      </c>
      <c r="C21" s="75" t="s">
        <v>31</v>
      </c>
      <c r="D21" s="75" t="s">
        <v>32</v>
      </c>
      <c r="E21" s="75" t="s">
        <v>33</v>
      </c>
      <c r="F21" s="75" t="s">
        <v>34</v>
      </c>
      <c r="G21" s="75" t="s">
        <v>35</v>
      </c>
      <c r="H21" s="75" t="s">
        <v>96</v>
      </c>
      <c r="I21" s="75" t="s">
        <v>13</v>
      </c>
      <c r="J21" s="75" t="s">
        <v>18</v>
      </c>
      <c r="K21" s="75" t="s">
        <v>36</v>
      </c>
      <c r="L21" s="75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5" t="s">
        <v>49</v>
      </c>
      <c r="B22" s="75" t="s">
        <v>50</v>
      </c>
      <c r="C22" s="75" t="s">
        <v>31</v>
      </c>
      <c r="D22" s="75" t="s">
        <v>32</v>
      </c>
      <c r="E22" s="75" t="s">
        <v>33</v>
      </c>
      <c r="F22" s="75" t="s">
        <v>34</v>
      </c>
      <c r="G22" s="75" t="s">
        <v>35</v>
      </c>
      <c r="H22" s="75" t="s">
        <v>96</v>
      </c>
      <c r="I22" s="75" t="s">
        <v>13</v>
      </c>
      <c r="J22" s="75" t="s">
        <v>18</v>
      </c>
      <c r="K22" s="75" t="s">
        <v>36</v>
      </c>
      <c r="L22" s="75" t="s">
        <v>12</v>
      </c>
      <c r="M22" s="62">
        <v>0</v>
      </c>
      <c r="N22" s="62">
        <v>0</v>
      </c>
      <c r="O22" s="75"/>
      <c r="P22" s="75"/>
      <c r="Q22" s="75"/>
    </row>
    <row r="23" spans="1:17">
      <c r="A23" s="75" t="s">
        <v>49</v>
      </c>
      <c r="B23" s="75" t="s">
        <v>50</v>
      </c>
      <c r="C23" s="75" t="s">
        <v>31</v>
      </c>
      <c r="D23" s="75" t="s">
        <v>32</v>
      </c>
      <c r="E23" s="75" t="s">
        <v>33</v>
      </c>
      <c r="F23" s="75" t="s">
        <v>34</v>
      </c>
      <c r="G23" s="75" t="s">
        <v>35</v>
      </c>
      <c r="H23" s="75" t="s">
        <v>96</v>
      </c>
      <c r="I23" s="75" t="s">
        <v>13</v>
      </c>
      <c r="J23" s="75" t="s">
        <v>18</v>
      </c>
      <c r="K23" s="75" t="s">
        <v>36</v>
      </c>
      <c r="L23" s="75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5" t="s">
        <v>118</v>
      </c>
      <c r="B24" s="75" t="s">
        <v>97</v>
      </c>
      <c r="C24" s="75" t="s">
        <v>31</v>
      </c>
      <c r="D24" s="75" t="s">
        <v>32</v>
      </c>
      <c r="E24" s="75" t="s">
        <v>33</v>
      </c>
      <c r="F24" s="75" t="s">
        <v>34</v>
      </c>
      <c r="G24" s="75" t="s">
        <v>35</v>
      </c>
      <c r="H24" s="75" t="s">
        <v>96</v>
      </c>
      <c r="I24" s="75" t="s">
        <v>47</v>
      </c>
      <c r="J24" s="75" t="s">
        <v>18</v>
      </c>
      <c r="K24" s="75" t="s">
        <v>36</v>
      </c>
      <c r="L24" s="75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5" t="s">
        <v>118</v>
      </c>
      <c r="B25" s="75" t="s">
        <v>97</v>
      </c>
      <c r="C25" s="75" t="s">
        <v>31</v>
      </c>
      <c r="D25" s="75" t="s">
        <v>32</v>
      </c>
      <c r="E25" s="75" t="s">
        <v>33</v>
      </c>
      <c r="F25" s="75" t="s">
        <v>34</v>
      </c>
      <c r="G25" s="75" t="s">
        <v>35</v>
      </c>
      <c r="H25" s="75" t="s">
        <v>96</v>
      </c>
      <c r="I25" s="75" t="s">
        <v>47</v>
      </c>
      <c r="J25" s="75" t="s">
        <v>18</v>
      </c>
      <c r="K25" s="75" t="s">
        <v>36</v>
      </c>
      <c r="L25" s="75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5" t="s">
        <v>53</v>
      </c>
      <c r="B26" s="75" t="s">
        <v>54</v>
      </c>
      <c r="C26" s="75" t="s">
        <v>31</v>
      </c>
      <c r="D26" s="75" t="s">
        <v>32</v>
      </c>
      <c r="E26" s="75" t="s">
        <v>33</v>
      </c>
      <c r="F26" s="75" t="s">
        <v>34</v>
      </c>
      <c r="G26" s="75" t="s">
        <v>35</v>
      </c>
      <c r="H26" s="75" t="s">
        <v>96</v>
      </c>
      <c r="I26" s="75" t="s">
        <v>47</v>
      </c>
      <c r="J26" s="75" t="s">
        <v>18</v>
      </c>
      <c r="K26" s="75" t="s">
        <v>36</v>
      </c>
      <c r="L26" s="75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5" t="s">
        <v>53</v>
      </c>
      <c r="B27" s="75" t="s">
        <v>54</v>
      </c>
      <c r="C27" s="75" t="s">
        <v>31</v>
      </c>
      <c r="D27" s="75" t="s">
        <v>32</v>
      </c>
      <c r="E27" s="75" t="s">
        <v>33</v>
      </c>
      <c r="F27" s="75" t="s">
        <v>34</v>
      </c>
      <c r="G27" s="75" t="s">
        <v>48</v>
      </c>
      <c r="H27" s="75" t="s">
        <v>100</v>
      </c>
      <c r="I27" s="75" t="s">
        <v>47</v>
      </c>
      <c r="J27" s="75" t="s">
        <v>18</v>
      </c>
      <c r="K27" s="75" t="s">
        <v>36</v>
      </c>
      <c r="L27" s="75" t="s">
        <v>12</v>
      </c>
      <c r="M27" s="62">
        <v>122545075</v>
      </c>
      <c r="N27" s="62">
        <v>0</v>
      </c>
      <c r="O27" s="62">
        <v>122431836.40000001</v>
      </c>
      <c r="P27" s="62">
        <v>122431836.40000001</v>
      </c>
      <c r="Q27" s="62">
        <v>122431836.40000001</v>
      </c>
    </row>
    <row r="28" spans="1:17">
      <c r="A28" s="75" t="s">
        <v>119</v>
      </c>
      <c r="B28" s="75" t="s">
        <v>120</v>
      </c>
      <c r="C28" s="75" t="s">
        <v>31</v>
      </c>
      <c r="D28" s="75" t="s">
        <v>32</v>
      </c>
      <c r="E28" s="75" t="s">
        <v>33</v>
      </c>
      <c r="F28" s="75" t="s">
        <v>34</v>
      </c>
      <c r="G28" s="75" t="s">
        <v>35</v>
      </c>
      <c r="H28" s="75" t="s">
        <v>96</v>
      </c>
      <c r="I28" s="75" t="s">
        <v>47</v>
      </c>
      <c r="J28" s="75" t="s">
        <v>18</v>
      </c>
      <c r="K28" s="75" t="s">
        <v>36</v>
      </c>
      <c r="L28" s="75" t="s">
        <v>12</v>
      </c>
      <c r="M28" s="62">
        <v>2213875587.3200002</v>
      </c>
      <c r="N28" s="62">
        <v>2213875588</v>
      </c>
      <c r="O28" s="62">
        <v>2213153503.5999999</v>
      </c>
      <c r="P28" s="62">
        <v>2213153503.5999999</v>
      </c>
      <c r="Q28" s="62">
        <v>2213153503.5999999</v>
      </c>
    </row>
    <row r="29" spans="1:17">
      <c r="A29" s="75" t="s">
        <v>119</v>
      </c>
      <c r="B29" s="75" t="s">
        <v>120</v>
      </c>
      <c r="C29" s="75" t="s">
        <v>31</v>
      </c>
      <c r="D29" s="75" t="s">
        <v>32</v>
      </c>
      <c r="E29" s="75" t="s">
        <v>33</v>
      </c>
      <c r="F29" s="75" t="s">
        <v>34</v>
      </c>
      <c r="G29" s="75" t="s">
        <v>48</v>
      </c>
      <c r="H29" s="75" t="s">
        <v>100</v>
      </c>
      <c r="I29" s="75" t="s">
        <v>47</v>
      </c>
      <c r="J29" s="75" t="s">
        <v>18</v>
      </c>
      <c r="K29" s="75" t="s">
        <v>36</v>
      </c>
      <c r="L29" s="75" t="s">
        <v>12</v>
      </c>
      <c r="M29" s="62">
        <v>1105879520</v>
      </c>
      <c r="N29" s="62">
        <v>0</v>
      </c>
      <c r="O29" s="62">
        <v>1104004267.6900001</v>
      </c>
      <c r="P29" s="62">
        <v>1104004267.6900001</v>
      </c>
      <c r="Q29" s="62">
        <v>1104004267.6900001</v>
      </c>
    </row>
    <row r="30" spans="1:17">
      <c r="A30" s="75" t="s">
        <v>55</v>
      </c>
      <c r="B30" s="75" t="s">
        <v>56</v>
      </c>
      <c r="C30" s="75" t="s">
        <v>31</v>
      </c>
      <c r="D30" s="75" t="s">
        <v>32</v>
      </c>
      <c r="E30" s="75" t="s">
        <v>33</v>
      </c>
      <c r="F30" s="75" t="s">
        <v>34</v>
      </c>
      <c r="G30" s="75" t="s">
        <v>35</v>
      </c>
      <c r="H30" s="75" t="s">
        <v>96</v>
      </c>
      <c r="I30" s="75" t="s">
        <v>13</v>
      </c>
      <c r="J30" s="75" t="s">
        <v>18</v>
      </c>
      <c r="K30" s="75" t="s">
        <v>36</v>
      </c>
      <c r="L30" s="75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5" t="s">
        <v>55</v>
      </c>
      <c r="B31" s="75" t="s">
        <v>56</v>
      </c>
      <c r="C31" s="75" t="s">
        <v>31</v>
      </c>
      <c r="D31" s="75" t="s">
        <v>32</v>
      </c>
      <c r="E31" s="75" t="s">
        <v>33</v>
      </c>
      <c r="F31" s="75" t="s">
        <v>34</v>
      </c>
      <c r="G31" s="75" t="s">
        <v>35</v>
      </c>
      <c r="H31" s="75" t="s">
        <v>96</v>
      </c>
      <c r="I31" s="75" t="s">
        <v>13</v>
      </c>
      <c r="J31" s="75" t="s">
        <v>18</v>
      </c>
      <c r="K31" s="75" t="s">
        <v>36</v>
      </c>
      <c r="L31" s="75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5" t="s">
        <v>55</v>
      </c>
      <c r="B32" s="75" t="s">
        <v>56</v>
      </c>
      <c r="C32" s="75" t="s">
        <v>31</v>
      </c>
      <c r="D32" s="75" t="s">
        <v>32</v>
      </c>
      <c r="E32" s="75" t="s">
        <v>33</v>
      </c>
      <c r="F32" s="75" t="s">
        <v>34</v>
      </c>
      <c r="G32" s="75" t="s">
        <v>35</v>
      </c>
      <c r="H32" s="75" t="s">
        <v>96</v>
      </c>
      <c r="I32" s="75" t="s">
        <v>13</v>
      </c>
      <c r="J32" s="75" t="s">
        <v>121</v>
      </c>
      <c r="K32" s="75" t="s">
        <v>122</v>
      </c>
      <c r="L32" s="75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5" t="s">
        <v>55</v>
      </c>
      <c r="B33" s="75" t="s">
        <v>56</v>
      </c>
      <c r="C33" s="75" t="s">
        <v>31</v>
      </c>
      <c r="D33" s="75" t="s">
        <v>32</v>
      </c>
      <c r="E33" s="75" t="s">
        <v>33</v>
      </c>
      <c r="F33" s="75" t="s">
        <v>34</v>
      </c>
      <c r="G33" s="75" t="s">
        <v>37</v>
      </c>
      <c r="H33" s="75" t="s">
        <v>38</v>
      </c>
      <c r="I33" s="75" t="s">
        <v>13</v>
      </c>
      <c r="J33" s="75" t="s">
        <v>18</v>
      </c>
      <c r="K33" s="75" t="s">
        <v>36</v>
      </c>
      <c r="L33" s="75" t="s">
        <v>13</v>
      </c>
      <c r="M33" s="62">
        <v>4775038</v>
      </c>
      <c r="N33" s="62">
        <v>0</v>
      </c>
      <c r="O33" s="62">
        <v>4775032.37</v>
      </c>
      <c r="P33" s="62">
        <v>4775030.2699999996</v>
      </c>
      <c r="Q33" s="62">
        <v>4775030.2699999996</v>
      </c>
    </row>
    <row r="34" spans="1:17">
      <c r="A34" s="75" t="s">
        <v>55</v>
      </c>
      <c r="B34" s="75" t="s">
        <v>56</v>
      </c>
      <c r="C34" s="75" t="s">
        <v>31</v>
      </c>
      <c r="D34" s="75" t="s">
        <v>32</v>
      </c>
      <c r="E34" s="75" t="s">
        <v>33</v>
      </c>
      <c r="F34" s="75" t="s">
        <v>34</v>
      </c>
      <c r="G34" s="75" t="s">
        <v>48</v>
      </c>
      <c r="H34" s="75" t="s">
        <v>100</v>
      </c>
      <c r="I34" s="75" t="s">
        <v>13</v>
      </c>
      <c r="J34" s="75" t="s">
        <v>18</v>
      </c>
      <c r="K34" s="75" t="s">
        <v>36</v>
      </c>
      <c r="L34" s="75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5" t="s">
        <v>55</v>
      </c>
      <c r="B35" s="75" t="s">
        <v>56</v>
      </c>
      <c r="C35" s="75" t="s">
        <v>31</v>
      </c>
      <c r="D35" s="75" t="s">
        <v>32</v>
      </c>
      <c r="E35" s="75" t="s">
        <v>33</v>
      </c>
      <c r="F35" s="75" t="s">
        <v>34</v>
      </c>
      <c r="G35" s="75" t="s">
        <v>48</v>
      </c>
      <c r="H35" s="75" t="s">
        <v>100</v>
      </c>
      <c r="I35" s="75" t="s">
        <v>13</v>
      </c>
      <c r="J35" s="75" t="s">
        <v>18</v>
      </c>
      <c r="K35" s="75" t="s">
        <v>36</v>
      </c>
      <c r="L35" s="75" t="s">
        <v>12</v>
      </c>
      <c r="M35" s="62">
        <v>263335313</v>
      </c>
      <c r="N35" s="62">
        <v>0</v>
      </c>
      <c r="O35" s="62">
        <v>263276572.19999999</v>
      </c>
      <c r="P35" s="62">
        <v>263276572.19999999</v>
      </c>
      <c r="Q35" s="62">
        <v>263276572.19999999</v>
      </c>
    </row>
    <row r="36" spans="1:17">
      <c r="A36" s="75" t="s">
        <v>55</v>
      </c>
      <c r="B36" s="75" t="s">
        <v>56</v>
      </c>
      <c r="C36" s="75" t="s">
        <v>31</v>
      </c>
      <c r="D36" s="75" t="s">
        <v>32</v>
      </c>
      <c r="E36" s="75" t="s">
        <v>33</v>
      </c>
      <c r="F36" s="75" t="s">
        <v>34</v>
      </c>
      <c r="G36" s="75" t="s">
        <v>48</v>
      </c>
      <c r="H36" s="75" t="s">
        <v>100</v>
      </c>
      <c r="I36" s="75" t="s">
        <v>13</v>
      </c>
      <c r="J36" s="75" t="s">
        <v>18</v>
      </c>
      <c r="K36" s="75" t="s">
        <v>36</v>
      </c>
      <c r="L36" s="75" t="s">
        <v>13</v>
      </c>
      <c r="M36" s="62">
        <v>62208236</v>
      </c>
      <c r="N36" s="62">
        <v>0</v>
      </c>
      <c r="O36" s="62">
        <v>62183340.399999999</v>
      </c>
      <c r="P36" s="62">
        <v>62183340.399999999</v>
      </c>
      <c r="Q36" s="62">
        <v>62183340.399999999</v>
      </c>
    </row>
    <row r="37" spans="1:17">
      <c r="A37" t="s">
        <v>51</v>
      </c>
      <c r="B37" t="s">
        <v>52</v>
      </c>
      <c r="C37" t="s">
        <v>31</v>
      </c>
      <c r="D37" t="s">
        <v>32</v>
      </c>
      <c r="E37" t="s">
        <v>33</v>
      </c>
      <c r="F37" t="s">
        <v>34</v>
      </c>
      <c r="G37" t="s">
        <v>37</v>
      </c>
      <c r="H37" t="s">
        <v>38</v>
      </c>
      <c r="M37" s="62"/>
      <c r="N37" s="62"/>
      <c r="O37" s="62"/>
      <c r="P37" s="62"/>
    </row>
    <row r="38" spans="1:17">
      <c r="A38" t="s">
        <v>101</v>
      </c>
      <c r="B38" t="s">
        <v>102</v>
      </c>
      <c r="C38" t="s">
        <v>31</v>
      </c>
      <c r="D38" t="s">
        <v>32</v>
      </c>
      <c r="E38" t="s">
        <v>33</v>
      </c>
      <c r="F38" t="s">
        <v>34</v>
      </c>
      <c r="G38" t="s">
        <v>35</v>
      </c>
      <c r="H38" t="s">
        <v>96</v>
      </c>
      <c r="M38" s="62">
        <f>SUM(M10:M37)</f>
        <v>4867492929.5799999</v>
      </c>
      <c r="N38" s="62">
        <f t="shared" ref="N38:Q38" si="0">SUM(N10:N37)</f>
        <v>3308467392</v>
      </c>
      <c r="O38" s="62">
        <f t="shared" si="0"/>
        <v>4864501553.1699991</v>
      </c>
      <c r="P38" s="62">
        <f t="shared" si="0"/>
        <v>4864501551.0699997</v>
      </c>
      <c r="Q38" s="62">
        <f t="shared" si="0"/>
        <v>4864501551.0699997</v>
      </c>
    </row>
    <row r="39" spans="1:17">
      <c r="A39" t="s">
        <v>53</v>
      </c>
      <c r="B39" t="s">
        <v>54</v>
      </c>
      <c r="C39" t="s">
        <v>31</v>
      </c>
      <c r="D39" t="s">
        <v>32</v>
      </c>
      <c r="E39" t="s">
        <v>33</v>
      </c>
      <c r="F39" t="s">
        <v>34</v>
      </c>
      <c r="G39" t="s">
        <v>35</v>
      </c>
      <c r="H39" t="s">
        <v>96</v>
      </c>
      <c r="M39" s="62"/>
    </row>
    <row r="40" spans="1:17">
      <c r="A40" t="s">
        <v>53</v>
      </c>
      <c r="B40" t="s">
        <v>54</v>
      </c>
      <c r="C40" t="s">
        <v>31</v>
      </c>
      <c r="D40" t="s">
        <v>32</v>
      </c>
      <c r="E40" t="s">
        <v>33</v>
      </c>
      <c r="F40" t="s">
        <v>34</v>
      </c>
      <c r="G40" t="s">
        <v>48</v>
      </c>
      <c r="H40" t="s">
        <v>100</v>
      </c>
      <c r="M40" s="62"/>
      <c r="N40" s="62"/>
      <c r="O40" s="62"/>
      <c r="P40" s="62"/>
    </row>
    <row r="41" spans="1:17">
      <c r="A41" t="s">
        <v>55</v>
      </c>
      <c r="B41" t="s">
        <v>56</v>
      </c>
      <c r="C41" t="s">
        <v>31</v>
      </c>
      <c r="D41" t="s">
        <v>32</v>
      </c>
      <c r="E41" t="s">
        <v>33</v>
      </c>
      <c r="F41" t="s">
        <v>34</v>
      </c>
      <c r="G41" t="s">
        <v>35</v>
      </c>
      <c r="H41" t="s">
        <v>96</v>
      </c>
      <c r="M41" s="62"/>
    </row>
    <row r="42" spans="1:17">
      <c r="A42" t="s">
        <v>55</v>
      </c>
      <c r="B42" t="s">
        <v>56</v>
      </c>
      <c r="C42" t="s">
        <v>31</v>
      </c>
      <c r="D42" t="s">
        <v>32</v>
      </c>
      <c r="E42" t="s">
        <v>33</v>
      </c>
      <c r="F42" t="s">
        <v>34</v>
      </c>
      <c r="G42" t="s">
        <v>35</v>
      </c>
      <c r="H42" t="s">
        <v>96</v>
      </c>
      <c r="M42" s="62"/>
    </row>
    <row r="43" spans="1:17">
      <c r="A43" t="s">
        <v>55</v>
      </c>
      <c r="B43" t="s">
        <v>56</v>
      </c>
      <c r="C43" t="s">
        <v>31</v>
      </c>
      <c r="D43" t="s">
        <v>32</v>
      </c>
      <c r="E43" t="s">
        <v>33</v>
      </c>
      <c r="F43" t="s">
        <v>34</v>
      </c>
      <c r="G43" t="s">
        <v>35</v>
      </c>
      <c r="H43" t="s">
        <v>96</v>
      </c>
      <c r="M43" s="62"/>
    </row>
    <row r="44" spans="1:17">
      <c r="A44" t="s">
        <v>55</v>
      </c>
      <c r="B44" t="s">
        <v>56</v>
      </c>
      <c r="C44" t="s">
        <v>31</v>
      </c>
      <c r="D44" t="s">
        <v>32</v>
      </c>
      <c r="E44" t="s">
        <v>33</v>
      </c>
      <c r="F44" t="s">
        <v>34</v>
      </c>
      <c r="G44" t="s">
        <v>37</v>
      </c>
      <c r="H44" t="s">
        <v>38</v>
      </c>
      <c r="M44" s="62"/>
      <c r="N44" s="62"/>
      <c r="O44" s="62"/>
      <c r="P44" s="62"/>
    </row>
    <row r="45" spans="1:17">
      <c r="A45" t="s">
        <v>55</v>
      </c>
      <c r="B45" t="s">
        <v>56</v>
      </c>
      <c r="C45" t="s">
        <v>31</v>
      </c>
      <c r="D45" t="s">
        <v>32</v>
      </c>
      <c r="E45" t="s">
        <v>33</v>
      </c>
      <c r="F45" t="s">
        <v>34</v>
      </c>
      <c r="G45" t="s">
        <v>48</v>
      </c>
      <c r="H45" t="s">
        <v>100</v>
      </c>
      <c r="M45" s="62"/>
      <c r="N45" s="62"/>
      <c r="O45" s="62"/>
      <c r="P45" s="62"/>
    </row>
    <row r="46" spans="1:17">
      <c r="A46" t="s">
        <v>55</v>
      </c>
      <c r="B46" t="s">
        <v>56</v>
      </c>
      <c r="C46" t="s">
        <v>31</v>
      </c>
      <c r="D46" t="s">
        <v>32</v>
      </c>
      <c r="E46" t="s">
        <v>33</v>
      </c>
      <c r="F46" t="s">
        <v>34</v>
      </c>
      <c r="G46" t="s">
        <v>48</v>
      </c>
      <c r="H46" t="s">
        <v>100</v>
      </c>
      <c r="M46" s="62"/>
      <c r="N46" s="62"/>
      <c r="O46" s="62"/>
      <c r="P46" s="62"/>
    </row>
    <row r="47" spans="1:17">
      <c r="A47" t="s">
        <v>55</v>
      </c>
      <c r="B47" t="s">
        <v>56</v>
      </c>
      <c r="C47" t="s">
        <v>31</v>
      </c>
      <c r="D47" t="s">
        <v>32</v>
      </c>
      <c r="E47" t="s">
        <v>33</v>
      </c>
      <c r="F47" t="s">
        <v>34</v>
      </c>
      <c r="G47" t="s">
        <v>48</v>
      </c>
      <c r="H47" t="s">
        <v>100</v>
      </c>
      <c r="M47" s="62"/>
      <c r="N47" s="62"/>
      <c r="O47" s="62"/>
      <c r="P47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zoomScale="85" zoomScaleNormal="85" workbookViewId="0">
      <selection activeCell="P41" sqref="P41"/>
    </sheetView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79" t="s">
        <v>104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10.5" customHeight="1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0.5" customHeight="1">
      <c r="A4" s="114" t="s">
        <v>144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17" ht="10.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>
      <c r="A6" s="79" t="s">
        <v>19</v>
      </c>
      <c r="B6" s="79"/>
      <c r="C6" s="79" t="s">
        <v>20</v>
      </c>
      <c r="D6" s="79" t="s">
        <v>21</v>
      </c>
      <c r="E6" s="79" t="s">
        <v>22</v>
      </c>
      <c r="F6" s="79"/>
      <c r="G6" s="79" t="s">
        <v>23</v>
      </c>
      <c r="H6" s="79"/>
      <c r="I6" s="79" t="s">
        <v>24</v>
      </c>
      <c r="J6" s="79" t="s">
        <v>25</v>
      </c>
      <c r="K6" s="79" t="s">
        <v>26</v>
      </c>
      <c r="L6" s="79" t="s">
        <v>27</v>
      </c>
      <c r="M6" s="79" t="s">
        <v>124</v>
      </c>
      <c r="N6" s="79" t="s">
        <v>125</v>
      </c>
      <c r="O6" s="79" t="s">
        <v>105</v>
      </c>
      <c r="P6" s="79" t="s">
        <v>106</v>
      </c>
      <c r="Q6" s="79" t="s">
        <v>107</v>
      </c>
    </row>
    <row r="7" spans="1:17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 t="s">
        <v>126</v>
      </c>
      <c r="N7" s="79" t="s">
        <v>127</v>
      </c>
      <c r="O7" s="79" t="s">
        <v>108</v>
      </c>
      <c r="P7" s="79" t="s">
        <v>109</v>
      </c>
      <c r="Q7" s="79" t="s">
        <v>110</v>
      </c>
    </row>
    <row r="8" spans="1:17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 t="s">
        <v>28</v>
      </c>
      <c r="M8" s="79" t="s">
        <v>139</v>
      </c>
      <c r="N8" s="79" t="s">
        <v>139</v>
      </c>
      <c r="O8" s="79" t="s">
        <v>139</v>
      </c>
      <c r="P8" s="79" t="s">
        <v>139</v>
      </c>
      <c r="Q8" s="79" t="s">
        <v>139</v>
      </c>
    </row>
    <row r="9" spans="1:17" s="79" customFormat="1"/>
    <row r="10" spans="1:17">
      <c r="A10" s="79" t="s">
        <v>112</v>
      </c>
      <c r="B10" s="79" t="s">
        <v>113</v>
      </c>
      <c r="C10" s="79" t="s">
        <v>31</v>
      </c>
      <c r="D10" s="79" t="s">
        <v>32</v>
      </c>
      <c r="E10" s="79" t="s">
        <v>33</v>
      </c>
      <c r="F10" s="79" t="s">
        <v>34</v>
      </c>
      <c r="G10" s="79" t="s">
        <v>35</v>
      </c>
      <c r="H10" s="79" t="s">
        <v>96</v>
      </c>
      <c r="I10" s="79" t="s">
        <v>13</v>
      </c>
      <c r="J10" s="79" t="s">
        <v>18</v>
      </c>
      <c r="K10" s="79" t="s">
        <v>36</v>
      </c>
      <c r="L10" s="79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9" t="s">
        <v>112</v>
      </c>
      <c r="B11" s="79" t="s">
        <v>113</v>
      </c>
      <c r="C11" s="79" t="s">
        <v>31</v>
      </c>
      <c r="D11" s="79" t="s">
        <v>32</v>
      </c>
      <c r="E11" s="79" t="s">
        <v>33</v>
      </c>
      <c r="F11" s="79" t="s">
        <v>34</v>
      </c>
      <c r="G11" s="79" t="s">
        <v>35</v>
      </c>
      <c r="H11" s="79" t="s">
        <v>96</v>
      </c>
      <c r="I11" s="79" t="s">
        <v>13</v>
      </c>
      <c r="J11" s="79" t="s">
        <v>18</v>
      </c>
      <c r="K11" s="79" t="s">
        <v>36</v>
      </c>
      <c r="L11" s="79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9" t="s">
        <v>29</v>
      </c>
      <c r="B12" s="79" t="s">
        <v>30</v>
      </c>
      <c r="C12" s="79" t="s">
        <v>31</v>
      </c>
      <c r="D12" s="79" t="s">
        <v>32</v>
      </c>
      <c r="E12" s="79" t="s">
        <v>33</v>
      </c>
      <c r="F12" s="79" t="s">
        <v>34</v>
      </c>
      <c r="G12" s="79" t="s">
        <v>35</v>
      </c>
      <c r="H12" s="79" t="s">
        <v>96</v>
      </c>
      <c r="I12" s="79" t="s">
        <v>13</v>
      </c>
      <c r="J12" s="79" t="s">
        <v>18</v>
      </c>
      <c r="K12" s="79" t="s">
        <v>36</v>
      </c>
      <c r="L12" s="79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9" t="s">
        <v>39</v>
      </c>
      <c r="B13" s="79" t="s">
        <v>40</v>
      </c>
      <c r="C13" s="79" t="s">
        <v>31</v>
      </c>
      <c r="D13" s="79" t="s">
        <v>32</v>
      </c>
      <c r="E13" s="79" t="s">
        <v>33</v>
      </c>
      <c r="F13" s="79" t="s">
        <v>34</v>
      </c>
      <c r="G13" s="79" t="s">
        <v>35</v>
      </c>
      <c r="H13" s="79" t="s">
        <v>96</v>
      </c>
      <c r="I13" s="79" t="s">
        <v>13</v>
      </c>
      <c r="J13" s="79" t="s">
        <v>18</v>
      </c>
      <c r="K13" s="79" t="s">
        <v>36</v>
      </c>
      <c r="L13" s="79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9" t="s">
        <v>41</v>
      </c>
      <c r="B14" s="79" t="s">
        <v>42</v>
      </c>
      <c r="C14" s="79" t="s">
        <v>31</v>
      </c>
      <c r="D14" s="79" t="s">
        <v>32</v>
      </c>
      <c r="E14" s="79" t="s">
        <v>33</v>
      </c>
      <c r="F14" s="79" t="s">
        <v>34</v>
      </c>
      <c r="G14" s="79" t="s">
        <v>35</v>
      </c>
      <c r="H14" s="79" t="s">
        <v>96</v>
      </c>
      <c r="I14" s="79" t="s">
        <v>13</v>
      </c>
      <c r="J14" s="79" t="s">
        <v>18</v>
      </c>
      <c r="K14" s="79" t="s">
        <v>36</v>
      </c>
      <c r="L14" s="79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9" t="s">
        <v>41</v>
      </c>
      <c r="B15" s="79" t="s">
        <v>42</v>
      </c>
      <c r="C15" s="79" t="s">
        <v>31</v>
      </c>
      <c r="D15" s="79" t="s">
        <v>32</v>
      </c>
      <c r="E15" s="79" t="s">
        <v>33</v>
      </c>
      <c r="F15" s="79" t="s">
        <v>34</v>
      </c>
      <c r="G15" s="79" t="s">
        <v>35</v>
      </c>
      <c r="H15" s="79" t="s">
        <v>96</v>
      </c>
      <c r="I15" s="79" t="s">
        <v>13</v>
      </c>
      <c r="J15" s="79" t="s">
        <v>18</v>
      </c>
      <c r="K15" s="79" t="s">
        <v>36</v>
      </c>
      <c r="L15" s="79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9" t="s">
        <v>43</v>
      </c>
      <c r="B16" s="79" t="s">
        <v>44</v>
      </c>
      <c r="C16" s="79" t="s">
        <v>31</v>
      </c>
      <c r="D16" s="79" t="s">
        <v>32</v>
      </c>
      <c r="E16" s="79" t="s">
        <v>33</v>
      </c>
      <c r="F16" s="79" t="s">
        <v>34</v>
      </c>
      <c r="G16" s="79" t="s">
        <v>35</v>
      </c>
      <c r="H16" s="79" t="s">
        <v>96</v>
      </c>
      <c r="I16" s="79" t="s">
        <v>13</v>
      </c>
      <c r="J16" s="79" t="s">
        <v>18</v>
      </c>
      <c r="K16" s="79" t="s">
        <v>36</v>
      </c>
      <c r="L16" s="79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9" t="s">
        <v>45</v>
      </c>
      <c r="B17" s="79" t="s">
        <v>46</v>
      </c>
      <c r="C17" s="79" t="s">
        <v>31</v>
      </c>
      <c r="D17" s="79" t="s">
        <v>32</v>
      </c>
      <c r="E17" s="79" t="s">
        <v>33</v>
      </c>
      <c r="F17" s="79" t="s">
        <v>34</v>
      </c>
      <c r="G17" s="79" t="s">
        <v>35</v>
      </c>
      <c r="H17" s="79" t="s">
        <v>96</v>
      </c>
      <c r="I17" s="79" t="s">
        <v>13</v>
      </c>
      <c r="J17" s="79" t="s">
        <v>18</v>
      </c>
      <c r="K17" s="79" t="s">
        <v>36</v>
      </c>
      <c r="L17" s="79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9" t="s">
        <v>45</v>
      </c>
      <c r="B18" s="79" t="s">
        <v>46</v>
      </c>
      <c r="C18" s="79" t="s">
        <v>31</v>
      </c>
      <c r="D18" s="79" t="s">
        <v>32</v>
      </c>
      <c r="E18" s="79" t="s">
        <v>33</v>
      </c>
      <c r="F18" s="79" t="s">
        <v>34</v>
      </c>
      <c r="G18" s="79" t="s">
        <v>35</v>
      </c>
      <c r="H18" s="79" t="s">
        <v>96</v>
      </c>
      <c r="I18" s="79" t="s">
        <v>13</v>
      </c>
      <c r="J18" s="79" t="s">
        <v>18</v>
      </c>
      <c r="K18" s="79" t="s">
        <v>36</v>
      </c>
      <c r="L18" s="79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9" t="s">
        <v>114</v>
      </c>
      <c r="B19" s="79" t="s">
        <v>115</v>
      </c>
      <c r="C19" s="79" t="s">
        <v>31</v>
      </c>
      <c r="D19" s="79" t="s">
        <v>32</v>
      </c>
      <c r="E19" s="79" t="s">
        <v>33</v>
      </c>
      <c r="F19" s="79" t="s">
        <v>34</v>
      </c>
      <c r="G19" s="79" t="s">
        <v>35</v>
      </c>
      <c r="H19" s="79" t="s">
        <v>96</v>
      </c>
      <c r="I19" s="79" t="s">
        <v>13</v>
      </c>
      <c r="J19" s="79" t="s">
        <v>18</v>
      </c>
      <c r="K19" s="79" t="s">
        <v>36</v>
      </c>
      <c r="L19" s="79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9" t="s">
        <v>116</v>
      </c>
      <c r="B20" s="79" t="s">
        <v>117</v>
      </c>
      <c r="C20" s="79" t="s">
        <v>31</v>
      </c>
      <c r="D20" s="79" t="s">
        <v>32</v>
      </c>
      <c r="E20" s="79" t="s">
        <v>33</v>
      </c>
      <c r="F20" s="79" t="s">
        <v>34</v>
      </c>
      <c r="G20" s="79" t="s">
        <v>35</v>
      </c>
      <c r="H20" s="79" t="s">
        <v>96</v>
      </c>
      <c r="I20" s="79" t="s">
        <v>13</v>
      </c>
      <c r="J20" s="79" t="s">
        <v>18</v>
      </c>
      <c r="K20" s="79" t="s">
        <v>36</v>
      </c>
      <c r="L20" s="79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9" t="s">
        <v>98</v>
      </c>
      <c r="B21" s="79" t="s">
        <v>99</v>
      </c>
      <c r="C21" s="79" t="s">
        <v>31</v>
      </c>
      <c r="D21" s="79" t="s">
        <v>32</v>
      </c>
      <c r="E21" s="79" t="s">
        <v>33</v>
      </c>
      <c r="F21" s="79" t="s">
        <v>34</v>
      </c>
      <c r="G21" s="79" t="s">
        <v>35</v>
      </c>
      <c r="H21" s="79" t="s">
        <v>96</v>
      </c>
      <c r="I21" s="79" t="s">
        <v>13</v>
      </c>
      <c r="J21" s="79" t="s">
        <v>18</v>
      </c>
      <c r="K21" s="79" t="s">
        <v>36</v>
      </c>
      <c r="L21" s="79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9" t="s">
        <v>49</v>
      </c>
      <c r="B22" s="79" t="s">
        <v>50</v>
      </c>
      <c r="C22" s="79" t="s">
        <v>31</v>
      </c>
      <c r="D22" s="79" t="s">
        <v>32</v>
      </c>
      <c r="E22" s="79" t="s">
        <v>33</v>
      </c>
      <c r="F22" s="79" t="s">
        <v>34</v>
      </c>
      <c r="G22" s="79" t="s">
        <v>35</v>
      </c>
      <c r="H22" s="79" t="s">
        <v>96</v>
      </c>
      <c r="I22" s="79" t="s">
        <v>13</v>
      </c>
      <c r="J22" s="79" t="s">
        <v>18</v>
      </c>
      <c r="K22" s="79" t="s">
        <v>36</v>
      </c>
      <c r="L22" s="79" t="s">
        <v>12</v>
      </c>
      <c r="M22" s="62">
        <v>0</v>
      </c>
      <c r="N22" s="62">
        <v>0</v>
      </c>
      <c r="O22" s="79"/>
      <c r="P22" s="79"/>
      <c r="Q22" s="79"/>
    </row>
    <row r="23" spans="1:17">
      <c r="A23" s="79" t="s">
        <v>49</v>
      </c>
      <c r="B23" s="79" t="s">
        <v>50</v>
      </c>
      <c r="C23" s="79" t="s">
        <v>31</v>
      </c>
      <c r="D23" s="79" t="s">
        <v>32</v>
      </c>
      <c r="E23" s="79" t="s">
        <v>33</v>
      </c>
      <c r="F23" s="79" t="s">
        <v>34</v>
      </c>
      <c r="G23" s="79" t="s">
        <v>35</v>
      </c>
      <c r="H23" s="79" t="s">
        <v>96</v>
      </c>
      <c r="I23" s="79" t="s">
        <v>13</v>
      </c>
      <c r="J23" s="79" t="s">
        <v>18</v>
      </c>
      <c r="K23" s="79" t="s">
        <v>36</v>
      </c>
      <c r="L23" s="79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9" t="s">
        <v>118</v>
      </c>
      <c r="B24" s="79" t="s">
        <v>97</v>
      </c>
      <c r="C24" s="79" t="s">
        <v>31</v>
      </c>
      <c r="D24" s="79" t="s">
        <v>32</v>
      </c>
      <c r="E24" s="79" t="s">
        <v>33</v>
      </c>
      <c r="F24" s="79" t="s">
        <v>34</v>
      </c>
      <c r="G24" s="79" t="s">
        <v>35</v>
      </c>
      <c r="H24" s="79" t="s">
        <v>96</v>
      </c>
      <c r="I24" s="79" t="s">
        <v>47</v>
      </c>
      <c r="J24" s="79" t="s">
        <v>18</v>
      </c>
      <c r="K24" s="79" t="s">
        <v>36</v>
      </c>
      <c r="L24" s="79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79" t="s">
        <v>118</v>
      </c>
      <c r="B25" s="79" t="s">
        <v>97</v>
      </c>
      <c r="C25" s="79" t="s">
        <v>31</v>
      </c>
      <c r="D25" s="79" t="s">
        <v>32</v>
      </c>
      <c r="E25" s="79" t="s">
        <v>33</v>
      </c>
      <c r="F25" s="79" t="s">
        <v>34</v>
      </c>
      <c r="G25" s="79" t="s">
        <v>35</v>
      </c>
      <c r="H25" s="79" t="s">
        <v>96</v>
      </c>
      <c r="I25" s="79" t="s">
        <v>47</v>
      </c>
      <c r="J25" s="79" t="s">
        <v>18</v>
      </c>
      <c r="K25" s="79" t="s">
        <v>36</v>
      </c>
      <c r="L25" s="79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9" t="s">
        <v>53</v>
      </c>
      <c r="B26" s="79" t="s">
        <v>54</v>
      </c>
      <c r="C26" s="79" t="s">
        <v>31</v>
      </c>
      <c r="D26" s="79" t="s">
        <v>32</v>
      </c>
      <c r="E26" s="79" t="s">
        <v>33</v>
      </c>
      <c r="F26" s="79" t="s">
        <v>34</v>
      </c>
      <c r="G26" s="79" t="s">
        <v>35</v>
      </c>
      <c r="H26" s="79" t="s">
        <v>96</v>
      </c>
      <c r="I26" s="79" t="s">
        <v>47</v>
      </c>
      <c r="J26" s="79" t="s">
        <v>18</v>
      </c>
      <c r="K26" s="79" t="s">
        <v>36</v>
      </c>
      <c r="L26" s="79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9" t="s">
        <v>53</v>
      </c>
      <c r="B27" s="79" t="s">
        <v>54</v>
      </c>
      <c r="C27" s="79" t="s">
        <v>31</v>
      </c>
      <c r="D27" s="79" t="s">
        <v>32</v>
      </c>
      <c r="E27" s="79" t="s">
        <v>33</v>
      </c>
      <c r="F27" s="79" t="s">
        <v>34</v>
      </c>
      <c r="G27" s="79" t="s">
        <v>48</v>
      </c>
      <c r="H27" s="79" t="s">
        <v>100</v>
      </c>
      <c r="I27" s="79" t="s">
        <v>47</v>
      </c>
      <c r="J27" s="79" t="s">
        <v>18</v>
      </c>
      <c r="K27" s="79" t="s">
        <v>36</v>
      </c>
      <c r="L27" s="79" t="s">
        <v>12</v>
      </c>
      <c r="M27" s="62">
        <v>134732787</v>
      </c>
      <c r="N27" s="62">
        <v>0</v>
      </c>
      <c r="O27" s="62">
        <v>134527534.66</v>
      </c>
      <c r="P27" s="62">
        <v>134527534.66</v>
      </c>
      <c r="Q27" s="62">
        <v>134527534.66</v>
      </c>
    </row>
    <row r="28" spans="1:17">
      <c r="A28" s="79" t="s">
        <v>119</v>
      </c>
      <c r="B28" s="79" t="s">
        <v>120</v>
      </c>
      <c r="C28" s="79" t="s">
        <v>31</v>
      </c>
      <c r="D28" s="79" t="s">
        <v>32</v>
      </c>
      <c r="E28" s="79" t="s">
        <v>33</v>
      </c>
      <c r="F28" s="79" t="s">
        <v>34</v>
      </c>
      <c r="G28" s="79" t="s">
        <v>35</v>
      </c>
      <c r="H28" s="79" t="s">
        <v>96</v>
      </c>
      <c r="I28" s="79" t="s">
        <v>47</v>
      </c>
      <c r="J28" s="79" t="s">
        <v>18</v>
      </c>
      <c r="K28" s="79" t="s">
        <v>36</v>
      </c>
      <c r="L28" s="79" t="s">
        <v>12</v>
      </c>
      <c r="M28" s="62">
        <v>2213875587.3200002</v>
      </c>
      <c r="N28" s="62">
        <v>2213875588</v>
      </c>
      <c r="O28" s="62">
        <v>2212711709.29</v>
      </c>
      <c r="P28" s="62">
        <v>2212711709.29</v>
      </c>
      <c r="Q28" s="62">
        <v>2212711709.29</v>
      </c>
    </row>
    <row r="29" spans="1:17">
      <c r="A29" s="79" t="s">
        <v>119</v>
      </c>
      <c r="B29" s="79" t="s">
        <v>120</v>
      </c>
      <c r="C29" s="79" t="s">
        <v>31</v>
      </c>
      <c r="D29" s="79" t="s">
        <v>32</v>
      </c>
      <c r="E29" s="79" t="s">
        <v>33</v>
      </c>
      <c r="F29" s="79" t="s">
        <v>34</v>
      </c>
      <c r="G29" s="79" t="s">
        <v>48</v>
      </c>
      <c r="H29" s="79" t="s">
        <v>100</v>
      </c>
      <c r="I29" s="79" t="s">
        <v>47</v>
      </c>
      <c r="J29" s="79" t="s">
        <v>18</v>
      </c>
      <c r="K29" s="79" t="s">
        <v>36</v>
      </c>
      <c r="L29" s="79" t="s">
        <v>12</v>
      </c>
      <c r="M29" s="62">
        <v>1223982032</v>
      </c>
      <c r="N29" s="62">
        <v>0</v>
      </c>
      <c r="O29" s="62">
        <v>1221703741.51</v>
      </c>
      <c r="P29" s="62">
        <v>1221703741.51</v>
      </c>
      <c r="Q29" s="62">
        <v>1221703741.51</v>
      </c>
    </row>
    <row r="30" spans="1:17">
      <c r="A30" s="79" t="s">
        <v>55</v>
      </c>
      <c r="B30" s="79" t="s">
        <v>56</v>
      </c>
      <c r="C30" s="79" t="s">
        <v>31</v>
      </c>
      <c r="D30" s="79" t="s">
        <v>32</v>
      </c>
      <c r="E30" s="79" t="s">
        <v>33</v>
      </c>
      <c r="F30" s="79" t="s">
        <v>34</v>
      </c>
      <c r="G30" s="79" t="s">
        <v>35</v>
      </c>
      <c r="H30" s="79" t="s">
        <v>96</v>
      </c>
      <c r="I30" s="79" t="s">
        <v>13</v>
      </c>
      <c r="J30" s="79" t="s">
        <v>18</v>
      </c>
      <c r="K30" s="79" t="s">
        <v>36</v>
      </c>
      <c r="L30" s="79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9" t="s">
        <v>55</v>
      </c>
      <c r="B31" s="79" t="s">
        <v>56</v>
      </c>
      <c r="C31" s="79" t="s">
        <v>31</v>
      </c>
      <c r="D31" s="79" t="s">
        <v>32</v>
      </c>
      <c r="E31" s="79" t="s">
        <v>33</v>
      </c>
      <c r="F31" s="79" t="s">
        <v>34</v>
      </c>
      <c r="G31" s="79" t="s">
        <v>35</v>
      </c>
      <c r="H31" s="79" t="s">
        <v>96</v>
      </c>
      <c r="I31" s="79" t="s">
        <v>13</v>
      </c>
      <c r="J31" s="79" t="s">
        <v>18</v>
      </c>
      <c r="K31" s="79" t="s">
        <v>36</v>
      </c>
      <c r="L31" s="79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9" t="s">
        <v>55</v>
      </c>
      <c r="B32" s="79" t="s">
        <v>56</v>
      </c>
      <c r="C32" s="79" t="s">
        <v>31</v>
      </c>
      <c r="D32" s="79" t="s">
        <v>32</v>
      </c>
      <c r="E32" s="79" t="s">
        <v>33</v>
      </c>
      <c r="F32" s="79" t="s">
        <v>34</v>
      </c>
      <c r="G32" s="79" t="s">
        <v>35</v>
      </c>
      <c r="H32" s="79" t="s">
        <v>96</v>
      </c>
      <c r="I32" s="79" t="s">
        <v>13</v>
      </c>
      <c r="J32" s="79" t="s">
        <v>121</v>
      </c>
      <c r="K32" s="79" t="s">
        <v>122</v>
      </c>
      <c r="L32" s="79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9" t="s">
        <v>55</v>
      </c>
      <c r="B33" s="79" t="s">
        <v>56</v>
      </c>
      <c r="C33" s="79" t="s">
        <v>31</v>
      </c>
      <c r="D33" s="79" t="s">
        <v>32</v>
      </c>
      <c r="E33" s="79" t="s">
        <v>33</v>
      </c>
      <c r="F33" s="79" t="s">
        <v>34</v>
      </c>
      <c r="G33" s="79" t="s">
        <v>37</v>
      </c>
      <c r="H33" s="79" t="s">
        <v>38</v>
      </c>
      <c r="I33" s="79" t="s">
        <v>13</v>
      </c>
      <c r="J33" s="79" t="s">
        <v>18</v>
      </c>
      <c r="K33" s="79" t="s">
        <v>36</v>
      </c>
      <c r="L33" s="79" t="s">
        <v>13</v>
      </c>
      <c r="M33" s="62">
        <v>5933139</v>
      </c>
      <c r="N33" s="62">
        <v>0</v>
      </c>
      <c r="O33" s="62">
        <v>5933132.8499999996</v>
      </c>
      <c r="P33" s="62">
        <v>5933130.75</v>
      </c>
      <c r="Q33" s="62">
        <v>5933130.75</v>
      </c>
    </row>
    <row r="34" spans="1:17">
      <c r="A34" s="79" t="s">
        <v>55</v>
      </c>
      <c r="B34" s="79" t="s">
        <v>56</v>
      </c>
      <c r="C34" s="79" t="s">
        <v>31</v>
      </c>
      <c r="D34" s="79" t="s">
        <v>32</v>
      </c>
      <c r="E34" s="79" t="s">
        <v>33</v>
      </c>
      <c r="F34" s="79" t="s">
        <v>34</v>
      </c>
      <c r="G34" s="79" t="s">
        <v>48</v>
      </c>
      <c r="H34" s="79" t="s">
        <v>100</v>
      </c>
      <c r="I34" s="79" t="s">
        <v>13</v>
      </c>
      <c r="J34" s="79" t="s">
        <v>18</v>
      </c>
      <c r="K34" s="79" t="s">
        <v>36</v>
      </c>
      <c r="L34" s="79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9" t="s">
        <v>55</v>
      </c>
      <c r="B35" s="79" t="s">
        <v>56</v>
      </c>
      <c r="C35" s="79" t="s">
        <v>31</v>
      </c>
      <c r="D35" s="79" t="s">
        <v>32</v>
      </c>
      <c r="E35" s="79" t="s">
        <v>33</v>
      </c>
      <c r="F35" s="79" t="s">
        <v>34</v>
      </c>
      <c r="G35" s="79" t="s">
        <v>48</v>
      </c>
      <c r="H35" s="79" t="s">
        <v>100</v>
      </c>
      <c r="I35" s="79" t="s">
        <v>13</v>
      </c>
      <c r="J35" s="79" t="s">
        <v>18</v>
      </c>
      <c r="K35" s="79" t="s">
        <v>36</v>
      </c>
      <c r="L35" s="79" t="s">
        <v>12</v>
      </c>
      <c r="M35" s="62">
        <v>280218576</v>
      </c>
      <c r="N35" s="62">
        <v>0</v>
      </c>
      <c r="O35" s="62">
        <v>280063253.94999999</v>
      </c>
      <c r="P35" s="62">
        <v>280063253.94999999</v>
      </c>
      <c r="Q35" s="62">
        <v>280063253.94999999</v>
      </c>
    </row>
    <row r="36" spans="1:17">
      <c r="A36" s="79" t="s">
        <v>55</v>
      </c>
      <c r="B36" s="79" t="s">
        <v>56</v>
      </c>
      <c r="C36" s="79" t="s">
        <v>31</v>
      </c>
      <c r="D36" s="79" t="s">
        <v>32</v>
      </c>
      <c r="E36" s="79" t="s">
        <v>33</v>
      </c>
      <c r="F36" s="79" t="s">
        <v>34</v>
      </c>
      <c r="G36" s="79" t="s">
        <v>48</v>
      </c>
      <c r="H36" s="79" t="s">
        <v>100</v>
      </c>
      <c r="I36" s="79" t="s">
        <v>13</v>
      </c>
      <c r="J36" s="79" t="s">
        <v>18</v>
      </c>
      <c r="K36" s="79" t="s">
        <v>36</v>
      </c>
      <c r="L36" s="79" t="s">
        <v>13</v>
      </c>
      <c r="M36" s="62">
        <v>65406795</v>
      </c>
      <c r="N36" s="62">
        <v>0</v>
      </c>
      <c r="O36" s="62">
        <v>65329612.829999998</v>
      </c>
      <c r="P36" s="62">
        <v>65329612.829999998</v>
      </c>
      <c r="Q36" s="62">
        <v>65329612.829999998</v>
      </c>
    </row>
    <row r="37" spans="1:17">
      <c r="M37" s="62"/>
      <c r="N37" s="62"/>
      <c r="O37" s="62"/>
      <c r="P37" s="62"/>
    </row>
    <row r="38" spans="1:17">
      <c r="M38" s="62">
        <f>SUM(M10:M37)</f>
        <v>5019023076.5799999</v>
      </c>
      <c r="N38" s="62">
        <f t="shared" ref="N38:Q38" si="0">SUM(N10:N37)</f>
        <v>3308467392</v>
      </c>
      <c r="O38" s="62">
        <f t="shared" si="0"/>
        <v>5014945985.1599998</v>
      </c>
      <c r="P38" s="62">
        <f t="shared" si="0"/>
        <v>5014945983.0599995</v>
      </c>
      <c r="Q38" s="62">
        <f t="shared" si="0"/>
        <v>5014945983.0599995</v>
      </c>
    </row>
    <row r="39" spans="1:17">
      <c r="M39" s="62"/>
      <c r="N39" s="62"/>
      <c r="O39" s="62"/>
      <c r="P39" s="62"/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49" spans="13:16">
      <c r="M49" s="62"/>
      <c r="N49" s="62"/>
      <c r="O49" s="62"/>
      <c r="P49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Q51"/>
  <sheetViews>
    <sheetView zoomScale="65" workbookViewId="0">
      <selection activeCell="W11" sqref="W11"/>
    </sheetView>
  </sheetViews>
  <sheetFormatPr defaultRowHeight="12.75"/>
  <cols>
    <col min="13" max="16" width="16.85546875" customWidth="1"/>
    <col min="17" max="17" width="28.42578125" customWidth="1"/>
  </cols>
  <sheetData>
    <row r="1" spans="1:17">
      <c r="A1" s="80" t="s">
        <v>104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0.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0.5" customHeight="1">
      <c r="A4" s="80" t="s">
        <v>95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0.5" customHeight="1">
      <c r="A5" s="114" t="s">
        <v>147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>
      <c r="A7" s="80" t="s">
        <v>19</v>
      </c>
      <c r="B7" s="80"/>
      <c r="C7" s="80" t="s">
        <v>20</v>
      </c>
      <c r="D7" s="80" t="s">
        <v>21</v>
      </c>
      <c r="E7" s="80" t="s">
        <v>22</v>
      </c>
      <c r="F7" s="80"/>
      <c r="G7" s="80" t="s">
        <v>23</v>
      </c>
      <c r="H7" s="80"/>
      <c r="I7" s="80" t="s">
        <v>24</v>
      </c>
      <c r="J7" s="80" t="s">
        <v>25</v>
      </c>
      <c r="K7" s="80" t="s">
        <v>26</v>
      </c>
      <c r="L7" s="80" t="s">
        <v>27</v>
      </c>
      <c r="M7" s="80" t="s">
        <v>124</v>
      </c>
      <c r="N7" s="80" t="s">
        <v>125</v>
      </c>
      <c r="O7" s="80" t="s">
        <v>105</v>
      </c>
      <c r="P7" s="80" t="s">
        <v>106</v>
      </c>
      <c r="Q7" s="80" t="s">
        <v>107</v>
      </c>
    </row>
    <row r="8" spans="1:17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126</v>
      </c>
      <c r="N8" s="80" t="s">
        <v>127</v>
      </c>
      <c r="O8" s="80" t="s">
        <v>108</v>
      </c>
      <c r="P8" s="80" t="s">
        <v>109</v>
      </c>
      <c r="Q8" s="80" t="s">
        <v>110</v>
      </c>
    </row>
    <row r="9" spans="1:17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28</v>
      </c>
      <c r="M9" s="80" t="s">
        <v>139</v>
      </c>
      <c r="N9" s="80" t="s">
        <v>139</v>
      </c>
      <c r="O9" s="80" t="s">
        <v>139</v>
      </c>
      <c r="P9" s="80" t="s">
        <v>139</v>
      </c>
      <c r="Q9" s="80" t="s">
        <v>139</v>
      </c>
    </row>
    <row r="10" spans="1:17">
      <c r="A10" s="80" t="s">
        <v>112</v>
      </c>
      <c r="B10" s="80" t="s">
        <v>113</v>
      </c>
      <c r="C10" s="80" t="s">
        <v>31</v>
      </c>
      <c r="D10" s="80" t="s">
        <v>32</v>
      </c>
      <c r="E10" s="80" t="s">
        <v>33</v>
      </c>
      <c r="F10" s="80" t="s">
        <v>34</v>
      </c>
      <c r="G10" s="80" t="s">
        <v>35</v>
      </c>
      <c r="H10" s="80" t="s">
        <v>96</v>
      </c>
      <c r="I10" s="80" t="s">
        <v>13</v>
      </c>
      <c r="J10" s="80" t="s">
        <v>18</v>
      </c>
      <c r="K10" s="80" t="s">
        <v>36</v>
      </c>
      <c r="L10" s="80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0" t="s">
        <v>112</v>
      </c>
      <c r="B11" s="80" t="s">
        <v>113</v>
      </c>
      <c r="C11" s="80" t="s">
        <v>31</v>
      </c>
      <c r="D11" s="80" t="s">
        <v>32</v>
      </c>
      <c r="E11" s="80" t="s">
        <v>33</v>
      </c>
      <c r="F11" s="80" t="s">
        <v>34</v>
      </c>
      <c r="G11" s="80" t="s">
        <v>35</v>
      </c>
      <c r="H11" s="80" t="s">
        <v>96</v>
      </c>
      <c r="I11" s="80" t="s">
        <v>13</v>
      </c>
      <c r="J11" s="80" t="s">
        <v>18</v>
      </c>
      <c r="K11" s="80" t="s">
        <v>36</v>
      </c>
      <c r="L11" s="80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0" t="s">
        <v>29</v>
      </c>
      <c r="B12" s="80" t="s">
        <v>30</v>
      </c>
      <c r="C12" s="80" t="s">
        <v>31</v>
      </c>
      <c r="D12" s="80" t="s">
        <v>32</v>
      </c>
      <c r="E12" s="80" t="s">
        <v>33</v>
      </c>
      <c r="F12" s="80" t="s">
        <v>34</v>
      </c>
      <c r="G12" s="80" t="s">
        <v>35</v>
      </c>
      <c r="H12" s="80" t="s">
        <v>96</v>
      </c>
      <c r="I12" s="80" t="s">
        <v>13</v>
      </c>
      <c r="J12" s="80" t="s">
        <v>18</v>
      </c>
      <c r="K12" s="80" t="s">
        <v>36</v>
      </c>
      <c r="L12" s="80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0" t="s">
        <v>39</v>
      </c>
      <c r="B13" s="80" t="s">
        <v>40</v>
      </c>
      <c r="C13" s="80" t="s">
        <v>31</v>
      </c>
      <c r="D13" s="80" t="s">
        <v>32</v>
      </c>
      <c r="E13" s="80" t="s">
        <v>33</v>
      </c>
      <c r="F13" s="80" t="s">
        <v>34</v>
      </c>
      <c r="G13" s="80" t="s">
        <v>35</v>
      </c>
      <c r="H13" s="80" t="s">
        <v>96</v>
      </c>
      <c r="I13" s="80" t="s">
        <v>13</v>
      </c>
      <c r="J13" s="80" t="s">
        <v>18</v>
      </c>
      <c r="K13" s="80" t="s">
        <v>36</v>
      </c>
      <c r="L13" s="80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0" t="s">
        <v>41</v>
      </c>
      <c r="B14" s="80" t="s">
        <v>42</v>
      </c>
      <c r="C14" s="80" t="s">
        <v>31</v>
      </c>
      <c r="D14" s="80" t="s">
        <v>32</v>
      </c>
      <c r="E14" s="80" t="s">
        <v>33</v>
      </c>
      <c r="F14" s="80" t="s">
        <v>34</v>
      </c>
      <c r="G14" s="80" t="s">
        <v>35</v>
      </c>
      <c r="H14" s="80" t="s">
        <v>96</v>
      </c>
      <c r="I14" s="80" t="s">
        <v>13</v>
      </c>
      <c r="J14" s="80" t="s">
        <v>18</v>
      </c>
      <c r="K14" s="80" t="s">
        <v>36</v>
      </c>
      <c r="L14" s="80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0" t="s">
        <v>41</v>
      </c>
      <c r="B15" s="80" t="s">
        <v>42</v>
      </c>
      <c r="C15" s="80" t="s">
        <v>31</v>
      </c>
      <c r="D15" s="80" t="s">
        <v>32</v>
      </c>
      <c r="E15" s="80" t="s">
        <v>33</v>
      </c>
      <c r="F15" s="80" t="s">
        <v>34</v>
      </c>
      <c r="G15" s="80" t="s">
        <v>35</v>
      </c>
      <c r="H15" s="80" t="s">
        <v>96</v>
      </c>
      <c r="I15" s="80" t="s">
        <v>13</v>
      </c>
      <c r="J15" s="80" t="s">
        <v>18</v>
      </c>
      <c r="K15" s="80" t="s">
        <v>36</v>
      </c>
      <c r="L15" s="80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0" t="s">
        <v>43</v>
      </c>
      <c r="B16" s="80" t="s">
        <v>44</v>
      </c>
      <c r="C16" s="80" t="s">
        <v>31</v>
      </c>
      <c r="D16" s="80" t="s">
        <v>32</v>
      </c>
      <c r="E16" s="80" t="s">
        <v>33</v>
      </c>
      <c r="F16" s="80" t="s">
        <v>34</v>
      </c>
      <c r="G16" s="80" t="s">
        <v>35</v>
      </c>
      <c r="H16" s="80" t="s">
        <v>96</v>
      </c>
      <c r="I16" s="80" t="s">
        <v>13</v>
      </c>
      <c r="J16" s="80" t="s">
        <v>18</v>
      </c>
      <c r="K16" s="80" t="s">
        <v>36</v>
      </c>
      <c r="L16" s="80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0" t="s">
        <v>45</v>
      </c>
      <c r="B17" s="80" t="s">
        <v>46</v>
      </c>
      <c r="C17" s="80" t="s">
        <v>31</v>
      </c>
      <c r="D17" s="80" t="s">
        <v>32</v>
      </c>
      <c r="E17" s="80" t="s">
        <v>33</v>
      </c>
      <c r="F17" s="80" t="s">
        <v>34</v>
      </c>
      <c r="G17" s="80" t="s">
        <v>35</v>
      </c>
      <c r="H17" s="80" t="s">
        <v>96</v>
      </c>
      <c r="I17" s="80" t="s">
        <v>13</v>
      </c>
      <c r="J17" s="80" t="s">
        <v>18</v>
      </c>
      <c r="K17" s="80" t="s">
        <v>36</v>
      </c>
      <c r="L17" s="80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0" t="s">
        <v>45</v>
      </c>
      <c r="B18" s="80" t="s">
        <v>46</v>
      </c>
      <c r="C18" s="80" t="s">
        <v>31</v>
      </c>
      <c r="D18" s="80" t="s">
        <v>32</v>
      </c>
      <c r="E18" s="80" t="s">
        <v>33</v>
      </c>
      <c r="F18" s="80" t="s">
        <v>34</v>
      </c>
      <c r="G18" s="80" t="s">
        <v>35</v>
      </c>
      <c r="H18" s="80" t="s">
        <v>96</v>
      </c>
      <c r="I18" s="80" t="s">
        <v>13</v>
      </c>
      <c r="J18" s="80" t="s">
        <v>18</v>
      </c>
      <c r="K18" s="80" t="s">
        <v>36</v>
      </c>
      <c r="L18" s="80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0" t="s">
        <v>114</v>
      </c>
      <c r="B19" s="80" t="s">
        <v>115</v>
      </c>
      <c r="C19" s="80" t="s">
        <v>31</v>
      </c>
      <c r="D19" s="80" t="s">
        <v>32</v>
      </c>
      <c r="E19" s="80" t="s">
        <v>33</v>
      </c>
      <c r="F19" s="80" t="s">
        <v>34</v>
      </c>
      <c r="G19" s="80" t="s">
        <v>35</v>
      </c>
      <c r="H19" s="80" t="s">
        <v>96</v>
      </c>
      <c r="I19" s="80" t="s">
        <v>13</v>
      </c>
      <c r="J19" s="80" t="s">
        <v>18</v>
      </c>
      <c r="K19" s="80" t="s">
        <v>36</v>
      </c>
      <c r="L19" s="80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0" t="s">
        <v>116</v>
      </c>
      <c r="B20" s="80" t="s">
        <v>117</v>
      </c>
      <c r="C20" s="80" t="s">
        <v>31</v>
      </c>
      <c r="D20" s="80" t="s">
        <v>32</v>
      </c>
      <c r="E20" s="80" t="s">
        <v>33</v>
      </c>
      <c r="F20" s="80" t="s">
        <v>34</v>
      </c>
      <c r="G20" s="80" t="s">
        <v>35</v>
      </c>
      <c r="H20" s="80" t="s">
        <v>96</v>
      </c>
      <c r="I20" s="80" t="s">
        <v>13</v>
      </c>
      <c r="J20" s="80" t="s">
        <v>18</v>
      </c>
      <c r="K20" s="80" t="s">
        <v>36</v>
      </c>
      <c r="L20" s="80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0" t="s">
        <v>98</v>
      </c>
      <c r="B21" s="80" t="s">
        <v>99</v>
      </c>
      <c r="C21" s="80" t="s">
        <v>31</v>
      </c>
      <c r="D21" s="80" t="s">
        <v>32</v>
      </c>
      <c r="E21" s="80" t="s">
        <v>33</v>
      </c>
      <c r="F21" s="80" t="s">
        <v>34</v>
      </c>
      <c r="G21" s="80" t="s">
        <v>35</v>
      </c>
      <c r="H21" s="80" t="s">
        <v>96</v>
      </c>
      <c r="I21" s="80" t="s">
        <v>13</v>
      </c>
      <c r="J21" s="80" t="s">
        <v>18</v>
      </c>
      <c r="K21" s="80" t="s">
        <v>36</v>
      </c>
      <c r="L21" s="80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0" t="s">
        <v>49</v>
      </c>
      <c r="B22" s="80" t="s">
        <v>50</v>
      </c>
      <c r="C22" s="80" t="s">
        <v>31</v>
      </c>
      <c r="D22" s="80" t="s">
        <v>32</v>
      </c>
      <c r="E22" s="80" t="s">
        <v>33</v>
      </c>
      <c r="F22" s="80" t="s">
        <v>34</v>
      </c>
      <c r="G22" s="80" t="s">
        <v>35</v>
      </c>
      <c r="H22" s="80" t="s">
        <v>96</v>
      </c>
      <c r="I22" s="80" t="s">
        <v>13</v>
      </c>
      <c r="J22" s="80" t="s">
        <v>18</v>
      </c>
      <c r="K22" s="80" t="s">
        <v>36</v>
      </c>
      <c r="L22" s="80" t="s">
        <v>12</v>
      </c>
      <c r="M22" s="62">
        <v>0</v>
      </c>
      <c r="N22" s="62">
        <v>0</v>
      </c>
      <c r="O22" s="80"/>
      <c r="P22" s="80"/>
      <c r="Q22" s="80"/>
    </row>
    <row r="23" spans="1:17">
      <c r="A23" s="80" t="s">
        <v>49</v>
      </c>
      <c r="B23" s="80" t="s">
        <v>50</v>
      </c>
      <c r="C23" s="80" t="s">
        <v>31</v>
      </c>
      <c r="D23" s="80" t="s">
        <v>32</v>
      </c>
      <c r="E23" s="80" t="s">
        <v>33</v>
      </c>
      <c r="F23" s="80" t="s">
        <v>34</v>
      </c>
      <c r="G23" s="80" t="s">
        <v>35</v>
      </c>
      <c r="H23" s="80" t="s">
        <v>96</v>
      </c>
      <c r="I23" s="80" t="s">
        <v>13</v>
      </c>
      <c r="J23" s="80" t="s">
        <v>18</v>
      </c>
      <c r="K23" s="80" t="s">
        <v>36</v>
      </c>
      <c r="L23" s="80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0" t="s">
        <v>118</v>
      </c>
      <c r="B24" s="80" t="s">
        <v>97</v>
      </c>
      <c r="C24" s="80" t="s">
        <v>31</v>
      </c>
      <c r="D24" s="80" t="s">
        <v>32</v>
      </c>
      <c r="E24" s="80" t="s">
        <v>33</v>
      </c>
      <c r="F24" s="80" t="s">
        <v>34</v>
      </c>
      <c r="G24" s="80" t="s">
        <v>35</v>
      </c>
      <c r="H24" s="80" t="s">
        <v>96</v>
      </c>
      <c r="I24" s="80" t="s">
        <v>47</v>
      </c>
      <c r="J24" s="80" t="s">
        <v>18</v>
      </c>
      <c r="K24" s="80" t="s">
        <v>36</v>
      </c>
      <c r="L24" s="80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0" t="s">
        <v>118</v>
      </c>
      <c r="B25" s="80" t="s">
        <v>97</v>
      </c>
      <c r="C25" s="80" t="s">
        <v>31</v>
      </c>
      <c r="D25" s="80" t="s">
        <v>32</v>
      </c>
      <c r="E25" s="80" t="s">
        <v>33</v>
      </c>
      <c r="F25" s="80" t="s">
        <v>34</v>
      </c>
      <c r="G25" s="80" t="s">
        <v>35</v>
      </c>
      <c r="H25" s="80" t="s">
        <v>96</v>
      </c>
      <c r="I25" s="80" t="s">
        <v>47</v>
      </c>
      <c r="J25" s="80" t="s">
        <v>18</v>
      </c>
      <c r="K25" s="80" t="s">
        <v>36</v>
      </c>
      <c r="L25" s="80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0" t="s">
        <v>53</v>
      </c>
      <c r="B26" s="80" t="s">
        <v>54</v>
      </c>
      <c r="C26" s="80" t="s">
        <v>31</v>
      </c>
      <c r="D26" s="80" t="s">
        <v>32</v>
      </c>
      <c r="E26" s="80" t="s">
        <v>33</v>
      </c>
      <c r="F26" s="80" t="s">
        <v>34</v>
      </c>
      <c r="G26" s="80" t="s">
        <v>35</v>
      </c>
      <c r="H26" s="80" t="s">
        <v>96</v>
      </c>
      <c r="I26" s="80" t="s">
        <v>47</v>
      </c>
      <c r="J26" s="80" t="s">
        <v>18</v>
      </c>
      <c r="K26" s="80" t="s">
        <v>36</v>
      </c>
      <c r="L26" s="80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0" t="s">
        <v>53</v>
      </c>
      <c r="B27" s="80" t="s">
        <v>54</v>
      </c>
      <c r="C27" s="80" t="s">
        <v>31</v>
      </c>
      <c r="D27" s="80" t="s">
        <v>32</v>
      </c>
      <c r="E27" s="80" t="s">
        <v>33</v>
      </c>
      <c r="F27" s="80" t="s">
        <v>34</v>
      </c>
      <c r="G27" s="80" t="s">
        <v>48</v>
      </c>
      <c r="H27" s="80" t="s">
        <v>100</v>
      </c>
      <c r="I27" s="80" t="s">
        <v>47</v>
      </c>
      <c r="J27" s="80" t="s">
        <v>18</v>
      </c>
      <c r="K27" s="80" t="s">
        <v>36</v>
      </c>
      <c r="L27" s="80" t="s">
        <v>12</v>
      </c>
      <c r="M27" s="62">
        <v>148097361</v>
      </c>
      <c r="N27" s="62">
        <v>0</v>
      </c>
      <c r="O27" s="62">
        <v>147889114.19999999</v>
      </c>
      <c r="P27" s="62">
        <v>147889114.19999999</v>
      </c>
      <c r="Q27" s="62">
        <v>147889114.19999999</v>
      </c>
    </row>
    <row r="28" spans="1:17">
      <c r="A28" s="80" t="s">
        <v>119</v>
      </c>
      <c r="B28" s="80" t="s">
        <v>120</v>
      </c>
      <c r="C28" s="80" t="s">
        <v>31</v>
      </c>
      <c r="D28" s="80" t="s">
        <v>32</v>
      </c>
      <c r="E28" s="80" t="s">
        <v>33</v>
      </c>
      <c r="F28" s="80" t="s">
        <v>34</v>
      </c>
      <c r="G28" s="80" t="s">
        <v>35</v>
      </c>
      <c r="H28" s="80" t="s">
        <v>96</v>
      </c>
      <c r="I28" s="80" t="s">
        <v>47</v>
      </c>
      <c r="J28" s="80" t="s">
        <v>18</v>
      </c>
      <c r="K28" s="80" t="s">
        <v>36</v>
      </c>
      <c r="L28" s="80" t="s">
        <v>12</v>
      </c>
      <c r="M28" s="62">
        <v>2213875587.3200002</v>
      </c>
      <c r="N28" s="62">
        <v>2213875588</v>
      </c>
      <c r="O28" s="62">
        <v>2212506261.5900002</v>
      </c>
      <c r="P28" s="62">
        <v>2212506261.5900002</v>
      </c>
      <c r="Q28" s="62">
        <v>2212506261.5900002</v>
      </c>
    </row>
    <row r="29" spans="1:17">
      <c r="A29" s="80" t="s">
        <v>119</v>
      </c>
      <c r="B29" s="80" t="s">
        <v>120</v>
      </c>
      <c r="C29" s="80" t="s">
        <v>31</v>
      </c>
      <c r="D29" s="80" t="s">
        <v>32</v>
      </c>
      <c r="E29" s="80" t="s">
        <v>33</v>
      </c>
      <c r="F29" s="80" t="s">
        <v>34</v>
      </c>
      <c r="G29" s="80" t="s">
        <v>48</v>
      </c>
      <c r="H29" s="80" t="s">
        <v>100</v>
      </c>
      <c r="I29" s="80" t="s">
        <v>47</v>
      </c>
      <c r="J29" s="80" t="s">
        <v>18</v>
      </c>
      <c r="K29" s="80" t="s">
        <v>36</v>
      </c>
      <c r="L29" s="80" t="s">
        <v>12</v>
      </c>
      <c r="M29" s="62">
        <v>1342970662</v>
      </c>
      <c r="N29" s="62">
        <v>0</v>
      </c>
      <c r="O29" s="62">
        <v>1340265529.5699999</v>
      </c>
      <c r="P29" s="62">
        <v>1340265529.5699999</v>
      </c>
      <c r="Q29" s="62">
        <v>1340265529.5699999</v>
      </c>
    </row>
    <row r="30" spans="1:17">
      <c r="A30" s="80" t="s">
        <v>55</v>
      </c>
      <c r="B30" s="80" t="s">
        <v>56</v>
      </c>
      <c r="C30" s="80" t="s">
        <v>31</v>
      </c>
      <c r="D30" s="80" t="s">
        <v>32</v>
      </c>
      <c r="E30" s="80" t="s">
        <v>33</v>
      </c>
      <c r="F30" s="80" t="s">
        <v>34</v>
      </c>
      <c r="G30" s="80" t="s">
        <v>35</v>
      </c>
      <c r="H30" s="80" t="s">
        <v>96</v>
      </c>
      <c r="I30" s="80" t="s">
        <v>13</v>
      </c>
      <c r="J30" s="80" t="s">
        <v>18</v>
      </c>
      <c r="K30" s="80" t="s">
        <v>36</v>
      </c>
      <c r="L30" s="80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0" t="s">
        <v>55</v>
      </c>
      <c r="B31" s="80" t="s">
        <v>56</v>
      </c>
      <c r="C31" s="80" t="s">
        <v>31</v>
      </c>
      <c r="D31" s="80" t="s">
        <v>32</v>
      </c>
      <c r="E31" s="80" t="s">
        <v>33</v>
      </c>
      <c r="F31" s="80" t="s">
        <v>34</v>
      </c>
      <c r="G31" s="80" t="s">
        <v>35</v>
      </c>
      <c r="H31" s="80" t="s">
        <v>96</v>
      </c>
      <c r="I31" s="80" t="s">
        <v>13</v>
      </c>
      <c r="J31" s="80" t="s">
        <v>18</v>
      </c>
      <c r="K31" s="80" t="s">
        <v>36</v>
      </c>
      <c r="L31" s="80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0" t="s">
        <v>55</v>
      </c>
      <c r="B32" s="80" t="s">
        <v>56</v>
      </c>
      <c r="C32" s="80" t="s">
        <v>31</v>
      </c>
      <c r="D32" s="80" t="s">
        <v>32</v>
      </c>
      <c r="E32" s="80" t="s">
        <v>33</v>
      </c>
      <c r="F32" s="80" t="s">
        <v>34</v>
      </c>
      <c r="G32" s="80" t="s">
        <v>35</v>
      </c>
      <c r="H32" s="80" t="s">
        <v>96</v>
      </c>
      <c r="I32" s="80" t="s">
        <v>13</v>
      </c>
      <c r="J32" s="80" t="s">
        <v>121</v>
      </c>
      <c r="K32" s="80" t="s">
        <v>122</v>
      </c>
      <c r="L32" s="80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0" t="s">
        <v>55</v>
      </c>
      <c r="B33" s="80" t="s">
        <v>56</v>
      </c>
      <c r="C33" s="80" t="s">
        <v>31</v>
      </c>
      <c r="D33" s="80" t="s">
        <v>32</v>
      </c>
      <c r="E33" s="80" t="s">
        <v>33</v>
      </c>
      <c r="F33" s="80" t="s">
        <v>34</v>
      </c>
      <c r="G33" s="80" t="s">
        <v>37</v>
      </c>
      <c r="H33" s="80" t="s">
        <v>38</v>
      </c>
      <c r="I33" s="80" t="s">
        <v>13</v>
      </c>
      <c r="J33" s="80" t="s">
        <v>18</v>
      </c>
      <c r="K33" s="80" t="s">
        <v>36</v>
      </c>
      <c r="L33" s="80" t="s">
        <v>13</v>
      </c>
      <c r="M33" s="62">
        <v>7145858</v>
      </c>
      <c r="N33" s="62">
        <v>0</v>
      </c>
      <c r="O33" s="62">
        <v>7145850.1699999999</v>
      </c>
      <c r="P33" s="62">
        <v>7145848.0700000003</v>
      </c>
      <c r="Q33" s="62">
        <v>7145848.0700000003</v>
      </c>
    </row>
    <row r="34" spans="1:17">
      <c r="A34" s="80" t="s">
        <v>55</v>
      </c>
      <c r="B34" s="80" t="s">
        <v>56</v>
      </c>
      <c r="C34" s="80" t="s">
        <v>31</v>
      </c>
      <c r="D34" s="80" t="s">
        <v>32</v>
      </c>
      <c r="E34" s="80" t="s">
        <v>33</v>
      </c>
      <c r="F34" s="80" t="s">
        <v>34</v>
      </c>
      <c r="G34" s="80" t="s">
        <v>48</v>
      </c>
      <c r="H34" s="80" t="s">
        <v>100</v>
      </c>
      <c r="I34" s="80" t="s">
        <v>13</v>
      </c>
      <c r="J34" s="80" t="s">
        <v>18</v>
      </c>
      <c r="K34" s="80" t="s">
        <v>36</v>
      </c>
      <c r="L34" s="80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80" t="s">
        <v>55</v>
      </c>
      <c r="B35" s="80" t="s">
        <v>56</v>
      </c>
      <c r="C35" s="80" t="s">
        <v>31</v>
      </c>
      <c r="D35" s="80" t="s">
        <v>32</v>
      </c>
      <c r="E35" s="80" t="s">
        <v>33</v>
      </c>
      <c r="F35" s="80" t="s">
        <v>34</v>
      </c>
      <c r="G35" s="80" t="s">
        <v>48</v>
      </c>
      <c r="H35" s="80" t="s">
        <v>100</v>
      </c>
      <c r="I35" s="80" t="s">
        <v>13</v>
      </c>
      <c r="J35" s="80" t="s">
        <v>18</v>
      </c>
      <c r="K35" s="80" t="s">
        <v>36</v>
      </c>
      <c r="L35" s="80" t="s">
        <v>12</v>
      </c>
      <c r="M35" s="62">
        <v>300712369</v>
      </c>
      <c r="N35" s="62">
        <v>0</v>
      </c>
      <c r="O35" s="62">
        <v>300512420.30000001</v>
      </c>
      <c r="P35" s="62">
        <v>300512420.30000001</v>
      </c>
      <c r="Q35" s="62">
        <v>300512420.30000001</v>
      </c>
    </row>
    <row r="36" spans="1:17">
      <c r="A36" s="80" t="s">
        <v>55</v>
      </c>
      <c r="B36" s="80" t="s">
        <v>56</v>
      </c>
      <c r="C36" s="80" t="s">
        <v>31</v>
      </c>
      <c r="D36" s="80" t="s">
        <v>32</v>
      </c>
      <c r="E36" s="80" t="s">
        <v>33</v>
      </c>
      <c r="F36" s="80" t="s">
        <v>34</v>
      </c>
      <c r="G36" s="80" t="s">
        <v>48</v>
      </c>
      <c r="H36" s="80" t="s">
        <v>100</v>
      </c>
      <c r="I36" s="80" t="s">
        <v>13</v>
      </c>
      <c r="J36" s="80" t="s">
        <v>18</v>
      </c>
      <c r="K36" s="80" t="s">
        <v>36</v>
      </c>
      <c r="L36" s="80" t="s">
        <v>13</v>
      </c>
      <c r="M36" s="62">
        <v>68490351</v>
      </c>
      <c r="N36" s="62">
        <v>0</v>
      </c>
      <c r="O36" s="62">
        <v>68413168.579999998</v>
      </c>
      <c r="P36" s="62">
        <v>68413168.579999998</v>
      </c>
      <c r="Q36" s="62">
        <v>68413168.579999998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5176166348.5799999</v>
      </c>
      <c r="N39" s="62">
        <f t="shared" ref="N39:Q39" si="0">SUM(N10:N38)</f>
        <v>3308467392</v>
      </c>
      <c r="O39" s="62">
        <f t="shared" si="0"/>
        <v>5171409344.4799995</v>
      </c>
      <c r="P39" s="62">
        <f t="shared" si="0"/>
        <v>5171409342.3799992</v>
      </c>
      <c r="Q39" s="62">
        <f t="shared" si="0"/>
        <v>5171409342.3799992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Q51"/>
  <sheetViews>
    <sheetView zoomScaleNormal="100" workbookViewId="0">
      <selection activeCell="K13" sqref="K13"/>
    </sheetView>
  </sheetViews>
  <sheetFormatPr defaultRowHeight="12.75"/>
  <cols>
    <col min="1" max="12" width="9.140625" style="88"/>
    <col min="13" max="16" width="16.85546875" style="88" customWidth="1"/>
    <col min="17" max="17" width="28.42578125" style="88" customWidth="1"/>
    <col min="18" max="16384" width="9.140625" style="88"/>
  </cols>
  <sheetData>
    <row r="1" spans="1:17">
      <c r="A1" s="88" t="s">
        <v>104</v>
      </c>
    </row>
    <row r="3" spans="1:17" ht="10.5" customHeight="1"/>
    <row r="4" spans="1:17" ht="10.5" customHeight="1">
      <c r="A4" s="88" t="s">
        <v>95</v>
      </c>
    </row>
    <row r="5" spans="1:17" ht="10.5" customHeight="1">
      <c r="A5" s="114" t="s">
        <v>148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7" spans="1:17">
      <c r="A7" s="88" t="s">
        <v>19</v>
      </c>
      <c r="C7" s="88" t="s">
        <v>20</v>
      </c>
      <c r="D7" s="88" t="s">
        <v>21</v>
      </c>
      <c r="E7" s="88" t="s">
        <v>22</v>
      </c>
      <c r="G7" s="88" t="s">
        <v>23</v>
      </c>
      <c r="I7" s="88" t="s">
        <v>24</v>
      </c>
      <c r="J7" s="88" t="s">
        <v>25</v>
      </c>
      <c r="K7" s="88" t="s">
        <v>26</v>
      </c>
      <c r="L7" s="88" t="s">
        <v>27</v>
      </c>
      <c r="M7" s="88" t="s">
        <v>124</v>
      </c>
      <c r="N7" s="88" t="s">
        <v>125</v>
      </c>
      <c r="O7" s="88" t="s">
        <v>105</v>
      </c>
      <c r="P7" s="88" t="s">
        <v>106</v>
      </c>
      <c r="Q7" s="88" t="s">
        <v>107</v>
      </c>
    </row>
    <row r="8" spans="1:17">
      <c r="M8" s="88" t="s">
        <v>126</v>
      </c>
      <c r="N8" s="88" t="s">
        <v>127</v>
      </c>
      <c r="O8" s="88" t="s">
        <v>108</v>
      </c>
      <c r="P8" s="88" t="s">
        <v>109</v>
      </c>
      <c r="Q8" s="88" t="s">
        <v>110</v>
      </c>
    </row>
    <row r="9" spans="1:17">
      <c r="L9" s="88" t="s">
        <v>28</v>
      </c>
      <c r="M9" s="88" t="s">
        <v>139</v>
      </c>
      <c r="N9" s="88" t="s">
        <v>139</v>
      </c>
      <c r="O9" s="88" t="s">
        <v>139</v>
      </c>
      <c r="P9" s="88" t="s">
        <v>139</v>
      </c>
      <c r="Q9" s="88" t="s">
        <v>139</v>
      </c>
    </row>
    <row r="10" spans="1:17">
      <c r="A10" s="88" t="s">
        <v>112</v>
      </c>
      <c r="B10" s="88" t="s">
        <v>113</v>
      </c>
      <c r="C10" s="88" t="s">
        <v>31</v>
      </c>
      <c r="D10" s="88" t="s">
        <v>32</v>
      </c>
      <c r="E10" s="88" t="s">
        <v>33</v>
      </c>
      <c r="F10" s="88" t="s">
        <v>34</v>
      </c>
      <c r="G10" s="88" t="s">
        <v>35</v>
      </c>
      <c r="H10" s="88" t="s">
        <v>96</v>
      </c>
      <c r="I10" s="88" t="s">
        <v>13</v>
      </c>
      <c r="J10" s="88" t="s">
        <v>18</v>
      </c>
      <c r="K10" s="88" t="s">
        <v>36</v>
      </c>
      <c r="L10" s="88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8" t="s">
        <v>112</v>
      </c>
      <c r="B11" s="88" t="s">
        <v>113</v>
      </c>
      <c r="C11" s="88" t="s">
        <v>31</v>
      </c>
      <c r="D11" s="88" t="s">
        <v>32</v>
      </c>
      <c r="E11" s="88" t="s">
        <v>33</v>
      </c>
      <c r="F11" s="88" t="s">
        <v>34</v>
      </c>
      <c r="G11" s="88" t="s">
        <v>35</v>
      </c>
      <c r="H11" s="88" t="s">
        <v>96</v>
      </c>
      <c r="I11" s="88" t="s">
        <v>13</v>
      </c>
      <c r="J11" s="88" t="s">
        <v>18</v>
      </c>
      <c r="K11" s="88" t="s">
        <v>36</v>
      </c>
      <c r="L11" s="88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8" t="s">
        <v>29</v>
      </c>
      <c r="B12" s="88" t="s">
        <v>30</v>
      </c>
      <c r="C12" s="88" t="s">
        <v>31</v>
      </c>
      <c r="D12" s="88" t="s">
        <v>32</v>
      </c>
      <c r="E12" s="88" t="s">
        <v>33</v>
      </c>
      <c r="F12" s="88" t="s">
        <v>34</v>
      </c>
      <c r="G12" s="88" t="s">
        <v>35</v>
      </c>
      <c r="H12" s="88" t="s">
        <v>96</v>
      </c>
      <c r="I12" s="88" t="s">
        <v>13</v>
      </c>
      <c r="J12" s="88" t="s">
        <v>18</v>
      </c>
      <c r="K12" s="88" t="s">
        <v>36</v>
      </c>
      <c r="L12" s="88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8" t="s">
        <v>39</v>
      </c>
      <c r="B13" s="88" t="s">
        <v>40</v>
      </c>
      <c r="C13" s="88" t="s">
        <v>31</v>
      </c>
      <c r="D13" s="88" t="s">
        <v>32</v>
      </c>
      <c r="E13" s="88" t="s">
        <v>33</v>
      </c>
      <c r="F13" s="88" t="s">
        <v>34</v>
      </c>
      <c r="G13" s="88" t="s">
        <v>35</v>
      </c>
      <c r="H13" s="88" t="s">
        <v>96</v>
      </c>
      <c r="I13" s="88" t="s">
        <v>13</v>
      </c>
      <c r="J13" s="88" t="s">
        <v>18</v>
      </c>
      <c r="K13" s="88" t="s">
        <v>36</v>
      </c>
      <c r="L13" s="88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8" t="s">
        <v>41</v>
      </c>
      <c r="B14" s="88" t="s">
        <v>42</v>
      </c>
      <c r="C14" s="88" t="s">
        <v>31</v>
      </c>
      <c r="D14" s="88" t="s">
        <v>32</v>
      </c>
      <c r="E14" s="88" t="s">
        <v>33</v>
      </c>
      <c r="F14" s="88" t="s">
        <v>34</v>
      </c>
      <c r="G14" s="88" t="s">
        <v>35</v>
      </c>
      <c r="H14" s="88" t="s">
        <v>96</v>
      </c>
      <c r="I14" s="88" t="s">
        <v>13</v>
      </c>
      <c r="J14" s="88" t="s">
        <v>18</v>
      </c>
      <c r="K14" s="88" t="s">
        <v>36</v>
      </c>
      <c r="L14" s="88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8" t="s">
        <v>41</v>
      </c>
      <c r="B15" s="88" t="s">
        <v>42</v>
      </c>
      <c r="C15" s="88" t="s">
        <v>31</v>
      </c>
      <c r="D15" s="88" t="s">
        <v>32</v>
      </c>
      <c r="E15" s="88" t="s">
        <v>33</v>
      </c>
      <c r="F15" s="88" t="s">
        <v>34</v>
      </c>
      <c r="G15" s="88" t="s">
        <v>35</v>
      </c>
      <c r="H15" s="88" t="s">
        <v>96</v>
      </c>
      <c r="I15" s="88" t="s">
        <v>13</v>
      </c>
      <c r="J15" s="88" t="s">
        <v>18</v>
      </c>
      <c r="K15" s="88" t="s">
        <v>36</v>
      </c>
      <c r="L15" s="88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8" t="s">
        <v>43</v>
      </c>
      <c r="B16" s="88" t="s">
        <v>44</v>
      </c>
      <c r="C16" s="88" t="s">
        <v>31</v>
      </c>
      <c r="D16" s="88" t="s">
        <v>32</v>
      </c>
      <c r="E16" s="88" t="s">
        <v>33</v>
      </c>
      <c r="F16" s="88" t="s">
        <v>34</v>
      </c>
      <c r="G16" s="88" t="s">
        <v>35</v>
      </c>
      <c r="H16" s="88" t="s">
        <v>96</v>
      </c>
      <c r="I16" s="88" t="s">
        <v>13</v>
      </c>
      <c r="J16" s="88" t="s">
        <v>18</v>
      </c>
      <c r="K16" s="88" t="s">
        <v>36</v>
      </c>
      <c r="L16" s="88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8" t="s">
        <v>45</v>
      </c>
      <c r="B17" s="88" t="s">
        <v>46</v>
      </c>
      <c r="C17" s="88" t="s">
        <v>31</v>
      </c>
      <c r="D17" s="88" t="s">
        <v>32</v>
      </c>
      <c r="E17" s="88" t="s">
        <v>33</v>
      </c>
      <c r="F17" s="88" t="s">
        <v>34</v>
      </c>
      <c r="G17" s="88" t="s">
        <v>35</v>
      </c>
      <c r="H17" s="88" t="s">
        <v>96</v>
      </c>
      <c r="I17" s="88" t="s">
        <v>13</v>
      </c>
      <c r="J17" s="88" t="s">
        <v>18</v>
      </c>
      <c r="K17" s="88" t="s">
        <v>36</v>
      </c>
      <c r="L17" s="88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8" t="s">
        <v>45</v>
      </c>
      <c r="B18" s="88" t="s">
        <v>46</v>
      </c>
      <c r="C18" s="88" t="s">
        <v>31</v>
      </c>
      <c r="D18" s="88" t="s">
        <v>32</v>
      </c>
      <c r="E18" s="88" t="s">
        <v>33</v>
      </c>
      <c r="F18" s="88" t="s">
        <v>34</v>
      </c>
      <c r="G18" s="88" t="s">
        <v>35</v>
      </c>
      <c r="H18" s="88" t="s">
        <v>96</v>
      </c>
      <c r="I18" s="88" t="s">
        <v>13</v>
      </c>
      <c r="J18" s="88" t="s">
        <v>18</v>
      </c>
      <c r="K18" s="88" t="s">
        <v>36</v>
      </c>
      <c r="L18" s="88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8" t="s">
        <v>114</v>
      </c>
      <c r="B19" s="88" t="s">
        <v>115</v>
      </c>
      <c r="C19" s="88" t="s">
        <v>31</v>
      </c>
      <c r="D19" s="88" t="s">
        <v>32</v>
      </c>
      <c r="E19" s="88" t="s">
        <v>33</v>
      </c>
      <c r="F19" s="88" t="s">
        <v>34</v>
      </c>
      <c r="G19" s="88" t="s">
        <v>35</v>
      </c>
      <c r="H19" s="88" t="s">
        <v>96</v>
      </c>
      <c r="I19" s="88" t="s">
        <v>13</v>
      </c>
      <c r="J19" s="88" t="s">
        <v>18</v>
      </c>
      <c r="K19" s="88" t="s">
        <v>36</v>
      </c>
      <c r="L19" s="88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8" t="s">
        <v>116</v>
      </c>
      <c r="B20" s="88" t="s">
        <v>117</v>
      </c>
      <c r="C20" s="88" t="s">
        <v>31</v>
      </c>
      <c r="D20" s="88" t="s">
        <v>32</v>
      </c>
      <c r="E20" s="88" t="s">
        <v>33</v>
      </c>
      <c r="F20" s="88" t="s">
        <v>34</v>
      </c>
      <c r="G20" s="88" t="s">
        <v>35</v>
      </c>
      <c r="H20" s="88" t="s">
        <v>96</v>
      </c>
      <c r="I20" s="88" t="s">
        <v>13</v>
      </c>
      <c r="J20" s="88" t="s">
        <v>18</v>
      </c>
      <c r="K20" s="88" t="s">
        <v>36</v>
      </c>
      <c r="L20" s="88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8" t="s">
        <v>98</v>
      </c>
      <c r="B21" s="88" t="s">
        <v>99</v>
      </c>
      <c r="C21" s="88" t="s">
        <v>31</v>
      </c>
      <c r="D21" s="88" t="s">
        <v>32</v>
      </c>
      <c r="E21" s="88" t="s">
        <v>33</v>
      </c>
      <c r="F21" s="88" t="s">
        <v>34</v>
      </c>
      <c r="G21" s="88" t="s">
        <v>35</v>
      </c>
      <c r="H21" s="88" t="s">
        <v>96</v>
      </c>
      <c r="I21" s="88" t="s">
        <v>13</v>
      </c>
      <c r="J21" s="88" t="s">
        <v>18</v>
      </c>
      <c r="K21" s="88" t="s">
        <v>36</v>
      </c>
      <c r="L21" s="88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8" t="s">
        <v>49</v>
      </c>
      <c r="B22" s="88" t="s">
        <v>50</v>
      </c>
      <c r="C22" s="88" t="s">
        <v>31</v>
      </c>
      <c r="D22" s="88" t="s">
        <v>32</v>
      </c>
      <c r="E22" s="88" t="s">
        <v>33</v>
      </c>
      <c r="F22" s="88" t="s">
        <v>34</v>
      </c>
      <c r="G22" s="88" t="s">
        <v>35</v>
      </c>
      <c r="H22" s="88" t="s">
        <v>96</v>
      </c>
      <c r="I22" s="88" t="s">
        <v>13</v>
      </c>
      <c r="J22" s="88" t="s">
        <v>18</v>
      </c>
      <c r="K22" s="88" t="s">
        <v>36</v>
      </c>
      <c r="L22" s="88" t="s">
        <v>12</v>
      </c>
      <c r="M22" s="62">
        <v>0</v>
      </c>
      <c r="N22" s="62">
        <v>0</v>
      </c>
    </row>
    <row r="23" spans="1:17">
      <c r="A23" s="88" t="s">
        <v>49</v>
      </c>
      <c r="B23" s="88" t="s">
        <v>50</v>
      </c>
      <c r="C23" s="88" t="s">
        <v>31</v>
      </c>
      <c r="D23" s="88" t="s">
        <v>32</v>
      </c>
      <c r="E23" s="88" t="s">
        <v>33</v>
      </c>
      <c r="F23" s="88" t="s">
        <v>34</v>
      </c>
      <c r="G23" s="88" t="s">
        <v>35</v>
      </c>
      <c r="H23" s="88" t="s">
        <v>96</v>
      </c>
      <c r="I23" s="88" t="s">
        <v>13</v>
      </c>
      <c r="J23" s="88" t="s">
        <v>18</v>
      </c>
      <c r="K23" s="88" t="s">
        <v>36</v>
      </c>
      <c r="L23" s="88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8" t="s">
        <v>118</v>
      </c>
      <c r="B24" s="88" t="s">
        <v>97</v>
      </c>
      <c r="C24" s="88" t="s">
        <v>31</v>
      </c>
      <c r="D24" s="88" t="s">
        <v>32</v>
      </c>
      <c r="E24" s="88" t="s">
        <v>33</v>
      </c>
      <c r="F24" s="88" t="s">
        <v>34</v>
      </c>
      <c r="G24" s="88" t="s">
        <v>35</v>
      </c>
      <c r="H24" s="88" t="s">
        <v>96</v>
      </c>
      <c r="I24" s="88" t="s">
        <v>47</v>
      </c>
      <c r="J24" s="88" t="s">
        <v>18</v>
      </c>
      <c r="K24" s="88" t="s">
        <v>36</v>
      </c>
      <c r="L24" s="88" t="s">
        <v>12</v>
      </c>
      <c r="M24" s="62">
        <v>34520998.340000004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8" t="s">
        <v>118</v>
      </c>
      <c r="B25" s="88" t="s">
        <v>97</v>
      </c>
      <c r="C25" s="88" t="s">
        <v>31</v>
      </c>
      <c r="D25" s="88" t="s">
        <v>32</v>
      </c>
      <c r="E25" s="88" t="s">
        <v>33</v>
      </c>
      <c r="F25" s="88" t="s">
        <v>34</v>
      </c>
      <c r="G25" s="88" t="s">
        <v>35</v>
      </c>
      <c r="H25" s="88" t="s">
        <v>96</v>
      </c>
      <c r="I25" s="88" t="s">
        <v>47</v>
      </c>
      <c r="J25" s="88" t="s">
        <v>18</v>
      </c>
      <c r="K25" s="88" t="s">
        <v>36</v>
      </c>
      <c r="L25" s="88" t="s">
        <v>13</v>
      </c>
      <c r="M25" s="62">
        <v>7145564.4800000004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8" t="s">
        <v>53</v>
      </c>
      <c r="B26" s="88" t="s">
        <v>54</v>
      </c>
      <c r="C26" s="88" t="s">
        <v>31</v>
      </c>
      <c r="D26" s="88" t="s">
        <v>32</v>
      </c>
      <c r="E26" s="88" t="s">
        <v>33</v>
      </c>
      <c r="F26" s="88" t="s">
        <v>34</v>
      </c>
      <c r="G26" s="88" t="s">
        <v>35</v>
      </c>
      <c r="H26" s="88" t="s">
        <v>96</v>
      </c>
      <c r="I26" s="88" t="s">
        <v>47</v>
      </c>
      <c r="J26" s="88" t="s">
        <v>18</v>
      </c>
      <c r="K26" s="88" t="s">
        <v>36</v>
      </c>
      <c r="L26" s="88" t="s">
        <v>12</v>
      </c>
      <c r="M26" s="62">
        <v>79154555.900000006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8" t="s">
        <v>53</v>
      </c>
      <c r="B27" s="88" t="s">
        <v>54</v>
      </c>
      <c r="C27" s="88" t="s">
        <v>31</v>
      </c>
      <c r="D27" s="88" t="s">
        <v>32</v>
      </c>
      <c r="E27" s="88" t="s">
        <v>33</v>
      </c>
      <c r="F27" s="88" t="s">
        <v>34</v>
      </c>
      <c r="G27" s="88" t="s">
        <v>48</v>
      </c>
      <c r="H27" s="88" t="s">
        <v>100</v>
      </c>
      <c r="I27" s="88" t="s">
        <v>47</v>
      </c>
      <c r="J27" s="88" t="s">
        <v>18</v>
      </c>
      <c r="K27" s="88" t="s">
        <v>36</v>
      </c>
      <c r="L27" s="88" t="s">
        <v>12</v>
      </c>
      <c r="M27" s="62">
        <v>160524741</v>
      </c>
      <c r="N27" s="62">
        <v>0</v>
      </c>
      <c r="O27" s="62">
        <v>160524741</v>
      </c>
      <c r="P27" s="62">
        <v>160482323.74000001</v>
      </c>
      <c r="Q27" s="62">
        <v>160482323.74000001</v>
      </c>
    </row>
    <row r="28" spans="1:17">
      <c r="A28" s="88" t="s">
        <v>119</v>
      </c>
      <c r="B28" s="88" t="s">
        <v>120</v>
      </c>
      <c r="C28" s="88" t="s">
        <v>31</v>
      </c>
      <c r="D28" s="88" t="s">
        <v>32</v>
      </c>
      <c r="E28" s="88" t="s">
        <v>33</v>
      </c>
      <c r="F28" s="88" t="s">
        <v>34</v>
      </c>
      <c r="G28" s="88" t="s">
        <v>35</v>
      </c>
      <c r="H28" s="88" t="s">
        <v>96</v>
      </c>
      <c r="I28" s="88" t="s">
        <v>47</v>
      </c>
      <c r="J28" s="88" t="s">
        <v>18</v>
      </c>
      <c r="K28" s="88" t="s">
        <v>36</v>
      </c>
      <c r="L28" s="88" t="s">
        <v>12</v>
      </c>
      <c r="M28" s="62">
        <v>2212447053.0799999</v>
      </c>
      <c r="N28" s="62">
        <v>2213875588</v>
      </c>
      <c r="O28" s="62">
        <v>2212447053.0799999</v>
      </c>
      <c r="P28" s="62">
        <v>2212447053.0799999</v>
      </c>
      <c r="Q28" s="62">
        <v>2212447053.0799999</v>
      </c>
    </row>
    <row r="29" spans="1:17">
      <c r="A29" s="88" t="s">
        <v>119</v>
      </c>
      <c r="B29" s="88" t="s">
        <v>120</v>
      </c>
      <c r="C29" s="88" t="s">
        <v>31</v>
      </c>
      <c r="D29" s="88" t="s">
        <v>32</v>
      </c>
      <c r="E29" s="88" t="s">
        <v>33</v>
      </c>
      <c r="F29" s="88" t="s">
        <v>34</v>
      </c>
      <c r="G29" s="88" t="s">
        <v>48</v>
      </c>
      <c r="H29" s="88" t="s">
        <v>100</v>
      </c>
      <c r="I29" s="88" t="s">
        <v>47</v>
      </c>
      <c r="J29" s="88" t="s">
        <v>18</v>
      </c>
      <c r="K29" s="88" t="s">
        <v>36</v>
      </c>
      <c r="L29" s="88" t="s">
        <v>12</v>
      </c>
      <c r="M29" s="62">
        <v>1469343099</v>
      </c>
      <c r="N29" s="62">
        <v>0</v>
      </c>
      <c r="O29" s="62">
        <v>1469343099</v>
      </c>
      <c r="P29" s="62">
        <v>1469238729.6199999</v>
      </c>
      <c r="Q29" s="62">
        <v>1469238729.6199999</v>
      </c>
    </row>
    <row r="30" spans="1:17">
      <c r="A30" s="88" t="s">
        <v>55</v>
      </c>
      <c r="B30" s="88" t="s">
        <v>56</v>
      </c>
      <c r="C30" s="88" t="s">
        <v>31</v>
      </c>
      <c r="D30" s="88" t="s">
        <v>32</v>
      </c>
      <c r="E30" s="88" t="s">
        <v>33</v>
      </c>
      <c r="F30" s="88" t="s">
        <v>34</v>
      </c>
      <c r="G30" s="88" t="s">
        <v>35</v>
      </c>
      <c r="H30" s="88" t="s">
        <v>96</v>
      </c>
      <c r="I30" s="88" t="s">
        <v>13</v>
      </c>
      <c r="J30" s="88" t="s">
        <v>18</v>
      </c>
      <c r="K30" s="88" t="s">
        <v>36</v>
      </c>
      <c r="L30" s="88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8" t="s">
        <v>55</v>
      </c>
      <c r="B31" s="88" t="s">
        <v>56</v>
      </c>
      <c r="C31" s="88" t="s">
        <v>31</v>
      </c>
      <c r="D31" s="88" t="s">
        <v>32</v>
      </c>
      <c r="E31" s="88" t="s">
        <v>33</v>
      </c>
      <c r="F31" s="88" t="s">
        <v>34</v>
      </c>
      <c r="G31" s="88" t="s">
        <v>35</v>
      </c>
      <c r="H31" s="88" t="s">
        <v>96</v>
      </c>
      <c r="I31" s="88" t="s">
        <v>13</v>
      </c>
      <c r="J31" s="88" t="s">
        <v>18</v>
      </c>
      <c r="K31" s="88" t="s">
        <v>36</v>
      </c>
      <c r="L31" s="88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8" t="s">
        <v>55</v>
      </c>
      <c r="B32" s="88" t="s">
        <v>56</v>
      </c>
      <c r="C32" s="88" t="s">
        <v>31</v>
      </c>
      <c r="D32" s="88" t="s">
        <v>32</v>
      </c>
      <c r="E32" s="88" t="s">
        <v>33</v>
      </c>
      <c r="F32" s="88" t="s">
        <v>34</v>
      </c>
      <c r="G32" s="88" t="s">
        <v>35</v>
      </c>
      <c r="H32" s="88" t="s">
        <v>96</v>
      </c>
      <c r="I32" s="88" t="s">
        <v>13</v>
      </c>
      <c r="J32" s="88" t="s">
        <v>121</v>
      </c>
      <c r="K32" s="88" t="s">
        <v>122</v>
      </c>
      <c r="L32" s="88" t="s">
        <v>12</v>
      </c>
      <c r="M32" s="62">
        <v>788687344.69000006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8" t="s">
        <v>55</v>
      </c>
      <c r="B33" s="88" t="s">
        <v>56</v>
      </c>
      <c r="C33" s="88" t="s">
        <v>31</v>
      </c>
      <c r="D33" s="88" t="s">
        <v>32</v>
      </c>
      <c r="E33" s="88" t="s">
        <v>33</v>
      </c>
      <c r="F33" s="88" t="s">
        <v>34</v>
      </c>
      <c r="G33" s="88" t="s">
        <v>37</v>
      </c>
      <c r="H33" s="88" t="s">
        <v>38</v>
      </c>
      <c r="I33" s="88" t="s">
        <v>13</v>
      </c>
      <c r="J33" s="88" t="s">
        <v>18</v>
      </c>
      <c r="K33" s="88" t="s">
        <v>36</v>
      </c>
      <c r="L33" s="88" t="s">
        <v>13</v>
      </c>
      <c r="M33" s="62">
        <v>7972372</v>
      </c>
      <c r="N33" s="62">
        <v>0</v>
      </c>
      <c r="O33" s="62">
        <v>7972372</v>
      </c>
      <c r="P33" s="62">
        <v>7972361.0700000003</v>
      </c>
      <c r="Q33" s="62">
        <v>7972361.0700000003</v>
      </c>
    </row>
    <row r="34" spans="1:17">
      <c r="A34" s="88" t="s">
        <v>55</v>
      </c>
      <c r="B34" s="88" t="s">
        <v>56</v>
      </c>
      <c r="C34" s="88" t="s">
        <v>31</v>
      </c>
      <c r="D34" s="88" t="s">
        <v>32</v>
      </c>
      <c r="E34" s="88" t="s">
        <v>33</v>
      </c>
      <c r="F34" s="88" t="s">
        <v>34</v>
      </c>
      <c r="G34" s="88" t="s">
        <v>48</v>
      </c>
      <c r="H34" s="88" t="s">
        <v>100</v>
      </c>
      <c r="I34" s="88" t="s">
        <v>13</v>
      </c>
      <c r="J34" s="88" t="s">
        <v>18</v>
      </c>
      <c r="K34" s="88" t="s">
        <v>36</v>
      </c>
      <c r="L34" s="88" t="s">
        <v>14</v>
      </c>
      <c r="M34" s="62">
        <v>350787</v>
      </c>
      <c r="N34" s="62">
        <v>0</v>
      </c>
      <c r="O34" s="62">
        <v>350787</v>
      </c>
      <c r="P34" s="62">
        <v>350784.6</v>
      </c>
      <c r="Q34" s="62">
        <v>350784.6</v>
      </c>
    </row>
    <row r="35" spans="1:17">
      <c r="A35" s="88" t="s">
        <v>55</v>
      </c>
      <c r="B35" s="88" t="s">
        <v>56</v>
      </c>
      <c r="C35" s="88" t="s">
        <v>31</v>
      </c>
      <c r="D35" s="88" t="s">
        <v>32</v>
      </c>
      <c r="E35" s="88" t="s">
        <v>33</v>
      </c>
      <c r="F35" s="88" t="s">
        <v>34</v>
      </c>
      <c r="G35" s="88" t="s">
        <v>48</v>
      </c>
      <c r="H35" s="88" t="s">
        <v>100</v>
      </c>
      <c r="I35" s="88" t="s">
        <v>13</v>
      </c>
      <c r="J35" s="88" t="s">
        <v>18</v>
      </c>
      <c r="K35" s="88" t="s">
        <v>36</v>
      </c>
      <c r="L35" s="88" t="s">
        <v>12</v>
      </c>
      <c r="M35" s="62">
        <v>323095899</v>
      </c>
      <c r="N35" s="62">
        <v>0</v>
      </c>
      <c r="O35" s="62">
        <v>323095899</v>
      </c>
      <c r="P35" s="62">
        <v>323084603.67000002</v>
      </c>
      <c r="Q35" s="62">
        <v>323084603.67000002</v>
      </c>
    </row>
    <row r="36" spans="1:17">
      <c r="A36" s="88" t="s">
        <v>55</v>
      </c>
      <c r="B36" s="88" t="s">
        <v>56</v>
      </c>
      <c r="C36" s="88" t="s">
        <v>31</v>
      </c>
      <c r="D36" s="88" t="s">
        <v>32</v>
      </c>
      <c r="E36" s="88" t="s">
        <v>33</v>
      </c>
      <c r="F36" s="88" t="s">
        <v>34</v>
      </c>
      <c r="G36" s="88" t="s">
        <v>48</v>
      </c>
      <c r="H36" s="88" t="s">
        <v>100</v>
      </c>
      <c r="I36" s="88" t="s">
        <v>13</v>
      </c>
      <c r="J36" s="88" t="s">
        <v>18</v>
      </c>
      <c r="K36" s="88" t="s">
        <v>36</v>
      </c>
      <c r="L36" s="88" t="s">
        <v>13</v>
      </c>
      <c r="M36" s="62">
        <v>71257070</v>
      </c>
      <c r="N36" s="62">
        <v>0</v>
      </c>
      <c r="O36" s="62">
        <v>71257070</v>
      </c>
      <c r="P36" s="62">
        <v>71257068.810000002</v>
      </c>
      <c r="Q36" s="62">
        <v>71257068.810000002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5339397659.04</v>
      </c>
      <c r="N39" s="62">
        <f t="shared" ref="N39:Q39" si="0">SUM(N10:N38)</f>
        <v>3308467392</v>
      </c>
      <c r="O39" s="62">
        <f t="shared" si="0"/>
        <v>5339397659.04</v>
      </c>
      <c r="P39" s="62">
        <f t="shared" si="0"/>
        <v>5339239562.5500002</v>
      </c>
      <c r="Q39" s="62">
        <f t="shared" si="0"/>
        <v>5339239562.5500002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9"/>
  <sheetViews>
    <sheetView showGridLines="0" tabSelected="1" view="pageBreakPreview" zoomScale="70" zoomScaleNormal="100" zoomScaleSheetLayoutView="70" workbookViewId="0">
      <selection activeCell="F47" sqref="F47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43160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" t="s">
        <v>71</v>
      </c>
      <c r="M8" s="8" t="s">
        <v>72</v>
      </c>
      <c r="N8" s="102"/>
      <c r="O8" s="102"/>
      <c r="P8" s="9" t="s">
        <v>4</v>
      </c>
      <c r="Q8" s="9" t="s">
        <v>5</v>
      </c>
      <c r="R8" s="10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17408613</v>
      </c>
      <c r="R10" s="26">
        <f t="shared" ref="R10:R33" si="1">N10-O10+P10+Q10</f>
        <v>17408613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649188</v>
      </c>
      <c r="R11" s="26">
        <f t="shared" si="1"/>
        <v>649188</v>
      </c>
      <c r="S11" s="26">
        <f>'Access-Mar'!O11</f>
        <v>269010.61</v>
      </c>
      <c r="T11" s="41">
        <f t="shared" si="2"/>
        <v>0.41438013333579793</v>
      </c>
      <c r="U11" s="26">
        <f>'Access-Mar'!P11</f>
        <v>269010.61</v>
      </c>
      <c r="V11" s="41">
        <f t="shared" si="3"/>
        <v>0.41438013333579793</v>
      </c>
      <c r="W11" s="26">
        <f>'Access-Mar'!Q11</f>
        <v>269010.61</v>
      </c>
      <c r="X11" s="41">
        <f t="shared" si="4"/>
        <v>0.41438013333579793</v>
      </c>
    </row>
    <row r="12" spans="1:24" ht="28.5" customHeight="1">
      <c r="A12" s="31" t="str">
        <f>'Access-Mar'!A12</f>
        <v>20201</v>
      </c>
      <c r="B12" s="27" t="str">
        <f>'Access-Mar'!B12</f>
        <v>INSTIT.NAC.DE COLONIZ.E REF.AGRARIA - INCRA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1384084</v>
      </c>
      <c r="R12" s="26">
        <f t="shared" si="1"/>
        <v>1384084</v>
      </c>
      <c r="S12" s="26">
        <f>'Access-Mar'!O12</f>
        <v>1347610.88</v>
      </c>
      <c r="T12" s="41">
        <f t="shared" si="2"/>
        <v>0.97364818898274952</v>
      </c>
      <c r="U12" s="26">
        <f>'Access-Mar'!P12</f>
        <v>1347610.88</v>
      </c>
      <c r="V12" s="41">
        <f t="shared" si="3"/>
        <v>0.97364818898274952</v>
      </c>
      <c r="W12" s="26">
        <f>'Access-Mar'!Q12</f>
        <v>1347610.88</v>
      </c>
      <c r="X12" s="41">
        <f t="shared" si="4"/>
        <v>0.97364818898274952</v>
      </c>
    </row>
    <row r="13" spans="1:24" ht="28.5" customHeight="1">
      <c r="A13" s="31" t="str">
        <f>'Access-Mar'!A13</f>
        <v>24204</v>
      </c>
      <c r="B13" s="27" t="str">
        <f>'Access-Mar'!B13</f>
        <v>COMISSAO NACIONAL DE ENERGIA NUCLEAR - CNEN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81026</v>
      </c>
      <c r="R13" s="26">
        <f t="shared" si="1"/>
        <v>81026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24204</v>
      </c>
      <c r="B14" s="27" t="str">
        <f>'Access-Mar'!B14</f>
        <v>COMISSAO NACIONAL DE ENERGIA NUCLEAR - CNEN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1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473297</v>
      </c>
      <c r="R14" s="26">
        <f t="shared" si="1"/>
        <v>473297</v>
      </c>
      <c r="S14" s="26">
        <f>'Access-Mar'!O14</f>
        <v>460825.31</v>
      </c>
      <c r="T14" s="41">
        <f t="shared" si="2"/>
        <v>0.97364933646315099</v>
      </c>
      <c r="U14" s="26">
        <f>'Access-Mar'!P14</f>
        <v>460825.31</v>
      </c>
      <c r="V14" s="41">
        <f t="shared" si="3"/>
        <v>0.97364933646315099</v>
      </c>
      <c r="W14" s="26">
        <f>'Access-Mar'!Q14</f>
        <v>460825.31</v>
      </c>
      <c r="X14" s="41">
        <f t="shared" si="4"/>
        <v>0.97364933646315099</v>
      </c>
    </row>
    <row r="15" spans="1:24" ht="28.5" customHeight="1">
      <c r="A15" s="31" t="str">
        <f>'Access-Mar'!A15</f>
        <v>25201</v>
      </c>
      <c r="B15" s="27" t="str">
        <f>'Access-Mar'!B15</f>
        <v>BANCO CENTRAL DO BRASIL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3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2005124</v>
      </c>
      <c r="R15" s="26">
        <f t="shared" si="1"/>
        <v>2005124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25208</v>
      </c>
      <c r="B16" s="27" t="str">
        <f>'Access-Mar'!B16</f>
        <v>SUPERINTENDENCIA DE SEGUROS PRIVADOS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107961</v>
      </c>
      <c r="R16" s="26">
        <f t="shared" si="1"/>
        <v>107961</v>
      </c>
      <c r="S16" s="26">
        <f>'Access-Mar'!O16</f>
        <v>105116.76</v>
      </c>
      <c r="T16" s="41">
        <f t="shared" si="2"/>
        <v>0.9736549309472865</v>
      </c>
      <c r="U16" s="26">
        <f>'Access-Mar'!P16</f>
        <v>105116.76</v>
      </c>
      <c r="V16" s="41">
        <f t="shared" si="3"/>
        <v>0.9736549309472865</v>
      </c>
      <c r="W16" s="26">
        <f>'Access-Mar'!Q16</f>
        <v>105116.76</v>
      </c>
      <c r="X16" s="41">
        <f t="shared" si="4"/>
        <v>0.9736549309472865</v>
      </c>
    </row>
    <row r="17" spans="1:24" ht="28.5" customHeight="1">
      <c r="A17" s="31" t="str">
        <f>'Access-Mar'!A17</f>
        <v>26262</v>
      </c>
      <c r="B17" s="27" t="str">
        <f>'Access-Mar'!B17</f>
        <v>UNIVERSIDADE FEDERAL DE SAO PAULO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8100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238991</v>
      </c>
      <c r="R17" s="26">
        <f t="shared" si="1"/>
        <v>238991</v>
      </c>
      <c r="S17" s="26">
        <f>'Access-Mar'!O17</f>
        <v>61593.51</v>
      </c>
      <c r="T17" s="41">
        <f t="shared" si="2"/>
        <v>0.25772313601767433</v>
      </c>
      <c r="U17" s="26">
        <f>'Access-Mar'!P17</f>
        <v>61593.51</v>
      </c>
      <c r="V17" s="41">
        <f t="shared" si="3"/>
        <v>0.25772313601767433</v>
      </c>
      <c r="W17" s="26">
        <f>'Access-Mar'!Q17</f>
        <v>61593.51</v>
      </c>
      <c r="X17" s="41">
        <f t="shared" si="4"/>
        <v>0.25772313601767433</v>
      </c>
    </row>
    <row r="18" spans="1:24" ht="28.5" customHeight="1">
      <c r="A18" s="31" t="str">
        <f>'Access-Mar'!A18</f>
        <v>26262</v>
      </c>
      <c r="B18" s="27" t="str">
        <f>'Access-Mar'!B18</f>
        <v>UNIVERSIDADE FEDERAL DE SAO PAULO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8100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2916635</v>
      </c>
      <c r="R18" s="26">
        <f t="shared" si="1"/>
        <v>2916635</v>
      </c>
      <c r="S18" s="26">
        <f>'Access-Mar'!O18</f>
        <v>2839776.85</v>
      </c>
      <c r="T18" s="41">
        <f t="shared" si="2"/>
        <v>0.97364834818206603</v>
      </c>
      <c r="U18" s="26">
        <f>'Access-Mar'!P18</f>
        <v>2839776.85</v>
      </c>
      <c r="V18" s="41">
        <f t="shared" si="3"/>
        <v>0.97364834818206603</v>
      </c>
      <c r="W18" s="26">
        <f>'Access-Mar'!Q18</f>
        <v>2839776.85</v>
      </c>
      <c r="X18" s="41">
        <f t="shared" si="4"/>
        <v>0.97364834818206603</v>
      </c>
    </row>
    <row r="19" spans="1:24" ht="28.5" customHeight="1">
      <c r="A19" s="31" t="str">
        <f>'Access-Mar'!A19</f>
        <v>26280</v>
      </c>
      <c r="B19" s="27" t="str">
        <f>'Access-Mar'!B19</f>
        <v>FUNDACAO UNIVERSIDADE FEDERAL DE SAO CARLOS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8100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5897298</v>
      </c>
      <c r="R19" s="26">
        <f t="shared" si="1"/>
        <v>5897298</v>
      </c>
      <c r="S19" s="26">
        <f>'Access-Mar'!O19</f>
        <v>5741891.4000000004</v>
      </c>
      <c r="T19" s="41">
        <f t="shared" si="2"/>
        <v>0.97364782990447496</v>
      </c>
      <c r="U19" s="26">
        <f>'Access-Mar'!P19</f>
        <v>5741891.4000000004</v>
      </c>
      <c r="V19" s="41">
        <f t="shared" si="3"/>
        <v>0.97364782990447496</v>
      </c>
      <c r="W19" s="26">
        <f>'Access-Mar'!Q19</f>
        <v>5741891.4000000004</v>
      </c>
      <c r="X19" s="41">
        <f t="shared" si="4"/>
        <v>0.97364782990447496</v>
      </c>
    </row>
    <row r="20" spans="1:24" ht="28.5" customHeight="1">
      <c r="A20" s="31" t="str">
        <f>'Access-Mar'!A20</f>
        <v>26283</v>
      </c>
      <c r="B20" s="27" t="str">
        <f>'Access-Mar'!B20</f>
        <v>FUNDACAO UNIVERSIDADE FED.DE MATO GROS.DO SUL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8100</v>
      </c>
      <c r="I20" s="27" t="str">
        <f>'Access-Mar'!K20</f>
        <v>RECURSOS ORDINARIOS</v>
      </c>
      <c r="J20" s="23" t="str">
        <f>'Access-Mar'!L20</f>
        <v>3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162615</v>
      </c>
      <c r="R20" s="26">
        <f t="shared" si="1"/>
        <v>162615</v>
      </c>
      <c r="S20" s="26">
        <f>'Access-Mar'!O20</f>
        <v>28686.9</v>
      </c>
      <c r="T20" s="41">
        <f t="shared" si="2"/>
        <v>0.17640992528364544</v>
      </c>
      <c r="U20" s="26">
        <f>'Access-Mar'!P20</f>
        <v>28686.9</v>
      </c>
      <c r="V20" s="41">
        <f t="shared" si="3"/>
        <v>0.17640992528364544</v>
      </c>
      <c r="W20" s="26">
        <f>'Access-Mar'!Q20</f>
        <v>28686.9</v>
      </c>
      <c r="X20" s="41">
        <f t="shared" si="4"/>
        <v>0.17640992528364544</v>
      </c>
    </row>
    <row r="21" spans="1:24" ht="28.5" customHeight="1">
      <c r="A21" s="31" t="str">
        <f>'Access-Mar'!A21</f>
        <v>26283</v>
      </c>
      <c r="B21" s="27" t="str">
        <f>'Access-Mar'!B21</f>
        <v>FUNDACAO UNIVERSIDADE FED.DE MATO GROS.DO SUL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8100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2915984</v>
      </c>
      <c r="R21" s="26">
        <f t="shared" si="1"/>
        <v>2915984</v>
      </c>
      <c r="S21" s="26">
        <f>'Access-Mar'!O21</f>
        <v>2839142.68</v>
      </c>
      <c r="T21" s="41">
        <f t="shared" si="2"/>
        <v>0.97364823675301382</v>
      </c>
      <c r="U21" s="26">
        <f>'Access-Mar'!P21</f>
        <v>2839142.68</v>
      </c>
      <c r="V21" s="41">
        <f t="shared" si="3"/>
        <v>0.97364823675301382</v>
      </c>
      <c r="W21" s="26">
        <f>'Access-Mar'!Q21</f>
        <v>2839142.68</v>
      </c>
      <c r="X21" s="41">
        <f t="shared" si="4"/>
        <v>0.97364823675301382</v>
      </c>
    </row>
    <row r="22" spans="1:24" ht="28.5" customHeight="1">
      <c r="A22" s="31" t="str">
        <f>'Access-Mar'!A22</f>
        <v>26352</v>
      </c>
      <c r="B22" s="27" t="str">
        <f>'Access-Mar'!B22</f>
        <v>FUNDACAO UNIVERSIDADE FEDERAL DO ABC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8100</v>
      </c>
      <c r="I22" s="27" t="str">
        <f>'Access-Mar'!K22</f>
        <v>RECURSOS ORDINARIOS</v>
      </c>
      <c r="J22" s="23" t="str">
        <f>'Access-Mar'!L22</f>
        <v>1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129698</v>
      </c>
      <c r="R22" s="26">
        <f t="shared" si="1"/>
        <v>129698</v>
      </c>
      <c r="S22" s="26">
        <f>'Access-Mar'!O22</f>
        <v>126280.91</v>
      </c>
      <c r="T22" s="41">
        <f t="shared" si="2"/>
        <v>0.97365348733210999</v>
      </c>
      <c r="U22" s="26">
        <f>'Access-Mar'!P22</f>
        <v>126280.91</v>
      </c>
      <c r="V22" s="41">
        <f t="shared" si="3"/>
        <v>0.97365348733210999</v>
      </c>
      <c r="W22" s="26">
        <f>'Access-Mar'!Q22</f>
        <v>126280.91</v>
      </c>
      <c r="X22" s="41">
        <f t="shared" si="4"/>
        <v>0.97365348733210999</v>
      </c>
    </row>
    <row r="23" spans="1:24" ht="28.5" customHeight="1">
      <c r="A23" s="31" t="str">
        <f>'Access-Mar'!A23</f>
        <v>36211</v>
      </c>
      <c r="B23" s="27" t="str">
        <f>'Access-Mar'!B23</f>
        <v>FUNDACAO NACIONAL DE SAUDE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2</v>
      </c>
      <c r="H23" s="23" t="str">
        <f>'Access-Mar'!J23</f>
        <v>6100</v>
      </c>
      <c r="I23" s="27" t="str">
        <f>'Access-Mar'!K23</f>
        <v>RECURSOS ORDINARIOS</v>
      </c>
      <c r="J23" s="23" t="str">
        <f>'Access-Mar'!L23</f>
        <v>3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88755</v>
      </c>
      <c r="R23" s="26">
        <f t="shared" si="1"/>
        <v>88755</v>
      </c>
      <c r="S23" s="26">
        <f>'Access-Mar'!O23</f>
        <v>86416.74</v>
      </c>
      <c r="T23" s="41">
        <f t="shared" si="2"/>
        <v>0.97365489268210248</v>
      </c>
      <c r="U23" s="26">
        <f>'Access-Mar'!P23</f>
        <v>86416.74</v>
      </c>
      <c r="V23" s="41">
        <f t="shared" si="3"/>
        <v>0.97365489268210248</v>
      </c>
      <c r="W23" s="26">
        <f>'Access-Mar'!Q23</f>
        <v>86416.74</v>
      </c>
      <c r="X23" s="41">
        <f t="shared" si="4"/>
        <v>0.97365489268210248</v>
      </c>
    </row>
    <row r="24" spans="1:24" ht="28.5" customHeight="1">
      <c r="A24" s="31" t="str">
        <f>'Access-Mar'!A24</f>
        <v>36211</v>
      </c>
      <c r="B24" s="27" t="str">
        <f>'Access-Mar'!B24</f>
        <v>FUNDACAO NACIONAL DE SAUDE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6100</v>
      </c>
      <c r="I24" s="27" t="str">
        <f>'Access-Mar'!K24</f>
        <v>RECURSOS ORDINARIOS</v>
      </c>
      <c r="J24" s="23" t="str">
        <f>'Access-Mar'!L24</f>
        <v>1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447392</v>
      </c>
      <c r="R24" s="26">
        <f t="shared" si="1"/>
        <v>447392</v>
      </c>
      <c r="S24" s="26">
        <f>'Access-Mar'!O24</f>
        <v>435602.72</v>
      </c>
      <c r="T24" s="41">
        <f t="shared" si="2"/>
        <v>0.97364888062370358</v>
      </c>
      <c r="U24" s="26">
        <f>'Access-Mar'!P24</f>
        <v>435602.72</v>
      </c>
      <c r="V24" s="41">
        <f t="shared" si="3"/>
        <v>0.97364888062370358</v>
      </c>
      <c r="W24" s="26">
        <f>'Access-Mar'!Q24</f>
        <v>435602.72</v>
      </c>
      <c r="X24" s="41">
        <f t="shared" si="4"/>
        <v>0.97364888062370358</v>
      </c>
    </row>
    <row r="25" spans="1:24" ht="28.5" customHeight="1">
      <c r="A25" s="31" t="str">
        <f>'Access-Mar'!A25</f>
        <v>36212</v>
      </c>
      <c r="B25" s="27" t="str">
        <f>'Access-Mar'!B25</f>
        <v>AGENCIA NACIONAL DE VIGILANCIA SANITARIA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6100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134216</v>
      </c>
      <c r="R25" s="26">
        <f t="shared" si="1"/>
        <v>134216</v>
      </c>
      <c r="S25" s="26">
        <f>'Access-Mar'!O25</f>
        <v>130679.82</v>
      </c>
      <c r="T25" s="41">
        <f t="shared" si="2"/>
        <v>0.9736530666984563</v>
      </c>
      <c r="U25" s="26">
        <f>'Access-Mar'!P25</f>
        <v>130679.82</v>
      </c>
      <c r="V25" s="41">
        <f t="shared" si="3"/>
        <v>0.9736530666984563</v>
      </c>
      <c r="W25" s="26">
        <f>'Access-Mar'!Q25</f>
        <v>130679.82</v>
      </c>
      <c r="X25" s="41">
        <f t="shared" si="4"/>
        <v>0.9736530666984563</v>
      </c>
    </row>
    <row r="26" spans="1:24" ht="28.5" customHeight="1">
      <c r="A26" s="31" t="str">
        <f>'Access-Mar'!A26</f>
        <v>39252</v>
      </c>
      <c r="B26" s="27" t="str">
        <f>'Access-Mar'!B26</f>
        <v>DEPTO.NAC.DE INFRA±ESTRUT.DE TRANSPORTES-DNIT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1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309765</v>
      </c>
      <c r="R26" s="26">
        <f t="shared" si="1"/>
        <v>309765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40203</v>
      </c>
      <c r="B27" s="27" t="str">
        <f>'Access-Mar'!B27</f>
        <v>FUNDACAO JORGE DUPRAT FIG.DE SEG.MED.TRABALHO</v>
      </c>
      <c r="C27" s="23" t="str">
        <f>CONCATENATE('Access-Mar'!C27,".",'Access-Mar'!D27)</f>
        <v>28.846</v>
      </c>
      <c r="D27" s="23" t="str">
        <f>CONCATENATE('Access-Mar'!E27,".",'Access-Mar'!G27)</f>
        <v>0901.0005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(PRECATORIOS)</v>
      </c>
      <c r="G27" s="23" t="str">
        <f>'Access-Mar'!I27</f>
        <v>1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1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0</v>
      </c>
      <c r="Q27" s="26">
        <f>IF('Access-Mar'!N27&gt;0,'Access-Mar'!N27,0)</f>
        <v>508428</v>
      </c>
      <c r="R27" s="26">
        <f t="shared" si="1"/>
        <v>508428</v>
      </c>
      <c r="S27" s="26">
        <f>'Access-Mar'!O27</f>
        <v>495030.29</v>
      </c>
      <c r="T27" s="41">
        <f t="shared" si="2"/>
        <v>0.97364875655943417</v>
      </c>
      <c r="U27" s="26">
        <f>'Access-Mar'!P27</f>
        <v>495030.29</v>
      </c>
      <c r="V27" s="41">
        <f t="shared" si="3"/>
        <v>0.97364875655943417</v>
      </c>
      <c r="W27" s="26">
        <f>'Access-Mar'!Q27</f>
        <v>495030.29</v>
      </c>
      <c r="X27" s="41">
        <f t="shared" si="4"/>
        <v>0.97364875655943417</v>
      </c>
    </row>
    <row r="28" spans="1:24" ht="28.5" customHeight="1">
      <c r="A28" s="31" t="str">
        <f>'Access-Mar'!A28</f>
        <v>55201</v>
      </c>
      <c r="B28" s="27" t="str">
        <f>'Access-Mar'!B28</f>
        <v>INSTITUTO NACIONAL DO SEGURO SOCIAL - INSS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70283705</v>
      </c>
      <c r="R28" s="26">
        <f t="shared" si="1"/>
        <v>70283705</v>
      </c>
      <c r="S28" s="26">
        <f>'Access-Mar'!O28</f>
        <v>35717482.810000002</v>
      </c>
      <c r="T28" s="41">
        <f t="shared" si="2"/>
        <v>0.50819009626769107</v>
      </c>
      <c r="U28" s="26">
        <f>'Access-Mar'!P28</f>
        <v>35717482.810000002</v>
      </c>
      <c r="V28" s="41">
        <f t="shared" si="3"/>
        <v>0.50819009626769107</v>
      </c>
      <c r="W28" s="26">
        <f>'Access-Mar'!Q28</f>
        <v>35717482.810000002</v>
      </c>
      <c r="X28" s="41">
        <f t="shared" si="4"/>
        <v>0.50819009626769107</v>
      </c>
    </row>
    <row r="29" spans="1:24" ht="28.5" customHeight="1">
      <c r="A29" s="31" t="str">
        <f>'Access-Mar'!A29</f>
        <v>55201</v>
      </c>
      <c r="B29" s="27" t="str">
        <f>'Access-Mar'!B29</f>
        <v>INSTITUTO NACIONAL DO SEGURO SOCIAL - INSS</v>
      </c>
      <c r="C29" s="23" t="str">
        <f>CONCATENATE('Access-Mar'!C29,".",'Access-Mar'!D29)</f>
        <v>28.846</v>
      </c>
      <c r="D29" s="23" t="str">
        <f>CONCATENATE('Access-Mar'!E29,".",'Access-Mar'!G29)</f>
        <v>0901.0005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(PRECATORIOS)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1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0</v>
      </c>
      <c r="Q29" s="26">
        <f>IF('Access-Mar'!N29&gt;0,'Access-Mar'!N29,0)</f>
        <v>55740299</v>
      </c>
      <c r="R29" s="26">
        <f t="shared" si="1"/>
        <v>55740299</v>
      </c>
      <c r="S29" s="26">
        <f>'Access-Mar'!O29</f>
        <v>54192647.240000002</v>
      </c>
      <c r="T29" s="41">
        <f t="shared" si="2"/>
        <v>0.97223459888509034</v>
      </c>
      <c r="U29" s="26">
        <f>'Access-Mar'!P29</f>
        <v>54192647.240000002</v>
      </c>
      <c r="V29" s="41">
        <f t="shared" si="3"/>
        <v>0.97223459888509034</v>
      </c>
      <c r="W29" s="26">
        <f>'Access-Mar'!Q29</f>
        <v>54192647.240000002</v>
      </c>
      <c r="X29" s="41">
        <f t="shared" si="4"/>
        <v>0.97223459888509034</v>
      </c>
    </row>
    <row r="30" spans="1:24" ht="28.5" customHeight="1">
      <c r="A30" s="31" t="str">
        <f>'Access-Mar'!A30</f>
        <v>55901</v>
      </c>
      <c r="B30" s="27" t="str">
        <f>'Access-Mar'!B30</f>
        <v>FUNDO NACIONAL DE ASSISTENCIA SOCIAL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2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3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43522926</v>
      </c>
      <c r="R30" s="26">
        <f t="shared" si="1"/>
        <v>43522926</v>
      </c>
      <c r="S30" s="26">
        <f>'Access-Mar'!O30</f>
        <v>42021815.469999999</v>
      </c>
      <c r="T30" s="41">
        <f t="shared" si="2"/>
        <v>0.96550988943160665</v>
      </c>
      <c r="U30" s="26">
        <f>'Access-Mar'!P30</f>
        <v>42021815.469999999</v>
      </c>
      <c r="V30" s="41">
        <f t="shared" si="3"/>
        <v>0.96550988943160665</v>
      </c>
      <c r="W30" s="26">
        <f>'Access-Mar'!Q30</f>
        <v>42021815.469999999</v>
      </c>
      <c r="X30" s="41">
        <f t="shared" si="4"/>
        <v>0.96550988943160665</v>
      </c>
    </row>
    <row r="31" spans="1:24" ht="28.5" customHeight="1">
      <c r="A31" s="31" t="str">
        <f>'Access-Mar'!A31</f>
        <v>55901</v>
      </c>
      <c r="B31" s="27" t="str">
        <f>'Access-Mar'!B31</f>
        <v>FUNDO NACIONAL DE ASSISTENCIA SOCIAL</v>
      </c>
      <c r="C31" s="23" t="str">
        <f>CONCATENATE('Access-Mar'!C31,".",'Access-Mar'!D31)</f>
        <v>28.846</v>
      </c>
      <c r="D31" s="23" t="str">
        <f>CONCATENATE('Access-Mar'!E31,".",'Access-Mar'!G31)</f>
        <v>0901.0625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DE PEQUENO VALOR</v>
      </c>
      <c r="G31" s="23" t="str">
        <f>'Access-Mar'!I31</f>
        <v>2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3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25184465</v>
      </c>
      <c r="Q31" s="26">
        <f>IF('Access-Mar'!N31&gt;0,'Access-Mar'!N31,0)</f>
        <v>0</v>
      </c>
      <c r="R31" s="26">
        <f t="shared" si="1"/>
        <v>25184465</v>
      </c>
      <c r="S31" s="26">
        <f>'Access-Mar'!O31</f>
        <v>25184464.359999999</v>
      </c>
      <c r="T31" s="41">
        <f t="shared" si="2"/>
        <v>0.99999997458750856</v>
      </c>
      <c r="U31" s="26">
        <f>'Access-Mar'!P31</f>
        <v>25184463.079999998</v>
      </c>
      <c r="V31" s="41">
        <f t="shared" si="3"/>
        <v>0.99999992376252578</v>
      </c>
      <c r="W31" s="26">
        <f>'Access-Mar'!Q31</f>
        <v>25184463.079999998</v>
      </c>
      <c r="X31" s="41">
        <f t="shared" si="4"/>
        <v>0.99999992376252578</v>
      </c>
    </row>
    <row r="32" spans="1:24" ht="28.5" customHeight="1">
      <c r="A32" s="31" t="str">
        <f>'Access-Mar'!A32</f>
        <v>55902</v>
      </c>
      <c r="B32" s="27" t="str">
        <f>'Access-Mar'!B32</f>
        <v>FUNDO DO REGIME GERAL DA PREVID.SOCIAL-FRGPS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2</v>
      </c>
      <c r="H32" s="23" t="str">
        <f>'Access-Mar'!J32</f>
        <v>0151</v>
      </c>
      <c r="I32" s="27" t="str">
        <f>'Access-Mar'!K32</f>
        <v>CONTR.SOCIAL S/O LUCRO DAS PESSOAS JURIDICAS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2040901596</v>
      </c>
      <c r="R32" s="26">
        <f t="shared" si="1"/>
        <v>2040901596</v>
      </c>
      <c r="S32" s="26">
        <f>'Access-Mar'!O32</f>
        <v>1980521877.52</v>
      </c>
      <c r="T32" s="41">
        <f t="shared" si="2"/>
        <v>0.97041517405918087</v>
      </c>
      <c r="U32" s="26">
        <f>'Access-Mar'!P32</f>
        <v>1980521877.52</v>
      </c>
      <c r="V32" s="41">
        <f t="shared" si="3"/>
        <v>0.97041517405918087</v>
      </c>
      <c r="W32" s="26">
        <f>'Access-Mar'!Q32</f>
        <v>1980521877.52</v>
      </c>
      <c r="X32" s="41">
        <f t="shared" si="4"/>
        <v>0.97041517405918087</v>
      </c>
    </row>
    <row r="33" spans="1:24" ht="28.5" customHeight="1">
      <c r="A33" s="31" t="str">
        <f>'Access-Mar'!A33</f>
        <v>55902</v>
      </c>
      <c r="B33" s="27" t="str">
        <f>'Access-Mar'!B33</f>
        <v>FUNDO DO REGIME GERAL DA PREVID.SOCIAL-FRGPS</v>
      </c>
      <c r="C33" s="23" t="str">
        <f>CONCATENATE('Access-Mar'!C33,".",'Access-Mar'!D33)</f>
        <v>28.846</v>
      </c>
      <c r="D33" s="23" t="str">
        <f>CONCATENATE('Access-Mar'!E33,".",'Access-Mar'!G33)</f>
        <v>0901.0625</v>
      </c>
      <c r="E33" s="27" t="str">
        <f>'Access-Mar'!F33</f>
        <v>OPERACOES ESPECIAIS: CUMPRIMENTO DE SENTENCAS JUDICIAIS</v>
      </c>
      <c r="F33" s="27" t="str">
        <f>'Access-Mar'!H33</f>
        <v>SENTENCAS JUDICIAIS TRANSITADAS EM JULGADO DE PEQUENO VALOR</v>
      </c>
      <c r="G33" s="23" t="str">
        <f>'Access-Mar'!I33</f>
        <v>2</v>
      </c>
      <c r="H33" s="23" t="str">
        <f>'Access-Mar'!J33</f>
        <v>0151</v>
      </c>
      <c r="I33" s="27" t="str">
        <f>'Access-Mar'!K33</f>
        <v>CONTR.SOCIAL S/O LUCRO DAS PESSOAS JURIDICAS</v>
      </c>
      <c r="J33" s="23" t="str">
        <f>'Access-Mar'!L33</f>
        <v>3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254551447</v>
      </c>
      <c r="Q33" s="26">
        <f>IF('Access-Mar'!N33&gt;0,'Access-Mar'!N33,0)</f>
        <v>0</v>
      </c>
      <c r="R33" s="26">
        <f t="shared" si="1"/>
        <v>254551447</v>
      </c>
      <c r="S33" s="26">
        <f>'Access-Mar'!O33</f>
        <v>254249419.63</v>
      </c>
      <c r="T33" s="41">
        <f t="shared" si="2"/>
        <v>0.99881349183609236</v>
      </c>
      <c r="U33" s="26">
        <f>'Access-Mar'!P33</f>
        <v>254249418.00999999</v>
      </c>
      <c r="V33" s="41">
        <f t="shared" si="3"/>
        <v>0.99881348547195647</v>
      </c>
      <c r="W33" s="26">
        <f>'Access-Mar'!Q33</f>
        <v>254249418.00999999</v>
      </c>
      <c r="X33" s="41">
        <f t="shared" si="4"/>
        <v>0.99881348547195647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0901.0005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(PRECATORIOS)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 t="shared" ref="N34:N39" si="5">K34+L34-M34</f>
        <v>0</v>
      </c>
      <c r="O34" s="24"/>
      <c r="P34" s="26">
        <f>IF('Access-Mar'!N34=0,'Access-Mar'!M34,0)</f>
        <v>0</v>
      </c>
      <c r="Q34" s="26">
        <f>IF('Access-Mar'!N34&gt;0,'Access-Mar'!N34,0)</f>
        <v>77348332</v>
      </c>
      <c r="R34" s="26">
        <f t="shared" ref="R34:R39" si="6">N34-O34+P34+Q34</f>
        <v>77348332</v>
      </c>
      <c r="S34" s="26">
        <f>'Access-Mar'!O34</f>
        <v>0</v>
      </c>
      <c r="T34" s="41">
        <f t="shared" ref="T34:T40" si="7">IF(R34&gt;0,S34/R34,0)</f>
        <v>0</v>
      </c>
      <c r="U34" s="26">
        <f>'Access-Mar'!P34</f>
        <v>0</v>
      </c>
      <c r="V34" s="41">
        <f t="shared" ref="V34:V40" si="8">IF(R34&gt;0,U34/R34,0)</f>
        <v>0</v>
      </c>
      <c r="W34" s="26">
        <f>'Access-Mar'!Q34</f>
        <v>0</v>
      </c>
      <c r="X34" s="41">
        <f t="shared" ref="X34:X40" si="9">IF(R34&gt;0,W34/R34,0)</f>
        <v>0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0901.0005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(PRECATORIOS)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 t="shared" si="5"/>
        <v>0</v>
      </c>
      <c r="O35" s="24"/>
      <c r="P35" s="26">
        <f>IF('Access-Mar'!N35=0,'Access-Mar'!M35,0)</f>
        <v>0</v>
      </c>
      <c r="Q35" s="26">
        <f>IF('Access-Mar'!N35&gt;0,'Access-Mar'!N35,0)</f>
        <v>773188139</v>
      </c>
      <c r="R35" s="26">
        <f t="shared" si="6"/>
        <v>773188139</v>
      </c>
      <c r="S35" s="26">
        <f>'Access-Mar'!O35</f>
        <v>130995976.45</v>
      </c>
      <c r="T35" s="41">
        <f t="shared" si="7"/>
        <v>0.16942315827480639</v>
      </c>
      <c r="U35" s="26">
        <f>'Access-Mar'!P35</f>
        <v>130995976.45</v>
      </c>
      <c r="V35" s="41">
        <f t="shared" si="8"/>
        <v>0.16942315827480639</v>
      </c>
      <c r="W35" s="26">
        <f>'Access-Mar'!Q35</f>
        <v>130995976.45</v>
      </c>
      <c r="X35" s="41">
        <f t="shared" si="9"/>
        <v>0.16942315827480639</v>
      </c>
    </row>
    <row r="36" spans="1:24" s="96" customFormat="1" ht="28.5" customHeigh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0901.0005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(PRECATORIOS)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 t="shared" si="5"/>
        <v>0</v>
      </c>
      <c r="O36" s="24"/>
      <c r="P36" s="26">
        <f>IF('Access-Mar'!N36=0,'Access-Mar'!M36,0)</f>
        <v>0</v>
      </c>
      <c r="Q36" s="26">
        <f>IF('Access-Mar'!N36&gt;0,'Access-Mar'!N36,0)</f>
        <v>85860033</v>
      </c>
      <c r="R36" s="26">
        <f t="shared" si="6"/>
        <v>85860033</v>
      </c>
      <c r="S36" s="26">
        <f>'Access-Mar'!O36</f>
        <v>83184276.109999999</v>
      </c>
      <c r="T36" s="41">
        <f t="shared" si="7"/>
        <v>0.96883582737500229</v>
      </c>
      <c r="U36" s="26">
        <f>'Access-Mar'!P36</f>
        <v>83184276.109999999</v>
      </c>
      <c r="V36" s="41">
        <f t="shared" si="8"/>
        <v>0.96883582737500229</v>
      </c>
      <c r="W36" s="26">
        <f>'Access-Mar'!Q36</f>
        <v>83184276.109999999</v>
      </c>
      <c r="X36" s="41">
        <f t="shared" si="9"/>
        <v>0.96883582737500229</v>
      </c>
    </row>
    <row r="37" spans="1:24" s="96" customFormat="1" ht="28.5" customHeight="1">
      <c r="A37" s="31" t="str">
        <f>'Access-Mar'!A37</f>
        <v>71103</v>
      </c>
      <c r="B37" s="27" t="str">
        <f>'Access-Mar'!B37</f>
        <v>ENCARGOS FINANC.DA UNIAO-SENTENCAS JUDICIAIS</v>
      </c>
      <c r="C37" s="23" t="str">
        <f>CONCATENATE('Access-Mar'!C37,".",'Access-Mar'!D37)</f>
        <v>28.846</v>
      </c>
      <c r="D37" s="23" t="str">
        <f>CONCATENATE('Access-Mar'!E37,".",'Access-Mar'!G37)</f>
        <v>0901.00G5</v>
      </c>
      <c r="E37" s="27" t="str">
        <f>'Access-Mar'!F37</f>
        <v>OPERACOES ESPECIAIS: CUMPRIMENTO DE SENTENCAS JUDICIAIS</v>
      </c>
      <c r="F37" s="27" t="str">
        <f>'Access-Mar'!H37</f>
        <v>CONTRIBUICAO DA UNIAO, DE SUAS AUTARQUIAS E FUNDACOES PARA O</v>
      </c>
      <c r="G37" s="23" t="str">
        <f>'Access-Mar'!I37</f>
        <v>1</v>
      </c>
      <c r="H37" s="23" t="str">
        <f>'Access-Mar'!J37</f>
        <v>0100</v>
      </c>
      <c r="I37" s="27" t="str">
        <f>'Access-Mar'!K37</f>
        <v>RECURSOS ORDINARIOS</v>
      </c>
      <c r="J37" s="23" t="str">
        <f>'Access-Mar'!L37</f>
        <v>1</v>
      </c>
      <c r="K37" s="24"/>
      <c r="L37" s="24"/>
      <c r="M37" s="24"/>
      <c r="N37" s="24">
        <f t="shared" si="5"/>
        <v>0</v>
      </c>
      <c r="O37" s="24"/>
      <c r="P37" s="26">
        <f>IF('Access-Mar'!N37=0,'Access-Mar'!M37,0)</f>
        <v>916819</v>
      </c>
      <c r="Q37" s="26">
        <f>IF('Access-Mar'!N37&gt;0,'Access-Mar'!N37,0)</f>
        <v>0</v>
      </c>
      <c r="R37" s="26">
        <f t="shared" si="6"/>
        <v>916819</v>
      </c>
      <c r="S37" s="26">
        <f>'Access-Mar'!O37</f>
        <v>916816.42</v>
      </c>
      <c r="T37" s="41">
        <f t="shared" si="7"/>
        <v>0.99999718592219411</v>
      </c>
      <c r="U37" s="26">
        <f>'Access-Mar'!P37</f>
        <v>916816.42</v>
      </c>
      <c r="V37" s="41">
        <f t="shared" si="8"/>
        <v>0.99999718592219411</v>
      </c>
      <c r="W37" s="26">
        <f>'Access-Mar'!Q37</f>
        <v>916816.42</v>
      </c>
      <c r="X37" s="41">
        <f t="shared" si="9"/>
        <v>0.99999718592219411</v>
      </c>
    </row>
    <row r="38" spans="1:24" s="96" customFormat="1" ht="28.5" customHeight="1">
      <c r="A38" s="31" t="str">
        <f>'Access-Mar'!A38</f>
        <v>71103</v>
      </c>
      <c r="B38" s="27" t="str">
        <f>'Access-Mar'!B38</f>
        <v>ENCARGOS FINANC.DA UNIAO-SENTENCAS JUDICIAIS</v>
      </c>
      <c r="C38" s="23" t="str">
        <f>CONCATENATE('Access-Mar'!C38,".",'Access-Mar'!D38)</f>
        <v>28.846</v>
      </c>
      <c r="D38" s="23" t="str">
        <f>CONCATENATE('Access-Mar'!E38,".",'Access-Mar'!G38)</f>
        <v>0901.0625</v>
      </c>
      <c r="E38" s="27" t="str">
        <f>'Access-Mar'!F38</f>
        <v>OPERACOES ESPECIAIS: CUMPRIMENTO DE SENTENCAS JUDICIAIS</v>
      </c>
      <c r="F38" s="27" t="str">
        <f>'Access-Mar'!H38</f>
        <v>SENTENCAS JUDICIAIS TRANSITADAS EM JULGADO DE PEQUENO VALOR</v>
      </c>
      <c r="G38" s="23" t="str">
        <f>'Access-Mar'!I38</f>
        <v>1</v>
      </c>
      <c r="H38" s="23" t="str">
        <f>'Access-Mar'!J38</f>
        <v>0100</v>
      </c>
      <c r="I38" s="27" t="str">
        <f>'Access-Mar'!K38</f>
        <v>RECURSOS ORDINARIOS</v>
      </c>
      <c r="J38" s="23" t="str">
        <f>'Access-Mar'!L38</f>
        <v>3</v>
      </c>
      <c r="K38" s="24"/>
      <c r="L38" s="24"/>
      <c r="M38" s="24"/>
      <c r="N38" s="24">
        <f t="shared" si="5"/>
        <v>0</v>
      </c>
      <c r="O38" s="24"/>
      <c r="P38" s="26">
        <f>IF('Access-Mar'!N38=0,'Access-Mar'!M38,0)</f>
        <v>38955038</v>
      </c>
      <c r="Q38" s="26">
        <f>IF('Access-Mar'!N38&gt;0,'Access-Mar'!N38,0)</f>
        <v>0</v>
      </c>
      <c r="R38" s="26">
        <f t="shared" si="6"/>
        <v>38955038</v>
      </c>
      <c r="S38" s="26">
        <f>'Access-Mar'!O38</f>
        <v>38896745.060000002</v>
      </c>
      <c r="T38" s="41">
        <f t="shared" si="7"/>
        <v>0.99850358405503292</v>
      </c>
      <c r="U38" s="26">
        <f>'Access-Mar'!P38</f>
        <v>38896743.899999999</v>
      </c>
      <c r="V38" s="41">
        <f t="shared" si="8"/>
        <v>0.99850355427711301</v>
      </c>
      <c r="W38" s="26">
        <f>'Access-Mar'!Q38</f>
        <v>38896743.899999999</v>
      </c>
      <c r="X38" s="41">
        <f t="shared" si="9"/>
        <v>0.99850355427711301</v>
      </c>
    </row>
    <row r="39" spans="1:24" s="96" customFormat="1" ht="28.5" customHeight="1" thickBot="1">
      <c r="A39" s="31" t="str">
        <f>'Access-Mar'!A39</f>
        <v>71103</v>
      </c>
      <c r="B39" s="27" t="str">
        <f>'Access-Mar'!B39</f>
        <v>ENCARGOS FINANC.DA UNIAO-SENTENCAS JUDICIAIS</v>
      </c>
      <c r="C39" s="23" t="str">
        <f>CONCATENATE('Access-Mar'!C39,".",'Access-Mar'!D39)</f>
        <v>28.846</v>
      </c>
      <c r="D39" s="23" t="str">
        <f>CONCATENATE('Access-Mar'!E39,".",'Access-Mar'!G39)</f>
        <v>0901.0625</v>
      </c>
      <c r="E39" s="27" t="str">
        <f>'Access-Mar'!F39</f>
        <v>OPERACOES ESPECIAIS: CUMPRIMENTO DE SENTENCAS JUDICIAIS</v>
      </c>
      <c r="F39" s="27" t="str">
        <f>'Access-Mar'!H39</f>
        <v>SENTENCAS JUDICIAIS TRANSITADAS EM JULGADO DE PEQUENO VALOR</v>
      </c>
      <c r="G39" s="23" t="str">
        <f>'Access-Mar'!I39</f>
        <v>1</v>
      </c>
      <c r="H39" s="23" t="str">
        <f>'Access-Mar'!J39</f>
        <v>0100</v>
      </c>
      <c r="I39" s="27" t="str">
        <f>'Access-Mar'!K39</f>
        <v>RECURSOS ORDINARIOS</v>
      </c>
      <c r="J39" s="23" t="str">
        <f>'Access-Mar'!L39</f>
        <v>1</v>
      </c>
      <c r="K39" s="24"/>
      <c r="L39" s="24"/>
      <c r="M39" s="24"/>
      <c r="N39" s="24">
        <f t="shared" si="5"/>
        <v>0</v>
      </c>
      <c r="O39" s="24"/>
      <c r="P39" s="26">
        <f>IF('Access-Mar'!N39=0,'Access-Mar'!M39,0)</f>
        <v>4982581</v>
      </c>
      <c r="Q39" s="26">
        <f>IF('Access-Mar'!N39&gt;0,'Access-Mar'!N39,0)</f>
        <v>0</v>
      </c>
      <c r="R39" s="26">
        <f t="shared" si="6"/>
        <v>4982581</v>
      </c>
      <c r="S39" s="26">
        <f>'Access-Mar'!O39</f>
        <v>4982578.96</v>
      </c>
      <c r="T39" s="41">
        <f t="shared" si="7"/>
        <v>0.99999959057364041</v>
      </c>
      <c r="U39" s="26">
        <f>'Access-Mar'!P39</f>
        <v>4982578.96</v>
      </c>
      <c r="V39" s="41">
        <f t="shared" si="8"/>
        <v>0.99999959057364041</v>
      </c>
      <c r="W39" s="26">
        <f>'Access-Mar'!Q39</f>
        <v>4982578.96</v>
      </c>
      <c r="X39" s="41">
        <f t="shared" si="9"/>
        <v>0.99999959057364041</v>
      </c>
    </row>
    <row r="40" spans="1:24" ht="28.5" customHeight="1" thickBot="1">
      <c r="A40" s="103" t="s">
        <v>90</v>
      </c>
      <c r="B40" s="107"/>
      <c r="C40" s="107"/>
      <c r="D40" s="107"/>
      <c r="E40" s="107"/>
      <c r="F40" s="107"/>
      <c r="G40" s="107"/>
      <c r="H40" s="107"/>
      <c r="I40" s="107"/>
      <c r="J40" s="104"/>
      <c r="K40" s="28">
        <f t="shared" ref="K40:S40" si="10">SUM(K10:K39)</f>
        <v>0</v>
      </c>
      <c r="L40" s="28">
        <f t="shared" si="10"/>
        <v>0</v>
      </c>
      <c r="M40" s="28">
        <f t="shared" si="10"/>
        <v>0</v>
      </c>
      <c r="N40" s="28">
        <f t="shared" si="10"/>
        <v>0</v>
      </c>
      <c r="O40" s="28">
        <f t="shared" si="10"/>
        <v>0</v>
      </c>
      <c r="P40" s="42">
        <f t="shared" si="10"/>
        <v>324590350</v>
      </c>
      <c r="Q40" s="42">
        <f t="shared" si="10"/>
        <v>3182704100</v>
      </c>
      <c r="R40" s="42">
        <f t="shared" si="10"/>
        <v>3507294450</v>
      </c>
      <c r="S40" s="42">
        <f t="shared" si="10"/>
        <v>2665831765.4099998</v>
      </c>
      <c r="T40" s="43">
        <f t="shared" si="7"/>
        <v>0.76008210984680791</v>
      </c>
      <c r="U40" s="42">
        <f>SUM(U10:U39)</f>
        <v>2665831761.3500004</v>
      </c>
      <c r="V40" s="43">
        <f t="shared" si="8"/>
        <v>0.76008210868922066</v>
      </c>
      <c r="W40" s="42">
        <f>SUM(W10:W39)</f>
        <v>2665831761.3500004</v>
      </c>
      <c r="X40" s="43">
        <f t="shared" si="9"/>
        <v>0.76008210868922066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/>
      <c r="O44" s="55"/>
      <c r="P44" s="54"/>
      <c r="Q44" s="91"/>
      <c r="R44" s="50"/>
      <c r="S44" s="54"/>
      <c r="T44" s="52"/>
      <c r="U44" s="54"/>
      <c r="V44" s="52"/>
      <c r="W44" s="54"/>
      <c r="X44" s="49"/>
    </row>
    <row r="45" spans="1:24" ht="33.75" customHeight="1">
      <c r="A45" s="1"/>
      <c r="B45" s="1"/>
      <c r="C45" s="1"/>
      <c r="N45" s="58"/>
      <c r="O45" s="55"/>
      <c r="P45" s="53"/>
      <c r="Q45" s="91"/>
      <c r="R45" s="50"/>
      <c r="S45" s="50"/>
      <c r="T45" s="51"/>
      <c r="U45" s="50"/>
      <c r="V45" s="51"/>
      <c r="W45" s="50"/>
      <c r="X45" s="49"/>
    </row>
    <row r="46" spans="1:24" ht="33.75" customHeight="1">
      <c r="N46" s="59"/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/>
      <c r="O47" s="55"/>
      <c r="P47" s="48"/>
      <c r="Q47" s="48"/>
      <c r="R47" s="48"/>
      <c r="S47" s="48"/>
      <c r="T47" s="51"/>
      <c r="U47" s="48"/>
      <c r="V47" s="51"/>
      <c r="W47" s="48"/>
      <c r="X47" s="49"/>
    </row>
    <row r="48" spans="1:24" ht="33.75" customHeight="1">
      <c r="C48" s="1"/>
      <c r="N48" s="65"/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33" customHeight="1">
      <c r="N49" s="65"/>
      <c r="O49" s="49"/>
      <c r="P49" s="57"/>
      <c r="R49" s="66"/>
      <c r="S49" s="66"/>
      <c r="T49" s="67"/>
      <c r="U49" s="66"/>
      <c r="V49" s="67"/>
      <c r="W49" s="66"/>
      <c r="X49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  <mergeCell ref="A40:J40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42826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" t="s">
        <v>71</v>
      </c>
      <c r="M8" s="8" t="s">
        <v>72</v>
      </c>
      <c r="N8" s="102"/>
      <c r="O8" s="102"/>
      <c r="P8" s="9" t="s">
        <v>4</v>
      </c>
      <c r="Q8" s="9" t="s">
        <v>5</v>
      </c>
      <c r="R8" s="10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'Access-Abr'!A10</f>
        <v>20201</v>
      </c>
      <c r="B10" s="27" t="str">
        <f>'Access-Abr'!B10</f>
        <v>INSTIT.NAC.DE COLONIZ.E REF.AGRARIA - INCRA</v>
      </c>
      <c r="C10" s="23" t="str">
        <f>CONCATENATE('Access-Abr'!C10,".",'Access-Abr'!D10)</f>
        <v>28.846</v>
      </c>
      <c r="D10" s="23" t="str">
        <f>CONCATENATE('Access-Abr'!E10,".",'Access-Abr'!G10)</f>
        <v>0901.0005</v>
      </c>
      <c r="E10" s="27" t="str">
        <f>'Access-Abr'!F10</f>
        <v>OPERACOES ESPECIAIS: CUMPRIMENTO DE SENTENCAS JUDICIAIS</v>
      </c>
      <c r="F10" s="37" t="str">
        <f>'Access-Abr'!H10</f>
        <v>SENTENCAS JUDICIAIS TRANSITADAS EM JULGADO (PRECATORIOS)</v>
      </c>
      <c r="G10" s="23" t="str">
        <f>'Access-Abr'!I10</f>
        <v>1</v>
      </c>
      <c r="H10" s="23" t="str">
        <f>'Access-Abr'!J10</f>
        <v>0100</v>
      </c>
      <c r="I10" s="27" t="str">
        <f>'Access-Abr'!K10</f>
        <v>RECURSOS ORDINARIOS</v>
      </c>
      <c r="J10" s="23" t="str">
        <f>'Access-Abr'!L10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IF('Access-Abr'!N10=0,'Access-Abr'!M10,0)</f>
        <v>0</v>
      </c>
      <c r="Q10" s="26">
        <f>IF('Access-Abr'!N10&gt;0,'Access-Abr'!N10,0)</f>
        <v>80877171</v>
      </c>
      <c r="R10" s="26">
        <f t="shared" ref="R10:R33" si="1">N10-O10+P10+Q10</f>
        <v>80877171</v>
      </c>
      <c r="S10" s="26">
        <f>'Access-Abr'!O10</f>
        <v>0</v>
      </c>
      <c r="T10" s="41">
        <f t="shared" ref="T10:T33" si="2">IF(R10&gt;0,S10/R10,0)</f>
        <v>0</v>
      </c>
      <c r="U10" s="26">
        <f>'Access-Abr'!P10</f>
        <v>0</v>
      </c>
      <c r="V10" s="41">
        <f t="shared" ref="V10:V33" si="3">IF(R10&gt;0,U10/R10,0)</f>
        <v>0</v>
      </c>
      <c r="W10" s="26">
        <f>'Access-Abr'!Q10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'Access-Abr'!A11</f>
        <v>20201</v>
      </c>
      <c r="B11" s="27" t="str">
        <f>'Access-Abr'!B11</f>
        <v>INSTIT.NAC.DE COLONIZ.E REF.AGRARIA - INCRA</v>
      </c>
      <c r="C11" s="23" t="str">
        <f>CONCATENATE('Access-Abr'!C11,".",'Access-Abr'!D11)</f>
        <v>28.846</v>
      </c>
      <c r="D11" s="23" t="str">
        <f>CONCATENATE('Access-Abr'!E11,".",'Access-Abr'!G11)</f>
        <v>0901.0005</v>
      </c>
      <c r="E11" s="27" t="str">
        <f>'Access-Abr'!F11</f>
        <v>OPERACOES ESPECIAIS: CUMPRIMENTO DE SENTENCAS JUDICIAIS</v>
      </c>
      <c r="F11" s="27" t="str">
        <f>'Access-Abr'!H11</f>
        <v>SENTENCAS JUDICIAIS TRANSITADAS EM JULGADO (PRECATORIOS)</v>
      </c>
      <c r="G11" s="23" t="str">
        <f>'Access-Abr'!I11</f>
        <v>1</v>
      </c>
      <c r="H11" s="23" t="str">
        <f>'Access-Abr'!J11</f>
        <v>0100</v>
      </c>
      <c r="I11" s="27" t="str">
        <f>'Access-Abr'!K11</f>
        <v>RECURSOS ORDINARIOS</v>
      </c>
      <c r="J11" s="23" t="str">
        <f>'Access-Abr'!L11</f>
        <v>3</v>
      </c>
      <c r="K11" s="26"/>
      <c r="L11" s="26"/>
      <c r="M11" s="26"/>
      <c r="N11" s="24">
        <f t="shared" si="0"/>
        <v>0</v>
      </c>
      <c r="O11" s="26"/>
      <c r="P11" s="26">
        <f>IF('Access-Abr'!N11=0,'Access-Abr'!M11,0)</f>
        <v>0</v>
      </c>
      <c r="Q11" s="26">
        <f>IF('Access-Abr'!N11&gt;0,'Access-Abr'!N11,0)</f>
        <v>1301585</v>
      </c>
      <c r="R11" s="26">
        <f t="shared" si="1"/>
        <v>1301585</v>
      </c>
      <c r="S11" s="26">
        <f>'Access-Abr'!O11</f>
        <v>0</v>
      </c>
      <c r="T11" s="41">
        <f t="shared" si="2"/>
        <v>0</v>
      </c>
      <c r="U11" s="26">
        <f>'Access-Abr'!P11</f>
        <v>0</v>
      </c>
      <c r="V11" s="41">
        <f t="shared" si="3"/>
        <v>0</v>
      </c>
      <c r="W11" s="26">
        <f>'Access-Abr'!Q11</f>
        <v>0</v>
      </c>
      <c r="X11" s="41">
        <f t="shared" si="4"/>
        <v>0</v>
      </c>
    </row>
    <row r="12" spans="1:24" ht="28.5" customHeight="1">
      <c r="A12" s="31" t="str">
        <f>'Access-Abr'!A12</f>
        <v>24204</v>
      </c>
      <c r="B12" s="27" t="str">
        <f>'Access-Abr'!B12</f>
        <v>COMISSAO NACIONAL DE ENERGIA NUCLEAR - CNEN</v>
      </c>
      <c r="C12" s="23" t="str">
        <f>CONCATENATE('Access-Abr'!C12,".",'Access-Abr'!D12)</f>
        <v>28.846</v>
      </c>
      <c r="D12" s="23" t="str">
        <f>CONCATENATE('Access-Abr'!E12,".",'Access-Abr'!G12)</f>
        <v>0901.0005</v>
      </c>
      <c r="E12" s="27" t="str">
        <f>'Access-Abr'!F12</f>
        <v>OPERACOES ESPECIAIS: CUMPRIMENTO DE SENTENCAS JUDICIAIS</v>
      </c>
      <c r="F12" s="27" t="str">
        <f>'Access-Abr'!H12</f>
        <v>SENTENCAS JUDICIAIS TRANSITADAS EM JULGADO (PRECATORIOS)</v>
      </c>
      <c r="G12" s="23" t="str">
        <f>'Access-Abr'!I12</f>
        <v>1</v>
      </c>
      <c r="H12" s="23" t="str">
        <f>'Access-Abr'!J12</f>
        <v>0100</v>
      </c>
      <c r="I12" s="27" t="str">
        <f>'Access-Abr'!K12</f>
        <v>RECURSOS ORDINARIOS</v>
      </c>
      <c r="J12" s="23" t="str">
        <f>'Access-Abr'!L12</f>
        <v>1</v>
      </c>
      <c r="K12" s="26"/>
      <c r="L12" s="26"/>
      <c r="M12" s="26"/>
      <c r="N12" s="24">
        <f t="shared" si="0"/>
        <v>0</v>
      </c>
      <c r="O12" s="26"/>
      <c r="P12" s="26">
        <f>IF('Access-Abr'!N12=0,'Access-Abr'!M12,0)</f>
        <v>0</v>
      </c>
      <c r="Q12" s="26">
        <f>IF('Access-Abr'!N12&gt;0,'Access-Abr'!N12,0)</f>
        <v>1491350</v>
      </c>
      <c r="R12" s="26">
        <f t="shared" si="1"/>
        <v>1491350</v>
      </c>
      <c r="S12" s="26">
        <f>'Access-Abr'!O12</f>
        <v>0</v>
      </c>
      <c r="T12" s="41">
        <f t="shared" si="2"/>
        <v>0</v>
      </c>
      <c r="U12" s="26">
        <f>'Access-Abr'!P12</f>
        <v>0</v>
      </c>
      <c r="V12" s="41">
        <f t="shared" si="3"/>
        <v>0</v>
      </c>
      <c r="W12" s="26">
        <f>'Access-Abr'!Q12</f>
        <v>0</v>
      </c>
      <c r="X12" s="41">
        <f t="shared" si="4"/>
        <v>0</v>
      </c>
    </row>
    <row r="13" spans="1:24" ht="28.5" customHeight="1">
      <c r="A13" s="31" t="str">
        <f>'Access-Abr'!A13</f>
        <v>25201</v>
      </c>
      <c r="B13" s="27" t="str">
        <f>'Access-Abr'!B13</f>
        <v>BANCO CENTRAL DO BRASIL</v>
      </c>
      <c r="C13" s="23" t="str">
        <f>CONCATENATE('Access-Abr'!C13,".",'Access-Abr'!D13)</f>
        <v>28.846</v>
      </c>
      <c r="D13" s="23" t="str">
        <f>CONCATENATE('Access-Abr'!E13,".",'Access-Abr'!G13)</f>
        <v>0901.0005</v>
      </c>
      <c r="E13" s="27" t="str">
        <f>'Access-Abr'!F13</f>
        <v>OPERACOES ESPECIAIS: CUMPRIMENTO DE SENTENCAS JUDICIAIS</v>
      </c>
      <c r="F13" s="27" t="str">
        <f>'Access-Abr'!H13</f>
        <v>SENTENCAS JUDICIAIS TRANSITADAS EM JULGADO (PRECATORIOS)</v>
      </c>
      <c r="G13" s="23" t="str">
        <f>'Access-Abr'!I13</f>
        <v>1</v>
      </c>
      <c r="H13" s="23" t="str">
        <f>'Access-Abr'!J13</f>
        <v>0100</v>
      </c>
      <c r="I13" s="27" t="str">
        <f>'Access-Abr'!K13</f>
        <v>RECURSOS ORDINARIOS</v>
      </c>
      <c r="J13" s="23" t="str">
        <f>'Access-Abr'!L13</f>
        <v>3</v>
      </c>
      <c r="K13" s="26"/>
      <c r="L13" s="26"/>
      <c r="M13" s="26"/>
      <c r="N13" s="24">
        <f t="shared" si="0"/>
        <v>0</v>
      </c>
      <c r="O13" s="26"/>
      <c r="P13" s="26">
        <f>IF('Access-Abr'!N13=0,'Access-Abr'!M13,0)</f>
        <v>0</v>
      </c>
      <c r="Q13" s="26">
        <f>IF('Access-Abr'!N13&gt;0,'Access-Abr'!N13,0)</f>
        <v>10427703</v>
      </c>
      <c r="R13" s="26">
        <f t="shared" si="1"/>
        <v>10427703</v>
      </c>
      <c r="S13" s="26">
        <f>'Access-Abr'!O13</f>
        <v>0</v>
      </c>
      <c r="T13" s="41">
        <f t="shared" si="2"/>
        <v>0</v>
      </c>
      <c r="U13" s="26">
        <f>'Access-Abr'!P13</f>
        <v>0</v>
      </c>
      <c r="V13" s="41">
        <f t="shared" si="3"/>
        <v>0</v>
      </c>
      <c r="W13" s="26">
        <f>'Access-Abr'!Q13</f>
        <v>0</v>
      </c>
      <c r="X13" s="41">
        <f t="shared" si="4"/>
        <v>0</v>
      </c>
    </row>
    <row r="14" spans="1:24" ht="28.5" customHeight="1">
      <c r="A14" s="31" t="str">
        <f>'Access-Abr'!A14</f>
        <v>26262</v>
      </c>
      <c r="B14" s="27" t="str">
        <f>'Access-Abr'!B14</f>
        <v>UNIVERSIDADE FEDERAL DE SAO PAULO</v>
      </c>
      <c r="C14" s="23" t="str">
        <f>CONCATENATE('Access-Abr'!C14,".",'Access-Abr'!D14)</f>
        <v>28.846</v>
      </c>
      <c r="D14" s="23" t="str">
        <f>CONCATENATE('Access-Abr'!E14,".",'Access-Abr'!G14)</f>
        <v>0901.0005</v>
      </c>
      <c r="E14" s="27" t="str">
        <f>'Access-Abr'!F14</f>
        <v>OPERACOES ESPECIAIS: CUMPRIMENTO DE SENTENCAS JUDICIAIS</v>
      </c>
      <c r="F14" s="27" t="str">
        <f>'Access-Abr'!H14</f>
        <v>SENTENCAS JUDICIAIS TRANSITADAS EM JULGADO (PRECATORIOS)</v>
      </c>
      <c r="G14" s="23" t="str">
        <f>'Access-Abr'!I14</f>
        <v>1</v>
      </c>
      <c r="H14" s="23" t="str">
        <f>'Access-Abr'!J14</f>
        <v>0100</v>
      </c>
      <c r="I14" s="27" t="str">
        <f>'Access-Abr'!K14</f>
        <v>RECURSOS ORDINARIOS</v>
      </c>
      <c r="J14" s="23" t="str">
        <f>'Access-Abr'!L14</f>
        <v>3</v>
      </c>
      <c r="K14" s="24"/>
      <c r="L14" s="24"/>
      <c r="M14" s="24"/>
      <c r="N14" s="24">
        <f t="shared" si="0"/>
        <v>0</v>
      </c>
      <c r="O14" s="24"/>
      <c r="P14" s="26">
        <f>IF('Access-Abr'!N14=0,'Access-Abr'!M14,0)</f>
        <v>0</v>
      </c>
      <c r="Q14" s="26">
        <f>IF('Access-Abr'!N14&gt;0,'Access-Abr'!N14,0)</f>
        <v>65479</v>
      </c>
      <c r="R14" s="26">
        <f t="shared" si="1"/>
        <v>65479</v>
      </c>
      <c r="S14" s="26">
        <f>'Access-Abr'!O14</f>
        <v>0</v>
      </c>
      <c r="T14" s="41">
        <f t="shared" si="2"/>
        <v>0</v>
      </c>
      <c r="U14" s="26">
        <f>'Access-Abr'!P14</f>
        <v>0</v>
      </c>
      <c r="V14" s="41">
        <f t="shared" si="3"/>
        <v>0</v>
      </c>
      <c r="W14" s="26">
        <f>'Access-Abr'!Q14</f>
        <v>0</v>
      </c>
      <c r="X14" s="41">
        <f t="shared" si="4"/>
        <v>0</v>
      </c>
    </row>
    <row r="15" spans="1:24" ht="28.5" customHeight="1">
      <c r="A15" s="31" t="str">
        <f>'Access-Abr'!A15</f>
        <v>26262</v>
      </c>
      <c r="B15" s="27" t="str">
        <f>'Access-Abr'!B15</f>
        <v>UNIVERSIDADE FEDERAL DE SAO PAULO</v>
      </c>
      <c r="C15" s="23" t="str">
        <f>CONCATENATE('Access-Abr'!C15,".",'Access-Abr'!D15)</f>
        <v>28.846</v>
      </c>
      <c r="D15" s="23" t="str">
        <f>CONCATENATE('Access-Abr'!E15,".",'Access-Abr'!G15)</f>
        <v>0901.0005</v>
      </c>
      <c r="E15" s="27" t="str">
        <f>'Access-Abr'!F15</f>
        <v>OPERACOES ESPECIAIS: CUMPRIMENTO DE SENTENCAS JUDICIAIS</v>
      </c>
      <c r="F15" s="27" t="str">
        <f>'Access-Abr'!H15</f>
        <v>SENTENCAS JUDICIAIS TRANSITADAS EM JULGADO (PRECATORIOS)</v>
      </c>
      <c r="G15" s="23" t="str">
        <f>'Access-Abr'!I15</f>
        <v>1</v>
      </c>
      <c r="H15" s="23" t="str">
        <f>'Access-Abr'!J15</f>
        <v>0100</v>
      </c>
      <c r="I15" s="27" t="str">
        <f>'Access-Abr'!K15</f>
        <v>RECURSOS ORDINARIOS</v>
      </c>
      <c r="J15" s="23" t="str">
        <f>'Access-Abr'!L15</f>
        <v>1</v>
      </c>
      <c r="K15" s="26"/>
      <c r="L15" s="26"/>
      <c r="M15" s="26"/>
      <c r="N15" s="24">
        <f t="shared" si="0"/>
        <v>0</v>
      </c>
      <c r="O15" s="26"/>
      <c r="P15" s="26">
        <f>IF('Access-Abr'!N15=0,'Access-Abr'!M15,0)</f>
        <v>0</v>
      </c>
      <c r="Q15" s="26">
        <f>IF('Access-Abr'!N15&gt;0,'Access-Abr'!N15,0)</f>
        <v>3274347</v>
      </c>
      <c r="R15" s="26">
        <f t="shared" si="1"/>
        <v>3274347</v>
      </c>
      <c r="S15" s="26">
        <f>'Access-Abr'!O15</f>
        <v>0</v>
      </c>
      <c r="T15" s="41">
        <f t="shared" si="2"/>
        <v>0</v>
      </c>
      <c r="U15" s="26">
        <f>'Access-Abr'!P15</f>
        <v>0</v>
      </c>
      <c r="V15" s="41">
        <f t="shared" si="3"/>
        <v>0</v>
      </c>
      <c r="W15" s="26">
        <f>'Access-Abr'!Q15</f>
        <v>0</v>
      </c>
      <c r="X15" s="41">
        <f t="shared" si="4"/>
        <v>0</v>
      </c>
    </row>
    <row r="16" spans="1:24" ht="28.5" customHeight="1">
      <c r="A16" s="31" t="str">
        <f>'Access-Abr'!A16</f>
        <v>26280</v>
      </c>
      <c r="B16" s="27" t="str">
        <f>'Access-Abr'!B16</f>
        <v>FUNDACAO UNIVERSIDADE FEDERAL DE SAO CARLOS</v>
      </c>
      <c r="C16" s="23" t="str">
        <f>CONCATENATE('Access-Abr'!C16,".",'Access-Abr'!D16)</f>
        <v>28.846</v>
      </c>
      <c r="D16" s="23" t="str">
        <f>CONCATENATE('Access-Abr'!E16,".",'Access-Abr'!G16)</f>
        <v>0901.0005</v>
      </c>
      <c r="E16" s="27" t="str">
        <f>'Access-Abr'!F16</f>
        <v>OPERACOES ESPECIAIS: CUMPRIMENTO DE SENTENCAS JUDICIAIS</v>
      </c>
      <c r="F16" s="27" t="str">
        <f>'Access-Abr'!H16</f>
        <v>SENTENCAS JUDICIAIS TRANSITADAS EM JULGADO (PRECATORIOS)</v>
      </c>
      <c r="G16" s="23" t="str">
        <f>'Access-Abr'!I16</f>
        <v>1</v>
      </c>
      <c r="H16" s="23" t="str">
        <f>'Access-Abr'!J16</f>
        <v>0100</v>
      </c>
      <c r="I16" s="27" t="str">
        <f>'Access-Abr'!K16</f>
        <v>RECURSOS ORDINARIOS</v>
      </c>
      <c r="J16" s="23" t="str">
        <f>'Access-Abr'!L16</f>
        <v>1</v>
      </c>
      <c r="K16" s="26"/>
      <c r="L16" s="26"/>
      <c r="M16" s="26"/>
      <c r="N16" s="24">
        <f t="shared" si="0"/>
        <v>0</v>
      </c>
      <c r="O16" s="26"/>
      <c r="P16" s="26">
        <f>IF('Access-Abr'!N16=0,'Access-Abr'!M16,0)</f>
        <v>0</v>
      </c>
      <c r="Q16" s="26">
        <f>IF('Access-Abr'!N16&gt;0,'Access-Abr'!N16,0)</f>
        <v>230851</v>
      </c>
      <c r="R16" s="26">
        <f t="shared" si="1"/>
        <v>230851</v>
      </c>
      <c r="S16" s="26">
        <f>'Access-Abr'!O16</f>
        <v>0</v>
      </c>
      <c r="T16" s="41">
        <f t="shared" si="2"/>
        <v>0</v>
      </c>
      <c r="U16" s="26">
        <f>'Access-Abr'!P16</f>
        <v>0</v>
      </c>
      <c r="V16" s="41">
        <f t="shared" si="3"/>
        <v>0</v>
      </c>
      <c r="W16" s="26">
        <f>'Access-Abr'!Q16</f>
        <v>0</v>
      </c>
      <c r="X16" s="41">
        <f t="shared" si="4"/>
        <v>0</v>
      </c>
    </row>
    <row r="17" spans="1:24" ht="28.5" customHeight="1">
      <c r="A17" s="31" t="str">
        <f>'Access-Abr'!A17</f>
        <v>26283</v>
      </c>
      <c r="B17" s="27" t="str">
        <f>'Access-Abr'!B17</f>
        <v>FUNDACAO UNIVERSIDADE FED.DE MATO GROS.DO SUL</v>
      </c>
      <c r="C17" s="23" t="str">
        <f>CONCATENATE('Access-Abr'!C17,".",'Access-Abr'!D17)</f>
        <v>28.846</v>
      </c>
      <c r="D17" s="23" t="str">
        <f>CONCATENATE('Access-Abr'!E17,".",'Access-Abr'!G17)</f>
        <v>0901.0005</v>
      </c>
      <c r="E17" s="27" t="str">
        <f>'Access-Abr'!F17</f>
        <v>OPERACOES ESPECIAIS: CUMPRIMENTO DE SENTENCAS JUDICIAIS</v>
      </c>
      <c r="F17" s="27" t="str">
        <f>'Access-Abr'!H17</f>
        <v>SENTENCAS JUDICIAIS TRANSITADAS EM JULGADO (PRECATORIOS)</v>
      </c>
      <c r="G17" s="23" t="str">
        <f>'Access-Abr'!I17</f>
        <v>1</v>
      </c>
      <c r="H17" s="23" t="str">
        <f>'Access-Abr'!J17</f>
        <v>0100</v>
      </c>
      <c r="I17" s="27" t="str">
        <f>'Access-Abr'!K17</f>
        <v>RECURSOS ORDINARIOS</v>
      </c>
      <c r="J17" s="23" t="str">
        <f>'Access-Abr'!L17</f>
        <v>3</v>
      </c>
      <c r="K17" s="24"/>
      <c r="L17" s="24"/>
      <c r="M17" s="24"/>
      <c r="N17" s="24">
        <f t="shared" si="0"/>
        <v>0</v>
      </c>
      <c r="O17" s="24"/>
      <c r="P17" s="26">
        <f>IF('Access-Abr'!N17=0,'Access-Abr'!M17,0)</f>
        <v>0</v>
      </c>
      <c r="Q17" s="26">
        <f>IF('Access-Abr'!N17&gt;0,'Access-Abr'!N17,0)</f>
        <v>254172</v>
      </c>
      <c r="R17" s="26">
        <f t="shared" si="1"/>
        <v>254172</v>
      </c>
      <c r="S17" s="26">
        <f>'Access-Abr'!O17</f>
        <v>0</v>
      </c>
      <c r="T17" s="41">
        <f t="shared" si="2"/>
        <v>0</v>
      </c>
      <c r="U17" s="26">
        <f>'Access-Abr'!P17</f>
        <v>0</v>
      </c>
      <c r="V17" s="41">
        <f t="shared" si="3"/>
        <v>0</v>
      </c>
      <c r="W17" s="26">
        <f>'Access-Abr'!Q17</f>
        <v>0</v>
      </c>
      <c r="X17" s="41">
        <f t="shared" si="4"/>
        <v>0</v>
      </c>
    </row>
    <row r="18" spans="1:24" ht="28.5" customHeight="1">
      <c r="A18" s="31" t="str">
        <f>'Access-Abr'!A18</f>
        <v>26283</v>
      </c>
      <c r="B18" s="27" t="str">
        <f>'Access-Abr'!B18</f>
        <v>FUNDACAO UNIVERSIDADE FED.DE MATO GROS.DO SUL</v>
      </c>
      <c r="C18" s="23" t="str">
        <f>CONCATENATE('Access-Abr'!C18,".",'Access-Abr'!D18)</f>
        <v>28.846</v>
      </c>
      <c r="D18" s="23" t="str">
        <f>CONCATENATE('Access-Abr'!E18,".",'Access-Abr'!G18)</f>
        <v>0901.0005</v>
      </c>
      <c r="E18" s="27" t="str">
        <f>'Access-Abr'!F18</f>
        <v>OPERACOES ESPECIAIS: CUMPRIMENTO DE SENTENCAS JUDICIAIS</v>
      </c>
      <c r="F18" s="27" t="str">
        <f>'Access-Abr'!H18</f>
        <v>SENTENCAS JUDICIAIS TRANSITADAS EM JULGADO (PRECATORIOS)</v>
      </c>
      <c r="G18" s="23" t="str">
        <f>'Access-Abr'!I18</f>
        <v>1</v>
      </c>
      <c r="H18" s="23" t="str">
        <f>'Access-Abr'!J18</f>
        <v>0100</v>
      </c>
      <c r="I18" s="27" t="str">
        <f>'Access-Abr'!K18</f>
        <v>RECURSOS ORDINARIOS</v>
      </c>
      <c r="J18" s="23" t="str">
        <f>'Access-Abr'!L18</f>
        <v>1</v>
      </c>
      <c r="K18" s="24"/>
      <c r="L18" s="24"/>
      <c r="M18" s="24"/>
      <c r="N18" s="24">
        <f t="shared" si="0"/>
        <v>0</v>
      </c>
      <c r="O18" s="24"/>
      <c r="P18" s="26">
        <f>IF('Access-Abr'!N18=0,'Access-Abr'!M18,0)</f>
        <v>0</v>
      </c>
      <c r="Q18" s="26">
        <f>IF('Access-Abr'!N18&gt;0,'Access-Abr'!N18,0)</f>
        <v>1375710</v>
      </c>
      <c r="R18" s="26">
        <f t="shared" si="1"/>
        <v>1375710</v>
      </c>
      <c r="S18" s="26">
        <f>'Access-Abr'!O18</f>
        <v>0</v>
      </c>
      <c r="T18" s="41">
        <f t="shared" si="2"/>
        <v>0</v>
      </c>
      <c r="U18" s="26">
        <f>'Access-Abr'!P18</f>
        <v>0</v>
      </c>
      <c r="V18" s="41">
        <f t="shared" si="3"/>
        <v>0</v>
      </c>
      <c r="W18" s="26">
        <f>'Access-Abr'!Q18</f>
        <v>0</v>
      </c>
      <c r="X18" s="41">
        <f t="shared" si="4"/>
        <v>0</v>
      </c>
    </row>
    <row r="19" spans="1:24" ht="28.5" customHeight="1">
      <c r="A19" s="31" t="str">
        <f>'Access-Abr'!A19</f>
        <v>26352</v>
      </c>
      <c r="B19" s="27" t="str">
        <f>'Access-Abr'!B19</f>
        <v>FUNDACAO UNIVERSIDADE FEDERAL DO ABC</v>
      </c>
      <c r="C19" s="23" t="str">
        <f>CONCATENATE('Access-Abr'!C19,".",'Access-Abr'!D19)</f>
        <v>28.846</v>
      </c>
      <c r="D19" s="23" t="str">
        <f>CONCATENATE('Access-Abr'!E19,".",'Access-Abr'!G19)</f>
        <v>0901.0005</v>
      </c>
      <c r="E19" s="27" t="str">
        <f>'Access-Abr'!F19</f>
        <v>OPERACOES ESPECIAIS: CUMPRIMENTO DE SENTENCAS JUDICIAIS</v>
      </c>
      <c r="F19" s="27" t="str">
        <f>'Access-Abr'!H19</f>
        <v>SENTENCAS JUDICIAIS TRANSITADAS EM JULGADO (PRECATORIOS)</v>
      </c>
      <c r="G19" s="23" t="str">
        <f>'Access-Abr'!I19</f>
        <v>1</v>
      </c>
      <c r="H19" s="23" t="str">
        <f>'Access-Abr'!J19</f>
        <v>0100</v>
      </c>
      <c r="I19" s="27" t="str">
        <f>'Access-Abr'!K19</f>
        <v>RECURSOS ORDINARIOS</v>
      </c>
      <c r="J19" s="23" t="str">
        <f>'Access-Abr'!L19</f>
        <v>1</v>
      </c>
      <c r="K19" s="24"/>
      <c r="L19" s="24"/>
      <c r="M19" s="24"/>
      <c r="N19" s="24">
        <f t="shared" si="0"/>
        <v>0</v>
      </c>
      <c r="O19" s="24"/>
      <c r="P19" s="26">
        <f>IF('Access-Abr'!N19=0,'Access-Abr'!M19,0)</f>
        <v>0</v>
      </c>
      <c r="Q19" s="26">
        <f>IF('Access-Abr'!N19&gt;0,'Access-Abr'!N19,0)</f>
        <v>99156</v>
      </c>
      <c r="R19" s="26">
        <f t="shared" si="1"/>
        <v>99156</v>
      </c>
      <c r="S19" s="26">
        <f>'Access-Abr'!O19</f>
        <v>0</v>
      </c>
      <c r="T19" s="41">
        <f t="shared" si="2"/>
        <v>0</v>
      </c>
      <c r="U19" s="26">
        <f>'Access-Abr'!P19</f>
        <v>0</v>
      </c>
      <c r="V19" s="41">
        <f t="shared" si="3"/>
        <v>0</v>
      </c>
      <c r="W19" s="26">
        <f>'Access-Abr'!Q19</f>
        <v>0</v>
      </c>
      <c r="X19" s="41">
        <f t="shared" si="4"/>
        <v>0</v>
      </c>
    </row>
    <row r="20" spans="1:24" ht="28.5" customHeight="1">
      <c r="A20" s="31" t="str">
        <f>'Access-Abr'!A20</f>
        <v>26439</v>
      </c>
      <c r="B20" s="27" t="str">
        <f>'Access-Abr'!B20</f>
        <v>INST.FED.DE EDUC.,CIENC.E TEC.DE SAO PAULO</v>
      </c>
      <c r="C20" s="23" t="str">
        <f>CONCATENATE('Access-Abr'!C20,".",'Access-Abr'!D20)</f>
        <v>28.846</v>
      </c>
      <c r="D20" s="23" t="str">
        <f>CONCATENATE('Access-Abr'!E20,".",'Access-Abr'!G20)</f>
        <v>0901.0005</v>
      </c>
      <c r="E20" s="27" t="str">
        <f>'Access-Abr'!F20</f>
        <v>OPERACOES ESPECIAIS: CUMPRIMENTO DE SENTENCAS JUDICIAIS</v>
      </c>
      <c r="F20" s="27" t="str">
        <f>'Access-Abr'!H20</f>
        <v>SENTENCAS JUDICIAIS TRANSITADAS EM JULGADO (PRECATORIOS)</v>
      </c>
      <c r="G20" s="23" t="str">
        <f>'Access-Abr'!I20</f>
        <v>1</v>
      </c>
      <c r="H20" s="23" t="str">
        <f>'Access-Abr'!J20</f>
        <v>0100</v>
      </c>
      <c r="I20" s="27" t="str">
        <f>'Access-Abr'!K20</f>
        <v>RECURSOS ORDINARIOS</v>
      </c>
      <c r="J20" s="23" t="str">
        <f>'Access-Abr'!L20</f>
        <v>1</v>
      </c>
      <c r="K20" s="24"/>
      <c r="L20" s="24"/>
      <c r="M20" s="24"/>
      <c r="N20" s="24">
        <f t="shared" si="0"/>
        <v>0</v>
      </c>
      <c r="O20" s="24"/>
      <c r="P20" s="26">
        <f>IF('Access-Abr'!N20=0,'Access-Abr'!M20,0)</f>
        <v>0</v>
      </c>
      <c r="Q20" s="26">
        <f>IF('Access-Abr'!N20&gt;0,'Access-Abr'!N20,0)</f>
        <v>85663</v>
      </c>
      <c r="R20" s="26">
        <f t="shared" si="1"/>
        <v>85663</v>
      </c>
      <c r="S20" s="26">
        <f>'Access-Abr'!O20</f>
        <v>0</v>
      </c>
      <c r="T20" s="41">
        <f t="shared" si="2"/>
        <v>0</v>
      </c>
      <c r="U20" s="26">
        <f>'Access-Abr'!P20</f>
        <v>0</v>
      </c>
      <c r="V20" s="41">
        <f t="shared" si="3"/>
        <v>0</v>
      </c>
      <c r="W20" s="26">
        <f>'Access-Abr'!Q20</f>
        <v>0</v>
      </c>
      <c r="X20" s="41">
        <f t="shared" si="4"/>
        <v>0</v>
      </c>
    </row>
    <row r="21" spans="1:24" ht="28.5" customHeight="1">
      <c r="A21" s="31" t="str">
        <f>'Access-Abr'!A21</f>
        <v>40203</v>
      </c>
      <c r="B21" s="27" t="str">
        <f>'Access-Abr'!B21</f>
        <v>FUNDACAO JORGE DUPRAT FIG.DE SEG.MED.TRABALHO</v>
      </c>
      <c r="C21" s="23" t="str">
        <f>CONCATENATE('Access-Abr'!C21,".",'Access-Abr'!D21)</f>
        <v>28.846</v>
      </c>
      <c r="D21" s="23" t="str">
        <f>CONCATENATE('Access-Abr'!E21,".",'Access-Abr'!G21)</f>
        <v>0901.0005</v>
      </c>
      <c r="E21" s="27" t="str">
        <f>'Access-Abr'!F21</f>
        <v>OPERACOES ESPECIAIS: CUMPRIMENTO DE SENTENCAS JUDICIAIS</v>
      </c>
      <c r="F21" s="27" t="str">
        <f>'Access-Abr'!H21</f>
        <v>SENTENCAS JUDICIAIS TRANSITADAS EM JULGADO (PRECATORIOS)</v>
      </c>
      <c r="G21" s="23" t="str">
        <f>'Access-Abr'!I21</f>
        <v>1</v>
      </c>
      <c r="H21" s="23" t="str">
        <f>'Access-Abr'!J21</f>
        <v>0100</v>
      </c>
      <c r="I21" s="27" t="str">
        <f>'Access-Abr'!K21</f>
        <v>RECURSOS ORDINARIOS</v>
      </c>
      <c r="J21" s="23" t="str">
        <f>'Access-Abr'!L21</f>
        <v>1</v>
      </c>
      <c r="K21" s="24"/>
      <c r="L21" s="24"/>
      <c r="M21" s="24"/>
      <c r="N21" s="24">
        <f t="shared" si="0"/>
        <v>0</v>
      </c>
      <c r="O21" s="24"/>
      <c r="P21" s="26">
        <f>IF('Access-Abr'!N21=0,'Access-Abr'!M21,0)</f>
        <v>0</v>
      </c>
      <c r="Q21" s="26">
        <f>IF('Access-Abr'!N21&gt;0,'Access-Abr'!N21,0)</f>
        <v>473460</v>
      </c>
      <c r="R21" s="26">
        <f t="shared" si="1"/>
        <v>473460</v>
      </c>
      <c r="S21" s="26">
        <f>'Access-Abr'!O21</f>
        <v>0</v>
      </c>
      <c r="T21" s="41">
        <f t="shared" si="2"/>
        <v>0</v>
      </c>
      <c r="U21" s="26">
        <f>'Access-Abr'!P21</f>
        <v>0</v>
      </c>
      <c r="V21" s="41">
        <f t="shared" si="3"/>
        <v>0</v>
      </c>
      <c r="W21" s="26">
        <f>'Access-Abr'!Q21</f>
        <v>0</v>
      </c>
      <c r="X21" s="41">
        <f t="shared" si="4"/>
        <v>0</v>
      </c>
    </row>
    <row r="22" spans="1:24" ht="28.5" customHeight="1">
      <c r="A22" s="31" t="str">
        <f>'Access-Abr'!A22</f>
        <v>44201</v>
      </c>
      <c r="B22" s="27" t="str">
        <f>'Access-Abr'!B22</f>
        <v>INST.BRAS.DO MEIO AMB.E REC.NAT.RENOVAVEIS</v>
      </c>
      <c r="C22" s="23" t="str">
        <f>CONCATENATE('Access-Abr'!C22,".",'Access-Abr'!D22)</f>
        <v>28.846</v>
      </c>
      <c r="D22" s="23" t="str">
        <f>CONCATENATE('Access-Abr'!E22,".",'Access-Abr'!G22)</f>
        <v>0901.0005</v>
      </c>
      <c r="E22" s="27" t="str">
        <f>'Access-Abr'!F22</f>
        <v>OPERACOES ESPECIAIS: CUMPRIMENTO DE SENTENCAS JUDICIAIS</v>
      </c>
      <c r="F22" s="27" t="str">
        <f>'Access-Abr'!H22</f>
        <v>SENTENCAS JUDICIAIS TRANSITADAS EM JULGADO (PRECATORIOS)</v>
      </c>
      <c r="G22" s="23" t="str">
        <f>'Access-Abr'!I22</f>
        <v>1</v>
      </c>
      <c r="H22" s="23" t="str">
        <f>'Access-Abr'!J22</f>
        <v>0100</v>
      </c>
      <c r="I22" s="27" t="str">
        <f>'Access-Abr'!K22</f>
        <v>RECURSOS ORDINARIOS</v>
      </c>
      <c r="J22" s="23" t="str">
        <f>'Access-Abr'!L22</f>
        <v>3</v>
      </c>
      <c r="K22" s="26"/>
      <c r="L22" s="26"/>
      <c r="M22" s="26"/>
      <c r="N22" s="24">
        <f t="shared" si="0"/>
        <v>0</v>
      </c>
      <c r="O22" s="26"/>
      <c r="P22" s="26">
        <f>IF('Access-Abr'!N22=0,'Access-Abr'!M22,0)</f>
        <v>0</v>
      </c>
      <c r="Q22" s="26">
        <f>IF('Access-Abr'!N22&gt;0,'Access-Abr'!N22,0)</f>
        <v>66079</v>
      </c>
      <c r="R22" s="26">
        <f t="shared" si="1"/>
        <v>66079</v>
      </c>
      <c r="S22" s="26">
        <f>'Access-Abr'!O22</f>
        <v>0</v>
      </c>
      <c r="T22" s="41">
        <f t="shared" si="2"/>
        <v>0</v>
      </c>
      <c r="U22" s="26">
        <f>'Access-Abr'!P22</f>
        <v>0</v>
      </c>
      <c r="V22" s="41">
        <f t="shared" si="3"/>
        <v>0</v>
      </c>
      <c r="W22" s="26">
        <f>'Access-Abr'!Q22</f>
        <v>0</v>
      </c>
      <c r="X22" s="41">
        <f t="shared" si="4"/>
        <v>0</v>
      </c>
    </row>
    <row r="23" spans="1:24" ht="28.5" customHeight="1">
      <c r="A23" s="31" t="str">
        <f>'Access-Abr'!A23</f>
        <v>44201</v>
      </c>
      <c r="B23" s="27" t="str">
        <f>'Access-Abr'!B23</f>
        <v>INST.BRAS.DO MEIO AMB.E REC.NAT.RENOVAVEIS</v>
      </c>
      <c r="C23" s="23" t="str">
        <f>CONCATENATE('Access-Abr'!C23,".",'Access-Abr'!D23)</f>
        <v>28.846</v>
      </c>
      <c r="D23" s="23" t="str">
        <f>CONCATENATE('Access-Abr'!E23,".",'Access-Abr'!G23)</f>
        <v>0901.0005</v>
      </c>
      <c r="E23" s="27" t="str">
        <f>'Access-Abr'!F23</f>
        <v>OPERACOES ESPECIAIS: CUMPRIMENTO DE SENTENCAS JUDICIAIS</v>
      </c>
      <c r="F23" s="27" t="str">
        <f>'Access-Abr'!H23</f>
        <v>SENTENCAS JUDICIAIS TRANSITADAS EM JULGADO (PRECATORIOS)</v>
      </c>
      <c r="G23" s="23" t="str">
        <f>'Access-Abr'!I23</f>
        <v>1</v>
      </c>
      <c r="H23" s="23" t="str">
        <f>'Access-Abr'!J23</f>
        <v>0100</v>
      </c>
      <c r="I23" s="27" t="str">
        <f>'Access-Abr'!K23</f>
        <v>RECURSOS ORDINARIOS</v>
      </c>
      <c r="J23" s="23" t="str">
        <f>'Access-Abr'!L23</f>
        <v>1</v>
      </c>
      <c r="K23" s="26"/>
      <c r="L23" s="26"/>
      <c r="M23" s="26"/>
      <c r="N23" s="24">
        <f t="shared" si="0"/>
        <v>0</v>
      </c>
      <c r="O23" s="26"/>
      <c r="P23" s="26">
        <f>IF('Access-Abr'!N23=0,'Access-Abr'!M23,0)</f>
        <v>0</v>
      </c>
      <c r="Q23" s="26">
        <f>IF('Access-Abr'!N23&gt;0,'Access-Abr'!N23,0)</f>
        <v>209695</v>
      </c>
      <c r="R23" s="26">
        <f t="shared" si="1"/>
        <v>209695</v>
      </c>
      <c r="S23" s="26">
        <f>'Access-Abr'!O23</f>
        <v>0</v>
      </c>
      <c r="T23" s="41">
        <f t="shared" si="2"/>
        <v>0</v>
      </c>
      <c r="U23" s="26">
        <f>'Access-Abr'!P23</f>
        <v>0</v>
      </c>
      <c r="V23" s="41">
        <f t="shared" si="3"/>
        <v>0</v>
      </c>
      <c r="W23" s="26">
        <f>'Access-Abr'!Q23</f>
        <v>0</v>
      </c>
      <c r="X23" s="41">
        <f t="shared" si="4"/>
        <v>0</v>
      </c>
    </row>
    <row r="24" spans="1:24" ht="28.5" customHeight="1">
      <c r="A24" s="31" t="str">
        <f>'Access-Abr'!A24</f>
        <v>55201</v>
      </c>
      <c r="B24" s="27" t="str">
        <f>'Access-Abr'!B24</f>
        <v>INSTITUTO NACIONAL DO SEGURO SOCIAL - INSS</v>
      </c>
      <c r="C24" s="23" t="str">
        <f>CONCATENATE('Access-Abr'!C24,".",'Access-Abr'!D24)</f>
        <v>28.846</v>
      </c>
      <c r="D24" s="23" t="str">
        <f>CONCATENATE('Access-Abr'!E24,".",'Access-Abr'!G24)</f>
        <v>0901.0005</v>
      </c>
      <c r="E24" s="27" t="str">
        <f>'Access-Abr'!F24</f>
        <v>OPERACOES ESPECIAIS: CUMPRIMENTO DE SENTENCAS JUDICIAIS</v>
      </c>
      <c r="F24" s="27" t="str">
        <f>'Access-Abr'!H24</f>
        <v>SENTENCAS JUDICIAIS TRANSITADAS EM JULGADO (PRECATORIOS)</v>
      </c>
      <c r="G24" s="23" t="str">
        <f>'Access-Abr'!I24</f>
        <v>2</v>
      </c>
      <c r="H24" s="23" t="str">
        <f>'Access-Abr'!J24</f>
        <v>0100</v>
      </c>
      <c r="I24" s="27" t="str">
        <f>'Access-Abr'!K24</f>
        <v>RECURSOS ORDINARIOS</v>
      </c>
      <c r="J24" s="23" t="str">
        <f>'Access-Abr'!L24</f>
        <v>3</v>
      </c>
      <c r="K24" s="24"/>
      <c r="L24" s="24"/>
      <c r="M24" s="24"/>
      <c r="N24" s="24">
        <f t="shared" si="0"/>
        <v>0</v>
      </c>
      <c r="O24" s="24"/>
      <c r="P24" s="26">
        <f>IF('Access-Abr'!N24=0,'Access-Abr'!M24,0)</f>
        <v>0</v>
      </c>
      <c r="Q24" s="26">
        <f>IF('Access-Abr'!N24&gt;0,'Access-Abr'!N24,0)</f>
        <v>37975328</v>
      </c>
      <c r="R24" s="26">
        <f t="shared" si="1"/>
        <v>37975328</v>
      </c>
      <c r="S24" s="26">
        <f>'Access-Abr'!O24</f>
        <v>0</v>
      </c>
      <c r="T24" s="41">
        <f t="shared" si="2"/>
        <v>0</v>
      </c>
      <c r="U24" s="26">
        <f>'Access-Abr'!P24</f>
        <v>0</v>
      </c>
      <c r="V24" s="41">
        <f t="shared" si="3"/>
        <v>0</v>
      </c>
      <c r="W24" s="26">
        <f>'Access-Abr'!Q24</f>
        <v>0</v>
      </c>
      <c r="X24" s="41">
        <f t="shared" si="4"/>
        <v>0</v>
      </c>
    </row>
    <row r="25" spans="1:24" ht="28.5" customHeight="1">
      <c r="A25" s="31" t="str">
        <f>'Access-Abr'!A25</f>
        <v>55201</v>
      </c>
      <c r="B25" s="27" t="str">
        <f>'Access-Abr'!B25</f>
        <v>INSTITUTO NACIONAL DO SEGURO SOCIAL - INSS</v>
      </c>
      <c r="C25" s="23" t="str">
        <f>CONCATENATE('Access-Abr'!C25,".",'Access-Abr'!D25)</f>
        <v>28.846</v>
      </c>
      <c r="D25" s="23" t="str">
        <f>CONCATENATE('Access-Abr'!E25,".",'Access-Abr'!G25)</f>
        <v>0901.0005</v>
      </c>
      <c r="E25" s="27" t="str">
        <f>'Access-Abr'!F25</f>
        <v>OPERACOES ESPECIAIS: CUMPRIMENTO DE SENTENCAS JUDICIAIS</v>
      </c>
      <c r="F25" s="27" t="str">
        <f>'Access-Abr'!H25</f>
        <v>SENTENCAS JUDICIAIS TRANSITADAS EM JULGADO (PRECATORIOS)</v>
      </c>
      <c r="G25" s="23" t="str">
        <f>'Access-Abr'!I25</f>
        <v>2</v>
      </c>
      <c r="H25" s="23" t="str">
        <f>'Access-Abr'!J25</f>
        <v>0100</v>
      </c>
      <c r="I25" s="27" t="str">
        <f>'Access-Abr'!K25</f>
        <v>RECURSOS ORDINARIOS</v>
      </c>
      <c r="J25" s="23" t="str">
        <f>'Access-Abr'!L25</f>
        <v>1</v>
      </c>
      <c r="K25" s="24"/>
      <c r="L25" s="24"/>
      <c r="M25" s="24"/>
      <c r="N25" s="24">
        <f t="shared" si="0"/>
        <v>0</v>
      </c>
      <c r="O25" s="24"/>
      <c r="P25" s="26">
        <f>IF('Access-Abr'!N25=0,'Access-Abr'!M25,0)</f>
        <v>0</v>
      </c>
      <c r="Q25" s="26">
        <f>IF('Access-Abr'!N25&gt;0,'Access-Abr'!N25,0)</f>
        <v>7539383</v>
      </c>
      <c r="R25" s="26">
        <f t="shared" si="1"/>
        <v>7539383</v>
      </c>
      <c r="S25" s="26">
        <f>'Access-Abr'!O25</f>
        <v>0</v>
      </c>
      <c r="T25" s="41">
        <f t="shared" si="2"/>
        <v>0</v>
      </c>
      <c r="U25" s="26">
        <f>'Access-Abr'!P25</f>
        <v>0</v>
      </c>
      <c r="V25" s="41">
        <f t="shared" si="3"/>
        <v>0</v>
      </c>
      <c r="W25" s="26">
        <f>'Access-Abr'!Q25</f>
        <v>0</v>
      </c>
      <c r="X25" s="41">
        <f t="shared" si="4"/>
        <v>0</v>
      </c>
    </row>
    <row r="26" spans="1:24" ht="28.5" customHeight="1">
      <c r="A26" s="31" t="str">
        <f>'Access-Abr'!A26</f>
        <v>55901</v>
      </c>
      <c r="B26" s="27" t="str">
        <f>'Access-Abr'!B26</f>
        <v>FUNDO NACIONAL DE ASSISTENCIA SOCIAL</v>
      </c>
      <c r="C26" s="23" t="str">
        <f>CONCATENATE('Access-Abr'!C26,".",'Access-Abr'!D26)</f>
        <v>28.846</v>
      </c>
      <c r="D26" s="23" t="str">
        <f>CONCATENATE('Access-Abr'!E26,".",'Access-Abr'!G26)</f>
        <v>0901.0005</v>
      </c>
      <c r="E26" s="27" t="str">
        <f>'Access-Abr'!F26</f>
        <v>OPERACOES ESPECIAIS: CUMPRIMENTO DE SENTENCAS JUDICIAIS</v>
      </c>
      <c r="F26" s="27" t="str">
        <f>'Access-Abr'!H26</f>
        <v>SENTENCAS JUDICIAIS TRANSITADAS EM JULGADO (PRECATORIOS)</v>
      </c>
      <c r="G26" s="23" t="str">
        <f>'Access-Abr'!I26</f>
        <v>2</v>
      </c>
      <c r="H26" s="23" t="str">
        <f>'Access-Abr'!J26</f>
        <v>0100</v>
      </c>
      <c r="I26" s="27" t="str">
        <f>'Access-Abr'!K26</f>
        <v>RECURSOS ORDINARIOS</v>
      </c>
      <c r="J26" s="23" t="str">
        <f>'Access-Abr'!L26</f>
        <v>3</v>
      </c>
      <c r="K26" s="24"/>
      <c r="L26" s="24"/>
      <c r="M26" s="24"/>
      <c r="N26" s="24">
        <f t="shared" si="0"/>
        <v>0</v>
      </c>
      <c r="O26" s="24"/>
      <c r="P26" s="26">
        <f>IF('Access-Abr'!N26=0,'Access-Abr'!M26,0)</f>
        <v>0</v>
      </c>
      <c r="Q26" s="26">
        <f>IF('Access-Abr'!N26&gt;0,'Access-Abr'!N26,0)</f>
        <v>81259165</v>
      </c>
      <c r="R26" s="26">
        <f t="shared" si="1"/>
        <v>81259165</v>
      </c>
      <c r="S26" s="26">
        <f>'Access-Abr'!O26</f>
        <v>0</v>
      </c>
      <c r="T26" s="41">
        <f t="shared" si="2"/>
        <v>0</v>
      </c>
      <c r="U26" s="26">
        <f>'Access-Abr'!P26</f>
        <v>0</v>
      </c>
      <c r="V26" s="41">
        <f t="shared" si="3"/>
        <v>0</v>
      </c>
      <c r="W26" s="26">
        <f>'Access-Abr'!Q26</f>
        <v>0</v>
      </c>
      <c r="X26" s="41">
        <f t="shared" si="4"/>
        <v>0</v>
      </c>
    </row>
    <row r="27" spans="1:24" ht="28.5" customHeight="1">
      <c r="A27" s="31" t="str">
        <f>'Access-Abr'!A27</f>
        <v>55901</v>
      </c>
      <c r="B27" s="27" t="str">
        <f>'Access-Abr'!B27</f>
        <v>FUNDO NACIONAL DE ASSISTENCIA SOCIAL</v>
      </c>
      <c r="C27" s="23" t="str">
        <f>CONCATENATE('Access-Abr'!C27,".",'Access-Abr'!D27)</f>
        <v>28.846</v>
      </c>
      <c r="D27" s="23" t="str">
        <f>CONCATENATE('Access-Abr'!E27,".",'Access-Abr'!G27)</f>
        <v>0901.0625</v>
      </c>
      <c r="E27" s="27" t="str">
        <f>'Access-Abr'!F27</f>
        <v>OPERACOES ESPECIAIS: CUMPRIMENTO DE SENTENCAS JUDICIAIS</v>
      </c>
      <c r="F27" s="27" t="str">
        <f>'Access-Abr'!H27</f>
        <v>SENTENCAS JUDICIAIS TRANSITADAS EM JULGADO DE PEQUENO VALOR</v>
      </c>
      <c r="G27" s="23" t="str">
        <f>'Access-Abr'!I27</f>
        <v>2</v>
      </c>
      <c r="H27" s="23" t="str">
        <f>'Access-Abr'!J27</f>
        <v>0100</v>
      </c>
      <c r="I27" s="27" t="str">
        <f>'Access-Abr'!K27</f>
        <v>RECURSOS ORDINARIOS</v>
      </c>
      <c r="J27" s="23" t="str">
        <f>'Access-Abr'!L27</f>
        <v>3</v>
      </c>
      <c r="K27" s="24"/>
      <c r="L27" s="24"/>
      <c r="M27" s="24"/>
      <c r="N27" s="24">
        <f t="shared" si="0"/>
        <v>0</v>
      </c>
      <c r="O27" s="24"/>
      <c r="P27" s="26">
        <f>IF('Access-Abr'!N27=0,'Access-Abr'!M27,0)</f>
        <v>47478447</v>
      </c>
      <c r="Q27" s="26">
        <f>IF('Access-Abr'!N27&gt;0,'Access-Abr'!N27,0)</f>
        <v>0</v>
      </c>
      <c r="R27" s="26">
        <f t="shared" si="1"/>
        <v>47478447</v>
      </c>
      <c r="S27" s="26">
        <f>'Access-Abr'!O27</f>
        <v>47433511.030000001</v>
      </c>
      <c r="T27" s="41">
        <f t="shared" si="2"/>
        <v>0.99905355012980945</v>
      </c>
      <c r="U27" s="26">
        <f>'Access-Abr'!P27</f>
        <v>47433511.030000001</v>
      </c>
      <c r="V27" s="41">
        <f t="shared" si="3"/>
        <v>0.99905355012980945</v>
      </c>
      <c r="W27" s="26">
        <f>'Access-Abr'!Q27</f>
        <v>47433511.030000001</v>
      </c>
      <c r="X27" s="41">
        <f t="shared" si="4"/>
        <v>0.99905355012980945</v>
      </c>
    </row>
    <row r="28" spans="1:24" ht="28.5" customHeight="1">
      <c r="A28" s="31" t="str">
        <f>'Access-Abr'!A28</f>
        <v>55902</v>
      </c>
      <c r="B28" s="27" t="str">
        <f>'Access-Abr'!B28</f>
        <v>FUNDO DO REGIME GERAL DA PREVID.SOCIAL-FRGPS</v>
      </c>
      <c r="C28" s="23" t="str">
        <f>CONCATENATE('Access-Abr'!C28,".",'Access-Abr'!D28)</f>
        <v>28.846</v>
      </c>
      <c r="D28" s="23" t="str">
        <f>CONCATENATE('Access-Abr'!E28,".",'Access-Abr'!G28)</f>
        <v>0901.0005</v>
      </c>
      <c r="E28" s="27" t="str">
        <f>'Access-Abr'!F28</f>
        <v>OPERACOES ESPECIAIS: CUMPRIMENTO DE SENTENCAS JUDICIAIS</v>
      </c>
      <c r="F28" s="27" t="str">
        <f>'Access-Abr'!H28</f>
        <v>SENTENCAS JUDICIAIS TRANSITADAS EM JULGADO (PRECATORIOS)</v>
      </c>
      <c r="G28" s="23" t="str">
        <f>'Access-Abr'!I28</f>
        <v>2</v>
      </c>
      <c r="H28" s="23" t="str">
        <f>'Access-Abr'!J28</f>
        <v>0100</v>
      </c>
      <c r="I28" s="27" t="str">
        <f>'Access-Abr'!K28</f>
        <v>RECURSOS ORDINARIOS</v>
      </c>
      <c r="J28" s="23" t="str">
        <f>'Access-Abr'!L28</f>
        <v>3</v>
      </c>
      <c r="K28" s="24"/>
      <c r="L28" s="24"/>
      <c r="M28" s="24"/>
      <c r="N28" s="24">
        <f t="shared" si="0"/>
        <v>0</v>
      </c>
      <c r="O28" s="24"/>
      <c r="P28" s="26">
        <f>IF('Access-Abr'!N28=0,'Access-Abr'!M28,0)</f>
        <v>0</v>
      </c>
      <c r="Q28" s="26">
        <f>IF('Access-Abr'!N28&gt;0,'Access-Abr'!N28,0)</f>
        <v>2264051660</v>
      </c>
      <c r="R28" s="26">
        <f t="shared" si="1"/>
        <v>2264051660</v>
      </c>
      <c r="S28" s="26">
        <f>'Access-Abr'!O28</f>
        <v>0</v>
      </c>
      <c r="T28" s="41">
        <f t="shared" si="2"/>
        <v>0</v>
      </c>
      <c r="U28" s="26">
        <f>'Access-Abr'!P28</f>
        <v>0</v>
      </c>
      <c r="V28" s="41">
        <f t="shared" si="3"/>
        <v>0</v>
      </c>
      <c r="W28" s="26">
        <f>'Access-Abr'!Q28</f>
        <v>0</v>
      </c>
      <c r="X28" s="41">
        <f t="shared" si="4"/>
        <v>0</v>
      </c>
    </row>
    <row r="29" spans="1:24" ht="28.5" customHeight="1">
      <c r="A29" s="31" t="str">
        <f>'Access-Abr'!A29</f>
        <v>55902</v>
      </c>
      <c r="B29" s="27" t="str">
        <f>'Access-Abr'!B29</f>
        <v>FUNDO DO REGIME GERAL DA PREVID.SOCIAL-FRGPS</v>
      </c>
      <c r="C29" s="23" t="str">
        <f>CONCATENATE('Access-Abr'!C29,".",'Access-Abr'!D29)</f>
        <v>28.846</v>
      </c>
      <c r="D29" s="23" t="str">
        <f>CONCATENATE('Access-Abr'!E29,".",'Access-Abr'!G29)</f>
        <v>0901.0625</v>
      </c>
      <c r="E29" s="27" t="str">
        <f>'Access-Abr'!F29</f>
        <v>OPERACOES ESPECIAIS: CUMPRIMENTO DE SENTENCAS JUDICIAIS</v>
      </c>
      <c r="F29" s="27" t="str">
        <f>'Access-Abr'!H29</f>
        <v>SENTENCAS JUDICIAIS TRANSITADAS EM JULGADO DE PEQUENO VALOR</v>
      </c>
      <c r="G29" s="23" t="str">
        <f>'Access-Abr'!I29</f>
        <v>2</v>
      </c>
      <c r="H29" s="23" t="str">
        <f>'Access-Abr'!J29</f>
        <v>0100</v>
      </c>
      <c r="I29" s="27" t="str">
        <f>'Access-Abr'!K29</f>
        <v>RECURSOS ORDINARIOS</v>
      </c>
      <c r="J29" s="23" t="str">
        <f>'Access-Abr'!L29</f>
        <v>3</v>
      </c>
      <c r="K29" s="24"/>
      <c r="L29" s="24"/>
      <c r="M29" s="24"/>
      <c r="N29" s="24">
        <f t="shared" si="0"/>
        <v>0</v>
      </c>
      <c r="O29" s="24"/>
      <c r="P29" s="26">
        <f>IF('Access-Abr'!N29=0,'Access-Abr'!M29,0)</f>
        <v>408289488</v>
      </c>
      <c r="Q29" s="26">
        <f>IF('Access-Abr'!N29&gt;0,'Access-Abr'!N29,0)</f>
        <v>0</v>
      </c>
      <c r="R29" s="26">
        <f t="shared" si="1"/>
        <v>408289488</v>
      </c>
      <c r="S29" s="26">
        <f>'Access-Abr'!O29</f>
        <v>407874849.91000003</v>
      </c>
      <c r="T29" s="41">
        <f t="shared" si="2"/>
        <v>0.99898445073364228</v>
      </c>
      <c r="U29" s="26">
        <f>'Access-Abr'!P29</f>
        <v>407874849.91000003</v>
      </c>
      <c r="V29" s="41">
        <f t="shared" si="3"/>
        <v>0.99898445073364228</v>
      </c>
      <c r="W29" s="26">
        <f>'Access-Abr'!Q29</f>
        <v>407874849.91000003</v>
      </c>
      <c r="X29" s="41">
        <f t="shared" si="4"/>
        <v>0.99898445073364228</v>
      </c>
    </row>
    <row r="30" spans="1:24" ht="28.5" customHeight="1">
      <c r="A30" s="31" t="str">
        <f>'Access-Abr'!A30</f>
        <v>71103</v>
      </c>
      <c r="B30" s="27" t="str">
        <f>'Access-Abr'!B30</f>
        <v>ENCARGOS FINANC.DA UNIAO-SENTENCAS JUDICIAIS</v>
      </c>
      <c r="C30" s="23" t="str">
        <f>CONCATENATE('Access-Abr'!C30,".",'Access-Abr'!D30)</f>
        <v>28.846</v>
      </c>
      <c r="D30" s="23" t="str">
        <f>CONCATENATE('Access-Abr'!E30,".",'Access-Abr'!G30)</f>
        <v>0901.0005</v>
      </c>
      <c r="E30" s="27" t="str">
        <f>'Access-Abr'!F30</f>
        <v>OPERACOES ESPECIAIS: CUMPRIMENTO DE SENTENCAS JUDICIAIS</v>
      </c>
      <c r="F30" s="27" t="str">
        <f>'Access-Abr'!H30</f>
        <v>SENTENCAS JUDICIAIS TRANSITADAS EM JULGADO (PRECATORIOS)</v>
      </c>
      <c r="G30" s="23" t="str">
        <f>'Access-Abr'!I30</f>
        <v>1</v>
      </c>
      <c r="H30" s="23" t="str">
        <f>'Access-Abr'!J30</f>
        <v>0100</v>
      </c>
      <c r="I30" s="27" t="str">
        <f>'Access-Abr'!K30</f>
        <v>RECURSOS ORDINARIOS</v>
      </c>
      <c r="J30" s="23" t="str">
        <f>'Access-Abr'!L30</f>
        <v>5</v>
      </c>
      <c r="K30" s="24"/>
      <c r="L30" s="24"/>
      <c r="M30" s="24"/>
      <c r="N30" s="24">
        <f t="shared" si="0"/>
        <v>0</v>
      </c>
      <c r="O30" s="24"/>
      <c r="P30" s="26">
        <f>IF('Access-Abr'!N30=0,'Access-Abr'!M30,0)</f>
        <v>0</v>
      </c>
      <c r="Q30" s="26">
        <f>IF('Access-Abr'!N30&gt;0,'Access-Abr'!N30,0)</f>
        <v>23168353</v>
      </c>
      <c r="R30" s="26">
        <f t="shared" si="1"/>
        <v>23168353</v>
      </c>
      <c r="S30" s="26">
        <f>'Access-Abr'!O30</f>
        <v>0</v>
      </c>
      <c r="T30" s="41">
        <f t="shared" si="2"/>
        <v>0</v>
      </c>
      <c r="U30" s="26">
        <f>'Access-Abr'!P30</f>
        <v>0</v>
      </c>
      <c r="V30" s="41">
        <f t="shared" si="3"/>
        <v>0</v>
      </c>
      <c r="W30" s="26">
        <f>'Access-Abr'!Q30</f>
        <v>0</v>
      </c>
      <c r="X30" s="41">
        <f t="shared" si="4"/>
        <v>0</v>
      </c>
    </row>
    <row r="31" spans="1:24" ht="28.5" customHeight="1">
      <c r="A31" s="31" t="str">
        <f>'Access-Abr'!A31</f>
        <v>71103</v>
      </c>
      <c r="B31" s="27" t="str">
        <f>'Access-Abr'!B31</f>
        <v>ENCARGOS FINANC.DA UNIAO-SENTENCAS JUDICIAIS</v>
      </c>
      <c r="C31" s="23" t="str">
        <f>CONCATENATE('Access-Abr'!C31,".",'Access-Abr'!D31)</f>
        <v>28.846</v>
      </c>
      <c r="D31" s="23" t="str">
        <f>CONCATENATE('Access-Abr'!E31,".",'Access-Abr'!G31)</f>
        <v>0901.0005</v>
      </c>
      <c r="E31" s="27" t="str">
        <f>'Access-Abr'!F31</f>
        <v>OPERACOES ESPECIAIS: CUMPRIMENTO DE SENTENCAS JUDICIAIS</v>
      </c>
      <c r="F31" s="27" t="str">
        <f>'Access-Abr'!H31</f>
        <v>SENTENCAS JUDICIAIS TRANSITADAS EM JULGADO (PRECATORIOS)</v>
      </c>
      <c r="G31" s="23" t="str">
        <f>'Access-Abr'!I31</f>
        <v>1</v>
      </c>
      <c r="H31" s="23" t="str">
        <f>'Access-Abr'!J31</f>
        <v>0100</v>
      </c>
      <c r="I31" s="27" t="str">
        <f>'Access-Abr'!K31</f>
        <v>RECURSOS ORDINARIOS</v>
      </c>
      <c r="J31" s="23" t="str">
        <f>'Access-Abr'!L31</f>
        <v>1</v>
      </c>
      <c r="K31" s="24"/>
      <c r="L31" s="24"/>
      <c r="M31" s="24"/>
      <c r="N31" s="24">
        <f t="shared" si="0"/>
        <v>0</v>
      </c>
      <c r="O31" s="24"/>
      <c r="P31" s="26">
        <f>IF('Access-Abr'!N31=0,'Access-Abr'!M31,0)</f>
        <v>0</v>
      </c>
      <c r="Q31" s="26">
        <f>IF('Access-Abr'!N31&gt;0,'Access-Abr'!N31,0)</f>
        <v>69701402</v>
      </c>
      <c r="R31" s="26">
        <f t="shared" si="1"/>
        <v>69701402</v>
      </c>
      <c r="S31" s="26">
        <f>'Access-Abr'!O31</f>
        <v>0</v>
      </c>
      <c r="T31" s="41">
        <f t="shared" si="2"/>
        <v>0</v>
      </c>
      <c r="U31" s="26">
        <f>'Access-Abr'!P31</f>
        <v>0</v>
      </c>
      <c r="V31" s="41">
        <f t="shared" si="3"/>
        <v>0</v>
      </c>
      <c r="W31" s="26">
        <f>'Access-Abr'!Q31</f>
        <v>0</v>
      </c>
      <c r="X31" s="41">
        <f t="shared" si="4"/>
        <v>0</v>
      </c>
    </row>
    <row r="32" spans="1:24" ht="28.5" customHeight="1">
      <c r="A32" s="31" t="str">
        <f>'Access-Abr'!A32</f>
        <v>71103</v>
      </c>
      <c r="B32" s="27" t="str">
        <f>'Access-Abr'!B32</f>
        <v>ENCARGOS FINANC.DA UNIAO-SENTENCAS JUDICIAIS</v>
      </c>
      <c r="C32" s="23" t="str">
        <f>CONCATENATE('Access-Abr'!C32,".",'Access-Abr'!D32)</f>
        <v>28.846</v>
      </c>
      <c r="D32" s="23" t="str">
        <f>CONCATENATE('Access-Abr'!E32,".",'Access-Abr'!G32)</f>
        <v>0901.0005</v>
      </c>
      <c r="E32" s="27" t="str">
        <f>'Access-Abr'!F32</f>
        <v>OPERACOES ESPECIAIS: CUMPRIMENTO DE SENTENCAS JUDICIAIS</v>
      </c>
      <c r="F32" s="27" t="str">
        <f>'Access-Abr'!H32</f>
        <v>SENTENCAS JUDICIAIS TRANSITADAS EM JULGADO (PRECATORIOS)</v>
      </c>
      <c r="G32" s="23" t="str">
        <f>'Access-Abr'!I32</f>
        <v>1</v>
      </c>
      <c r="H32" s="23" t="str">
        <f>'Access-Abr'!J32</f>
        <v>0144</v>
      </c>
      <c r="I32" s="27" t="str">
        <f>'Access-Abr'!K32</f>
        <v>TITULOS DE RESPONSABILID.DO TESOURO NACIONAL</v>
      </c>
      <c r="J32" s="23" t="str">
        <f>'Access-Abr'!L32</f>
        <v>3</v>
      </c>
      <c r="K32" s="24"/>
      <c r="L32" s="24"/>
      <c r="M32" s="24"/>
      <c r="N32" s="24">
        <f t="shared" si="0"/>
        <v>0</v>
      </c>
      <c r="O32" s="24"/>
      <c r="P32" s="26">
        <f>IF('Access-Abr'!N32=0,'Access-Abr'!M32,0)</f>
        <v>0</v>
      </c>
      <c r="Q32" s="26">
        <f>IF('Access-Abr'!N32&gt;0,'Access-Abr'!N32,0)</f>
        <v>899763337</v>
      </c>
      <c r="R32" s="26">
        <f t="shared" si="1"/>
        <v>899763337</v>
      </c>
      <c r="S32" s="26">
        <f>'Access-Abr'!O32</f>
        <v>0</v>
      </c>
      <c r="T32" s="41">
        <f t="shared" si="2"/>
        <v>0</v>
      </c>
      <c r="U32" s="26">
        <f>'Access-Abr'!P32</f>
        <v>0</v>
      </c>
      <c r="V32" s="41">
        <f t="shared" si="3"/>
        <v>0</v>
      </c>
      <c r="W32" s="26">
        <f>'Access-Abr'!Q32</f>
        <v>0</v>
      </c>
      <c r="X32" s="41">
        <f t="shared" si="4"/>
        <v>0</v>
      </c>
    </row>
    <row r="33" spans="1:24" ht="28.5" customHeight="1">
      <c r="A33" s="31" t="str">
        <f>'Access-Abr'!A33</f>
        <v>71103</v>
      </c>
      <c r="B33" s="27" t="str">
        <f>'Access-Abr'!B33</f>
        <v>ENCARGOS FINANC.DA UNIAO-SENTENCAS JUDICIAIS</v>
      </c>
      <c r="C33" s="23" t="str">
        <f>CONCATENATE('Access-Abr'!C33,".",'Access-Abr'!D33)</f>
        <v>28.846</v>
      </c>
      <c r="D33" s="23" t="str">
        <f>CONCATENATE('Access-Abr'!E33,".",'Access-Abr'!G33)</f>
        <v>0901.00G5</v>
      </c>
      <c r="E33" s="27" t="str">
        <f>'Access-Abr'!F33</f>
        <v>OPERACOES ESPECIAIS: CUMPRIMENTO DE SENTENCAS JUDICIAIS</v>
      </c>
      <c r="F33" s="27" t="str">
        <f>'Access-Abr'!H33</f>
        <v>CONTRIBUICAO DA UNIAO, DE SUAS AUTARQUIAS E FUNDACOES PARA O</v>
      </c>
      <c r="G33" s="23" t="str">
        <f>'Access-Abr'!I33</f>
        <v>1</v>
      </c>
      <c r="H33" s="23" t="str">
        <f>'Access-Abr'!J33</f>
        <v>0100</v>
      </c>
      <c r="I33" s="27" t="str">
        <f>'Access-Abr'!K33</f>
        <v>RECURSOS ORDINARIOS</v>
      </c>
      <c r="J33" s="23" t="str">
        <f>'Access-Abr'!L33</f>
        <v>1</v>
      </c>
      <c r="K33" s="24"/>
      <c r="L33" s="24"/>
      <c r="M33" s="24"/>
      <c r="N33" s="24">
        <f t="shared" si="0"/>
        <v>0</v>
      </c>
      <c r="O33" s="24"/>
      <c r="P33" s="26">
        <f>IF('Access-Abr'!N33=0,'Access-Abr'!M33,0)</f>
        <v>1554196</v>
      </c>
      <c r="Q33" s="26">
        <f>IF('Access-Abr'!N33&gt;0,'Access-Abr'!N33,0)</f>
        <v>0</v>
      </c>
      <c r="R33" s="26">
        <f t="shared" si="1"/>
        <v>1554196</v>
      </c>
      <c r="S33" s="26">
        <f>'Access-Abr'!O33</f>
        <v>1554194.5</v>
      </c>
      <c r="T33" s="41">
        <f t="shared" si="2"/>
        <v>0.9999990348707628</v>
      </c>
      <c r="U33" s="26">
        <f>'Access-Abr'!P33</f>
        <v>1554193.24</v>
      </c>
      <c r="V33" s="41">
        <f t="shared" si="3"/>
        <v>0.99999822416220352</v>
      </c>
      <c r="W33" s="26">
        <f>'Access-Abr'!Q33</f>
        <v>1554193.24</v>
      </c>
      <c r="X33" s="41">
        <f t="shared" si="4"/>
        <v>0.99999822416220352</v>
      </c>
    </row>
    <row r="34" spans="1:24" ht="28.5" customHeight="1">
      <c r="A34" s="31" t="str">
        <f>'Access-Abr'!A34</f>
        <v>71103</v>
      </c>
      <c r="B34" s="27" t="str">
        <f>'Access-Abr'!B34</f>
        <v>ENCARGOS FINANC.DA UNIAO-SENTENCAS JUDICIAIS</v>
      </c>
      <c r="C34" s="23" t="str">
        <f>CONCATENATE('Access-Abr'!C34,".",'Access-Abr'!D34)</f>
        <v>28.846</v>
      </c>
      <c r="D34" s="23" t="str">
        <f>CONCATENATE('Access-Abr'!E34,".",'Access-Abr'!G34)</f>
        <v>0901.0625</v>
      </c>
      <c r="E34" s="27" t="str">
        <f>'Access-Abr'!F34</f>
        <v>OPERACOES ESPECIAIS: CUMPRIMENTO DE SENTENCAS JUDICIAIS</v>
      </c>
      <c r="F34" s="27" t="str">
        <f>'Access-Abr'!H34</f>
        <v>SENTENCAS JUDICIAIS TRANSITADAS EM JULGADO DE PEQUENO VALOR</v>
      </c>
      <c r="G34" s="23" t="str">
        <f>'Access-Abr'!I34</f>
        <v>1</v>
      </c>
      <c r="H34" s="23" t="str">
        <f>'Access-Abr'!J34</f>
        <v>0100</v>
      </c>
      <c r="I34" s="27" t="str">
        <f>'Access-Abr'!K34</f>
        <v>RECURSOS ORDINARIOS</v>
      </c>
      <c r="J34" s="23" t="str">
        <f>'Access-Abr'!L34</f>
        <v>5</v>
      </c>
      <c r="K34" s="24"/>
      <c r="L34" s="24"/>
      <c r="M34" s="24"/>
      <c r="N34" s="24">
        <f>K34+L34-M34</f>
        <v>0</v>
      </c>
      <c r="O34" s="24"/>
      <c r="P34" s="26">
        <f>IF('Access-Abr'!N34=0,'Access-Abr'!M34,0)</f>
        <v>1072</v>
      </c>
      <c r="Q34" s="26">
        <f>IF('Access-Abr'!N34&gt;0,'Access-Abr'!N34,0)</f>
        <v>0</v>
      </c>
      <c r="R34" s="26">
        <f>N34-O34+P34+Q34</f>
        <v>1072</v>
      </c>
      <c r="S34" s="26">
        <f>'Access-Abr'!O34</f>
        <v>1071.24</v>
      </c>
      <c r="T34" s="41">
        <f>IF(R34&gt;0,S34/R34,0)</f>
        <v>0.99929104477611941</v>
      </c>
      <c r="U34" s="26">
        <f>'Access-Abr'!P34</f>
        <v>1071.24</v>
      </c>
      <c r="V34" s="41">
        <f>IF(R34&gt;0,U34/R34,0)</f>
        <v>0.99929104477611941</v>
      </c>
      <c r="W34" s="26">
        <f>'Access-Abr'!Q34</f>
        <v>1071.24</v>
      </c>
      <c r="X34" s="41">
        <f>IF(R34&gt;0,W34/R34,0)</f>
        <v>0.99929104477611941</v>
      </c>
    </row>
    <row r="35" spans="1:24" ht="28.5" customHeight="1">
      <c r="A35" s="31" t="str">
        <f>'Access-Abr'!A35</f>
        <v>71103</v>
      </c>
      <c r="B35" s="27" t="str">
        <f>'Access-Abr'!B35</f>
        <v>ENCARGOS FINANC.DA UNIAO-SENTENCAS JUDICIAIS</v>
      </c>
      <c r="C35" s="23" t="str">
        <f>CONCATENATE('Access-Abr'!C35,".",'Access-Abr'!D35)</f>
        <v>28.846</v>
      </c>
      <c r="D35" s="23" t="str">
        <f>CONCATENATE('Access-Abr'!E35,".",'Access-Abr'!G35)</f>
        <v>0901.0625</v>
      </c>
      <c r="E35" s="27" t="str">
        <f>'Access-Abr'!F35</f>
        <v>OPERACOES ESPECIAIS: CUMPRIMENTO DE SENTENCAS JUDICIAIS</v>
      </c>
      <c r="F35" s="27" t="str">
        <f>'Access-Abr'!H35</f>
        <v>SENTENCAS JUDICIAIS TRANSITADAS EM JULGADO DE PEQUENO VALOR</v>
      </c>
      <c r="G35" s="23" t="str">
        <f>'Access-Abr'!I35</f>
        <v>1</v>
      </c>
      <c r="H35" s="23" t="str">
        <f>'Access-Abr'!J35</f>
        <v>0100</v>
      </c>
      <c r="I35" s="27" t="str">
        <f>'Access-Abr'!K35</f>
        <v>RECURSOS ORDINARIOS</v>
      </c>
      <c r="J35" s="23" t="str">
        <f>'Access-Abr'!L35</f>
        <v>3</v>
      </c>
      <c r="K35" s="24"/>
      <c r="L35" s="24"/>
      <c r="M35" s="24"/>
      <c r="N35" s="24">
        <f>K35+L35-M35</f>
        <v>0</v>
      </c>
      <c r="O35" s="24"/>
      <c r="P35" s="26">
        <f>IF('Access-Abr'!N35=0,'Access-Abr'!M35,0)</f>
        <v>84243256</v>
      </c>
      <c r="Q35" s="26">
        <f>IF('Access-Abr'!N35&gt;0,'Access-Abr'!N35,0)</f>
        <v>0</v>
      </c>
      <c r="R35" s="26">
        <f>N35-O35+P35+Q35</f>
        <v>84243256</v>
      </c>
      <c r="S35" s="26">
        <f>'Access-Abr'!O35</f>
        <v>84160257.189999998</v>
      </c>
      <c r="T35" s="41">
        <f>IF(R35&gt;0,S35/R35,0)</f>
        <v>0.99901477205486922</v>
      </c>
      <c r="U35" s="26">
        <f>'Access-Abr'!P35</f>
        <v>84160257.189999998</v>
      </c>
      <c r="V35" s="41">
        <f>IF(R35&gt;0,U35/R35,0)</f>
        <v>0.99901477205486922</v>
      </c>
      <c r="W35" s="26">
        <f>'Access-Abr'!Q35</f>
        <v>84160257.189999998</v>
      </c>
      <c r="X35" s="41">
        <f>IF(R35&gt;0,W35/R35,0)</f>
        <v>0.99901477205486922</v>
      </c>
    </row>
    <row r="36" spans="1:24" ht="28.5" customHeight="1" thickBot="1">
      <c r="A36" s="31" t="str">
        <f>'Access-Abr'!A36</f>
        <v>71103</v>
      </c>
      <c r="B36" s="27" t="str">
        <f>'Access-Abr'!B36</f>
        <v>ENCARGOS FINANC.DA UNIAO-SENTENCAS JUDICIAIS</v>
      </c>
      <c r="C36" s="23" t="str">
        <f>CONCATENATE('Access-Abr'!C36,".",'Access-Abr'!D36)</f>
        <v>28.846</v>
      </c>
      <c r="D36" s="23" t="str">
        <f>CONCATENATE('Access-Abr'!E36,".",'Access-Abr'!G36)</f>
        <v>0901.0625</v>
      </c>
      <c r="E36" s="27" t="str">
        <f>'Access-Abr'!F36</f>
        <v>OPERACOES ESPECIAIS: CUMPRIMENTO DE SENTENCAS JUDICIAIS</v>
      </c>
      <c r="F36" s="27" t="str">
        <f>'Access-Abr'!H36</f>
        <v>SENTENCAS JUDICIAIS TRANSITADAS EM JULGADO DE PEQUENO VALOR</v>
      </c>
      <c r="G36" s="23" t="str">
        <f>'Access-Abr'!I36</f>
        <v>1</v>
      </c>
      <c r="H36" s="23" t="str">
        <f>'Access-Abr'!J36</f>
        <v>0100</v>
      </c>
      <c r="I36" s="27" t="str">
        <f>'Access-Abr'!K36</f>
        <v>RECURSOS ORDINARIOS</v>
      </c>
      <c r="J36" s="23" t="str">
        <f>'Access-Abr'!L36</f>
        <v>1</v>
      </c>
      <c r="K36" s="24"/>
      <c r="L36" s="24"/>
      <c r="M36" s="24"/>
      <c r="N36" s="24">
        <f>K36+L36-M36</f>
        <v>0</v>
      </c>
      <c r="O36" s="24"/>
      <c r="P36" s="26">
        <f>IF('Access-Abr'!N36=0,'Access-Abr'!M36,0)</f>
        <v>8384180</v>
      </c>
      <c r="Q36" s="26">
        <f>IF('Access-Abr'!N36&gt;0,'Access-Abr'!N36,0)</f>
        <v>0</v>
      </c>
      <c r="R36" s="26">
        <f>N36-O36+P36+Q36</f>
        <v>8384180</v>
      </c>
      <c r="S36" s="26">
        <f>'Access-Abr'!O36</f>
        <v>8364257.3600000003</v>
      </c>
      <c r="T36" s="41">
        <f>IF(R36&gt;0,S36/R36,0)</f>
        <v>0.99762378193216272</v>
      </c>
      <c r="U36" s="26">
        <f>'Access-Abr'!P36</f>
        <v>8364257.3600000003</v>
      </c>
      <c r="V36" s="41">
        <f>IF(R36&gt;0,U36/R36,0)</f>
        <v>0.99762378193216272</v>
      </c>
      <c r="W36" s="26">
        <f>'Access-Abr'!Q36</f>
        <v>8364257.3600000003</v>
      </c>
      <c r="X36" s="41">
        <f>IF(R36&gt;0,W36/R36,0)</f>
        <v>0.99762378193216272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549950639</v>
      </c>
      <c r="Q37" s="42">
        <f t="shared" si="5"/>
        <v>3483691049</v>
      </c>
      <c r="R37" s="42">
        <f t="shared" si="5"/>
        <v>4033641688</v>
      </c>
      <c r="S37" s="42">
        <f t="shared" si="5"/>
        <v>549388141.23000014</v>
      </c>
      <c r="T37" s="43">
        <f>IF(R37&gt;0,S37/R37,0)</f>
        <v>0.1362015230218436</v>
      </c>
      <c r="U37" s="42">
        <f>SUM(U10:U36)</f>
        <v>549388139.97000015</v>
      </c>
      <c r="V37" s="43">
        <f>IF(R37&gt;0,U37/R37,0)</f>
        <v>0.13620152270947081</v>
      </c>
      <c r="W37" s="42">
        <f>SUM(W10:W36)</f>
        <v>549388139.97000015</v>
      </c>
      <c r="X37" s="43">
        <f>IF(R37&gt;0,W37/R37,0)</f>
        <v>0.13620152270947081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4033641688</v>
      </c>
      <c r="S41" s="54">
        <f>SUM(S37)</f>
        <v>549388141.23000014</v>
      </c>
      <c r="T41" s="52"/>
      <c r="U41" s="54">
        <f>SUM(U37)</f>
        <v>549388139.97000015</v>
      </c>
      <c r="V41" s="52"/>
      <c r="W41" s="54">
        <f>SUM(W37)</f>
        <v>549388139.97000015</v>
      </c>
      <c r="X41" s="49"/>
    </row>
    <row r="42" spans="1:24" ht="33.75" customHeight="1">
      <c r="A42" s="1"/>
      <c r="B42" s="1"/>
      <c r="C42" s="1"/>
      <c r="N42" s="58" t="s">
        <v>131</v>
      </c>
      <c r="O42" s="55"/>
      <c r="P42" s="53"/>
      <c r="R42" s="50">
        <f>'Access-Abr'!M38</f>
        <v>4033641688</v>
      </c>
      <c r="S42" s="50">
        <f>'Access-Abr'!O38</f>
        <v>549388141.23000014</v>
      </c>
      <c r="T42" s="51"/>
      <c r="U42" s="50">
        <f>'Access-Abr'!P38</f>
        <v>549388139.97000015</v>
      </c>
      <c r="V42" s="51"/>
      <c r="W42" s="50">
        <f>'Access-Abr'!Q38</f>
        <v>549388139.97000015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4033641688</v>
      </c>
      <c r="S45" s="44">
        <v>549388141.23000002</v>
      </c>
      <c r="T45" s="44"/>
      <c r="U45" s="44">
        <v>549388139.97000003</v>
      </c>
      <c r="V45" s="44"/>
      <c r="W45" s="44">
        <v>549388139.97000003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  <mergeCell ref="J8:J9"/>
    <mergeCell ref="A8:B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46"/>
  <sheetViews>
    <sheetView showGridLines="0" view="pageBreakPreview" zoomScale="85" zoomScaleNormal="100" zoomScaleSheetLayoutView="85" workbookViewId="0">
      <selection sqref="A1:IV65536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42856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" t="s">
        <v>71</v>
      </c>
      <c r="M8" s="8" t="s">
        <v>72</v>
      </c>
      <c r="N8" s="102"/>
      <c r="O8" s="102"/>
      <c r="P8" s="9" t="s">
        <v>4</v>
      </c>
      <c r="Q8" s="9" t="s">
        <v>5</v>
      </c>
      <c r="R8" s="10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80877171</v>
      </c>
      <c r="R10" s="26">
        <f t="shared" ref="R10:R33" si="1">N10-O10+P10+Q10</f>
        <v>80877171</v>
      </c>
      <c r="S10" s="26">
        <f>'Access-Mai'!O10</f>
        <v>0</v>
      </c>
      <c r="T10" s="41">
        <f t="shared" ref="T10:T33" si="2">IF(R10&gt;0,S10/R10,0)</f>
        <v>0</v>
      </c>
      <c r="U10" s="26">
        <f>'Access-Mai'!P10</f>
        <v>0</v>
      </c>
      <c r="V10" s="41">
        <f t="shared" ref="V10:V33" si="3">IF(R10&gt;0,U10/R10,0)</f>
        <v>0</v>
      </c>
      <c r="W10" s="26">
        <f>'Access-Mai'!Q10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1296585</v>
      </c>
      <c r="R11" s="26">
        <f t="shared" si="1"/>
        <v>1296585</v>
      </c>
      <c r="S11" s="26">
        <f>'Access-Mai'!O11</f>
        <v>469742.61</v>
      </c>
      <c r="T11" s="41">
        <f t="shared" si="2"/>
        <v>0.36229218292668819</v>
      </c>
      <c r="U11" s="26">
        <f>'Access-Mai'!P11</f>
        <v>469742.61</v>
      </c>
      <c r="V11" s="41">
        <f t="shared" si="3"/>
        <v>0.36229218292668819</v>
      </c>
      <c r="W11" s="26">
        <f>'Access-Mai'!Q11</f>
        <v>469742.61</v>
      </c>
      <c r="X11" s="41">
        <f t="shared" si="4"/>
        <v>0.36229218292668819</v>
      </c>
    </row>
    <row r="12" spans="1:24" ht="28.5" customHeight="1">
      <c r="A12" s="31" t="str">
        <f>'Access-Mai'!A12</f>
        <v>24204</v>
      </c>
      <c r="B12" s="27" t="str">
        <f>'Access-Mai'!B12</f>
        <v>COMISSAO NACIONAL DE ENERGIA NUCLEAR - CNEN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1491350</v>
      </c>
      <c r="R12" s="26">
        <f t="shared" si="1"/>
        <v>1491350</v>
      </c>
      <c r="S12" s="26">
        <f>'Access-Mai'!O12</f>
        <v>1465927.08</v>
      </c>
      <c r="T12" s="41">
        <f t="shared" si="2"/>
        <v>0.98295308277734939</v>
      </c>
      <c r="U12" s="26">
        <f>'Access-Mai'!P12</f>
        <v>1465927.08</v>
      </c>
      <c r="V12" s="41">
        <f t="shared" si="3"/>
        <v>0.98295308277734939</v>
      </c>
      <c r="W12" s="26">
        <f>'Access-Mai'!Q12</f>
        <v>1465927.08</v>
      </c>
      <c r="X12" s="41">
        <f t="shared" si="4"/>
        <v>0.98295308277734939</v>
      </c>
    </row>
    <row r="13" spans="1:24" ht="28.5" customHeight="1">
      <c r="A13" s="31" t="str">
        <f>'Access-Mai'!A13</f>
        <v>25201</v>
      </c>
      <c r="B13" s="27" t="str">
        <f>'Access-Mai'!B13</f>
        <v>BANCO CENTRAL DO BRASIL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10427703</v>
      </c>
      <c r="R13" s="26">
        <f t="shared" si="1"/>
        <v>10427703</v>
      </c>
      <c r="S13" s="26">
        <f>'Access-Mai'!O13</f>
        <v>887272.62</v>
      </c>
      <c r="T13" s="41">
        <f t="shared" si="2"/>
        <v>8.508802178197826E-2</v>
      </c>
      <c r="U13" s="26">
        <f>'Access-Mai'!P13</f>
        <v>887272.62</v>
      </c>
      <c r="V13" s="41">
        <f t="shared" si="3"/>
        <v>8.508802178197826E-2</v>
      </c>
      <c r="W13" s="26">
        <f>'Access-Mai'!Q13</f>
        <v>887272.62</v>
      </c>
      <c r="X13" s="41">
        <f t="shared" si="4"/>
        <v>8.508802178197826E-2</v>
      </c>
    </row>
    <row r="14" spans="1:24" ht="28.5" customHeight="1">
      <c r="A14" s="31" t="str">
        <f>'Access-Mai'!A14</f>
        <v>26262</v>
      </c>
      <c r="B14" s="27" t="str">
        <f>'Access-Mai'!B14</f>
        <v>UNIVERSIDADE FEDERAL DE SAO PAULO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3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65479</v>
      </c>
      <c r="R14" s="26">
        <f t="shared" si="1"/>
        <v>65479</v>
      </c>
      <c r="S14" s="26">
        <f>'Access-Mai'!O14</f>
        <v>64363.69</v>
      </c>
      <c r="T14" s="41">
        <f t="shared" si="2"/>
        <v>0.98296690542005838</v>
      </c>
      <c r="U14" s="26">
        <f>'Access-Mai'!P14</f>
        <v>64363.69</v>
      </c>
      <c r="V14" s="41">
        <f t="shared" si="3"/>
        <v>0.98296690542005838</v>
      </c>
      <c r="W14" s="26">
        <f>'Access-Mai'!Q14</f>
        <v>64363.69</v>
      </c>
      <c r="X14" s="41">
        <f t="shared" si="4"/>
        <v>0.98296690542005838</v>
      </c>
    </row>
    <row r="15" spans="1:24" ht="28.5" customHeight="1">
      <c r="A15" s="31" t="str">
        <f>'Access-Mai'!A15</f>
        <v>26262</v>
      </c>
      <c r="B15" s="27" t="str">
        <f>'Access-Mai'!B15</f>
        <v>UNIVERSIDADE FEDERAL DE SAO PAULO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1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3274347</v>
      </c>
      <c r="R15" s="26">
        <f t="shared" si="1"/>
        <v>3274347</v>
      </c>
      <c r="S15" s="26">
        <f>'Access-Mai'!O15</f>
        <v>3218528.99</v>
      </c>
      <c r="T15" s="41">
        <f t="shared" si="2"/>
        <v>0.98295293382161397</v>
      </c>
      <c r="U15" s="26">
        <f>'Access-Mai'!P15</f>
        <v>3218528.99</v>
      </c>
      <c r="V15" s="41">
        <f t="shared" si="3"/>
        <v>0.98295293382161397</v>
      </c>
      <c r="W15" s="26">
        <f>'Access-Mai'!Q15</f>
        <v>3218528.99</v>
      </c>
      <c r="X15" s="41">
        <f t="shared" si="4"/>
        <v>0.98295293382161397</v>
      </c>
    </row>
    <row r="16" spans="1:24" ht="28.5" customHeight="1">
      <c r="A16" s="31" t="str">
        <f>'Access-Mai'!A16</f>
        <v>26280</v>
      </c>
      <c r="B16" s="27" t="str">
        <f>'Access-Mai'!B16</f>
        <v>FUNDACAO UNIVERSIDADE FEDERAL DE SAO CARLOS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230851</v>
      </c>
      <c r="R16" s="26">
        <f t="shared" si="1"/>
        <v>230851</v>
      </c>
      <c r="S16" s="26">
        <f>'Access-Mai'!O16</f>
        <v>226915.65</v>
      </c>
      <c r="T16" s="41">
        <f t="shared" si="2"/>
        <v>0.98295285703765634</v>
      </c>
      <c r="U16" s="26">
        <f>'Access-Mai'!P16</f>
        <v>226915.65</v>
      </c>
      <c r="V16" s="41">
        <f t="shared" si="3"/>
        <v>0.98295285703765634</v>
      </c>
      <c r="W16" s="26">
        <f>'Access-Mai'!Q16</f>
        <v>226915.65</v>
      </c>
      <c r="X16" s="41">
        <f t="shared" si="4"/>
        <v>0.98295285703765634</v>
      </c>
    </row>
    <row r="17" spans="1:24" ht="28.5" customHeight="1">
      <c r="A17" s="31" t="str">
        <f>'Access-Mai'!A17</f>
        <v>26283</v>
      </c>
      <c r="B17" s="27" t="str">
        <f>'Access-Mai'!B17</f>
        <v>FUNDACAO UNIVERSIDADE FED.DE MATO GROS.DO SUL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0100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254172</v>
      </c>
      <c r="R17" s="26">
        <f t="shared" si="1"/>
        <v>254172</v>
      </c>
      <c r="S17" s="26">
        <f>'Access-Mai'!O17</f>
        <v>136248.95999999999</v>
      </c>
      <c r="T17" s="41">
        <f t="shared" si="2"/>
        <v>0.53605023370001414</v>
      </c>
      <c r="U17" s="26">
        <f>'Access-Mai'!P17</f>
        <v>136248.95999999999</v>
      </c>
      <c r="V17" s="41">
        <f t="shared" si="3"/>
        <v>0.53605023370001414</v>
      </c>
      <c r="W17" s="26">
        <f>'Access-Mai'!Q17</f>
        <v>136248.95999999999</v>
      </c>
      <c r="X17" s="41">
        <f t="shared" si="4"/>
        <v>0.53605023370001414</v>
      </c>
    </row>
    <row r="18" spans="1:24" ht="28.5" customHeight="1">
      <c r="A18" s="31" t="str">
        <f>'Access-Mai'!A18</f>
        <v>26283</v>
      </c>
      <c r="B18" s="27" t="str">
        <f>'Access-Mai'!B18</f>
        <v>FUNDACAO UNIVERSIDADE FED.DE MATO GROS.DO SUL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0100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1375710</v>
      </c>
      <c r="R18" s="26">
        <f t="shared" si="1"/>
        <v>1375710</v>
      </c>
      <c r="S18" s="26">
        <f>'Access-Mai'!O18</f>
        <v>1352258.69</v>
      </c>
      <c r="T18" s="41">
        <f t="shared" si="2"/>
        <v>0.9829533041120585</v>
      </c>
      <c r="U18" s="26">
        <f>'Access-Mai'!P18</f>
        <v>1352258.69</v>
      </c>
      <c r="V18" s="41">
        <f t="shared" si="3"/>
        <v>0.9829533041120585</v>
      </c>
      <c r="W18" s="26">
        <f>'Access-Mai'!Q18</f>
        <v>1352258.69</v>
      </c>
      <c r="X18" s="41">
        <f t="shared" si="4"/>
        <v>0.9829533041120585</v>
      </c>
    </row>
    <row r="19" spans="1:24" ht="28.5" customHeight="1">
      <c r="A19" s="31" t="str">
        <f>'Access-Mai'!A19</f>
        <v>26352</v>
      </c>
      <c r="B19" s="27" t="str">
        <f>'Access-Mai'!B19</f>
        <v>FUNDACAO UNIVERSIDADE FEDERAL DO ABC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0100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99156</v>
      </c>
      <c r="R19" s="26">
        <f t="shared" si="1"/>
        <v>99156</v>
      </c>
      <c r="S19" s="26">
        <f>'Access-Mai'!O19</f>
        <v>97465.95</v>
      </c>
      <c r="T19" s="41">
        <f t="shared" si="2"/>
        <v>0.98295564564927984</v>
      </c>
      <c r="U19" s="26">
        <f>'Access-Mai'!P19</f>
        <v>97465.95</v>
      </c>
      <c r="V19" s="41">
        <f t="shared" si="3"/>
        <v>0.98295564564927984</v>
      </c>
      <c r="W19" s="26">
        <f>'Access-Mai'!Q19</f>
        <v>97465.95</v>
      </c>
      <c r="X19" s="41">
        <f t="shared" si="4"/>
        <v>0.98295564564927984</v>
      </c>
    </row>
    <row r="20" spans="1:24" ht="28.5" customHeight="1">
      <c r="A20" s="31" t="str">
        <f>'Access-Mai'!A20</f>
        <v>26439</v>
      </c>
      <c r="B20" s="27" t="str">
        <f>'Access-Mai'!B20</f>
        <v>INST.FED.DE EDUC.,CIENC.E TEC.DE SAO PAULO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0100</v>
      </c>
      <c r="I20" s="27" t="str">
        <f>'Access-Mai'!K20</f>
        <v>RECURSOS ORDINARIOS</v>
      </c>
      <c r="J20" s="23" t="str">
        <f>'Access-Mai'!L20</f>
        <v>1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85663</v>
      </c>
      <c r="R20" s="26">
        <f t="shared" si="1"/>
        <v>85663</v>
      </c>
      <c r="S20" s="26">
        <f>'Access-Mai'!O20</f>
        <v>84202.83</v>
      </c>
      <c r="T20" s="41">
        <f t="shared" si="2"/>
        <v>0.98295448443318589</v>
      </c>
      <c r="U20" s="26">
        <f>'Access-Mai'!P20</f>
        <v>84202.83</v>
      </c>
      <c r="V20" s="41">
        <f t="shared" si="3"/>
        <v>0.98295448443318589</v>
      </c>
      <c r="W20" s="26">
        <f>'Access-Mai'!Q20</f>
        <v>84202.83</v>
      </c>
      <c r="X20" s="41">
        <f t="shared" si="4"/>
        <v>0.98295448443318589</v>
      </c>
    </row>
    <row r="21" spans="1:24" ht="28.5" customHeight="1">
      <c r="A21" s="31" t="str">
        <f>'Access-Mai'!A21</f>
        <v>40203</v>
      </c>
      <c r="B21" s="27" t="str">
        <f>'Access-Mai'!B21</f>
        <v>FUNDACAO JORGE DUPRAT FIG.DE SEG.MED.TRABALHO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0100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473460</v>
      </c>
      <c r="R21" s="26">
        <f t="shared" si="1"/>
        <v>473460</v>
      </c>
      <c r="S21" s="26">
        <f>'Access-Mai'!O21</f>
        <v>465389.11</v>
      </c>
      <c r="T21" s="41">
        <f t="shared" si="2"/>
        <v>0.98295338571368218</v>
      </c>
      <c r="U21" s="26">
        <f>'Access-Mai'!P21</f>
        <v>465389.11</v>
      </c>
      <c r="V21" s="41">
        <f t="shared" si="3"/>
        <v>0.98295338571368218</v>
      </c>
      <c r="W21" s="26">
        <f>'Access-Mai'!Q21</f>
        <v>465389.11</v>
      </c>
      <c r="X21" s="41">
        <f t="shared" si="4"/>
        <v>0.98295338571368218</v>
      </c>
    </row>
    <row r="22" spans="1:24" ht="28.5" customHeight="1">
      <c r="A22" s="31" t="str">
        <f>'Access-Mai'!A22</f>
        <v>44201</v>
      </c>
      <c r="B22" s="27" t="str">
        <f>'Access-Mai'!B22</f>
        <v>INST.BRAS.DO MEIO AMB.E REC.NAT.RENOVAVEIS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0100</v>
      </c>
      <c r="I22" s="27" t="str">
        <f>'Access-Mai'!K22</f>
        <v>RECURSOS ORDINARIOS</v>
      </c>
      <c r="J22" s="23" t="str">
        <f>'Access-Mai'!L22</f>
        <v>3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66079</v>
      </c>
      <c r="R22" s="26">
        <f t="shared" si="1"/>
        <v>66079</v>
      </c>
      <c r="S22" s="26">
        <f>'Access-Mai'!O22</f>
        <v>0</v>
      </c>
      <c r="T22" s="41">
        <f t="shared" si="2"/>
        <v>0</v>
      </c>
      <c r="U22" s="26">
        <f>'Access-Mai'!P22</f>
        <v>0</v>
      </c>
      <c r="V22" s="41">
        <f t="shared" si="3"/>
        <v>0</v>
      </c>
      <c r="W22" s="26">
        <f>'Access-Mai'!Q22</f>
        <v>0</v>
      </c>
      <c r="X22" s="41">
        <f t="shared" si="4"/>
        <v>0</v>
      </c>
    </row>
    <row r="23" spans="1:24" ht="28.5" customHeight="1">
      <c r="A23" s="31" t="str">
        <f>'Access-Mai'!A23</f>
        <v>44201</v>
      </c>
      <c r="B23" s="27" t="str">
        <f>'Access-Mai'!B23</f>
        <v>INST.BRAS.DO MEIO AMB.E REC.NAT.RENOVAVEIS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1</v>
      </c>
      <c r="H23" s="23" t="str">
        <f>'Access-Mai'!J23</f>
        <v>0100</v>
      </c>
      <c r="I23" s="27" t="str">
        <f>'Access-Mai'!K23</f>
        <v>RECURSOS ORDINARIOS</v>
      </c>
      <c r="J23" s="23" t="str">
        <f>'Access-Mai'!L23</f>
        <v>1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209695</v>
      </c>
      <c r="R23" s="26">
        <f t="shared" si="1"/>
        <v>209695</v>
      </c>
      <c r="S23" s="26">
        <f>'Access-Mai'!O23</f>
        <v>206120.85</v>
      </c>
      <c r="T23" s="41">
        <f t="shared" si="2"/>
        <v>0.98295548296335156</v>
      </c>
      <c r="U23" s="26">
        <f>'Access-Mai'!P23</f>
        <v>206120.85</v>
      </c>
      <c r="V23" s="41">
        <f t="shared" si="3"/>
        <v>0.98295548296335156</v>
      </c>
      <c r="W23" s="26">
        <f>'Access-Mai'!Q23</f>
        <v>206120.85</v>
      </c>
      <c r="X23" s="41">
        <f t="shared" si="4"/>
        <v>0.98295548296335156</v>
      </c>
    </row>
    <row r="24" spans="1:24" ht="28.5" customHeight="1">
      <c r="A24" s="31" t="str">
        <f>'Access-Mai'!A24</f>
        <v>55201</v>
      </c>
      <c r="B24" s="27" t="str">
        <f>'Access-Mai'!B24</f>
        <v>INSTITUTO NACIONAL DO SEGURO SOCIAL - INSS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0100</v>
      </c>
      <c r="I24" s="27" t="str">
        <f>'Access-Mai'!K24</f>
        <v>RECURSOS ORDINARIOS</v>
      </c>
      <c r="J24" s="23" t="str">
        <f>'Access-Mai'!L24</f>
        <v>3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37975328</v>
      </c>
      <c r="R24" s="26">
        <f t="shared" si="1"/>
        <v>37975328</v>
      </c>
      <c r="S24" s="26">
        <f>'Access-Mai'!O24</f>
        <v>19232160.93</v>
      </c>
      <c r="T24" s="41">
        <f t="shared" si="2"/>
        <v>0.50643830989425553</v>
      </c>
      <c r="U24" s="26">
        <f>'Access-Mai'!P24</f>
        <v>19232160.93</v>
      </c>
      <c r="V24" s="41">
        <f t="shared" si="3"/>
        <v>0.50643830989425553</v>
      </c>
      <c r="W24" s="26">
        <f>'Access-Mai'!Q24</f>
        <v>19232160.93</v>
      </c>
      <c r="X24" s="41">
        <f t="shared" si="4"/>
        <v>0.50643830989425553</v>
      </c>
    </row>
    <row r="25" spans="1:24" ht="28.5" customHeight="1">
      <c r="A25" s="31" t="str">
        <f>'Access-Mai'!A25</f>
        <v>55201</v>
      </c>
      <c r="B25" s="27" t="str">
        <f>'Access-Mai'!B25</f>
        <v>INSTITUTO NACIONAL DO SEGURO SOCIAL - INSS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0100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7539383</v>
      </c>
      <c r="R25" s="26">
        <f t="shared" si="1"/>
        <v>7539383</v>
      </c>
      <c r="S25" s="26">
        <f>'Access-Mai'!O25</f>
        <v>7278765.5899999999</v>
      </c>
      <c r="T25" s="41">
        <f t="shared" si="2"/>
        <v>0.96543252809944791</v>
      </c>
      <c r="U25" s="26">
        <f>'Access-Mai'!P25</f>
        <v>7278765.5899999999</v>
      </c>
      <c r="V25" s="41">
        <f t="shared" si="3"/>
        <v>0.96543252809944791</v>
      </c>
      <c r="W25" s="26">
        <f>'Access-Mai'!Q25</f>
        <v>7278765.5899999999</v>
      </c>
      <c r="X25" s="41">
        <f t="shared" si="4"/>
        <v>0.96543252809944791</v>
      </c>
    </row>
    <row r="26" spans="1:24" ht="28.5" customHeight="1">
      <c r="A26" s="31" t="str">
        <f>'Access-Mai'!A26</f>
        <v>55901</v>
      </c>
      <c r="B26" s="27" t="str">
        <f>'Access-Mai'!B26</f>
        <v>FUNDO NACIONAL DE ASSISTENCIA SOCIAL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2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81259165</v>
      </c>
      <c r="R26" s="26">
        <f t="shared" si="1"/>
        <v>81259165</v>
      </c>
      <c r="S26" s="26">
        <f>'Access-Mai'!O26</f>
        <v>79172472.709999993</v>
      </c>
      <c r="T26" s="41">
        <f t="shared" si="2"/>
        <v>0.97432052999806229</v>
      </c>
      <c r="U26" s="26">
        <f>'Access-Mai'!P26</f>
        <v>79172472.709999993</v>
      </c>
      <c r="V26" s="41">
        <f t="shared" si="3"/>
        <v>0.97432052999806229</v>
      </c>
      <c r="W26" s="26">
        <f>'Access-Mai'!Q26</f>
        <v>79172472.709999993</v>
      </c>
      <c r="X26" s="41">
        <f t="shared" si="4"/>
        <v>0.97432052999806229</v>
      </c>
    </row>
    <row r="27" spans="1:24" ht="28.5" customHeight="1">
      <c r="A27" s="31" t="str">
        <f>'Access-Mai'!A27</f>
        <v>55901</v>
      </c>
      <c r="B27" s="27" t="str">
        <f>'Access-Mai'!B27</f>
        <v>FUNDO NACIONAL DE ASSISTENCIA SOCIAL</v>
      </c>
      <c r="C27" s="23" t="str">
        <f>CONCATENATE('Access-Mai'!C27,".",'Access-Mai'!D27)</f>
        <v>28.846</v>
      </c>
      <c r="D27" s="23" t="str">
        <f>CONCATENATE('Access-Mai'!E27,".",'Access-Mai'!G27)</f>
        <v>0901.0625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DE PEQUENO VALOR</v>
      </c>
      <c r="G27" s="23" t="str">
        <f>'Access-Mai'!I27</f>
        <v>2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3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57949090</v>
      </c>
      <c r="Q27" s="26">
        <f>IF('Access-Mai'!N27&gt;0,'Access-Mai'!N27,0)</f>
        <v>0</v>
      </c>
      <c r="R27" s="26">
        <f t="shared" si="1"/>
        <v>57949090</v>
      </c>
      <c r="S27" s="26">
        <f>'Access-Mai'!O27</f>
        <v>57904153.130000003</v>
      </c>
      <c r="T27" s="41">
        <f t="shared" si="2"/>
        <v>0.99922454571762909</v>
      </c>
      <c r="U27" s="26">
        <f>'Access-Mai'!P27</f>
        <v>57904153.130000003</v>
      </c>
      <c r="V27" s="41">
        <f t="shared" si="3"/>
        <v>0.99922454571762909</v>
      </c>
      <c r="W27" s="26">
        <f>'Access-Mai'!Q27</f>
        <v>57904153.130000003</v>
      </c>
      <c r="X27" s="41">
        <f t="shared" si="4"/>
        <v>0.99922454571762909</v>
      </c>
    </row>
    <row r="28" spans="1:24" ht="28.5" customHeight="1">
      <c r="A28" s="31" t="str">
        <f>'Access-Mai'!A28</f>
        <v>55902</v>
      </c>
      <c r="B28" s="27" t="str">
        <f>'Access-Mai'!B28</f>
        <v>FUNDO DO REGIME GERAL DA PREVID.SOCIAL-FRGPS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2264051660</v>
      </c>
      <c r="R28" s="26">
        <f t="shared" si="1"/>
        <v>2264051660</v>
      </c>
      <c r="S28" s="26">
        <f>'Access-Mai'!O28</f>
        <v>2213893278.4099998</v>
      </c>
      <c r="T28" s="41">
        <f t="shared" si="2"/>
        <v>0.97784574332990259</v>
      </c>
      <c r="U28" s="26">
        <f>'Access-Mai'!P28</f>
        <v>2213893278.4099998</v>
      </c>
      <c r="V28" s="41">
        <f t="shared" si="3"/>
        <v>0.97784574332990259</v>
      </c>
      <c r="W28" s="26">
        <f>'Access-Mai'!Q28</f>
        <v>2213893278.4099998</v>
      </c>
      <c r="X28" s="41">
        <f t="shared" si="4"/>
        <v>0.97784574332990259</v>
      </c>
    </row>
    <row r="29" spans="1:24" ht="28.5" customHeight="1">
      <c r="A29" s="31" t="str">
        <f>'Access-Mai'!A29</f>
        <v>55902</v>
      </c>
      <c r="B29" s="27" t="str">
        <f>'Access-Mai'!B29</f>
        <v>FUNDO DO REGIME GERAL DA PREVID.SOCIAL-FRGPS</v>
      </c>
      <c r="C29" s="23" t="str">
        <f>CONCATENATE('Access-Mai'!C29,".",'Access-Mai'!D29)</f>
        <v>28.846</v>
      </c>
      <c r="D29" s="23" t="str">
        <f>CONCATENATE('Access-Mai'!E29,".",'Access-Mai'!G29)</f>
        <v>0901.0625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DE PEQUENO VALOR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3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505962740</v>
      </c>
      <c r="Q29" s="26">
        <f>IF('Access-Mai'!N29&gt;0,'Access-Mai'!N29,0)</f>
        <v>0</v>
      </c>
      <c r="R29" s="26">
        <f t="shared" si="1"/>
        <v>505962740</v>
      </c>
      <c r="S29" s="26">
        <f>'Access-Mai'!O29</f>
        <v>505423493.37</v>
      </c>
      <c r="T29" s="41">
        <f t="shared" si="2"/>
        <v>0.99893421671722304</v>
      </c>
      <c r="U29" s="26">
        <f>'Access-Mai'!P29</f>
        <v>505423493.37</v>
      </c>
      <c r="V29" s="41">
        <f t="shared" si="3"/>
        <v>0.99893421671722304</v>
      </c>
      <c r="W29" s="26">
        <f>'Access-Mai'!Q29</f>
        <v>505423493.37</v>
      </c>
      <c r="X29" s="41">
        <f t="shared" si="4"/>
        <v>0.99893421671722304</v>
      </c>
    </row>
    <row r="30" spans="1:24" ht="28.5" customHeight="1">
      <c r="A30" s="31" t="str">
        <f>'Access-Mai'!A30</f>
        <v>71103</v>
      </c>
      <c r="B30" s="27" t="str">
        <f>'Access-Mai'!B30</f>
        <v>ENCARGOS FINANC.DA UNIAO-SENTENCAS JUDICIAIS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1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5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23168353</v>
      </c>
      <c r="R30" s="26">
        <f t="shared" si="1"/>
        <v>23168353</v>
      </c>
      <c r="S30" s="26">
        <f>'Access-Mai'!O30</f>
        <v>0</v>
      </c>
      <c r="T30" s="41">
        <f t="shared" si="2"/>
        <v>0</v>
      </c>
      <c r="U30" s="26">
        <f>'Access-Mai'!P30</f>
        <v>0</v>
      </c>
      <c r="V30" s="41">
        <f t="shared" si="3"/>
        <v>0</v>
      </c>
      <c r="W30" s="26">
        <f>'Access-Mai'!Q30</f>
        <v>0</v>
      </c>
      <c r="X30" s="41">
        <f t="shared" si="4"/>
        <v>0</v>
      </c>
    </row>
    <row r="31" spans="1:24" ht="28.5" customHeight="1">
      <c r="A31" s="31" t="str">
        <f>'Access-Mai'!A31</f>
        <v>71103</v>
      </c>
      <c r="B31" s="27" t="str">
        <f>'Access-Mai'!B31</f>
        <v>ENCARGOS FINANC.DA UNIAO-SENTENCAS JUDICIAIS</v>
      </c>
      <c r="C31" s="23" t="str">
        <f>CONCATENATE('Access-Mai'!C31,".",'Access-Mai'!D31)</f>
        <v>28.846</v>
      </c>
      <c r="D31" s="23" t="str">
        <f>CONCATENATE('Access-Mai'!E31,".",'Access-Mai'!G31)</f>
        <v>0901.0005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(PRECATORIOS)</v>
      </c>
      <c r="G31" s="23" t="str">
        <f>'Access-Mai'!I31</f>
        <v>1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1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0</v>
      </c>
      <c r="Q31" s="26">
        <f>IF('Access-Mai'!N31&gt;0,'Access-Mai'!N31,0)</f>
        <v>68801402</v>
      </c>
      <c r="R31" s="26">
        <f t="shared" si="1"/>
        <v>68801402</v>
      </c>
      <c r="S31" s="26">
        <f>'Access-Mai'!O31</f>
        <v>68503036.599999994</v>
      </c>
      <c r="T31" s="41">
        <f t="shared" si="2"/>
        <v>0.9956633819758498</v>
      </c>
      <c r="U31" s="26">
        <f>'Access-Mai'!P31</f>
        <v>68503036.599999994</v>
      </c>
      <c r="V31" s="41">
        <f t="shared" si="3"/>
        <v>0.9956633819758498</v>
      </c>
      <c r="W31" s="26">
        <f>'Access-Mai'!Q31</f>
        <v>68503036.599999994</v>
      </c>
      <c r="X31" s="41">
        <f t="shared" si="4"/>
        <v>0.9956633819758498</v>
      </c>
    </row>
    <row r="32" spans="1:24" ht="28.5" customHeight="1">
      <c r="A32" s="31" t="str">
        <f>'Access-Mai'!A32</f>
        <v>71103</v>
      </c>
      <c r="B32" s="27" t="str">
        <f>'Access-Mai'!B32</f>
        <v>ENCARGOS FINANC.DA UNIAO-SENTENCAS JUDICIAIS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1</v>
      </c>
      <c r="H32" s="23" t="str">
        <f>'Access-Mai'!J32</f>
        <v>0144</v>
      </c>
      <c r="I32" s="27" t="str">
        <f>'Access-Mai'!K32</f>
        <v>TITULOS DE RESPONSABILID.DO TESOURO NACIONAL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899763337</v>
      </c>
      <c r="R32" s="26">
        <f t="shared" si="1"/>
        <v>899763337</v>
      </c>
      <c r="S32" s="26">
        <f>'Access-Mai'!O32</f>
        <v>79960245.730000004</v>
      </c>
      <c r="T32" s="41">
        <f t="shared" si="2"/>
        <v>8.886808613096446E-2</v>
      </c>
      <c r="U32" s="26">
        <f>'Access-Mai'!P32</f>
        <v>79960245.730000004</v>
      </c>
      <c r="V32" s="41">
        <f t="shared" si="3"/>
        <v>8.886808613096446E-2</v>
      </c>
      <c r="W32" s="26">
        <f>'Access-Mai'!Q32</f>
        <v>79960245.730000004</v>
      </c>
      <c r="X32" s="41">
        <f t="shared" si="4"/>
        <v>8.886808613096446E-2</v>
      </c>
    </row>
    <row r="33" spans="1:24" ht="28.5" customHeight="1">
      <c r="A33" s="31" t="str">
        <f>'Access-Mai'!A33</f>
        <v>71103</v>
      </c>
      <c r="B33" s="27" t="str">
        <f>'Access-Mai'!B33</f>
        <v>ENCARGOS FINANC.DA UNIAO-SENTENCAS JUDICIAIS</v>
      </c>
      <c r="C33" s="23" t="str">
        <f>CONCATENATE('Access-Mai'!C33,".",'Access-Mai'!D33)</f>
        <v>28.846</v>
      </c>
      <c r="D33" s="23" t="str">
        <f>CONCATENATE('Access-Mai'!E33,".",'Access-Mai'!G33)</f>
        <v>0901.00G5</v>
      </c>
      <c r="E33" s="27" t="str">
        <f>'Access-Mai'!F33</f>
        <v>OPERACOES ESPECIAIS: CUMPRIMENTO DE SENTENCAS JUDICIAIS</v>
      </c>
      <c r="F33" s="27" t="str">
        <f>'Access-Mai'!H33</f>
        <v>CONTRIBUICAO DA UNIAO, DE SUAS AUTARQUIAS E FUNDACOES PARA O</v>
      </c>
      <c r="G33" s="23" t="str">
        <f>'Access-Mai'!I33</f>
        <v>1</v>
      </c>
      <c r="H33" s="23" t="str">
        <f>'Access-Mai'!J33</f>
        <v>0100</v>
      </c>
      <c r="I33" s="27" t="str">
        <f>'Access-Mai'!K33</f>
        <v>RECURSOS ORDINARIOS</v>
      </c>
      <c r="J33" s="23" t="str">
        <f>'Access-Mai'!L33</f>
        <v>1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1764860</v>
      </c>
      <c r="Q33" s="26">
        <f>IF('Access-Mai'!N33&gt;0,'Access-Mai'!N33,0)</f>
        <v>0</v>
      </c>
      <c r="R33" s="26">
        <f t="shared" si="1"/>
        <v>1764860</v>
      </c>
      <c r="S33" s="26">
        <f>'Access-Mai'!O33</f>
        <v>1764858.4</v>
      </c>
      <c r="T33" s="41">
        <f t="shared" si="2"/>
        <v>0.99999909341250859</v>
      </c>
      <c r="U33" s="26">
        <f>'Access-Mai'!P33</f>
        <v>1764857.14</v>
      </c>
      <c r="V33" s="41">
        <f t="shared" si="3"/>
        <v>0.99999837947485914</v>
      </c>
      <c r="W33" s="26">
        <f>'Access-Mai'!Q33</f>
        <v>1764857.14</v>
      </c>
      <c r="X33" s="41">
        <f t="shared" si="4"/>
        <v>0.99999837947485914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0901.0625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DE PEQUENO VALOR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>K34+L34-M34</f>
        <v>0</v>
      </c>
      <c r="O34" s="24"/>
      <c r="P34" s="26">
        <f>IF('Access-Mai'!N34=0,'Access-Mai'!M34,0)</f>
        <v>85959</v>
      </c>
      <c r="Q34" s="26">
        <f>IF('Access-Mai'!N34&gt;0,'Access-Mai'!N34,0)</f>
        <v>0</v>
      </c>
      <c r="R34" s="26">
        <f>N34-O34+P34+Q34</f>
        <v>85959</v>
      </c>
      <c r="S34" s="26">
        <f>'Access-Mai'!O34</f>
        <v>85957.91</v>
      </c>
      <c r="T34" s="41">
        <f>IF(R34&gt;0,S34/R34,0)</f>
        <v>0.99998731953605791</v>
      </c>
      <c r="U34" s="26">
        <f>'Access-Mai'!P34</f>
        <v>85957.91</v>
      </c>
      <c r="V34" s="41">
        <f>IF(R34&gt;0,U34/R34,0)</f>
        <v>0.99998731953605791</v>
      </c>
      <c r="W34" s="26">
        <f>'Access-Mai'!Q34</f>
        <v>85957.91</v>
      </c>
      <c r="X34" s="41">
        <f>IF(R34&gt;0,W34/R34,0)</f>
        <v>0.99998731953605791</v>
      </c>
    </row>
    <row r="35" spans="1:24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0901.0625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DE PEQUENO VALOR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>K35+L35-M35</f>
        <v>0</v>
      </c>
      <c r="O35" s="24"/>
      <c r="P35" s="26">
        <f>IF('Access-Mai'!N35=0,'Access-Mai'!M35,0)</f>
        <v>109487064</v>
      </c>
      <c r="Q35" s="26">
        <f>IF('Access-Mai'!N35&gt;0,'Access-Mai'!N35,0)</f>
        <v>0</v>
      </c>
      <c r="R35" s="26">
        <f>N35-O35+P35+Q35</f>
        <v>109487064</v>
      </c>
      <c r="S35" s="26">
        <f>'Access-Mai'!O35</f>
        <v>109299650.29000001</v>
      </c>
      <c r="T35" s="41">
        <f>IF(R35&gt;0,S35/R35,0)</f>
        <v>0.99828825704925295</v>
      </c>
      <c r="U35" s="26">
        <f>'Access-Mai'!P35</f>
        <v>109299650.29000001</v>
      </c>
      <c r="V35" s="41">
        <f>IF(R35&gt;0,U35/R35,0)</f>
        <v>0.99828825704925295</v>
      </c>
      <c r="W35" s="26">
        <f>'Access-Mai'!Q35</f>
        <v>109299650.29000001</v>
      </c>
      <c r="X35" s="41">
        <f>IF(R35&gt;0,W35/R35,0)</f>
        <v>0.99828825704925295</v>
      </c>
    </row>
    <row r="36" spans="1:24" ht="28.5" customHeight="1" thickBo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0901.0625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DE PEQUENO VALOR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>K36+L36-M36</f>
        <v>0</v>
      </c>
      <c r="O36" s="24"/>
      <c r="P36" s="26">
        <f>IF('Access-Mai'!N36=0,'Access-Mai'!M36,0)</f>
        <v>21899711</v>
      </c>
      <c r="Q36" s="26">
        <f>IF('Access-Mai'!N36&gt;0,'Access-Mai'!N36,0)</f>
        <v>0</v>
      </c>
      <c r="R36" s="26">
        <f>N36-O36+P36+Q36</f>
        <v>21899711</v>
      </c>
      <c r="S36" s="26">
        <f>'Access-Mai'!O36</f>
        <v>21874818.329999998</v>
      </c>
      <c r="T36" s="41">
        <f>IF(R36&gt;0,S36/R36,0)</f>
        <v>0.99886333340197953</v>
      </c>
      <c r="U36" s="26">
        <f>'Access-Mai'!P36</f>
        <v>21874818.329999998</v>
      </c>
      <c r="V36" s="41">
        <f>IF(R36&gt;0,U36/R36,0)</f>
        <v>0.99886333340197953</v>
      </c>
      <c r="W36" s="26">
        <f>'Access-Mai'!Q36</f>
        <v>21874818.329999998</v>
      </c>
      <c r="X36" s="41">
        <f>IF(R36&gt;0,W36/R36,0)</f>
        <v>0.99886333340197953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697149424</v>
      </c>
      <c r="Q37" s="42">
        <f t="shared" si="5"/>
        <v>3482786049</v>
      </c>
      <c r="R37" s="42">
        <f t="shared" si="5"/>
        <v>4179935473</v>
      </c>
      <c r="S37" s="42">
        <f t="shared" si="5"/>
        <v>3173067328.4299994</v>
      </c>
      <c r="T37" s="43">
        <f>IF(R37&gt;0,S37/R37,0)</f>
        <v>0.75911873494847115</v>
      </c>
      <c r="U37" s="42">
        <f>SUM(U10:U36)</f>
        <v>3173067327.1699991</v>
      </c>
      <c r="V37" s="43">
        <f>IF(R37&gt;0,U37/R37,0)</f>
        <v>0.75911873464703106</v>
      </c>
      <c r="W37" s="42">
        <f>SUM(W10:W36)</f>
        <v>3173067327.1699991</v>
      </c>
      <c r="X37" s="43">
        <f>IF(R37&gt;0,W37/R37,0)</f>
        <v>0.75911873464703106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4179935473</v>
      </c>
      <c r="S41" s="54">
        <f>SUM(S37)</f>
        <v>3173067328.4299994</v>
      </c>
      <c r="T41" s="52"/>
      <c r="U41" s="54">
        <f>SUM(U37)</f>
        <v>3173067327.1699991</v>
      </c>
      <c r="V41" s="52"/>
      <c r="W41" s="54">
        <f>SUM(W37)</f>
        <v>3173067327.1699991</v>
      </c>
      <c r="X41" s="49"/>
    </row>
    <row r="42" spans="1:24" ht="33.75" customHeight="1">
      <c r="A42" s="1"/>
      <c r="B42" s="1"/>
      <c r="C42" s="1"/>
      <c r="N42" s="58" t="s">
        <v>133</v>
      </c>
      <c r="O42" s="55"/>
      <c r="P42" s="53"/>
      <c r="R42" s="50">
        <f>'Access-Mai'!M38</f>
        <v>4179935473</v>
      </c>
      <c r="S42" s="50">
        <f>'Access-Mai'!O38</f>
        <v>3173067328.4299994</v>
      </c>
      <c r="T42" s="51"/>
      <c r="U42" s="50">
        <f>'Access-Mai'!P38</f>
        <v>3173067327.1699991</v>
      </c>
      <c r="V42" s="51"/>
      <c r="W42" s="50">
        <f>'Access-Mai'!Q38</f>
        <v>3173067327.1699991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4179935473</v>
      </c>
      <c r="S45" s="44">
        <v>3173067328.4299998</v>
      </c>
      <c r="T45" s="44"/>
      <c r="U45" s="44">
        <v>3173067327.1700001</v>
      </c>
      <c r="V45" s="44"/>
      <c r="W45" s="44">
        <v>3173067327.1700001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A37:J37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46"/>
  <sheetViews>
    <sheetView showGridLines="0" view="pageBreakPreview" topLeftCell="G31" zoomScale="71" zoomScaleNormal="100" zoomScaleSheetLayoutView="71" workbookViewId="0">
      <selection activeCell="W48" sqref="W48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21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42887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" t="s">
        <v>71</v>
      </c>
      <c r="M8" s="8" t="s">
        <v>72</v>
      </c>
      <c r="N8" s="102"/>
      <c r="O8" s="102"/>
      <c r="P8" s="9" t="s">
        <v>4</v>
      </c>
      <c r="Q8" s="9" t="s">
        <v>5</v>
      </c>
      <c r="R8" s="10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27" t="str">
        <f>'Access-Jun'!F10</f>
        <v>OPERACOES ESPECIAIS: CUMPRIMENTO DE SENTENCAS JUDICIAIS</v>
      </c>
      <c r="F10" s="37" t="str">
        <f>'Access-Jun'!H10</f>
        <v>SENTENCAS JUDICIAIS TRANSITADAS EM JULGADO (PRECATORIOS)</v>
      </c>
      <c r="G10" s="23" t="str">
        <f>'Access-Jun'!I10</f>
        <v>1</v>
      </c>
      <c r="H10" s="23" t="str">
        <f>'Access-Jun'!J10</f>
        <v>0100</v>
      </c>
      <c r="I10" s="27" t="str">
        <f>'Access-Jun'!K10</f>
        <v>RECURSOS ORDINARIOS</v>
      </c>
      <c r="J10" s="23" t="str">
        <f>'Access-Jun'!L10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80877171</v>
      </c>
      <c r="R10" s="26">
        <f t="shared" ref="R10:R33" si="1">N10-O10+P10+Q10</f>
        <v>80877171</v>
      </c>
      <c r="S10" s="26">
        <f>'Access-Jun'!O10</f>
        <v>78632148.159999996</v>
      </c>
      <c r="T10" s="41">
        <f t="shared" ref="T10:T33" si="2">IF(R10&gt;0,S10/R10,0)</f>
        <v>0.97224157556153878</v>
      </c>
      <c r="U10" s="26">
        <f>'Access-Jun'!P10</f>
        <v>78632148.159999996</v>
      </c>
      <c r="V10" s="41">
        <f t="shared" ref="V10:V33" si="3">IF(R10&gt;0,U10/R10,0)</f>
        <v>0.97224157556153878</v>
      </c>
      <c r="W10" s="26">
        <f>'Access-Jun'!Q10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1296585</v>
      </c>
      <c r="R11" s="26">
        <f t="shared" si="1"/>
        <v>1296585</v>
      </c>
      <c r="S11" s="26">
        <f>'Access-Jun'!O11</f>
        <v>901709.03</v>
      </c>
      <c r="T11" s="41">
        <f t="shared" si="2"/>
        <v>0.69544922238032991</v>
      </c>
      <c r="U11" s="26">
        <f>'Access-Jun'!P11</f>
        <v>901709.03</v>
      </c>
      <c r="V11" s="41">
        <f t="shared" si="3"/>
        <v>0.69544922238032991</v>
      </c>
      <c r="W11" s="26">
        <f>'Access-Jun'!Q11</f>
        <v>901709.03</v>
      </c>
      <c r="X11" s="41">
        <f t="shared" si="4"/>
        <v>0.69544922238032991</v>
      </c>
    </row>
    <row r="12" spans="1:24" ht="28.5" customHeight="1">
      <c r="A12" s="31" t="str">
        <f>'Access-Jun'!A12</f>
        <v>24204</v>
      </c>
      <c r="B12" s="27" t="str">
        <f>'Access-Jun'!B12</f>
        <v>COMISSAO NACIONAL DE ENERGIA NUCLEAR - CNEN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1491350</v>
      </c>
      <c r="R12" s="26">
        <f t="shared" si="1"/>
        <v>1491350</v>
      </c>
      <c r="S12" s="26">
        <f>'Access-Jun'!O12</f>
        <v>1465927.08</v>
      </c>
      <c r="T12" s="41">
        <f t="shared" si="2"/>
        <v>0.98295308277734939</v>
      </c>
      <c r="U12" s="26">
        <f>'Access-Jun'!P12</f>
        <v>1465927.08</v>
      </c>
      <c r="V12" s="41">
        <f t="shared" si="3"/>
        <v>0.98295308277734939</v>
      </c>
      <c r="W12" s="26">
        <f>'Access-Jun'!Q12</f>
        <v>1465927.08</v>
      </c>
      <c r="X12" s="41">
        <f t="shared" si="4"/>
        <v>0.98295308277734939</v>
      </c>
    </row>
    <row r="13" spans="1:24" ht="28.5" customHeight="1">
      <c r="A13" s="31" t="str">
        <f>'Access-Jun'!A13</f>
        <v>25201</v>
      </c>
      <c r="B13" s="27" t="str">
        <f>'Access-Jun'!B13</f>
        <v>BANCO CENTRAL DO BRASIL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10427703</v>
      </c>
      <c r="R13" s="26">
        <f t="shared" si="1"/>
        <v>10427703</v>
      </c>
      <c r="S13" s="26">
        <f>'Access-Jun'!O13</f>
        <v>10010110.189999999</v>
      </c>
      <c r="T13" s="41">
        <f t="shared" si="2"/>
        <v>0.9599535190060553</v>
      </c>
      <c r="U13" s="26">
        <f>'Access-Jun'!P13</f>
        <v>10010110.189999999</v>
      </c>
      <c r="V13" s="41">
        <f t="shared" si="3"/>
        <v>0.9599535190060553</v>
      </c>
      <c r="W13" s="26">
        <f>'Access-Jun'!Q13</f>
        <v>10010110.189999999</v>
      </c>
      <c r="X13" s="41">
        <f t="shared" si="4"/>
        <v>0.9599535190060553</v>
      </c>
    </row>
    <row r="14" spans="1:24" ht="28.5" customHeight="1">
      <c r="A14" s="31" t="str">
        <f>'Access-Jun'!A14</f>
        <v>26262</v>
      </c>
      <c r="B14" s="27" t="str">
        <f>'Access-Jun'!B14</f>
        <v>UNIVERSIDADE FEDERAL DE SAO PAULO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3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65479</v>
      </c>
      <c r="R14" s="26">
        <f t="shared" si="1"/>
        <v>65479</v>
      </c>
      <c r="S14" s="26">
        <f>'Access-Jun'!O14</f>
        <v>64363.69</v>
      </c>
      <c r="T14" s="41">
        <f t="shared" si="2"/>
        <v>0.98296690542005838</v>
      </c>
      <c r="U14" s="26">
        <f>'Access-Jun'!P14</f>
        <v>64363.69</v>
      </c>
      <c r="V14" s="41">
        <f t="shared" si="3"/>
        <v>0.98296690542005838</v>
      </c>
      <c r="W14" s="26">
        <f>'Access-Jun'!Q14</f>
        <v>64363.69</v>
      </c>
      <c r="X14" s="41">
        <f t="shared" si="4"/>
        <v>0.98296690542005838</v>
      </c>
    </row>
    <row r="15" spans="1:24" ht="28.5" customHeight="1">
      <c r="A15" s="31" t="str">
        <f>'Access-Jun'!A15</f>
        <v>26262</v>
      </c>
      <c r="B15" s="27" t="str">
        <f>'Access-Jun'!B15</f>
        <v>UNIVERSIDADE FEDERAL DE SAO PAULO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1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3274347</v>
      </c>
      <c r="R15" s="26">
        <f t="shared" si="1"/>
        <v>3274347</v>
      </c>
      <c r="S15" s="26">
        <f>'Access-Jun'!O15</f>
        <v>3218528.99</v>
      </c>
      <c r="T15" s="41">
        <f t="shared" si="2"/>
        <v>0.98295293382161397</v>
      </c>
      <c r="U15" s="26">
        <f>'Access-Jun'!P15</f>
        <v>3218528.99</v>
      </c>
      <c r="V15" s="41">
        <f t="shared" si="3"/>
        <v>0.98295293382161397</v>
      </c>
      <c r="W15" s="26">
        <f>'Access-Jun'!Q15</f>
        <v>3218528.99</v>
      </c>
      <c r="X15" s="41">
        <f t="shared" si="4"/>
        <v>0.98295293382161397</v>
      </c>
    </row>
    <row r="16" spans="1:24" ht="28.5" customHeight="1">
      <c r="A16" s="31" t="str">
        <f>'Access-Jun'!A16</f>
        <v>26280</v>
      </c>
      <c r="B16" s="27" t="str">
        <f>'Access-Jun'!B16</f>
        <v>FUNDACAO UNIVERSIDADE FEDERAL DE SAO CARLOS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230851</v>
      </c>
      <c r="R16" s="26">
        <f t="shared" si="1"/>
        <v>230851</v>
      </c>
      <c r="S16" s="26">
        <f>'Access-Jun'!O16</f>
        <v>226915.65</v>
      </c>
      <c r="T16" s="41">
        <f t="shared" si="2"/>
        <v>0.98295285703765634</v>
      </c>
      <c r="U16" s="26">
        <f>'Access-Jun'!P16</f>
        <v>226915.65</v>
      </c>
      <c r="V16" s="41">
        <f t="shared" si="3"/>
        <v>0.98295285703765634</v>
      </c>
      <c r="W16" s="26">
        <f>'Access-Jun'!Q16</f>
        <v>226915.65</v>
      </c>
      <c r="X16" s="41">
        <f t="shared" si="4"/>
        <v>0.98295285703765634</v>
      </c>
    </row>
    <row r="17" spans="1:24" ht="28.5" customHeight="1">
      <c r="A17" s="31" t="str">
        <f>'Access-Jun'!A17</f>
        <v>26283</v>
      </c>
      <c r="B17" s="27" t="str">
        <f>'Access-Jun'!B17</f>
        <v>FUNDACAO UNIVERSIDADE FED.DE MATO GROS.DO SUL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0100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254172</v>
      </c>
      <c r="R17" s="26">
        <f t="shared" si="1"/>
        <v>254172</v>
      </c>
      <c r="S17" s="26">
        <f>'Access-Jun'!O17</f>
        <v>233278.87</v>
      </c>
      <c r="T17" s="41">
        <f t="shared" si="2"/>
        <v>0.91779924617975228</v>
      </c>
      <c r="U17" s="26">
        <f>'Access-Jun'!P17</f>
        <v>233278.87</v>
      </c>
      <c r="V17" s="41">
        <f t="shared" si="3"/>
        <v>0.91779924617975228</v>
      </c>
      <c r="W17" s="26">
        <f>'Access-Jun'!Q17</f>
        <v>233278.87</v>
      </c>
      <c r="X17" s="41">
        <f t="shared" si="4"/>
        <v>0.91779924617975228</v>
      </c>
    </row>
    <row r="18" spans="1:24" ht="28.5" customHeight="1">
      <c r="A18" s="31" t="str">
        <f>'Access-Jun'!A18</f>
        <v>26283</v>
      </c>
      <c r="B18" s="27" t="str">
        <f>'Access-Jun'!B18</f>
        <v>FUNDACAO UNIVERSIDADE FED.DE MATO GROS.DO SUL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0100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1375710</v>
      </c>
      <c r="R18" s="26">
        <f t="shared" si="1"/>
        <v>1375710</v>
      </c>
      <c r="S18" s="26">
        <f>'Access-Jun'!O18</f>
        <v>1352258.69</v>
      </c>
      <c r="T18" s="41">
        <f t="shared" si="2"/>
        <v>0.9829533041120585</v>
      </c>
      <c r="U18" s="26">
        <f>'Access-Jun'!P18</f>
        <v>1352258.69</v>
      </c>
      <c r="V18" s="41">
        <f t="shared" si="3"/>
        <v>0.9829533041120585</v>
      </c>
      <c r="W18" s="26">
        <f>'Access-Jun'!Q18</f>
        <v>1352258.69</v>
      </c>
      <c r="X18" s="41">
        <f t="shared" si="4"/>
        <v>0.9829533041120585</v>
      </c>
    </row>
    <row r="19" spans="1:24" ht="28.5" customHeight="1">
      <c r="A19" s="31" t="str">
        <f>'Access-Jun'!A19</f>
        <v>26352</v>
      </c>
      <c r="B19" s="27" t="str">
        <f>'Access-Jun'!B19</f>
        <v>FUNDACAO UNIVERSIDADE FEDERAL DO ABC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0100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99156</v>
      </c>
      <c r="R19" s="26">
        <f t="shared" si="1"/>
        <v>99156</v>
      </c>
      <c r="S19" s="26">
        <f>'Access-Jun'!O19</f>
        <v>97465.95</v>
      </c>
      <c r="T19" s="41">
        <f t="shared" si="2"/>
        <v>0.98295564564927984</v>
      </c>
      <c r="U19" s="26">
        <f>'Access-Jun'!P19</f>
        <v>97465.95</v>
      </c>
      <c r="V19" s="41">
        <f t="shared" si="3"/>
        <v>0.98295564564927984</v>
      </c>
      <c r="W19" s="26">
        <f>'Access-Jun'!Q19</f>
        <v>97465.95</v>
      </c>
      <c r="X19" s="41">
        <f t="shared" si="4"/>
        <v>0.98295564564927984</v>
      </c>
    </row>
    <row r="20" spans="1:24" ht="28.5" customHeight="1">
      <c r="A20" s="31" t="str">
        <f>'Access-Jun'!A20</f>
        <v>26439</v>
      </c>
      <c r="B20" s="27" t="str">
        <f>'Access-Jun'!B20</f>
        <v>INST.FED.DE EDUC.,CIENC.E TEC.DE SAO PAULO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0100</v>
      </c>
      <c r="I20" s="27" t="str">
        <f>'Access-Jun'!K20</f>
        <v>RECURSOS ORDINARIOS</v>
      </c>
      <c r="J20" s="23" t="str">
        <f>'Access-Jun'!L20</f>
        <v>1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85663</v>
      </c>
      <c r="R20" s="26">
        <f t="shared" si="1"/>
        <v>85663</v>
      </c>
      <c r="S20" s="26">
        <f>'Access-Jun'!O20</f>
        <v>84202.83</v>
      </c>
      <c r="T20" s="41">
        <f t="shared" si="2"/>
        <v>0.98295448443318589</v>
      </c>
      <c r="U20" s="26">
        <f>'Access-Jun'!P20</f>
        <v>84202.83</v>
      </c>
      <c r="V20" s="41">
        <f t="shared" si="3"/>
        <v>0.98295448443318589</v>
      </c>
      <c r="W20" s="26">
        <f>'Access-Jun'!Q20</f>
        <v>84202.83</v>
      </c>
      <c r="X20" s="41">
        <f t="shared" si="4"/>
        <v>0.98295448443318589</v>
      </c>
    </row>
    <row r="21" spans="1:24" ht="28.5" customHeight="1">
      <c r="A21" s="31" t="str">
        <f>'Access-Jun'!A21</f>
        <v>40203</v>
      </c>
      <c r="B21" s="27" t="str">
        <f>'Access-Jun'!B21</f>
        <v>FUNDACAO JORGE DUPRAT FIG.DE SEG.MED.TRABALHO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0100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473460</v>
      </c>
      <c r="R21" s="26">
        <f t="shared" si="1"/>
        <v>473460</v>
      </c>
      <c r="S21" s="26">
        <f>'Access-Jun'!O21</f>
        <v>465389.11</v>
      </c>
      <c r="T21" s="41">
        <f t="shared" si="2"/>
        <v>0.98295338571368218</v>
      </c>
      <c r="U21" s="26">
        <f>'Access-Jun'!P21</f>
        <v>465389.11</v>
      </c>
      <c r="V21" s="41">
        <f t="shared" si="3"/>
        <v>0.98295338571368218</v>
      </c>
      <c r="W21" s="26">
        <f>'Access-Jun'!Q21</f>
        <v>465389.11</v>
      </c>
      <c r="X21" s="41">
        <f t="shared" si="4"/>
        <v>0.98295338571368218</v>
      </c>
    </row>
    <row r="22" spans="1:24" ht="28.5" customHeight="1">
      <c r="A22" s="31" t="str">
        <f>'Access-Jun'!A22</f>
        <v>44201</v>
      </c>
      <c r="B22" s="27" t="str">
        <f>'Access-Jun'!B22</f>
        <v>INST.BRAS.DO MEIO AMB.E REC.NAT.RENOVAVEIS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0100</v>
      </c>
      <c r="I22" s="27" t="str">
        <f>'Access-Jun'!K22</f>
        <v>RECURSOS ORDINARIOS</v>
      </c>
      <c r="J22" s="23" t="str">
        <f>'Access-Jun'!L22</f>
        <v>3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66079</v>
      </c>
      <c r="R22" s="26">
        <f t="shared" si="1"/>
        <v>66079</v>
      </c>
      <c r="S22" s="26">
        <f>'Access-Jun'!O22</f>
        <v>0</v>
      </c>
      <c r="T22" s="41">
        <f t="shared" si="2"/>
        <v>0</v>
      </c>
      <c r="U22" s="26">
        <f>'Access-Jun'!P22</f>
        <v>0</v>
      </c>
      <c r="V22" s="41">
        <f t="shared" si="3"/>
        <v>0</v>
      </c>
      <c r="W22" s="26">
        <f>'Access-Jun'!Q22</f>
        <v>0</v>
      </c>
      <c r="X22" s="41">
        <f t="shared" si="4"/>
        <v>0</v>
      </c>
    </row>
    <row r="23" spans="1:24" ht="28.5" customHeight="1">
      <c r="A23" s="31" t="str">
        <f>'Access-Jun'!A23</f>
        <v>44201</v>
      </c>
      <c r="B23" s="27" t="str">
        <f>'Access-Jun'!B23</f>
        <v>INST.BRAS.DO MEIO AMB.E REC.NAT.RENOVAVEIS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1</v>
      </c>
      <c r="H23" s="23" t="str">
        <f>'Access-Jun'!J23</f>
        <v>0100</v>
      </c>
      <c r="I23" s="27" t="str">
        <f>'Access-Jun'!K23</f>
        <v>RECURSOS ORDINARIOS</v>
      </c>
      <c r="J23" s="23" t="str">
        <f>'Access-Jun'!L23</f>
        <v>1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209695</v>
      </c>
      <c r="R23" s="26">
        <f t="shared" si="1"/>
        <v>209695</v>
      </c>
      <c r="S23" s="26">
        <f>'Access-Jun'!O23</f>
        <v>206120.85</v>
      </c>
      <c r="T23" s="41">
        <f t="shared" si="2"/>
        <v>0.98295548296335156</v>
      </c>
      <c r="U23" s="26">
        <f>'Access-Jun'!P23</f>
        <v>206120.85</v>
      </c>
      <c r="V23" s="41">
        <f t="shared" si="3"/>
        <v>0.98295548296335156</v>
      </c>
      <c r="W23" s="26">
        <f>'Access-Jun'!Q23</f>
        <v>206120.85</v>
      </c>
      <c r="X23" s="41">
        <f t="shared" si="4"/>
        <v>0.98295548296335156</v>
      </c>
    </row>
    <row r="24" spans="1:24" ht="28.5" customHeight="1">
      <c r="A24" s="31" t="str">
        <f>'Access-Jun'!A24</f>
        <v>55201</v>
      </c>
      <c r="B24" s="27" t="str">
        <f>'Access-Jun'!B24</f>
        <v>INSTITUTO NACIONAL DO SEGURO SOCIAL - INSS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0100</v>
      </c>
      <c r="I24" s="27" t="str">
        <f>'Access-Jun'!K24</f>
        <v>RECURSOS ORDINARIOS</v>
      </c>
      <c r="J24" s="23" t="str">
        <f>'Access-Jun'!L24</f>
        <v>3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37975328</v>
      </c>
      <c r="R24" s="26">
        <f t="shared" si="1"/>
        <v>37975328</v>
      </c>
      <c r="S24" s="26">
        <f>'Access-Jun'!O24</f>
        <v>34520998.780000001</v>
      </c>
      <c r="T24" s="41">
        <f t="shared" si="2"/>
        <v>0.90903754090023925</v>
      </c>
      <c r="U24" s="26">
        <f>'Access-Jun'!P24</f>
        <v>34520998.780000001</v>
      </c>
      <c r="V24" s="41">
        <f t="shared" si="3"/>
        <v>0.90903754090023925</v>
      </c>
      <c r="W24" s="26">
        <f>'Access-Jun'!Q24</f>
        <v>34520998.780000001</v>
      </c>
      <c r="X24" s="41">
        <f t="shared" si="4"/>
        <v>0.90903754090023925</v>
      </c>
    </row>
    <row r="25" spans="1:24" ht="28.5" customHeight="1">
      <c r="A25" s="31" t="str">
        <f>'Access-Jun'!A25</f>
        <v>55201</v>
      </c>
      <c r="B25" s="27" t="str">
        <f>'Access-Jun'!B25</f>
        <v>INSTITUTO NACIONAL DO SEGURO SOCIAL - INSS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0100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7539383</v>
      </c>
      <c r="R25" s="26">
        <f t="shared" si="1"/>
        <v>7539383</v>
      </c>
      <c r="S25" s="26">
        <f>'Access-Jun'!O25</f>
        <v>7278765.5899999999</v>
      </c>
      <c r="T25" s="41">
        <f t="shared" si="2"/>
        <v>0.96543252809944791</v>
      </c>
      <c r="U25" s="26">
        <f>'Access-Jun'!P25</f>
        <v>7278765.5899999999</v>
      </c>
      <c r="V25" s="41">
        <f t="shared" si="3"/>
        <v>0.96543252809944791</v>
      </c>
      <c r="W25" s="26">
        <f>'Access-Jun'!Q25</f>
        <v>7278765.5899999999</v>
      </c>
      <c r="X25" s="41">
        <f t="shared" si="4"/>
        <v>0.96543252809944791</v>
      </c>
    </row>
    <row r="26" spans="1:24" ht="28.5" customHeight="1">
      <c r="A26" s="31" t="str">
        <f>'Access-Jun'!A26</f>
        <v>55901</v>
      </c>
      <c r="B26" s="27" t="str">
        <f>'Access-Jun'!B26</f>
        <v>FUNDO NACIONAL DE ASSISTENCIA SOCIAL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2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81259165</v>
      </c>
      <c r="R26" s="26">
        <f t="shared" si="1"/>
        <v>81259165</v>
      </c>
      <c r="S26" s="26">
        <f>'Access-Jun'!O26</f>
        <v>79172472.709999993</v>
      </c>
      <c r="T26" s="41">
        <f t="shared" si="2"/>
        <v>0.97432052999806229</v>
      </c>
      <c r="U26" s="26">
        <f>'Access-Jun'!P26</f>
        <v>79172472.709999993</v>
      </c>
      <c r="V26" s="41">
        <f t="shared" si="3"/>
        <v>0.97432052999806229</v>
      </c>
      <c r="W26" s="26">
        <f>'Access-Jun'!Q26</f>
        <v>79172472.709999993</v>
      </c>
      <c r="X26" s="41">
        <f t="shared" si="4"/>
        <v>0.97432052999806229</v>
      </c>
    </row>
    <row r="27" spans="1:24" ht="28.5" customHeight="1">
      <c r="A27" s="31" t="str">
        <f>'Access-Jun'!A27</f>
        <v>55901</v>
      </c>
      <c r="B27" s="27" t="str">
        <f>'Access-Jun'!B27</f>
        <v>FUNDO NACIONAL DE ASSISTENCIA SOCIAL</v>
      </c>
      <c r="C27" s="23" t="str">
        <f>CONCATENATE('Access-Jun'!C27,".",'Access-Jun'!D27)</f>
        <v>28.846</v>
      </c>
      <c r="D27" s="23" t="str">
        <f>CONCATENATE('Access-Jun'!E27,".",'Access-Jun'!G27)</f>
        <v>0901.0625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DE PEQUENO VALOR</v>
      </c>
      <c r="G27" s="23" t="str">
        <f>'Access-Jun'!I27</f>
        <v>2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3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74590651</v>
      </c>
      <c r="Q27" s="26">
        <f>IF('Access-Jun'!N27&gt;0,'Access-Jun'!N27,0)</f>
        <v>0</v>
      </c>
      <c r="R27" s="26">
        <f t="shared" si="1"/>
        <v>74590651</v>
      </c>
      <c r="S27" s="26">
        <f>'Access-Jun'!O27</f>
        <v>74545713.25</v>
      </c>
      <c r="T27" s="41">
        <f t="shared" si="2"/>
        <v>0.99939754179112872</v>
      </c>
      <c r="U27" s="26">
        <f>'Access-Jun'!P27</f>
        <v>74545713.25</v>
      </c>
      <c r="V27" s="41">
        <f t="shared" si="3"/>
        <v>0.99939754179112872</v>
      </c>
      <c r="W27" s="26">
        <f>'Access-Jun'!Q27</f>
        <v>74545713.25</v>
      </c>
      <c r="X27" s="41">
        <f t="shared" si="4"/>
        <v>0.99939754179112872</v>
      </c>
    </row>
    <row r="28" spans="1:24" ht="28.5" customHeight="1">
      <c r="A28" s="31" t="str">
        <f>'Access-Jun'!A28</f>
        <v>55902</v>
      </c>
      <c r="B28" s="27" t="str">
        <f>'Access-Jun'!B28</f>
        <v>FUNDO DO REGIME GERAL DA PREVID.SOCIAL-FRGPS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2264051660</v>
      </c>
      <c r="R28" s="26">
        <f t="shared" si="1"/>
        <v>2264051660</v>
      </c>
      <c r="S28" s="26">
        <f>'Access-Jun'!O28</f>
        <v>2213875587.3200002</v>
      </c>
      <c r="T28" s="41">
        <f t="shared" si="2"/>
        <v>0.97783792942251158</v>
      </c>
      <c r="U28" s="26">
        <f>'Access-Jun'!P28</f>
        <v>2213875587.3200002</v>
      </c>
      <c r="V28" s="41">
        <f t="shared" si="3"/>
        <v>0.97783792942251158</v>
      </c>
      <c r="W28" s="26">
        <f>'Access-Jun'!Q28</f>
        <v>2213875587.3200002</v>
      </c>
      <c r="X28" s="41">
        <f t="shared" si="4"/>
        <v>0.97783792942251158</v>
      </c>
    </row>
    <row r="29" spans="1:24" ht="28.5" customHeight="1">
      <c r="A29" s="31" t="str">
        <f>'Access-Jun'!A29</f>
        <v>55902</v>
      </c>
      <c r="B29" s="27" t="str">
        <f>'Access-Jun'!B29</f>
        <v>FUNDO DO REGIME GERAL DA PREVID.SOCIAL-FRGPS</v>
      </c>
      <c r="C29" s="23" t="str">
        <f>CONCATENATE('Access-Jun'!C29,".",'Access-Jun'!D29)</f>
        <v>28.846</v>
      </c>
      <c r="D29" s="23" t="str">
        <f>CONCATENATE('Access-Jun'!E29,".",'Access-Jun'!G29)</f>
        <v>0901.0625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DE PEQUENO VALOR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3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659116125</v>
      </c>
      <c r="Q29" s="26">
        <f>IF('Access-Jun'!N29&gt;0,'Access-Jun'!N29,0)</f>
        <v>0</v>
      </c>
      <c r="R29" s="26">
        <f t="shared" si="1"/>
        <v>659116125</v>
      </c>
      <c r="S29" s="26">
        <f>'Access-Jun'!O29</f>
        <v>658382844.30999994</v>
      </c>
      <c r="T29" s="41">
        <f t="shared" si="2"/>
        <v>0.99888747875801087</v>
      </c>
      <c r="U29" s="26">
        <f>'Access-Jun'!P29</f>
        <v>658382844.30999994</v>
      </c>
      <c r="V29" s="41">
        <f t="shared" si="3"/>
        <v>0.99888747875801087</v>
      </c>
      <c r="W29" s="26">
        <f>'Access-Jun'!Q29</f>
        <v>658382844.30999994</v>
      </c>
      <c r="X29" s="41">
        <f t="shared" si="4"/>
        <v>0.99888747875801087</v>
      </c>
    </row>
    <row r="30" spans="1:24" ht="28.5" customHeight="1">
      <c r="A30" s="31" t="str">
        <f>'Access-Jun'!A30</f>
        <v>71103</v>
      </c>
      <c r="B30" s="27" t="str">
        <f>'Access-Jun'!B30</f>
        <v>ENCARGOS FINANC.DA UNIAO-SENTENCAS JUDICIAIS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1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5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IF('Access-Jun'!M30&gt;0,'Access-Jun'!M30,0)</f>
        <v>23168353</v>
      </c>
      <c r="R30" s="26">
        <f t="shared" si="1"/>
        <v>23168353</v>
      </c>
      <c r="S30" s="26">
        <f>'Access-Jun'!O30</f>
        <v>19436718.859999999</v>
      </c>
      <c r="T30" s="41">
        <f t="shared" si="2"/>
        <v>0.83893399155304649</v>
      </c>
      <c r="U30" s="26">
        <f>'Access-Jun'!P30</f>
        <v>19436718.859999999</v>
      </c>
      <c r="V30" s="41">
        <f t="shared" si="3"/>
        <v>0.83893399155304649</v>
      </c>
      <c r="W30" s="26">
        <f>'Access-Jun'!Q30</f>
        <v>19436718.859999999</v>
      </c>
      <c r="X30" s="41">
        <f t="shared" si="4"/>
        <v>0.83893399155304649</v>
      </c>
    </row>
    <row r="31" spans="1:24" ht="28.5" customHeight="1">
      <c r="A31" s="31" t="str">
        <f>'Access-Jun'!A31</f>
        <v>71103</v>
      </c>
      <c r="B31" s="27" t="str">
        <f>'Access-Jun'!B31</f>
        <v>ENCARGOS FINANC.DA UNIAO-SENTENCAS JUDICIAIS</v>
      </c>
      <c r="C31" s="23" t="str">
        <f>CONCATENATE('Access-Jun'!C31,".",'Access-Jun'!D31)</f>
        <v>28.846</v>
      </c>
      <c r="D31" s="23" t="str">
        <f>CONCATENATE('Access-Jun'!E31,".",'Access-Jun'!G31)</f>
        <v>0901.0005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(PRECATORIOS)</v>
      </c>
      <c r="G31" s="23" t="str">
        <f>'Access-Jun'!I31</f>
        <v>1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1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0</v>
      </c>
      <c r="Q31" s="26">
        <f>IF('Access-Jun'!N31&gt;0,'Access-Jun'!N31,0)</f>
        <v>68801402</v>
      </c>
      <c r="R31" s="26">
        <f t="shared" si="1"/>
        <v>68801402</v>
      </c>
      <c r="S31" s="26">
        <f>'Access-Jun'!O31</f>
        <v>68503036.599999994</v>
      </c>
      <c r="T31" s="41">
        <f t="shared" si="2"/>
        <v>0.9956633819758498</v>
      </c>
      <c r="U31" s="26">
        <f>'Access-Jun'!P31</f>
        <v>68503036.599999994</v>
      </c>
      <c r="V31" s="41">
        <f t="shared" si="3"/>
        <v>0.9956633819758498</v>
      </c>
      <c r="W31" s="26">
        <f>'Access-Jun'!Q31</f>
        <v>68503036.599999994</v>
      </c>
      <c r="X31" s="41">
        <f t="shared" si="4"/>
        <v>0.9956633819758498</v>
      </c>
    </row>
    <row r="32" spans="1:24" ht="28.5" customHeight="1">
      <c r="A32" s="31" t="str">
        <f>'Access-Jun'!A32</f>
        <v>71103</v>
      </c>
      <c r="B32" s="27" t="str">
        <f>'Access-Jun'!B32</f>
        <v>ENCARGOS FINANC.DA UNIAO-SENTENCAS JUDICIAIS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1</v>
      </c>
      <c r="H32" s="23" t="str">
        <f>'Access-Jun'!J32</f>
        <v>0144</v>
      </c>
      <c r="I32" s="27" t="str">
        <f>'Access-Jun'!K32</f>
        <v>TITULOS DE RESPONSABILID.DO TESOURO NACIONAL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899763337</v>
      </c>
      <c r="R32" s="26">
        <f t="shared" si="1"/>
        <v>899763337</v>
      </c>
      <c r="S32" s="26">
        <f>'Access-Jun'!O32</f>
        <v>788733384.63</v>
      </c>
      <c r="T32" s="41">
        <f t="shared" si="2"/>
        <v>0.87660093737515776</v>
      </c>
      <c r="U32" s="26">
        <f>'Access-Jun'!P32</f>
        <v>788733384.63</v>
      </c>
      <c r="V32" s="41">
        <f t="shared" si="3"/>
        <v>0.87660093737515776</v>
      </c>
      <c r="W32" s="26">
        <f>'Access-Jun'!Q32</f>
        <v>788733384.63</v>
      </c>
      <c r="X32" s="41">
        <f t="shared" si="4"/>
        <v>0.87660093737515776</v>
      </c>
    </row>
    <row r="33" spans="1:24" ht="28.5" customHeight="1">
      <c r="A33" s="31" t="str">
        <f>'Access-Jun'!A33</f>
        <v>71103</v>
      </c>
      <c r="B33" s="27" t="str">
        <f>'Access-Jun'!B33</f>
        <v>ENCARGOS FINANC.DA UNIAO-SENTENCAS JUDICIAIS</v>
      </c>
      <c r="C33" s="23" t="str">
        <f>CONCATENATE('Access-Jun'!C33,".",'Access-Jun'!D33)</f>
        <v>28.846</v>
      </c>
      <c r="D33" s="23" t="str">
        <f>CONCATENATE('Access-Jun'!E33,".",'Access-Jun'!G33)</f>
        <v>0901.00G5</v>
      </c>
      <c r="E33" s="27" t="str">
        <f>'Access-Jun'!F33</f>
        <v>OPERACOES ESPECIAIS: CUMPRIMENTO DE SENTENCAS JUDICIAIS</v>
      </c>
      <c r="F33" s="27" t="str">
        <f>'Access-Jun'!H33</f>
        <v>CONTRIBUICAO DA UNIAO, DE SUAS AUTARQUIAS E FUNDACOES PARA O</v>
      </c>
      <c r="G33" s="23" t="str">
        <f>'Access-Jun'!I33</f>
        <v>1</v>
      </c>
      <c r="H33" s="23" t="str">
        <f>'Access-Jun'!J33</f>
        <v>0100</v>
      </c>
      <c r="I33" s="27" t="str">
        <f>'Access-Jun'!K33</f>
        <v>RECURSOS ORDINARIOS</v>
      </c>
      <c r="J33" s="23" t="str">
        <f>'Access-Jun'!L33</f>
        <v>1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2026890</v>
      </c>
      <c r="Q33" s="26">
        <f>IF('Access-Jun'!N33&gt;0,'Access-Jun'!N33,0)</f>
        <v>0</v>
      </c>
      <c r="R33" s="26">
        <f t="shared" si="1"/>
        <v>2026890</v>
      </c>
      <c r="S33" s="26">
        <f>'Access-Jun'!O33</f>
        <v>2026887.36</v>
      </c>
      <c r="T33" s="41">
        <f t="shared" si="2"/>
        <v>0.99999869751195181</v>
      </c>
      <c r="U33" s="26">
        <f>'Access-Jun'!P33</f>
        <v>2026886.1</v>
      </c>
      <c r="V33" s="41">
        <f t="shared" si="3"/>
        <v>0.99999807586992884</v>
      </c>
      <c r="W33" s="26">
        <f>'Access-Jun'!Q33</f>
        <v>2026886.1</v>
      </c>
      <c r="X33" s="41">
        <f t="shared" si="4"/>
        <v>0.99999807586992884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0901.0625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DE PEQUENO VALOR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>K34+L34-M34</f>
        <v>0</v>
      </c>
      <c r="O34" s="24"/>
      <c r="P34" s="26">
        <f>IF('Access-Jun'!N34=0,'Access-Jun'!M34,0)</f>
        <v>85959</v>
      </c>
      <c r="Q34" s="26">
        <f>IF('Access-Jun'!N34&gt;0,'Access-Jun'!N34,0)</f>
        <v>0</v>
      </c>
      <c r="R34" s="26">
        <f>N34-O34+P34+Q34</f>
        <v>85959</v>
      </c>
      <c r="S34" s="26">
        <f>'Access-Jun'!O34</f>
        <v>85957.91</v>
      </c>
      <c r="T34" s="41">
        <f>IF(R34&gt;0,S34/R34,0)</f>
        <v>0.99998731953605791</v>
      </c>
      <c r="U34" s="26">
        <f>'Access-Jun'!P34</f>
        <v>85957.91</v>
      </c>
      <c r="V34" s="41">
        <f>IF(R34&gt;0,U34/R34,0)</f>
        <v>0.99998731953605791</v>
      </c>
      <c r="W34" s="26">
        <f>'Access-Jun'!Q34</f>
        <v>85957.91</v>
      </c>
      <c r="X34" s="41">
        <f>IF(R34&gt;0,W34/R34,0)</f>
        <v>0.99998731953605791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0901.0625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DE PEQUENO VALOR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>K35+L35-M35</f>
        <v>0</v>
      </c>
      <c r="O35" s="24"/>
      <c r="P35" s="26">
        <f>IF('Access-Jun'!N35=0,'Access-Jun'!M35,0)</f>
        <v>154924100</v>
      </c>
      <c r="Q35" s="26">
        <f>IF('Access-Jun'!N35&gt;0,'Access-Jun'!N35,0)</f>
        <v>0</v>
      </c>
      <c r="R35" s="26">
        <f>N35-O35+P35+Q35</f>
        <v>154924100</v>
      </c>
      <c r="S35" s="26">
        <f>'Access-Jun'!O35</f>
        <v>154555097.06</v>
      </c>
      <c r="T35" s="41">
        <f>IF(R35&gt;0,S35/R35,0)</f>
        <v>0.99761816954237592</v>
      </c>
      <c r="U35" s="26">
        <f>'Access-Jun'!P35</f>
        <v>154555097.06</v>
      </c>
      <c r="V35" s="41">
        <f>IF(R35&gt;0,U35/R35,0)</f>
        <v>0.99761816954237592</v>
      </c>
      <c r="W35" s="26">
        <f>'Access-Jun'!Q35</f>
        <v>154555097.06</v>
      </c>
      <c r="X35" s="41">
        <f>IF(R35&gt;0,W35/R35,0)</f>
        <v>0.99761816954237592</v>
      </c>
    </row>
    <row r="36" spans="1:24" ht="28.5" customHeight="1" thickBo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0901.0625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DE PEQUENO VALOR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>K36+L36-M36</f>
        <v>0</v>
      </c>
      <c r="O36" s="24"/>
      <c r="P36" s="26">
        <f>IF('Access-Jun'!N36=0,'Access-Jun'!M36,0)</f>
        <v>50569881</v>
      </c>
      <c r="Q36" s="26">
        <f>IF('Access-Jun'!N36&gt;0,'Access-Jun'!N36,0)</f>
        <v>0</v>
      </c>
      <c r="R36" s="26">
        <f>N36-O36+P36+Q36</f>
        <v>50569881</v>
      </c>
      <c r="S36" s="26">
        <f>'Access-Jun'!O36</f>
        <v>50544987.909999996</v>
      </c>
      <c r="T36" s="41">
        <f>IF(R36&gt;0,S36/R36,0)</f>
        <v>0.99950774869333781</v>
      </c>
      <c r="U36" s="26">
        <f>'Access-Jun'!P36</f>
        <v>50544987.909999996</v>
      </c>
      <c r="V36" s="41">
        <f>IF(R36&gt;0,U36/R36,0)</f>
        <v>0.99950774869333781</v>
      </c>
      <c r="W36" s="26">
        <f>'Access-Jun'!Q36</f>
        <v>50544987.909999996</v>
      </c>
      <c r="X36" s="41">
        <f>IF(R36&gt;0,W36/R36,0)</f>
        <v>0.99950774869333781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941313606</v>
      </c>
      <c r="Q37" s="42">
        <f t="shared" si="5"/>
        <v>3482786049</v>
      </c>
      <c r="R37" s="42">
        <f t="shared" si="5"/>
        <v>4424099655</v>
      </c>
      <c r="S37" s="42">
        <f t="shared" si="5"/>
        <v>4248620871.3800001</v>
      </c>
      <c r="T37" s="43">
        <f>IF(R37&gt;0,S37/R37,0)</f>
        <v>0.96033570730675599</v>
      </c>
      <c r="U37" s="42">
        <f>SUM(U10:U36)</f>
        <v>4248620870.1199999</v>
      </c>
      <c r="V37" s="43">
        <f>IF(R37&gt;0,U37/R37,0)</f>
        <v>0.96033570702195226</v>
      </c>
      <c r="W37" s="42">
        <f>SUM(W10:W36)</f>
        <v>4248620870.1199999</v>
      </c>
      <c r="X37" s="43">
        <f>IF(R37&gt;0,W37/R37,0)</f>
        <v>0.96033570702195226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4424099655</v>
      </c>
      <c r="S41" s="54">
        <f>SUM(S37)</f>
        <v>4248620871.3800001</v>
      </c>
      <c r="T41" s="52"/>
      <c r="U41" s="54">
        <f>SUM(U37)</f>
        <v>4248620870.1199999</v>
      </c>
      <c r="V41" s="52"/>
      <c r="W41" s="54">
        <f>SUM(W37)</f>
        <v>4248620870.1199999</v>
      </c>
      <c r="X41" s="49"/>
    </row>
    <row r="42" spans="1:24" ht="33.75" customHeight="1">
      <c r="A42" s="1"/>
      <c r="B42" s="1"/>
      <c r="C42" s="1"/>
      <c r="N42" s="58" t="s">
        <v>136</v>
      </c>
      <c r="O42" s="55"/>
      <c r="P42" s="53"/>
      <c r="R42" s="50">
        <f>'Access-Jun'!M38</f>
        <v>4424099655</v>
      </c>
      <c r="S42" s="50">
        <f>'Access-Jun'!O38</f>
        <v>4248620871.3800001</v>
      </c>
      <c r="T42" s="51"/>
      <c r="U42" s="50">
        <f>'Access-Jun'!P38</f>
        <v>4248620870.1199999</v>
      </c>
      <c r="V42" s="51"/>
      <c r="W42" s="50">
        <f>'Access-Jun'!Q38</f>
        <v>4248620870.1199999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4424099655</v>
      </c>
      <c r="S45" s="44">
        <v>4248620871.3800001</v>
      </c>
      <c r="T45" s="44"/>
      <c r="U45" s="44">
        <v>4248620870.1199999</v>
      </c>
      <c r="V45" s="44"/>
      <c r="W45" s="44">
        <v>4248620870.1199999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X46"/>
  <sheetViews>
    <sheetView showGridLines="0" view="pageBreakPreview" topLeftCell="J40" zoomScaleNormal="100" zoomScaleSheetLayoutView="100" workbookViewId="0">
      <selection activeCell="F15" sqref="F1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42917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8" t="s">
        <v>71</v>
      </c>
      <c r="M8" s="8" t="s">
        <v>72</v>
      </c>
      <c r="N8" s="102"/>
      <c r="O8" s="102"/>
      <c r="P8" s="9" t="s">
        <v>4</v>
      </c>
      <c r="Q8" s="9" t="s">
        <v>5</v>
      </c>
      <c r="R8" s="102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80877171</v>
      </c>
      <c r="R10" s="26">
        <f t="shared" ref="R10:R33" si="1">N10-O10+P10+Q10</f>
        <v>80877171</v>
      </c>
      <c r="S10" s="26">
        <f>'Access-Jul'!O10</f>
        <v>78632148.159999996</v>
      </c>
      <c r="T10" s="41">
        <f t="shared" ref="T10:T33" si="2">IF(R10&gt;0,S10/R10,0)</f>
        <v>0.97224157556153878</v>
      </c>
      <c r="U10" s="26">
        <f>'Access-Jul'!P10</f>
        <v>78632148.159999996</v>
      </c>
      <c r="V10" s="41">
        <f t="shared" ref="V10:V33" si="3">IF(R10&gt;0,U10/R10,0)</f>
        <v>0.97224157556153878</v>
      </c>
      <c r="W10" s="26">
        <f>'Access-Jul'!Q10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1296585</v>
      </c>
      <c r="R11" s="26">
        <f t="shared" si="1"/>
        <v>1296585</v>
      </c>
      <c r="S11" s="26">
        <f>'Access-Jul'!O11</f>
        <v>901709.03</v>
      </c>
      <c r="T11" s="41">
        <f t="shared" si="2"/>
        <v>0.69544922238032991</v>
      </c>
      <c r="U11" s="26">
        <f>'Access-Jul'!P11</f>
        <v>901709.03</v>
      </c>
      <c r="V11" s="41">
        <f t="shared" si="3"/>
        <v>0.69544922238032991</v>
      </c>
      <c r="W11" s="26">
        <f>'Access-Jul'!Q11</f>
        <v>901709.03</v>
      </c>
      <c r="X11" s="41">
        <f t="shared" si="4"/>
        <v>0.69544922238032991</v>
      </c>
    </row>
    <row r="12" spans="1:24" ht="28.5" customHeight="1">
      <c r="A12" s="31" t="str">
        <f>'Access-Jul'!A12</f>
        <v>24204</v>
      </c>
      <c r="B12" s="27" t="str">
        <f>'Access-Jul'!B12</f>
        <v>COMISSAO NACIONAL DE ENERGIA NUCLEAR - CNEN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1491350</v>
      </c>
      <c r="R12" s="26">
        <f t="shared" si="1"/>
        <v>1491350</v>
      </c>
      <c r="S12" s="26">
        <f>'Access-Jul'!O12</f>
        <v>1465927.08</v>
      </c>
      <c r="T12" s="41">
        <f t="shared" si="2"/>
        <v>0.98295308277734939</v>
      </c>
      <c r="U12" s="26">
        <f>'Access-Jul'!P12</f>
        <v>1465927.08</v>
      </c>
      <c r="V12" s="41">
        <f t="shared" si="3"/>
        <v>0.98295308277734939</v>
      </c>
      <c r="W12" s="26">
        <f>'Access-Jul'!Q12</f>
        <v>1465927.08</v>
      </c>
      <c r="X12" s="41">
        <f t="shared" si="4"/>
        <v>0.98295308277734939</v>
      </c>
    </row>
    <row r="13" spans="1:24" ht="28.5" customHeight="1">
      <c r="A13" s="31" t="str">
        <f>'Access-Jul'!A13</f>
        <v>25201</v>
      </c>
      <c r="B13" s="27" t="str">
        <f>'Access-Jul'!B13</f>
        <v>BANCO CENTRAL DO BRASIL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10427703</v>
      </c>
      <c r="R13" s="26">
        <f t="shared" si="1"/>
        <v>10427703</v>
      </c>
      <c r="S13" s="26">
        <f>'Access-Jul'!O13</f>
        <v>10010110.189999999</v>
      </c>
      <c r="T13" s="41">
        <f t="shared" si="2"/>
        <v>0.9599535190060553</v>
      </c>
      <c r="U13" s="26">
        <f>'Access-Jul'!P13</f>
        <v>10010110.189999999</v>
      </c>
      <c r="V13" s="41">
        <f t="shared" si="3"/>
        <v>0.9599535190060553</v>
      </c>
      <c r="W13" s="26">
        <f>'Access-Jul'!Q13</f>
        <v>10010110.189999999</v>
      </c>
      <c r="X13" s="41">
        <f t="shared" si="4"/>
        <v>0.9599535190060553</v>
      </c>
    </row>
    <row r="14" spans="1:24" ht="28.5" customHeight="1">
      <c r="A14" s="31" t="str">
        <f>'Access-Jul'!A14</f>
        <v>26262</v>
      </c>
      <c r="B14" s="27" t="str">
        <f>'Access-Jul'!B14</f>
        <v>UNIVERSIDADE FEDERAL DE SAO PAULO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3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65479</v>
      </c>
      <c r="R14" s="26">
        <f t="shared" si="1"/>
        <v>65479</v>
      </c>
      <c r="S14" s="26">
        <f>'Access-Jul'!O14</f>
        <v>64363.69</v>
      </c>
      <c r="T14" s="41">
        <f t="shared" si="2"/>
        <v>0.98296690542005838</v>
      </c>
      <c r="U14" s="26">
        <f>'Access-Jul'!P14</f>
        <v>64363.69</v>
      </c>
      <c r="V14" s="41">
        <f t="shared" si="3"/>
        <v>0.98296690542005838</v>
      </c>
      <c r="W14" s="26">
        <f>'Access-Jul'!Q14</f>
        <v>64363.69</v>
      </c>
      <c r="X14" s="41">
        <f t="shared" si="4"/>
        <v>0.98296690542005838</v>
      </c>
    </row>
    <row r="15" spans="1:24" ht="28.5" customHeight="1">
      <c r="A15" s="31" t="str">
        <f>'Access-Jul'!A15</f>
        <v>26262</v>
      </c>
      <c r="B15" s="27" t="str">
        <f>'Access-Jul'!B15</f>
        <v>UNIVERSIDADE FEDERAL DE SAO PAULO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1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3274347</v>
      </c>
      <c r="R15" s="26">
        <f t="shared" si="1"/>
        <v>3274347</v>
      </c>
      <c r="S15" s="26">
        <f>'Access-Jul'!O15</f>
        <v>3218528.99</v>
      </c>
      <c r="T15" s="41">
        <f t="shared" si="2"/>
        <v>0.98295293382161397</v>
      </c>
      <c r="U15" s="26">
        <f>'Access-Jul'!P15</f>
        <v>3218528.99</v>
      </c>
      <c r="V15" s="41">
        <f t="shared" si="3"/>
        <v>0.98295293382161397</v>
      </c>
      <c r="W15" s="26">
        <f>'Access-Jul'!Q15</f>
        <v>3218528.99</v>
      </c>
      <c r="X15" s="41">
        <f t="shared" si="4"/>
        <v>0.98295293382161397</v>
      </c>
    </row>
    <row r="16" spans="1:24" ht="28.5" customHeight="1">
      <c r="A16" s="31" t="str">
        <f>'Access-Jul'!A16</f>
        <v>26280</v>
      </c>
      <c r="B16" s="27" t="str">
        <f>'Access-Jul'!B16</f>
        <v>FUNDACAO UNIVERSIDADE FEDERAL DE SAO CARLOS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230851</v>
      </c>
      <c r="R16" s="26">
        <f t="shared" si="1"/>
        <v>230851</v>
      </c>
      <c r="S16" s="26">
        <f>'Access-Jul'!O16</f>
        <v>226915.65</v>
      </c>
      <c r="T16" s="41">
        <f t="shared" si="2"/>
        <v>0.98295285703765634</v>
      </c>
      <c r="U16" s="26">
        <f>'Access-Jul'!P16</f>
        <v>226915.65</v>
      </c>
      <c r="V16" s="41">
        <f t="shared" si="3"/>
        <v>0.98295285703765634</v>
      </c>
      <c r="W16" s="26">
        <f>'Access-Jul'!Q16</f>
        <v>226915.65</v>
      </c>
      <c r="X16" s="41">
        <f t="shared" si="4"/>
        <v>0.98295285703765634</v>
      </c>
    </row>
    <row r="17" spans="1:24" ht="28.5" customHeight="1">
      <c r="A17" s="31" t="str">
        <f>'Access-Jul'!A17</f>
        <v>26283</v>
      </c>
      <c r="B17" s="27" t="str">
        <f>'Access-Jul'!B17</f>
        <v>FUNDACAO UNIVERSIDADE FED.DE MATO GROS.DO SUL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0100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254172</v>
      </c>
      <c r="R17" s="26">
        <f t="shared" si="1"/>
        <v>254172</v>
      </c>
      <c r="S17" s="26">
        <f>'Access-Jul'!O17</f>
        <v>233278.87</v>
      </c>
      <c r="T17" s="41">
        <f t="shared" si="2"/>
        <v>0.91779924617975228</v>
      </c>
      <c r="U17" s="26">
        <f>'Access-Jul'!P17</f>
        <v>233278.87</v>
      </c>
      <c r="V17" s="41">
        <f t="shared" si="3"/>
        <v>0.91779924617975228</v>
      </c>
      <c r="W17" s="26">
        <f>'Access-Jul'!Q17</f>
        <v>233278.87</v>
      </c>
      <c r="X17" s="41">
        <f t="shared" si="4"/>
        <v>0.91779924617975228</v>
      </c>
    </row>
    <row r="18" spans="1:24" ht="28.5" customHeight="1">
      <c r="A18" s="31" t="str">
        <f>'Access-Jul'!A18</f>
        <v>26283</v>
      </c>
      <c r="B18" s="27" t="str">
        <f>'Access-Jul'!B18</f>
        <v>FUNDACAO UNIVERSIDADE FED.DE MATO GROS.DO SUL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0100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1375710</v>
      </c>
      <c r="R18" s="26">
        <f t="shared" si="1"/>
        <v>1375710</v>
      </c>
      <c r="S18" s="26">
        <f>'Access-Jul'!O18</f>
        <v>1352258.69</v>
      </c>
      <c r="T18" s="41">
        <f t="shared" si="2"/>
        <v>0.9829533041120585</v>
      </c>
      <c r="U18" s="26">
        <f>'Access-Jul'!P18</f>
        <v>1352258.69</v>
      </c>
      <c r="V18" s="41">
        <f t="shared" si="3"/>
        <v>0.9829533041120585</v>
      </c>
      <c r="W18" s="26">
        <f>'Access-Jul'!Q18</f>
        <v>1352258.69</v>
      </c>
      <c r="X18" s="41">
        <f t="shared" si="4"/>
        <v>0.9829533041120585</v>
      </c>
    </row>
    <row r="19" spans="1:24" ht="28.5" customHeight="1">
      <c r="A19" s="31" t="str">
        <f>'Access-Jul'!A19</f>
        <v>26352</v>
      </c>
      <c r="B19" s="27" t="str">
        <f>'Access-Jul'!B19</f>
        <v>FUNDACAO UNIVERSIDADE FEDERAL DO ABC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0100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99156</v>
      </c>
      <c r="R19" s="26">
        <f t="shared" si="1"/>
        <v>99156</v>
      </c>
      <c r="S19" s="26">
        <f>'Access-Jul'!O19</f>
        <v>97465.95</v>
      </c>
      <c r="T19" s="41">
        <f t="shared" si="2"/>
        <v>0.98295564564927984</v>
      </c>
      <c r="U19" s="26">
        <f>'Access-Jul'!P19</f>
        <v>97465.95</v>
      </c>
      <c r="V19" s="41">
        <f t="shared" si="3"/>
        <v>0.98295564564927984</v>
      </c>
      <c r="W19" s="26">
        <f>'Access-Jul'!Q19</f>
        <v>97465.95</v>
      </c>
      <c r="X19" s="41">
        <f t="shared" si="4"/>
        <v>0.98295564564927984</v>
      </c>
    </row>
    <row r="20" spans="1:24" ht="28.5" customHeight="1">
      <c r="A20" s="31" t="str">
        <f>'Access-Jul'!A20</f>
        <v>26439</v>
      </c>
      <c r="B20" s="27" t="str">
        <f>'Access-Jul'!B20</f>
        <v>INST.FED.DE EDUC.,CIENC.E TEC.DE SAO PAULO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0100</v>
      </c>
      <c r="I20" s="27" t="str">
        <f>'Access-Jul'!K20</f>
        <v>RECURSOS ORDINARIOS</v>
      </c>
      <c r="J20" s="23" t="str">
        <f>'Access-Jul'!L20</f>
        <v>1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85663</v>
      </c>
      <c r="R20" s="26">
        <f t="shared" si="1"/>
        <v>85663</v>
      </c>
      <c r="S20" s="26">
        <f>'Access-Jul'!O20</f>
        <v>84202.83</v>
      </c>
      <c r="T20" s="41">
        <f t="shared" si="2"/>
        <v>0.98295448443318589</v>
      </c>
      <c r="U20" s="26">
        <f>'Access-Jul'!P20</f>
        <v>84202.83</v>
      </c>
      <c r="V20" s="41">
        <f t="shared" si="3"/>
        <v>0.98295448443318589</v>
      </c>
      <c r="W20" s="26">
        <f>'Access-Jul'!Q20</f>
        <v>84202.83</v>
      </c>
      <c r="X20" s="41">
        <f t="shared" si="4"/>
        <v>0.98295448443318589</v>
      </c>
    </row>
    <row r="21" spans="1:24" ht="28.5" customHeight="1">
      <c r="A21" s="31" t="str">
        <f>'Access-Jul'!A21</f>
        <v>40203</v>
      </c>
      <c r="B21" s="27" t="str">
        <f>'Access-Jul'!B21</f>
        <v>FUNDACAO JORGE DUPRAT FIG.DE SEG.MED.TRABALHO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0100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473460</v>
      </c>
      <c r="R21" s="26">
        <f t="shared" si="1"/>
        <v>473460</v>
      </c>
      <c r="S21" s="26">
        <f>'Access-Jul'!O21</f>
        <v>465389.11</v>
      </c>
      <c r="T21" s="41">
        <f t="shared" si="2"/>
        <v>0.98295338571368218</v>
      </c>
      <c r="U21" s="26">
        <f>'Access-Jul'!P21</f>
        <v>465389.11</v>
      </c>
      <c r="V21" s="41">
        <f t="shared" si="3"/>
        <v>0.98295338571368218</v>
      </c>
      <c r="W21" s="26">
        <f>'Access-Jul'!Q21</f>
        <v>465389.11</v>
      </c>
      <c r="X21" s="41">
        <f t="shared" si="4"/>
        <v>0.98295338571368218</v>
      </c>
    </row>
    <row r="22" spans="1:24" ht="28.5" customHeight="1">
      <c r="A22" s="31" t="str">
        <f>'Access-Jul'!A22</f>
        <v>44201</v>
      </c>
      <c r="B22" s="27" t="str">
        <f>'Access-Jul'!B22</f>
        <v>INST.BRAS.DO MEIO AMB.E REC.NAT.RENOVAVEIS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0100</v>
      </c>
      <c r="I22" s="27" t="str">
        <f>'Access-Jul'!K22</f>
        <v>RECURSOS ORDINARIOS</v>
      </c>
      <c r="J22" s="23" t="str">
        <f>'Access-Jul'!L22</f>
        <v>3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66079</v>
      </c>
      <c r="R22" s="26">
        <f t="shared" si="1"/>
        <v>66079</v>
      </c>
      <c r="S22" s="26">
        <f>'Access-Jul'!O22</f>
        <v>0</v>
      </c>
      <c r="T22" s="41">
        <f t="shared" si="2"/>
        <v>0</v>
      </c>
      <c r="U22" s="26">
        <f>'Access-Jul'!P22</f>
        <v>0</v>
      </c>
      <c r="V22" s="41">
        <f t="shared" si="3"/>
        <v>0</v>
      </c>
      <c r="W22" s="26">
        <f>'Access-Jul'!Q22</f>
        <v>0</v>
      </c>
      <c r="X22" s="41">
        <f t="shared" si="4"/>
        <v>0</v>
      </c>
    </row>
    <row r="23" spans="1:24" ht="28.5" customHeight="1">
      <c r="A23" s="31" t="str">
        <f>'Access-Jul'!A23</f>
        <v>44201</v>
      </c>
      <c r="B23" s="27" t="str">
        <f>'Access-Jul'!B23</f>
        <v>INST.BRAS.DO MEIO AMB.E REC.NAT.RENOVAVEIS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1</v>
      </c>
      <c r="H23" s="23" t="str">
        <f>'Access-Jul'!J23</f>
        <v>0100</v>
      </c>
      <c r="I23" s="27" t="str">
        <f>'Access-Jul'!K23</f>
        <v>RECURSOS ORDINARIOS</v>
      </c>
      <c r="J23" s="23" t="str">
        <f>'Access-Jul'!L23</f>
        <v>1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209695</v>
      </c>
      <c r="R23" s="26">
        <f t="shared" si="1"/>
        <v>209695</v>
      </c>
      <c r="S23" s="26">
        <f>'Access-Jul'!O23</f>
        <v>206120.85</v>
      </c>
      <c r="T23" s="41">
        <f t="shared" si="2"/>
        <v>0.98295548296335156</v>
      </c>
      <c r="U23" s="26">
        <f>'Access-Jul'!P23</f>
        <v>206120.85</v>
      </c>
      <c r="V23" s="41">
        <f t="shared" si="3"/>
        <v>0.98295548296335156</v>
      </c>
      <c r="W23" s="26">
        <f>'Access-Jul'!Q23</f>
        <v>206120.85</v>
      </c>
      <c r="X23" s="41">
        <f t="shared" si="4"/>
        <v>0.98295548296335156</v>
      </c>
    </row>
    <row r="24" spans="1:24" ht="28.5" customHeight="1">
      <c r="A24" s="31" t="str">
        <f>'Access-Jul'!A24</f>
        <v>55201</v>
      </c>
      <c r="B24" s="27" t="str">
        <f>'Access-Jul'!B24</f>
        <v>INSTITUTO NACIONAL DO SEGURO SOCIAL - INSS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0100</v>
      </c>
      <c r="I24" s="27" t="str">
        <f>'Access-Jul'!K24</f>
        <v>RECURSOS ORDINARIOS</v>
      </c>
      <c r="J24" s="23" t="str">
        <f>'Access-Jul'!L24</f>
        <v>3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37975328</v>
      </c>
      <c r="R24" s="26">
        <f t="shared" si="1"/>
        <v>37975328</v>
      </c>
      <c r="S24" s="26">
        <f>'Access-Jul'!O24</f>
        <v>34520998.780000001</v>
      </c>
      <c r="T24" s="41">
        <f t="shared" si="2"/>
        <v>0.90903754090023925</v>
      </c>
      <c r="U24" s="26">
        <f>'Access-Jul'!P24</f>
        <v>34520998.780000001</v>
      </c>
      <c r="V24" s="41">
        <f t="shared" si="3"/>
        <v>0.90903754090023925</v>
      </c>
      <c r="W24" s="26">
        <f>'Access-Jul'!Q24</f>
        <v>34520998.780000001</v>
      </c>
      <c r="X24" s="41">
        <f t="shared" si="4"/>
        <v>0.90903754090023925</v>
      </c>
    </row>
    <row r="25" spans="1:24" ht="28.5" customHeight="1">
      <c r="A25" s="31" t="str">
        <f>'Access-Jul'!A25</f>
        <v>55201</v>
      </c>
      <c r="B25" s="27" t="str">
        <f>'Access-Jul'!B25</f>
        <v>INSTITUTO NACIONAL DO SEGURO SOCIAL - INSS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0100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7539383</v>
      </c>
      <c r="R25" s="26">
        <f t="shared" si="1"/>
        <v>7539383</v>
      </c>
      <c r="S25" s="26">
        <f>'Access-Jul'!O25</f>
        <v>7221055.7199999997</v>
      </c>
      <c r="T25" s="41">
        <f t="shared" si="2"/>
        <v>0.9577780728210783</v>
      </c>
      <c r="U25" s="26">
        <f>'Access-Jul'!P25</f>
        <v>7221055.7199999997</v>
      </c>
      <c r="V25" s="41">
        <f t="shared" si="3"/>
        <v>0.9577780728210783</v>
      </c>
      <c r="W25" s="26">
        <f>'Access-Jul'!Q25</f>
        <v>7221055.7199999997</v>
      </c>
      <c r="X25" s="41">
        <f t="shared" si="4"/>
        <v>0.9577780728210783</v>
      </c>
    </row>
    <row r="26" spans="1:24" ht="28.5" customHeight="1">
      <c r="A26" s="31" t="str">
        <f>'Access-Jul'!A26</f>
        <v>55901</v>
      </c>
      <c r="B26" s="27" t="str">
        <f>'Access-Jul'!B26</f>
        <v>FUNDO NACIONAL DE ASSISTENCIA SOCIAL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2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81259165</v>
      </c>
      <c r="R26" s="26">
        <f t="shared" si="1"/>
        <v>81259165</v>
      </c>
      <c r="S26" s="26">
        <f>'Access-Jul'!O26</f>
        <v>79154555.900000006</v>
      </c>
      <c r="T26" s="41">
        <f t="shared" si="2"/>
        <v>0.97410004028468677</v>
      </c>
      <c r="U26" s="26">
        <f>'Access-Jul'!P26</f>
        <v>79154555.900000006</v>
      </c>
      <c r="V26" s="41">
        <f t="shared" si="3"/>
        <v>0.97410004028468677</v>
      </c>
      <c r="W26" s="26">
        <f>'Access-Jul'!Q26</f>
        <v>79154555.900000006</v>
      </c>
      <c r="X26" s="41">
        <f t="shared" si="4"/>
        <v>0.97410004028468677</v>
      </c>
    </row>
    <row r="27" spans="1:24" ht="28.5" customHeight="1">
      <c r="A27" s="31" t="str">
        <f>'Access-Jul'!A27</f>
        <v>55901</v>
      </c>
      <c r="B27" s="27" t="str">
        <f>'Access-Jul'!B27</f>
        <v>FUNDO NACIONAL DE ASSISTENCIA SOCIAL</v>
      </c>
      <c r="C27" s="23" t="str">
        <f>CONCATENATE('Access-Jul'!C27,".",'Access-Jul'!D27)</f>
        <v>28.846</v>
      </c>
      <c r="D27" s="23" t="str">
        <f>CONCATENATE('Access-Jul'!E27,".",'Access-Jul'!G27)</f>
        <v>0901.0625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DE PEQUENO VALOR</v>
      </c>
      <c r="G27" s="23" t="str">
        <f>'Access-Jul'!I27</f>
        <v>2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3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92555394</v>
      </c>
      <c r="Q27" s="26">
        <f>IF('Access-Jul'!N27&gt;0,'Access-Jul'!N27,0)</f>
        <v>0</v>
      </c>
      <c r="R27" s="26">
        <f t="shared" si="1"/>
        <v>92555394</v>
      </c>
      <c r="S27" s="26">
        <f>'Access-Jul'!O27</f>
        <v>92506903.140000001</v>
      </c>
      <c r="T27" s="41">
        <f t="shared" si="2"/>
        <v>0.99947608823317202</v>
      </c>
      <c r="U27" s="26">
        <f>'Access-Jul'!P27</f>
        <v>92506903.140000001</v>
      </c>
      <c r="V27" s="41">
        <f t="shared" si="3"/>
        <v>0.99947608823317202</v>
      </c>
      <c r="W27" s="26">
        <f>'Access-Jul'!Q27</f>
        <v>92506903.140000001</v>
      </c>
      <c r="X27" s="41">
        <f t="shared" si="4"/>
        <v>0.99947608823317202</v>
      </c>
    </row>
    <row r="28" spans="1:24" ht="28.5" customHeight="1">
      <c r="A28" s="31" t="str">
        <f>'Access-Jul'!A28</f>
        <v>55902</v>
      </c>
      <c r="B28" s="27" t="str">
        <f>'Access-Jul'!B28</f>
        <v>FUNDO DO REGIME GERAL DA PREVID.SOCIAL-FRGPS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2264051660</v>
      </c>
      <c r="R28" s="26">
        <f t="shared" si="1"/>
        <v>2264051660</v>
      </c>
      <c r="S28" s="26">
        <f>'Access-Jul'!O28</f>
        <v>2213508161.0500002</v>
      </c>
      <c r="T28" s="41">
        <f t="shared" si="2"/>
        <v>0.9776756423702806</v>
      </c>
      <c r="U28" s="26">
        <f>'Access-Jul'!P28</f>
        <v>2213508161.0500002</v>
      </c>
      <c r="V28" s="41">
        <f t="shared" si="3"/>
        <v>0.9776756423702806</v>
      </c>
      <c r="W28" s="26">
        <f>'Access-Jul'!Q28</f>
        <v>2213508161.0500002</v>
      </c>
      <c r="X28" s="41">
        <f t="shared" si="4"/>
        <v>0.9776756423702806</v>
      </c>
    </row>
    <row r="29" spans="1:24" ht="28.5" customHeight="1">
      <c r="A29" s="31" t="str">
        <f>'Access-Jul'!A29</f>
        <v>55902</v>
      </c>
      <c r="B29" s="27" t="str">
        <f>'Access-Jul'!B29</f>
        <v>FUNDO DO REGIME GERAL DA PREVID.SOCIAL-FRGPS</v>
      </c>
      <c r="C29" s="23" t="str">
        <f>CONCATENATE('Access-Jul'!C29,".",'Access-Jul'!D29)</f>
        <v>28.846</v>
      </c>
      <c r="D29" s="23" t="str">
        <f>CONCATENATE('Access-Jul'!E29,".",'Access-Jul'!G29)</f>
        <v>0901.0625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DE PEQUENO VALOR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3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839523162</v>
      </c>
      <c r="Q29" s="26">
        <f>IF('Access-Jul'!N29&gt;0,'Access-Jul'!N29,0)</f>
        <v>0</v>
      </c>
      <c r="R29" s="26">
        <f t="shared" si="1"/>
        <v>839523162</v>
      </c>
      <c r="S29" s="26">
        <f>'Access-Jul'!O29</f>
        <v>838577477.78999996</v>
      </c>
      <c r="T29" s="41">
        <f t="shared" si="2"/>
        <v>0.99887354601658984</v>
      </c>
      <c r="U29" s="26">
        <f>'Access-Jul'!P29</f>
        <v>838577477.78999996</v>
      </c>
      <c r="V29" s="41">
        <f t="shared" si="3"/>
        <v>0.99887354601658984</v>
      </c>
      <c r="W29" s="26">
        <f>'Access-Jul'!Q29</f>
        <v>838577477.78999996</v>
      </c>
      <c r="X29" s="41">
        <f t="shared" si="4"/>
        <v>0.99887354601658984</v>
      </c>
    </row>
    <row r="30" spans="1:24" ht="28.5" customHeight="1">
      <c r="A30" s="31" t="str">
        <f>'Access-Jul'!A30</f>
        <v>71103</v>
      </c>
      <c r="B30" s="27" t="str">
        <f>'Access-Jul'!B30</f>
        <v>ENCARGOS FINANC.DA UNIAO-SENTENCAS JUDICIAIS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1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5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IF('Access-Jul'!M30&gt;0,'Access-Jul'!M30,0)</f>
        <v>23168353</v>
      </c>
      <c r="R30" s="26">
        <f t="shared" si="1"/>
        <v>23168353</v>
      </c>
      <c r="S30" s="26">
        <f>'Access-Jul'!O30</f>
        <v>19436718.859999999</v>
      </c>
      <c r="T30" s="41">
        <f t="shared" si="2"/>
        <v>0.83893399155304649</v>
      </c>
      <c r="U30" s="26">
        <f>'Access-Jul'!P30</f>
        <v>19436718.859999999</v>
      </c>
      <c r="V30" s="41">
        <f t="shared" si="3"/>
        <v>0.83893399155304649</v>
      </c>
      <c r="W30" s="26">
        <f>'Access-Jul'!Q30</f>
        <v>19436718.859999999</v>
      </c>
      <c r="X30" s="41">
        <f t="shared" si="4"/>
        <v>0.83893399155304649</v>
      </c>
    </row>
    <row r="31" spans="1:24" ht="28.5" customHeight="1">
      <c r="A31" s="31" t="str">
        <f>'Access-Jul'!A31</f>
        <v>71103</v>
      </c>
      <c r="B31" s="27" t="str">
        <f>'Access-Jul'!B31</f>
        <v>ENCARGOS FINANC.DA UNIAO-SENTENCAS JUDICIAIS</v>
      </c>
      <c r="C31" s="23" t="str">
        <f>CONCATENATE('Access-Jul'!C31,".",'Access-Jul'!D31)</f>
        <v>28.846</v>
      </c>
      <c r="D31" s="23" t="str">
        <f>CONCATENATE('Access-Jul'!E31,".",'Access-Jul'!G31)</f>
        <v>0901.0005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(PRECATORIOS)</v>
      </c>
      <c r="G31" s="23" t="str">
        <f>'Access-Jul'!I31</f>
        <v>1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1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0</v>
      </c>
      <c r="Q31" s="26">
        <f>IF('Access-Jul'!N31&gt;0,'Access-Jul'!N31,0)</f>
        <v>68801402</v>
      </c>
      <c r="R31" s="26">
        <f t="shared" si="1"/>
        <v>68801402</v>
      </c>
      <c r="S31" s="26">
        <f>'Access-Jul'!O31</f>
        <v>68503036.599999994</v>
      </c>
      <c r="T31" s="41">
        <f t="shared" si="2"/>
        <v>0.9956633819758498</v>
      </c>
      <c r="U31" s="26">
        <f>'Access-Jul'!P31</f>
        <v>68503036.599999994</v>
      </c>
      <c r="V31" s="41">
        <f t="shared" si="3"/>
        <v>0.9956633819758498</v>
      </c>
      <c r="W31" s="26">
        <f>'Access-Jul'!Q31</f>
        <v>68503036.599999994</v>
      </c>
      <c r="X31" s="41">
        <f t="shared" si="4"/>
        <v>0.9956633819758498</v>
      </c>
    </row>
    <row r="32" spans="1:24" ht="28.5" customHeight="1">
      <c r="A32" s="31" t="str">
        <f>'Access-Jul'!A32</f>
        <v>71103</v>
      </c>
      <c r="B32" s="27" t="str">
        <f>'Access-Jul'!B32</f>
        <v>ENCARGOS FINANC.DA UNIAO-SENTENCAS JUDICIAIS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1</v>
      </c>
      <c r="H32" s="23" t="str">
        <f>'Access-Jul'!J32</f>
        <v>0144</v>
      </c>
      <c r="I32" s="27" t="str">
        <f>'Access-Jul'!K32</f>
        <v>TITULOS DE RESPONSABILID.DO TESOURO NACIONAL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899763337</v>
      </c>
      <c r="R32" s="26">
        <f t="shared" si="1"/>
        <v>899763337</v>
      </c>
      <c r="S32" s="26">
        <f>'Access-Jul'!O32</f>
        <v>788687344.69000006</v>
      </c>
      <c r="T32" s="41">
        <f t="shared" si="2"/>
        <v>0.87654976843094023</v>
      </c>
      <c r="U32" s="26">
        <f>'Access-Jul'!P32</f>
        <v>788687344.69000006</v>
      </c>
      <c r="V32" s="41">
        <f t="shared" si="3"/>
        <v>0.87654976843094023</v>
      </c>
      <c r="W32" s="26">
        <f>'Access-Jul'!Q32</f>
        <v>788687344.69000006</v>
      </c>
      <c r="X32" s="41">
        <f t="shared" si="4"/>
        <v>0.87654976843094023</v>
      </c>
    </row>
    <row r="33" spans="1:24" ht="28.5" customHeight="1">
      <c r="A33" s="31" t="str">
        <f>'Access-Jul'!A33</f>
        <v>71103</v>
      </c>
      <c r="B33" s="27" t="str">
        <f>'Access-Jul'!B33</f>
        <v>ENCARGOS FINANC.DA UNIAO-SENTENCAS JUDICIAIS</v>
      </c>
      <c r="C33" s="23" t="str">
        <f>CONCATENATE('Access-Jul'!C33,".",'Access-Jul'!D33)</f>
        <v>28.846</v>
      </c>
      <c r="D33" s="23" t="str">
        <f>CONCATENATE('Access-Jul'!E33,".",'Access-Jul'!G33)</f>
        <v>0901.00G5</v>
      </c>
      <c r="E33" s="27" t="str">
        <f>'Access-Jul'!F33</f>
        <v>OPERACOES ESPECIAIS: CUMPRIMENTO DE SENTENCAS JUDICIAIS</v>
      </c>
      <c r="F33" s="27" t="str">
        <f>'Access-Jul'!H33</f>
        <v>CONTRIBUICAO DA UNIAO, DE SUAS AUTARQUIAS E FUNDACOES PARA O</v>
      </c>
      <c r="G33" s="23" t="str">
        <f>'Access-Jul'!I33</f>
        <v>1</v>
      </c>
      <c r="H33" s="23" t="str">
        <f>'Access-Jul'!J33</f>
        <v>0100</v>
      </c>
      <c r="I33" s="27" t="str">
        <f>'Access-Jul'!K33</f>
        <v>RECURSOS ORDINARIOS</v>
      </c>
      <c r="J33" s="23" t="str">
        <f>'Access-Jul'!L33</f>
        <v>1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3049954</v>
      </c>
      <c r="Q33" s="26">
        <f>IF('Access-Jul'!N33&gt;0,'Access-Jul'!N33,0)</f>
        <v>0</v>
      </c>
      <c r="R33" s="26">
        <f t="shared" si="1"/>
        <v>3049954</v>
      </c>
      <c r="S33" s="26">
        <f>'Access-Jul'!O33</f>
        <v>3049951.36</v>
      </c>
      <c r="T33" s="41">
        <f t="shared" si="2"/>
        <v>0.99999913441317467</v>
      </c>
      <c r="U33" s="26">
        <f>'Access-Jul'!P33</f>
        <v>3049949.26</v>
      </c>
      <c r="V33" s="41">
        <f t="shared" si="3"/>
        <v>0.99999844587820008</v>
      </c>
      <c r="W33" s="26">
        <f>'Access-Jul'!Q33</f>
        <v>3049949.26</v>
      </c>
      <c r="X33" s="41">
        <f t="shared" si="4"/>
        <v>0.99999844587820008</v>
      </c>
    </row>
    <row r="34" spans="1:24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0901.0625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DE PEQUENO VALOR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>K34+L34-M34</f>
        <v>0</v>
      </c>
      <c r="O34" s="24"/>
      <c r="P34" s="26">
        <f>IF('Access-Jul'!N34=0,'Access-Jul'!M34,0)</f>
        <v>86405</v>
      </c>
      <c r="Q34" s="26">
        <f>IF('Access-Jul'!N34&gt;0,'Access-Jul'!N34,0)</f>
        <v>0</v>
      </c>
      <c r="R34" s="26">
        <f>N34-O34+P34+Q34</f>
        <v>86405</v>
      </c>
      <c r="S34" s="26">
        <f>'Access-Jul'!O34</f>
        <v>86403.59</v>
      </c>
      <c r="T34" s="41">
        <f>IF(R34&gt;0,S34/R34,0)</f>
        <v>0.99998368149991312</v>
      </c>
      <c r="U34" s="26">
        <f>'Access-Jul'!P34</f>
        <v>86403.59</v>
      </c>
      <c r="V34" s="41">
        <f>IF(R34&gt;0,U34/R34,0)</f>
        <v>0.99998368149991312</v>
      </c>
      <c r="W34" s="26">
        <f>'Access-Jul'!Q34</f>
        <v>86403.59</v>
      </c>
      <c r="X34" s="41">
        <f>IF(R34&gt;0,W34/R34,0)</f>
        <v>0.99998368149991312</v>
      </c>
    </row>
    <row r="35" spans="1:24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0901.0625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DE PEQUENO VALOR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>K35+L35-M35</f>
        <v>0</v>
      </c>
      <c r="O35" s="24"/>
      <c r="P35" s="26">
        <f>IF('Access-Jul'!N35=0,'Access-Jul'!M35,0)</f>
        <v>227407209</v>
      </c>
      <c r="Q35" s="26">
        <f>IF('Access-Jul'!N35&gt;0,'Access-Jul'!N35,0)</f>
        <v>0</v>
      </c>
      <c r="R35" s="26">
        <f>N35-O35+P35+Q35</f>
        <v>227407209</v>
      </c>
      <c r="S35" s="26">
        <f>'Access-Jul'!O35</f>
        <v>226974209.63999999</v>
      </c>
      <c r="T35" s="41">
        <f>IF(R35&gt;0,S35/R35,0)</f>
        <v>0.99809592949183945</v>
      </c>
      <c r="U35" s="26">
        <f>'Access-Jul'!P35</f>
        <v>226974209.63999999</v>
      </c>
      <c r="V35" s="41">
        <f>IF(R35&gt;0,U35/R35,0)</f>
        <v>0.99809592949183945</v>
      </c>
      <c r="W35" s="26">
        <f>'Access-Jul'!Q35</f>
        <v>226974209.63999999</v>
      </c>
      <c r="X35" s="41">
        <f>IF(R35&gt;0,W35/R35,0)</f>
        <v>0.99809592949183945</v>
      </c>
    </row>
    <row r="36" spans="1:24" ht="28.5" customHeight="1" thickBo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0901.0625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DE PEQUENO VALOR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>K36+L36-M36</f>
        <v>0</v>
      </c>
      <c r="O36" s="24"/>
      <c r="P36" s="26">
        <f>IF('Access-Jul'!N36=0,'Access-Jul'!M36,0)</f>
        <v>56485130</v>
      </c>
      <c r="Q36" s="26">
        <f>IF('Access-Jul'!N36&gt;0,'Access-Jul'!N36,0)</f>
        <v>0</v>
      </c>
      <c r="R36" s="26">
        <f>N36-O36+P36+Q36</f>
        <v>56485130</v>
      </c>
      <c r="S36" s="26">
        <f>'Access-Jul'!O36</f>
        <v>56460235.939999998</v>
      </c>
      <c r="T36" s="41">
        <f>IF(R36&gt;0,S36/R36,0)</f>
        <v>0.99955928117718762</v>
      </c>
      <c r="U36" s="26">
        <f>'Access-Jul'!P36</f>
        <v>56460235.939999998</v>
      </c>
      <c r="V36" s="41">
        <f>IF(R36&gt;0,U36/R36,0)</f>
        <v>0.99955928117718762</v>
      </c>
      <c r="W36" s="26">
        <f>'Access-Jul'!Q36</f>
        <v>56460235.939999998</v>
      </c>
      <c r="X36" s="41">
        <f>IF(R36&gt;0,W36/R36,0)</f>
        <v>0.99955928117718762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1219107254</v>
      </c>
      <c r="Q37" s="42">
        <f t="shared" si="5"/>
        <v>3482786049</v>
      </c>
      <c r="R37" s="42">
        <f t="shared" si="5"/>
        <v>4701893303</v>
      </c>
      <c r="S37" s="42">
        <f t="shared" si="5"/>
        <v>4525645472.1500006</v>
      </c>
      <c r="T37" s="43">
        <f>IF(R37&gt;0,S37/R37,0)</f>
        <v>0.96251556139363137</v>
      </c>
      <c r="U37" s="42">
        <f>SUM(U10:U36)</f>
        <v>4525645470.0500002</v>
      </c>
      <c r="V37" s="43">
        <f>IF(R37&gt;0,U37/R37,0)</f>
        <v>0.96251556094700264</v>
      </c>
      <c r="W37" s="42">
        <f>SUM(W10:W36)</f>
        <v>4525645470.0500002</v>
      </c>
      <c r="X37" s="43">
        <f>IF(R37&gt;0,W37/R37,0)</f>
        <v>0.96251556094700264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4701893303</v>
      </c>
      <c r="S41" s="54">
        <f>SUM(S37)</f>
        <v>4525645472.1500006</v>
      </c>
      <c r="T41" s="52"/>
      <c r="U41" s="54">
        <f>SUM(U37)</f>
        <v>4525645470.0500002</v>
      </c>
      <c r="V41" s="52"/>
      <c r="W41" s="54">
        <f>SUM(W37)</f>
        <v>4525645470.0500002</v>
      </c>
      <c r="X41" s="49"/>
    </row>
    <row r="42" spans="1:24" ht="33.75" customHeight="1">
      <c r="A42" s="1"/>
      <c r="B42" s="1"/>
      <c r="C42" s="1"/>
      <c r="N42" s="58" t="s">
        <v>137</v>
      </c>
      <c r="O42" s="55"/>
      <c r="P42" s="53"/>
      <c r="R42" s="50">
        <f>'Access-Jul'!M38</f>
        <v>4701893303</v>
      </c>
      <c r="S42" s="50">
        <f>'Access-Jul'!O38</f>
        <v>4525645472.1500006</v>
      </c>
      <c r="T42" s="51"/>
      <c r="U42" s="50">
        <f>'Access-Jul'!P38</f>
        <v>4525645470.0500002</v>
      </c>
      <c r="V42" s="51"/>
      <c r="W42" s="50">
        <f>'Access-Jul'!Q38</f>
        <v>4525645470.0500002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4701893303</v>
      </c>
      <c r="S45" s="44">
        <v>4525645472.1499996</v>
      </c>
      <c r="T45" s="44"/>
      <c r="U45" s="44">
        <v>4525645470.0500002</v>
      </c>
      <c r="V45" s="44"/>
      <c r="W45" s="44">
        <v>4525645470.0500002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7:J37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46"/>
  <sheetViews>
    <sheetView showGridLines="0" view="pageBreakPreview" topLeftCell="J37" zoomScaleNormal="100" zoomScaleSheetLayoutView="100" workbookViewId="0">
      <selection activeCell="N35" sqref="N35"/>
    </sheetView>
  </sheetViews>
  <sheetFormatPr defaultRowHeight="25.5" customHeight="1"/>
  <cols>
    <col min="1" max="1" width="16.140625" style="71" customWidth="1"/>
    <col min="2" max="2" width="48" style="71" customWidth="1"/>
    <col min="3" max="3" width="11.85546875" style="71" customWidth="1"/>
    <col min="4" max="4" width="18.85546875" style="71" customWidth="1"/>
    <col min="5" max="5" width="56.42578125" style="71" customWidth="1"/>
    <col min="6" max="6" width="63.42578125" style="71" customWidth="1"/>
    <col min="7" max="7" width="7.85546875" style="71" customWidth="1"/>
    <col min="8" max="8" width="9.140625" style="71"/>
    <col min="9" max="9" width="27.140625" style="71" customWidth="1"/>
    <col min="10" max="10" width="5.85546875" style="71" customWidth="1"/>
    <col min="11" max="11" width="9.140625" style="71"/>
    <col min="12" max="12" width="14" style="71" customWidth="1"/>
    <col min="13" max="14" width="14.140625" style="71" customWidth="1"/>
    <col min="15" max="15" width="16.5703125" style="71" customWidth="1"/>
    <col min="16" max="17" width="18" style="71" customWidth="1"/>
    <col min="18" max="18" width="31" style="71" customWidth="1"/>
    <col min="19" max="19" width="31.85546875" style="71" customWidth="1"/>
    <col min="20" max="20" width="12.85546875" style="71" customWidth="1"/>
    <col min="21" max="21" width="22" style="71" customWidth="1"/>
    <col min="22" max="22" width="15.42578125" style="71" bestFit="1" customWidth="1"/>
    <col min="23" max="23" width="17.140625" style="71" customWidth="1"/>
    <col min="24" max="16384" width="9.140625" style="7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42948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68" t="s">
        <v>71</v>
      </c>
      <c r="M8" s="68" t="s">
        <v>72</v>
      </c>
      <c r="N8" s="102"/>
      <c r="O8" s="102"/>
      <c r="P8" s="9" t="s">
        <v>4</v>
      </c>
      <c r="Q8" s="9" t="s">
        <v>5</v>
      </c>
      <c r="R8" s="102"/>
      <c r="S8" s="69" t="s">
        <v>7</v>
      </c>
      <c r="T8" s="11" t="s">
        <v>8</v>
      </c>
      <c r="U8" s="69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70" t="s">
        <v>73</v>
      </c>
      <c r="B9" s="70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70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0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'Access-Ago'!A10</f>
        <v>20201</v>
      </c>
      <c r="B10" s="27" t="str">
        <f>'Access-Ago'!B10</f>
        <v>INSTIT.NAC.DE COLONIZ.E REF.AGRARIA - INCRA</v>
      </c>
      <c r="C10" s="23" t="str">
        <f>CONCATENATE('Access-Ago'!C10,".",'Access-Ago'!D10)</f>
        <v>28.846</v>
      </c>
      <c r="D10" s="23" t="str">
        <f>CONCATENATE('Access-Ago'!E10,".",'Access-Ago'!G10)</f>
        <v>0901.0005</v>
      </c>
      <c r="E10" s="27" t="str">
        <f>'Access-Ago'!F10</f>
        <v>OPERACOES ESPECIAIS: CUMPRIMENTO DE SENTENCAS JUDICIAIS</v>
      </c>
      <c r="F10" s="37" t="str">
        <f>'Access-Ago'!H10</f>
        <v>SENTENCAS JUDICIAIS TRANSITADAS EM JULGADO (PRECATORIOS)</v>
      </c>
      <c r="G10" s="23" t="str">
        <f>'Access-Ago'!I10</f>
        <v>1</v>
      </c>
      <c r="H10" s="23" t="str">
        <f>'Access-Ago'!J10</f>
        <v>0100</v>
      </c>
      <c r="I10" s="27" t="str">
        <f>'Access-Ago'!K10</f>
        <v>RECURSOS ORDINARIOS</v>
      </c>
      <c r="J10" s="23" t="str">
        <f>'Access-Ago'!L10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IF('Access-Ago'!N10=0,'Access-Ago'!M10,0)</f>
        <v>0</v>
      </c>
      <c r="Q10" s="26">
        <f>IF('Access-Ago'!N10&gt;0,'Access-Ago'!N10,0)</f>
        <v>78632149</v>
      </c>
      <c r="R10" s="26">
        <f t="shared" ref="R10:R33" si="1">N10-O10+P10+Q10</f>
        <v>78632149</v>
      </c>
      <c r="S10" s="26">
        <f>'Access-Ago'!O10</f>
        <v>78632148.159999996</v>
      </c>
      <c r="T10" s="41">
        <f t="shared" ref="T10:T33" si="2">IF(R10&gt;0,S10/R10,0)</f>
        <v>0.99999998931734646</v>
      </c>
      <c r="U10" s="26">
        <f>'Access-Ago'!P10</f>
        <v>78632148.159999996</v>
      </c>
      <c r="V10" s="41">
        <f t="shared" ref="V10:V33" si="3">IF(R10&gt;0,U10/R10,0)</f>
        <v>0.99999998931734646</v>
      </c>
      <c r="W10" s="26">
        <f>'Access-Ago'!Q10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'Access-Ago'!A11</f>
        <v>20201</v>
      </c>
      <c r="B11" s="27" t="str">
        <f>'Access-Ago'!B11</f>
        <v>INSTIT.NAC.DE COLONIZ.E REF.AGRARIA - INCRA</v>
      </c>
      <c r="C11" s="23" t="str">
        <f>CONCATENATE('Access-Ago'!C11,".",'Access-Ago'!D11)</f>
        <v>28.846</v>
      </c>
      <c r="D11" s="23" t="str">
        <f>CONCATENATE('Access-Ago'!E11,".",'Access-Ago'!G11)</f>
        <v>0901.0005</v>
      </c>
      <c r="E11" s="27" t="str">
        <f>'Access-Ago'!F11</f>
        <v>OPERACOES ESPECIAIS: CUMPRIMENTO DE SENTENCAS JUDICIAIS</v>
      </c>
      <c r="F11" s="27" t="str">
        <f>'Access-Ago'!H11</f>
        <v>SENTENCAS JUDICIAIS TRANSITADAS EM JULGADO (PRECATORIOS)</v>
      </c>
      <c r="G11" s="23" t="str">
        <f>'Access-Ago'!I11</f>
        <v>1</v>
      </c>
      <c r="H11" s="23" t="str">
        <f>'Access-Ago'!J11</f>
        <v>0100</v>
      </c>
      <c r="I11" s="27" t="str">
        <f>'Access-Ago'!K11</f>
        <v>RECURSOS ORDINARIOS</v>
      </c>
      <c r="J11" s="23" t="str">
        <f>'Access-Ago'!L11</f>
        <v>3</v>
      </c>
      <c r="K11" s="26"/>
      <c r="L11" s="26"/>
      <c r="M11" s="26"/>
      <c r="N11" s="24">
        <f t="shared" si="0"/>
        <v>0</v>
      </c>
      <c r="O11" s="26"/>
      <c r="P11" s="26">
        <f>IF('Access-Ago'!N11=0,'Access-Ago'!M11,0)</f>
        <v>0</v>
      </c>
      <c r="Q11" s="26">
        <f>IF('Access-Ago'!N11&gt;0,'Access-Ago'!N11,0)</f>
        <v>901710</v>
      </c>
      <c r="R11" s="26">
        <f t="shared" si="1"/>
        <v>901710</v>
      </c>
      <c r="S11" s="26">
        <f>'Access-Ago'!O11</f>
        <v>901709.03</v>
      </c>
      <c r="T11" s="41">
        <f t="shared" si="2"/>
        <v>0.99999892426611658</v>
      </c>
      <c r="U11" s="26">
        <f>'Access-Ago'!P11</f>
        <v>901709.03</v>
      </c>
      <c r="V11" s="41">
        <f t="shared" si="3"/>
        <v>0.99999892426611658</v>
      </c>
      <c r="W11" s="26">
        <f>'Access-Ago'!Q11</f>
        <v>901709.03</v>
      </c>
      <c r="X11" s="41">
        <f t="shared" si="4"/>
        <v>0.99999892426611658</v>
      </c>
    </row>
    <row r="12" spans="1:24" ht="28.5" customHeight="1">
      <c r="A12" s="31" t="str">
        <f>'Access-Ago'!A12</f>
        <v>24204</v>
      </c>
      <c r="B12" s="27" t="str">
        <f>'Access-Ago'!B12</f>
        <v>COMISSAO NACIONAL DE ENERGIA NUCLEAR - CNEN</v>
      </c>
      <c r="C12" s="23" t="str">
        <f>CONCATENATE('Access-Ago'!C12,".",'Access-Ago'!D12)</f>
        <v>28.846</v>
      </c>
      <c r="D12" s="23" t="str">
        <f>CONCATENATE('Access-Ago'!E12,".",'Access-Ago'!G12)</f>
        <v>0901.0005</v>
      </c>
      <c r="E12" s="27" t="str">
        <f>'Access-Ago'!F12</f>
        <v>OPERACOES ESPECIAIS: CUMPRIMENTO DE SENTENCAS JUDICIAIS</v>
      </c>
      <c r="F12" s="27" t="str">
        <f>'Access-Ago'!H12</f>
        <v>SENTENCAS JUDICIAIS TRANSITADAS EM JULGADO (PRECATORIOS)</v>
      </c>
      <c r="G12" s="23" t="str">
        <f>'Access-Ago'!I12</f>
        <v>1</v>
      </c>
      <c r="H12" s="23" t="str">
        <f>'Access-Ago'!J12</f>
        <v>0100</v>
      </c>
      <c r="I12" s="27" t="str">
        <f>'Access-Ago'!K12</f>
        <v>RECURSOS ORDINARIOS</v>
      </c>
      <c r="J12" s="23" t="str">
        <f>'Access-Ago'!L12</f>
        <v>1</v>
      </c>
      <c r="K12" s="26"/>
      <c r="L12" s="26"/>
      <c r="M12" s="26"/>
      <c r="N12" s="24">
        <f t="shared" si="0"/>
        <v>0</v>
      </c>
      <c r="O12" s="26"/>
      <c r="P12" s="26">
        <f>IF('Access-Ago'!N12=0,'Access-Ago'!M12,0)</f>
        <v>0</v>
      </c>
      <c r="Q12" s="26">
        <f>IF('Access-Ago'!N12&gt;0,'Access-Ago'!N12,0)</f>
        <v>1465928</v>
      </c>
      <c r="R12" s="26">
        <f t="shared" si="1"/>
        <v>1465928</v>
      </c>
      <c r="S12" s="26">
        <f>'Access-Ago'!O12</f>
        <v>1465927.08</v>
      </c>
      <c r="T12" s="41">
        <f t="shared" si="2"/>
        <v>0.99999937241119619</v>
      </c>
      <c r="U12" s="26">
        <f>'Access-Ago'!P12</f>
        <v>1465927.08</v>
      </c>
      <c r="V12" s="41">
        <f t="shared" si="3"/>
        <v>0.99999937241119619</v>
      </c>
      <c r="W12" s="26">
        <f>'Access-Ago'!Q12</f>
        <v>1465927.08</v>
      </c>
      <c r="X12" s="41">
        <f t="shared" si="4"/>
        <v>0.99999937241119619</v>
      </c>
    </row>
    <row r="13" spans="1:24" ht="28.5" customHeight="1">
      <c r="A13" s="31" t="str">
        <f>'Access-Ago'!A13</f>
        <v>25201</v>
      </c>
      <c r="B13" s="27" t="str">
        <f>'Access-Ago'!B13</f>
        <v>BANCO CENTRAL DO BRASIL</v>
      </c>
      <c r="C13" s="23" t="str">
        <f>CONCATENATE('Access-Ago'!C13,".",'Access-Ago'!D13)</f>
        <v>28.846</v>
      </c>
      <c r="D13" s="23" t="str">
        <f>CONCATENATE('Access-Ago'!E13,".",'Access-Ago'!G13)</f>
        <v>0901.0005</v>
      </c>
      <c r="E13" s="27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3" t="str">
        <f>'Access-Ago'!I13</f>
        <v>1</v>
      </c>
      <c r="H13" s="23" t="str">
        <f>'Access-Ago'!J13</f>
        <v>0100</v>
      </c>
      <c r="I13" s="27" t="str">
        <f>'Access-Ago'!K13</f>
        <v>RECURSOS ORDINARIOS</v>
      </c>
      <c r="J13" s="23" t="str">
        <f>'Access-Ago'!L13</f>
        <v>3</v>
      </c>
      <c r="K13" s="26"/>
      <c r="L13" s="26"/>
      <c r="M13" s="26"/>
      <c r="N13" s="24">
        <f t="shared" si="0"/>
        <v>0</v>
      </c>
      <c r="O13" s="26"/>
      <c r="P13" s="26">
        <f>IF('Access-Ago'!N13=0,'Access-Ago'!M13,0)</f>
        <v>0</v>
      </c>
      <c r="Q13" s="26">
        <f>IF('Access-Ago'!N13&gt;0,'Access-Ago'!N13,0)</f>
        <v>10010111</v>
      </c>
      <c r="R13" s="26">
        <f t="shared" si="1"/>
        <v>10010111</v>
      </c>
      <c r="S13" s="26">
        <f>'Access-Ago'!O13</f>
        <v>10010110.189999999</v>
      </c>
      <c r="T13" s="41">
        <f t="shared" si="2"/>
        <v>0.99999991908181629</v>
      </c>
      <c r="U13" s="26">
        <f>'Access-Ago'!P13</f>
        <v>10010110.189999999</v>
      </c>
      <c r="V13" s="41">
        <f t="shared" si="3"/>
        <v>0.99999991908181629</v>
      </c>
      <c r="W13" s="26">
        <f>'Access-Ago'!Q13</f>
        <v>10010110.189999999</v>
      </c>
      <c r="X13" s="41">
        <f t="shared" si="4"/>
        <v>0.99999991908181629</v>
      </c>
    </row>
    <row r="14" spans="1:24" ht="28.5" customHeight="1">
      <c r="A14" s="31" t="str">
        <f>'Access-Ago'!A14</f>
        <v>26262</v>
      </c>
      <c r="B14" s="27" t="str">
        <f>'Access-Ago'!B14</f>
        <v>UNIVERSIDADE FEDERAL DE SAO PAULO</v>
      </c>
      <c r="C14" s="23" t="str">
        <f>CONCATENATE('Access-Ago'!C14,".",'Access-Ago'!D14)</f>
        <v>28.846</v>
      </c>
      <c r="D14" s="23" t="str">
        <f>CONCATENATE('Access-Ago'!E14,".",'Access-Ago'!G14)</f>
        <v>0901.0005</v>
      </c>
      <c r="E14" s="27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3" t="str">
        <f>'Access-Ago'!I14</f>
        <v>1</v>
      </c>
      <c r="H14" s="23" t="str">
        <f>'Access-Ago'!J14</f>
        <v>0100</v>
      </c>
      <c r="I14" s="27" t="str">
        <f>'Access-Ago'!K14</f>
        <v>RECURSOS ORDINARIOS</v>
      </c>
      <c r="J14" s="23" t="str">
        <f>'Access-Ago'!L14</f>
        <v>3</v>
      </c>
      <c r="K14" s="24"/>
      <c r="L14" s="24"/>
      <c r="M14" s="24"/>
      <c r="N14" s="24">
        <f t="shared" si="0"/>
        <v>0</v>
      </c>
      <c r="O14" s="24"/>
      <c r="P14" s="26">
        <f>IF('Access-Ago'!N14=0,'Access-Ago'!M14,0)</f>
        <v>0</v>
      </c>
      <c r="Q14" s="26">
        <f>IF('Access-Ago'!N14&gt;0,'Access-Ago'!N14,0)</f>
        <v>64364</v>
      </c>
      <c r="R14" s="26">
        <f t="shared" si="1"/>
        <v>64364</v>
      </c>
      <c r="S14" s="26">
        <f>'Access-Ago'!O14</f>
        <v>64363.69</v>
      </c>
      <c r="T14" s="41">
        <f t="shared" si="2"/>
        <v>0.99999518364303031</v>
      </c>
      <c r="U14" s="26">
        <f>'Access-Ago'!P14</f>
        <v>64363.69</v>
      </c>
      <c r="V14" s="41">
        <f t="shared" si="3"/>
        <v>0.99999518364303031</v>
      </c>
      <c r="W14" s="26">
        <f>'Access-Ago'!Q14</f>
        <v>64363.69</v>
      </c>
      <c r="X14" s="41">
        <f t="shared" si="4"/>
        <v>0.99999518364303031</v>
      </c>
    </row>
    <row r="15" spans="1:24" ht="28.5" customHeight="1">
      <c r="A15" s="31" t="str">
        <f>'Access-Ago'!A15</f>
        <v>26262</v>
      </c>
      <c r="B15" s="27" t="str">
        <f>'Access-Ago'!B15</f>
        <v>UNIVERSIDADE FEDERAL DE SAO PAULO</v>
      </c>
      <c r="C15" s="23" t="str">
        <f>CONCATENATE('Access-Ago'!C15,".",'Access-Ago'!D15)</f>
        <v>28.846</v>
      </c>
      <c r="D15" s="23" t="str">
        <f>CONCATENATE('Access-Ago'!E15,".",'Access-Ago'!G15)</f>
        <v>0901.0005</v>
      </c>
      <c r="E15" s="27" t="str">
        <f>'Access-Ago'!F15</f>
        <v>OPERACOES ESPECIAIS: CUMPRIMENTO DE SENTENCAS JUDICIAIS</v>
      </c>
      <c r="F15" s="27" t="str">
        <f>'Access-Ago'!H15</f>
        <v>SENTENCAS JUDICIAIS TRANSITADAS EM JULGADO (PRECATORIOS)</v>
      </c>
      <c r="G15" s="23" t="str">
        <f>'Access-Ago'!I15</f>
        <v>1</v>
      </c>
      <c r="H15" s="23" t="str">
        <f>'Access-Ago'!J15</f>
        <v>0100</v>
      </c>
      <c r="I15" s="27" t="str">
        <f>'Access-Ago'!K15</f>
        <v>RECURSOS ORDINARIOS</v>
      </c>
      <c r="J15" s="23" t="str">
        <f>'Access-Ago'!L15</f>
        <v>1</v>
      </c>
      <c r="K15" s="26"/>
      <c r="L15" s="26"/>
      <c r="M15" s="26"/>
      <c r="N15" s="24">
        <f t="shared" si="0"/>
        <v>0</v>
      </c>
      <c r="O15" s="26"/>
      <c r="P15" s="26">
        <f>IF('Access-Ago'!N15=0,'Access-Ago'!M15,0)</f>
        <v>0</v>
      </c>
      <c r="Q15" s="26">
        <f>IF('Access-Ago'!N15&gt;0,'Access-Ago'!N15,0)</f>
        <v>3218529</v>
      </c>
      <c r="R15" s="26">
        <f t="shared" si="1"/>
        <v>3218529</v>
      </c>
      <c r="S15" s="26">
        <f>'Access-Ago'!O15</f>
        <v>3218528.99</v>
      </c>
      <c r="T15" s="41">
        <f t="shared" si="2"/>
        <v>0.99999999689299057</v>
      </c>
      <c r="U15" s="26">
        <f>'Access-Ago'!P15</f>
        <v>3218528.99</v>
      </c>
      <c r="V15" s="41">
        <f t="shared" si="3"/>
        <v>0.99999999689299057</v>
      </c>
      <c r="W15" s="26">
        <f>'Access-Ago'!Q15</f>
        <v>3218528.99</v>
      </c>
      <c r="X15" s="41">
        <f t="shared" si="4"/>
        <v>0.99999999689299057</v>
      </c>
    </row>
    <row r="16" spans="1:24" ht="28.5" customHeight="1">
      <c r="A16" s="31" t="str">
        <f>'Access-Ago'!A16</f>
        <v>26280</v>
      </c>
      <c r="B16" s="27" t="str">
        <f>'Access-Ago'!B16</f>
        <v>FUNDACAO UNIVERSIDADE FEDERAL DE SAO CARLOS</v>
      </c>
      <c r="C16" s="23" t="str">
        <f>CONCATENATE('Access-Ago'!C16,".",'Access-Ago'!D16)</f>
        <v>28.846</v>
      </c>
      <c r="D16" s="23" t="str">
        <f>CONCATENATE('Access-Ago'!E16,".",'Access-Ago'!G16)</f>
        <v>0901.0005</v>
      </c>
      <c r="E16" s="27" t="str">
        <f>'Access-Ago'!F16</f>
        <v>OPERACOES ESPECIAIS: CUMPRIMENTO DE SENTENCAS JUDICIAIS</v>
      </c>
      <c r="F16" s="27" t="str">
        <f>'Access-Ago'!H16</f>
        <v>SENTENCAS JUDICIAIS TRANSITADAS EM JULGADO (PRECATORIOS)</v>
      </c>
      <c r="G16" s="23" t="str">
        <f>'Access-Ago'!I16</f>
        <v>1</v>
      </c>
      <c r="H16" s="23" t="str">
        <f>'Access-Ago'!J16</f>
        <v>0100</v>
      </c>
      <c r="I16" s="27" t="str">
        <f>'Access-Ago'!K16</f>
        <v>RECURSOS ORDINARIOS</v>
      </c>
      <c r="J16" s="23" t="str">
        <f>'Access-Ago'!L16</f>
        <v>1</v>
      </c>
      <c r="K16" s="26"/>
      <c r="L16" s="26"/>
      <c r="M16" s="26"/>
      <c r="N16" s="24">
        <f t="shared" si="0"/>
        <v>0</v>
      </c>
      <c r="O16" s="26"/>
      <c r="P16" s="26">
        <f>IF('Access-Ago'!N16=0,'Access-Ago'!M16,0)</f>
        <v>0</v>
      </c>
      <c r="Q16" s="26">
        <f>IF('Access-Ago'!N16&gt;0,'Access-Ago'!N16,0)</f>
        <v>226916</v>
      </c>
      <c r="R16" s="26">
        <f t="shared" si="1"/>
        <v>226916</v>
      </c>
      <c r="S16" s="26">
        <f>'Access-Ago'!O16</f>
        <v>226915.65</v>
      </c>
      <c r="T16" s="41">
        <f t="shared" si="2"/>
        <v>0.99999845757901595</v>
      </c>
      <c r="U16" s="26">
        <f>'Access-Ago'!P16</f>
        <v>226915.65</v>
      </c>
      <c r="V16" s="41">
        <f t="shared" si="3"/>
        <v>0.99999845757901595</v>
      </c>
      <c r="W16" s="26">
        <f>'Access-Ago'!Q16</f>
        <v>226915.65</v>
      </c>
      <c r="X16" s="41">
        <f t="shared" si="4"/>
        <v>0.99999845757901595</v>
      </c>
    </row>
    <row r="17" spans="1:24" ht="28.5" customHeight="1">
      <c r="A17" s="31" t="str">
        <f>'Access-Ago'!A17</f>
        <v>26283</v>
      </c>
      <c r="B17" s="27" t="str">
        <f>'Access-Ago'!B17</f>
        <v>FUNDACAO UNIVERSIDADE FED.DE MATO GROS.DO SUL</v>
      </c>
      <c r="C17" s="23" t="str">
        <f>CONCATENATE('Access-Ago'!C17,".",'Access-Ago'!D17)</f>
        <v>28.846</v>
      </c>
      <c r="D17" s="23" t="str">
        <f>CONCATENATE('Access-Ago'!E17,".",'Access-Ago'!G17)</f>
        <v>0901.0005</v>
      </c>
      <c r="E17" s="27" t="str">
        <f>'Access-Ago'!F17</f>
        <v>OPERACOES ESPECIAIS: CUMPRIMENTO DE SENTENCAS JUDICIAIS</v>
      </c>
      <c r="F17" s="27" t="str">
        <f>'Access-Ago'!H17</f>
        <v>SENTENCAS JUDICIAIS TRANSITADAS EM JULGADO (PRECATORIOS)</v>
      </c>
      <c r="G17" s="23" t="str">
        <f>'Access-Ago'!I17</f>
        <v>1</v>
      </c>
      <c r="H17" s="23" t="str">
        <f>'Access-Ago'!J17</f>
        <v>0100</v>
      </c>
      <c r="I17" s="27" t="str">
        <f>'Access-Ago'!K17</f>
        <v>RECURSOS ORDINARIOS</v>
      </c>
      <c r="J17" s="23" t="str">
        <f>'Access-Ago'!L17</f>
        <v>3</v>
      </c>
      <c r="K17" s="24"/>
      <c r="L17" s="24"/>
      <c r="M17" s="24"/>
      <c r="N17" s="24">
        <f t="shared" si="0"/>
        <v>0</v>
      </c>
      <c r="O17" s="24"/>
      <c r="P17" s="26">
        <f>IF('Access-Ago'!N17=0,'Access-Ago'!M17,0)</f>
        <v>0</v>
      </c>
      <c r="Q17" s="26">
        <f>IF('Access-Ago'!N17&gt;0,'Access-Ago'!N17,0)</f>
        <v>233279</v>
      </c>
      <c r="R17" s="26">
        <f t="shared" si="1"/>
        <v>233279</v>
      </c>
      <c r="S17" s="26">
        <f>'Access-Ago'!O17</f>
        <v>233278.87</v>
      </c>
      <c r="T17" s="41">
        <f t="shared" si="2"/>
        <v>0.99999944272737795</v>
      </c>
      <c r="U17" s="26">
        <f>'Access-Ago'!P17</f>
        <v>233278.87</v>
      </c>
      <c r="V17" s="41">
        <f t="shared" si="3"/>
        <v>0.99999944272737795</v>
      </c>
      <c r="W17" s="26">
        <f>'Access-Ago'!Q17</f>
        <v>233278.87</v>
      </c>
      <c r="X17" s="41">
        <f t="shared" si="4"/>
        <v>0.99999944272737795</v>
      </c>
    </row>
    <row r="18" spans="1:24" ht="28.5" customHeight="1">
      <c r="A18" s="31" t="str">
        <f>'Access-Ago'!A18</f>
        <v>26283</v>
      </c>
      <c r="B18" s="27" t="str">
        <f>'Access-Ago'!B18</f>
        <v>FUNDACAO UNIVERSIDADE FED.DE MATO GROS.DO SUL</v>
      </c>
      <c r="C18" s="23" t="str">
        <f>CONCATENATE('Access-Ago'!C18,".",'Access-Ago'!D18)</f>
        <v>28.846</v>
      </c>
      <c r="D18" s="23" t="str">
        <f>CONCATENATE('Access-Ago'!E18,".",'Access-Ago'!G18)</f>
        <v>0901.0005</v>
      </c>
      <c r="E18" s="27" t="str">
        <f>'Access-Ago'!F18</f>
        <v>OPERACOES ESPECIAIS: CUMPRIMENTO DE SENTENCAS JUDICIAIS</v>
      </c>
      <c r="F18" s="27" t="str">
        <f>'Access-Ago'!H18</f>
        <v>SENTENCAS JUDICIAIS TRANSITADAS EM JULGADO (PRECATORIOS)</v>
      </c>
      <c r="G18" s="23" t="str">
        <f>'Access-Ago'!I18</f>
        <v>1</v>
      </c>
      <c r="H18" s="23" t="str">
        <f>'Access-Ago'!J18</f>
        <v>0100</v>
      </c>
      <c r="I18" s="27" t="str">
        <f>'Access-Ago'!K18</f>
        <v>RECURSOS ORDINARIOS</v>
      </c>
      <c r="J18" s="23" t="str">
        <f>'Access-Ago'!L18</f>
        <v>1</v>
      </c>
      <c r="K18" s="24"/>
      <c r="L18" s="24"/>
      <c r="M18" s="24"/>
      <c r="N18" s="24">
        <f t="shared" si="0"/>
        <v>0</v>
      </c>
      <c r="O18" s="24"/>
      <c r="P18" s="26">
        <f>IF('Access-Ago'!N18=0,'Access-Ago'!M18,0)</f>
        <v>0</v>
      </c>
      <c r="Q18" s="26">
        <f>IF('Access-Ago'!N18&gt;0,'Access-Ago'!N18,0)</f>
        <v>1352259</v>
      </c>
      <c r="R18" s="26">
        <f t="shared" si="1"/>
        <v>1352259</v>
      </c>
      <c r="S18" s="26">
        <f>'Access-Ago'!O18</f>
        <v>1352258.69</v>
      </c>
      <c r="T18" s="41">
        <f t="shared" si="2"/>
        <v>0.99999977075397539</v>
      </c>
      <c r="U18" s="26">
        <f>'Access-Ago'!P18</f>
        <v>1352258.69</v>
      </c>
      <c r="V18" s="41">
        <f t="shared" si="3"/>
        <v>0.99999977075397539</v>
      </c>
      <c r="W18" s="26">
        <f>'Access-Ago'!Q18</f>
        <v>1352258.69</v>
      </c>
      <c r="X18" s="41">
        <f t="shared" si="4"/>
        <v>0.99999977075397539</v>
      </c>
    </row>
    <row r="19" spans="1:24" ht="28.5" customHeight="1">
      <c r="A19" s="31" t="str">
        <f>'Access-Ago'!A19</f>
        <v>26352</v>
      </c>
      <c r="B19" s="27" t="str">
        <f>'Access-Ago'!B19</f>
        <v>FUNDACAO UNIVERSIDADE FEDERAL DO ABC</v>
      </c>
      <c r="C19" s="23" t="str">
        <f>CONCATENATE('Access-Ago'!C19,".",'Access-Ago'!D19)</f>
        <v>28.846</v>
      </c>
      <c r="D19" s="23" t="str">
        <f>CONCATENATE('Access-Ago'!E19,".",'Access-Ago'!G19)</f>
        <v>0901.0005</v>
      </c>
      <c r="E19" s="27" t="str">
        <f>'Access-Ago'!F19</f>
        <v>OPERACOES ESPECIAIS: CUMPRIMENTO DE SENTENCAS JUDICIAIS</v>
      </c>
      <c r="F19" s="27" t="str">
        <f>'Access-Ago'!H19</f>
        <v>SENTENCAS JUDICIAIS TRANSITADAS EM JULGADO (PRECATORIOS)</v>
      </c>
      <c r="G19" s="23" t="str">
        <f>'Access-Ago'!I19</f>
        <v>1</v>
      </c>
      <c r="H19" s="23" t="str">
        <f>'Access-Ago'!J19</f>
        <v>0100</v>
      </c>
      <c r="I19" s="27" t="str">
        <f>'Access-Ago'!K19</f>
        <v>RECURSOS ORDINARIOS</v>
      </c>
      <c r="J19" s="23" t="str">
        <f>'Access-Ago'!L19</f>
        <v>1</v>
      </c>
      <c r="K19" s="24"/>
      <c r="L19" s="24"/>
      <c r="M19" s="24"/>
      <c r="N19" s="24">
        <f t="shared" si="0"/>
        <v>0</v>
      </c>
      <c r="O19" s="24"/>
      <c r="P19" s="26">
        <f>IF('Access-Ago'!N19=0,'Access-Ago'!M19,0)</f>
        <v>0</v>
      </c>
      <c r="Q19" s="26">
        <f>IF('Access-Ago'!N19&gt;0,'Access-Ago'!N19,0)</f>
        <v>97466</v>
      </c>
      <c r="R19" s="26">
        <f t="shared" si="1"/>
        <v>97466</v>
      </c>
      <c r="S19" s="26">
        <f>'Access-Ago'!O19</f>
        <v>97465.95</v>
      </c>
      <c r="T19" s="41">
        <f t="shared" si="2"/>
        <v>0.99999948700059504</v>
      </c>
      <c r="U19" s="26">
        <f>'Access-Ago'!P19</f>
        <v>97465.95</v>
      </c>
      <c r="V19" s="41">
        <f t="shared" si="3"/>
        <v>0.99999948700059504</v>
      </c>
      <c r="W19" s="26">
        <f>'Access-Ago'!Q19</f>
        <v>97465.95</v>
      </c>
      <c r="X19" s="41">
        <f t="shared" si="4"/>
        <v>0.99999948700059504</v>
      </c>
    </row>
    <row r="20" spans="1:24" ht="28.5" customHeight="1">
      <c r="A20" s="31" t="str">
        <f>'Access-Ago'!A20</f>
        <v>26439</v>
      </c>
      <c r="B20" s="27" t="str">
        <f>'Access-Ago'!B20</f>
        <v>INST.FED.DE EDUC.,CIENC.E TEC.DE SAO PAULO</v>
      </c>
      <c r="C20" s="23" t="str">
        <f>CONCATENATE('Access-Ago'!C20,".",'Access-Ago'!D20)</f>
        <v>28.846</v>
      </c>
      <c r="D20" s="23" t="str">
        <f>CONCATENATE('Access-Ago'!E20,".",'Access-Ago'!G20)</f>
        <v>0901.0005</v>
      </c>
      <c r="E20" s="27" t="str">
        <f>'Access-Ago'!F20</f>
        <v>OPERACOES ESPECIAIS: CUMPRIMENTO DE SENTENCAS JUDICIAIS</v>
      </c>
      <c r="F20" s="27" t="str">
        <f>'Access-Ago'!H20</f>
        <v>SENTENCAS JUDICIAIS TRANSITADAS EM JULGADO (PRECATORIOS)</v>
      </c>
      <c r="G20" s="23" t="str">
        <f>'Access-Ago'!I20</f>
        <v>1</v>
      </c>
      <c r="H20" s="23" t="str">
        <f>'Access-Ago'!J20</f>
        <v>0100</v>
      </c>
      <c r="I20" s="27" t="str">
        <f>'Access-Ago'!K20</f>
        <v>RECURSOS ORDINARIOS</v>
      </c>
      <c r="J20" s="23" t="str">
        <f>'Access-Ago'!L20</f>
        <v>1</v>
      </c>
      <c r="K20" s="24"/>
      <c r="L20" s="24"/>
      <c r="M20" s="24"/>
      <c r="N20" s="24">
        <f t="shared" si="0"/>
        <v>0</v>
      </c>
      <c r="O20" s="24"/>
      <c r="P20" s="26">
        <f>IF('Access-Ago'!N20=0,'Access-Ago'!M20,0)</f>
        <v>0</v>
      </c>
      <c r="Q20" s="26">
        <f>IF('Access-Ago'!N20&gt;0,'Access-Ago'!N20,0)</f>
        <v>84203</v>
      </c>
      <c r="R20" s="26">
        <f t="shared" si="1"/>
        <v>84203</v>
      </c>
      <c r="S20" s="26">
        <f>'Access-Ago'!O20</f>
        <v>84202.83</v>
      </c>
      <c r="T20" s="41">
        <f t="shared" si="2"/>
        <v>0.99999798106955806</v>
      </c>
      <c r="U20" s="26">
        <f>'Access-Ago'!P20</f>
        <v>84202.83</v>
      </c>
      <c r="V20" s="41">
        <f t="shared" si="3"/>
        <v>0.99999798106955806</v>
      </c>
      <c r="W20" s="26">
        <f>'Access-Ago'!Q20</f>
        <v>84202.83</v>
      </c>
      <c r="X20" s="41">
        <f t="shared" si="4"/>
        <v>0.99999798106955806</v>
      </c>
    </row>
    <row r="21" spans="1:24" ht="28.5" customHeight="1">
      <c r="A21" s="31" t="str">
        <f>'Access-Ago'!A21</f>
        <v>40203</v>
      </c>
      <c r="B21" s="27" t="str">
        <f>'Access-Ago'!B21</f>
        <v>FUNDACAO JORGE DUPRAT FIG.DE SEG.MED.TRABALHO</v>
      </c>
      <c r="C21" s="23" t="str">
        <f>CONCATENATE('Access-Ago'!C21,".",'Access-Ago'!D21)</f>
        <v>28.846</v>
      </c>
      <c r="D21" s="23" t="str">
        <f>CONCATENATE('Access-Ago'!E21,".",'Access-Ago'!G21)</f>
        <v>0901.0005</v>
      </c>
      <c r="E21" s="27" t="str">
        <f>'Access-Ago'!F21</f>
        <v>OPERACOES ESPECIAIS: CUMPRIMENTO DE SENTENCAS JUDICIAIS</v>
      </c>
      <c r="F21" s="27" t="str">
        <f>'Access-Ago'!H21</f>
        <v>SENTENCAS JUDICIAIS TRANSITADAS EM JULGADO (PRECATORIOS)</v>
      </c>
      <c r="G21" s="23" t="str">
        <f>'Access-Ago'!I21</f>
        <v>1</v>
      </c>
      <c r="H21" s="23" t="str">
        <f>'Access-Ago'!J21</f>
        <v>0100</v>
      </c>
      <c r="I21" s="27" t="str">
        <f>'Access-Ago'!K21</f>
        <v>RECURSOS ORDINARIOS</v>
      </c>
      <c r="J21" s="23" t="str">
        <f>'Access-Ago'!L21</f>
        <v>1</v>
      </c>
      <c r="K21" s="24"/>
      <c r="L21" s="24"/>
      <c r="M21" s="24"/>
      <c r="N21" s="24">
        <f t="shared" si="0"/>
        <v>0</v>
      </c>
      <c r="O21" s="24"/>
      <c r="P21" s="26">
        <f>IF('Access-Ago'!N21=0,'Access-Ago'!M21,0)</f>
        <v>0</v>
      </c>
      <c r="Q21" s="26">
        <f>IF('Access-Ago'!N21&gt;0,'Access-Ago'!N21,0)</f>
        <v>465390</v>
      </c>
      <c r="R21" s="26">
        <f t="shared" si="1"/>
        <v>465390</v>
      </c>
      <c r="S21" s="26">
        <f>'Access-Ago'!O21</f>
        <v>465389.11</v>
      </c>
      <c r="T21" s="41">
        <f t="shared" si="2"/>
        <v>0.99999808762543241</v>
      </c>
      <c r="U21" s="26">
        <f>'Access-Ago'!P21</f>
        <v>465389.11</v>
      </c>
      <c r="V21" s="41">
        <f t="shared" si="3"/>
        <v>0.99999808762543241</v>
      </c>
      <c r="W21" s="26">
        <f>'Access-Ago'!Q21</f>
        <v>465389.11</v>
      </c>
      <c r="X21" s="41">
        <f t="shared" si="4"/>
        <v>0.99999808762543241</v>
      </c>
    </row>
    <row r="22" spans="1:24" ht="28.5" customHeight="1">
      <c r="A22" s="31" t="str">
        <f>'Access-Ago'!A22</f>
        <v>44201</v>
      </c>
      <c r="B22" s="27" t="str">
        <f>'Access-Ago'!B22</f>
        <v>INST.BRAS.DO MEIO AMB.E REC.NAT.RENOVAVEIS</v>
      </c>
      <c r="C22" s="23" t="str">
        <f>CONCATENATE('Access-Ago'!C22,".",'Access-Ago'!D22)</f>
        <v>28.846</v>
      </c>
      <c r="D22" s="23" t="str">
        <f>CONCATENATE('Access-Ago'!E22,".",'Access-Ago'!G22)</f>
        <v>0901.0005</v>
      </c>
      <c r="E22" s="27" t="str">
        <f>'Access-Ago'!F22</f>
        <v>OPERACOES ESPECIAIS: CUMPRIMENTO DE SENTENCAS JUDICIAIS</v>
      </c>
      <c r="F22" s="27" t="str">
        <f>'Access-Ago'!H22</f>
        <v>SENTENCAS JUDICIAIS TRANSITADAS EM JULGADO (PRECATORIOS)</v>
      </c>
      <c r="G22" s="23" t="str">
        <f>'Access-Ago'!I22</f>
        <v>1</v>
      </c>
      <c r="H22" s="23" t="str">
        <f>'Access-Ago'!J22</f>
        <v>0100</v>
      </c>
      <c r="I22" s="27" t="str">
        <f>'Access-Ago'!K22</f>
        <v>RECURSOS ORDINARIOS</v>
      </c>
      <c r="J22" s="23" t="str">
        <f>'Access-Ago'!L22</f>
        <v>3</v>
      </c>
      <c r="K22" s="26"/>
      <c r="L22" s="26"/>
      <c r="M22" s="26"/>
      <c r="N22" s="24">
        <f t="shared" si="0"/>
        <v>0</v>
      </c>
      <c r="O22" s="26"/>
      <c r="P22" s="26">
        <f>IF('Access-Ago'!N22=0,'Access-Ago'!M22,0)</f>
        <v>0</v>
      </c>
      <c r="Q22" s="26">
        <f>IF('Access-Ago'!N22&gt;0,'Access-Ago'!N22,0)</f>
        <v>0</v>
      </c>
      <c r="R22" s="26">
        <f t="shared" si="1"/>
        <v>0</v>
      </c>
      <c r="S22" s="26">
        <f>'Access-Ago'!O22</f>
        <v>0</v>
      </c>
      <c r="T22" s="41">
        <f t="shared" si="2"/>
        <v>0</v>
      </c>
      <c r="U22" s="26">
        <f>'Access-Ago'!P22</f>
        <v>0</v>
      </c>
      <c r="V22" s="41">
        <f t="shared" si="3"/>
        <v>0</v>
      </c>
      <c r="W22" s="26">
        <f>'Access-Ago'!Q22</f>
        <v>0</v>
      </c>
      <c r="X22" s="41">
        <f t="shared" si="4"/>
        <v>0</v>
      </c>
    </row>
    <row r="23" spans="1:24" ht="28.5" customHeight="1">
      <c r="A23" s="31" t="str">
        <f>'Access-Ago'!A23</f>
        <v>44201</v>
      </c>
      <c r="B23" s="27" t="str">
        <f>'Access-Ago'!B23</f>
        <v>INST.BRAS.DO MEIO AMB.E REC.NAT.RENOVAVEIS</v>
      </c>
      <c r="C23" s="23" t="str">
        <f>CONCATENATE('Access-Ago'!C23,".",'Access-Ago'!D23)</f>
        <v>28.846</v>
      </c>
      <c r="D23" s="23" t="str">
        <f>CONCATENATE('Access-Ago'!E23,".",'Access-Ago'!G23)</f>
        <v>0901.0005</v>
      </c>
      <c r="E23" s="27" t="str">
        <f>'Access-Ago'!F23</f>
        <v>OPERACOES ESPECIAIS: CUMPRIMENTO DE SENTENCAS JUDICIAIS</v>
      </c>
      <c r="F23" s="27" t="str">
        <f>'Access-Ago'!H23</f>
        <v>SENTENCAS JUDICIAIS TRANSITADAS EM JULGADO (PRECATORIOS)</v>
      </c>
      <c r="G23" s="23" t="str">
        <f>'Access-Ago'!I23</f>
        <v>1</v>
      </c>
      <c r="H23" s="23" t="str">
        <f>'Access-Ago'!J23</f>
        <v>0100</v>
      </c>
      <c r="I23" s="27" t="str">
        <f>'Access-Ago'!K23</f>
        <v>RECURSOS ORDINARIOS</v>
      </c>
      <c r="J23" s="23" t="str">
        <f>'Access-Ago'!L23</f>
        <v>1</v>
      </c>
      <c r="K23" s="26"/>
      <c r="L23" s="26"/>
      <c r="M23" s="26"/>
      <c r="N23" s="24">
        <f t="shared" si="0"/>
        <v>0</v>
      </c>
      <c r="O23" s="26"/>
      <c r="P23" s="26">
        <f>IF('Access-Ago'!N23=0,'Access-Ago'!M23,0)</f>
        <v>0</v>
      </c>
      <c r="Q23" s="26">
        <f>IF('Access-Ago'!N23&gt;0,'Access-Ago'!N23,0)</f>
        <v>206121</v>
      </c>
      <c r="R23" s="26">
        <f t="shared" si="1"/>
        <v>206121</v>
      </c>
      <c r="S23" s="26">
        <f>'Access-Ago'!O23</f>
        <v>206120.85</v>
      </c>
      <c r="T23" s="41">
        <f t="shared" si="2"/>
        <v>0.99999927227211205</v>
      </c>
      <c r="U23" s="26">
        <f>'Access-Ago'!P23</f>
        <v>206120.85</v>
      </c>
      <c r="V23" s="41">
        <f t="shared" si="3"/>
        <v>0.99999927227211205</v>
      </c>
      <c r="W23" s="26">
        <f>'Access-Ago'!Q23</f>
        <v>206120.85</v>
      </c>
      <c r="X23" s="41">
        <f t="shared" si="4"/>
        <v>0.99999927227211205</v>
      </c>
    </row>
    <row r="24" spans="1:24" ht="28.5" customHeight="1">
      <c r="A24" s="31" t="str">
        <f>'Access-Ago'!A24</f>
        <v>55201</v>
      </c>
      <c r="B24" s="27" t="str">
        <f>'Access-Ago'!B24</f>
        <v>INSTITUTO NACIONAL DO SEGURO SOCIAL - INSS</v>
      </c>
      <c r="C24" s="23" t="str">
        <f>CONCATENATE('Access-Ago'!C24,".",'Access-Ago'!D24)</f>
        <v>28.846</v>
      </c>
      <c r="D24" s="23" t="str">
        <f>CONCATENATE('Access-Ago'!E24,".",'Access-Ago'!G24)</f>
        <v>0901.0005</v>
      </c>
      <c r="E24" s="27" t="str">
        <f>'Access-Ago'!F24</f>
        <v>OPERACOES ESPECIAIS: CUMPRIMENTO DE SENTENCAS JUDICIAIS</v>
      </c>
      <c r="F24" s="27" t="str">
        <f>'Access-Ago'!H24</f>
        <v>SENTENCAS JUDICIAIS TRANSITADAS EM JULGADO (PRECATORIOS)</v>
      </c>
      <c r="G24" s="23" t="str">
        <f>'Access-Ago'!I24</f>
        <v>2</v>
      </c>
      <c r="H24" s="23" t="str">
        <f>'Access-Ago'!J24</f>
        <v>0100</v>
      </c>
      <c r="I24" s="27" t="str">
        <f>'Access-Ago'!K24</f>
        <v>RECURSOS ORDINARIOS</v>
      </c>
      <c r="J24" s="23" t="str">
        <f>'Access-Ago'!L24</f>
        <v>3</v>
      </c>
      <c r="K24" s="24"/>
      <c r="L24" s="24"/>
      <c r="M24" s="24"/>
      <c r="N24" s="24">
        <f t="shared" si="0"/>
        <v>0</v>
      </c>
      <c r="O24" s="24"/>
      <c r="P24" s="26">
        <f>IF('Access-Ago'!N24=0,'Access-Ago'!M24,0)</f>
        <v>0</v>
      </c>
      <c r="Q24" s="26">
        <f>IF('Access-Ago'!N24&gt;0,'Access-Ago'!N24,0)</f>
        <v>34520999</v>
      </c>
      <c r="R24" s="26">
        <f t="shared" si="1"/>
        <v>34520999</v>
      </c>
      <c r="S24" s="26">
        <f>'Access-Ago'!O24</f>
        <v>34520998.780000001</v>
      </c>
      <c r="T24" s="41">
        <f t="shared" si="2"/>
        <v>0.99999999362706748</v>
      </c>
      <c r="U24" s="26">
        <f>'Access-Ago'!P24</f>
        <v>34520998.780000001</v>
      </c>
      <c r="V24" s="41">
        <f t="shared" si="3"/>
        <v>0.99999999362706748</v>
      </c>
      <c r="W24" s="26">
        <f>'Access-Ago'!Q24</f>
        <v>34520998.780000001</v>
      </c>
      <c r="X24" s="41">
        <f t="shared" si="4"/>
        <v>0.99999999362706748</v>
      </c>
    </row>
    <row r="25" spans="1:24" ht="28.5" customHeight="1">
      <c r="A25" s="31" t="str">
        <f>'Access-Ago'!A25</f>
        <v>55201</v>
      </c>
      <c r="B25" s="27" t="str">
        <f>'Access-Ago'!B25</f>
        <v>INSTITUTO NACIONAL DO SEGURO SOCIAL - INSS</v>
      </c>
      <c r="C25" s="23" t="str">
        <f>CONCATENATE('Access-Ago'!C25,".",'Access-Ago'!D25)</f>
        <v>28.846</v>
      </c>
      <c r="D25" s="23" t="str">
        <f>CONCATENATE('Access-Ago'!E25,".",'Access-Ago'!G25)</f>
        <v>0901.0005</v>
      </c>
      <c r="E25" s="27" t="str">
        <f>'Access-Ago'!F25</f>
        <v>OPERACOES ESPECIAIS: CUMPRIMENTO DE SENTENCAS JUDICIAIS</v>
      </c>
      <c r="F25" s="27" t="str">
        <f>'Access-Ago'!H25</f>
        <v>SENTENCAS JUDICIAIS TRANSITADAS EM JULGADO (PRECATORIOS)</v>
      </c>
      <c r="G25" s="23" t="str">
        <f>'Access-Ago'!I25</f>
        <v>2</v>
      </c>
      <c r="H25" s="23" t="str">
        <f>'Access-Ago'!J25</f>
        <v>0100</v>
      </c>
      <c r="I25" s="27" t="str">
        <f>'Access-Ago'!K25</f>
        <v>RECURSOS ORDINARIOS</v>
      </c>
      <c r="J25" s="23" t="str">
        <f>'Access-Ago'!L25</f>
        <v>1</v>
      </c>
      <c r="K25" s="24"/>
      <c r="L25" s="24"/>
      <c r="M25" s="24"/>
      <c r="N25" s="24">
        <f t="shared" si="0"/>
        <v>0</v>
      </c>
      <c r="O25" s="24"/>
      <c r="P25" s="26">
        <f>IF('Access-Ago'!N25=0,'Access-Ago'!M25,0)</f>
        <v>0</v>
      </c>
      <c r="Q25" s="26">
        <f>IF('Access-Ago'!N25&gt;0,'Access-Ago'!N25,0)</f>
        <v>7278766</v>
      </c>
      <c r="R25" s="26">
        <f t="shared" si="1"/>
        <v>7278766</v>
      </c>
      <c r="S25" s="26">
        <f>'Access-Ago'!O25</f>
        <v>7145564.4800000004</v>
      </c>
      <c r="T25" s="41">
        <f t="shared" si="2"/>
        <v>0.98169998595915853</v>
      </c>
      <c r="U25" s="26">
        <f>'Access-Ago'!P25</f>
        <v>7145564.4800000004</v>
      </c>
      <c r="V25" s="41">
        <f t="shared" si="3"/>
        <v>0.98169998595915853</v>
      </c>
      <c r="W25" s="26">
        <f>'Access-Ago'!Q25</f>
        <v>7145564.4800000004</v>
      </c>
      <c r="X25" s="41">
        <f t="shared" si="4"/>
        <v>0.98169998595915853</v>
      </c>
    </row>
    <row r="26" spans="1:24" ht="28.5" customHeight="1">
      <c r="A26" s="31" t="str">
        <f>'Access-Ago'!A26</f>
        <v>55901</v>
      </c>
      <c r="B26" s="27" t="str">
        <f>'Access-Ago'!B26</f>
        <v>FUNDO NACIONAL DE ASSISTENCIA SOCIAL</v>
      </c>
      <c r="C26" s="23" t="str">
        <f>CONCATENATE('Access-Ago'!C26,".",'Access-Ago'!D26)</f>
        <v>28.846</v>
      </c>
      <c r="D26" s="23" t="str">
        <f>CONCATENATE('Access-Ago'!E26,".",'Access-Ago'!G26)</f>
        <v>0901.0005</v>
      </c>
      <c r="E26" s="27" t="str">
        <f>'Access-Ago'!F26</f>
        <v>OPERACOES ESPECIAIS: CUMPRIMENTO DE SENTENCAS JUDICIAIS</v>
      </c>
      <c r="F26" s="27" t="str">
        <f>'Access-Ago'!H26</f>
        <v>SENTENCAS JUDICIAIS TRANSITADAS EM JULGADO (PRECATORIOS)</v>
      </c>
      <c r="G26" s="23" t="str">
        <f>'Access-Ago'!I26</f>
        <v>2</v>
      </c>
      <c r="H26" s="23" t="str">
        <f>'Access-Ago'!J26</f>
        <v>0100</v>
      </c>
      <c r="I26" s="27" t="str">
        <f>'Access-Ago'!K26</f>
        <v>RECURSOS ORDINARIOS</v>
      </c>
      <c r="J26" s="23" t="str">
        <f>'Access-Ago'!L26</f>
        <v>3</v>
      </c>
      <c r="K26" s="24"/>
      <c r="L26" s="24"/>
      <c r="M26" s="24"/>
      <c r="N26" s="24">
        <f t="shared" si="0"/>
        <v>0</v>
      </c>
      <c r="O26" s="24"/>
      <c r="P26" s="26">
        <f>IF('Access-Ago'!N26=0,'Access-Ago'!M26,0)</f>
        <v>0</v>
      </c>
      <c r="Q26" s="26">
        <f>IF('Access-Ago'!N26&gt;0,'Access-Ago'!N26,0)</f>
        <v>79172473</v>
      </c>
      <c r="R26" s="26">
        <f t="shared" si="1"/>
        <v>79172473</v>
      </c>
      <c r="S26" s="26">
        <f>'Access-Ago'!O26</f>
        <v>79154555.900000006</v>
      </c>
      <c r="T26" s="41">
        <f t="shared" si="2"/>
        <v>0.99977369533474103</v>
      </c>
      <c r="U26" s="26">
        <f>'Access-Ago'!P26</f>
        <v>79154555.900000006</v>
      </c>
      <c r="V26" s="41">
        <f t="shared" si="3"/>
        <v>0.99977369533474103</v>
      </c>
      <c r="W26" s="26">
        <f>'Access-Ago'!Q26</f>
        <v>79154555.900000006</v>
      </c>
      <c r="X26" s="41">
        <f t="shared" si="4"/>
        <v>0.99977369533474103</v>
      </c>
    </row>
    <row r="27" spans="1:24" ht="28.5" customHeight="1">
      <c r="A27" s="31" t="str">
        <f>'Access-Ago'!A27</f>
        <v>55901</v>
      </c>
      <c r="B27" s="27" t="str">
        <f>'Access-Ago'!B27</f>
        <v>FUNDO NACIONAL DE ASSISTENCIA SOCIAL</v>
      </c>
      <c r="C27" s="23" t="str">
        <f>CONCATENATE('Access-Ago'!C27,".",'Access-Ago'!D27)</f>
        <v>28.846</v>
      </c>
      <c r="D27" s="23" t="str">
        <f>CONCATENATE('Access-Ago'!E27,".",'Access-Ago'!G27)</f>
        <v>0901.0625</v>
      </c>
      <c r="E27" s="27" t="str">
        <f>'Access-Ago'!F27</f>
        <v>OPERACOES ESPECIAIS: CUMPRIMENTO DE SENTENCAS JUDICIAIS</v>
      </c>
      <c r="F27" s="27" t="str">
        <f>'Access-Ago'!H27</f>
        <v>SENTENCAS JUDICIAIS TRANSITADAS EM JULGADO DE PEQUENO VALOR</v>
      </c>
      <c r="G27" s="23" t="str">
        <f>'Access-Ago'!I27</f>
        <v>2</v>
      </c>
      <c r="H27" s="23" t="str">
        <f>'Access-Ago'!J27</f>
        <v>0100</v>
      </c>
      <c r="I27" s="27" t="str">
        <f>'Access-Ago'!K27</f>
        <v>RECURSOS ORDINARIOS</v>
      </c>
      <c r="J27" s="23" t="str">
        <f>'Access-Ago'!L27</f>
        <v>3</v>
      </c>
      <c r="K27" s="24"/>
      <c r="L27" s="24"/>
      <c r="M27" s="24"/>
      <c r="N27" s="24">
        <f t="shared" si="0"/>
        <v>0</v>
      </c>
      <c r="O27" s="24"/>
      <c r="P27" s="26">
        <f>IF('Access-Ago'!N27=0,'Access-Ago'!M27,0)</f>
        <v>106730615</v>
      </c>
      <c r="Q27" s="26">
        <f>IF('Access-Ago'!N27&gt;0,'Access-Ago'!N27,0)</f>
        <v>0</v>
      </c>
      <c r="R27" s="26">
        <f t="shared" si="1"/>
        <v>106730615</v>
      </c>
      <c r="S27" s="26">
        <f>'Access-Ago'!O27</f>
        <v>106668018.89</v>
      </c>
      <c r="T27" s="41">
        <f t="shared" si="2"/>
        <v>0.99941351307682436</v>
      </c>
      <c r="U27" s="26">
        <f>'Access-Ago'!P27</f>
        <v>106668018.89</v>
      </c>
      <c r="V27" s="41">
        <f t="shared" si="3"/>
        <v>0.99941351307682436</v>
      </c>
      <c r="W27" s="26">
        <f>'Access-Ago'!Q27</f>
        <v>106668018.89</v>
      </c>
      <c r="X27" s="41">
        <f t="shared" si="4"/>
        <v>0.99941351307682436</v>
      </c>
    </row>
    <row r="28" spans="1:24" ht="28.5" customHeight="1">
      <c r="A28" s="31" t="str">
        <f>'Access-Ago'!A28</f>
        <v>55902</v>
      </c>
      <c r="B28" s="27" t="str">
        <f>'Access-Ago'!B28</f>
        <v>FUNDO DO REGIME GERAL DA PREVID.SOCIAL-FRGPS</v>
      </c>
      <c r="C28" s="23" t="str">
        <f>CONCATENATE('Access-Ago'!C28,".",'Access-Ago'!D28)</f>
        <v>28.846</v>
      </c>
      <c r="D28" s="23" t="str">
        <f>CONCATENATE('Access-Ago'!E28,".",'Access-Ago'!G28)</f>
        <v>0901.0005</v>
      </c>
      <c r="E28" s="27" t="str">
        <f>'Access-Ago'!F28</f>
        <v>OPERACOES ESPECIAIS: CUMPRIMENTO DE SENTENCAS JUDICIAIS</v>
      </c>
      <c r="F28" s="27" t="str">
        <f>'Access-Ago'!H28</f>
        <v>SENTENCAS JUDICIAIS TRANSITADAS EM JULGADO (PRECATORIOS)</v>
      </c>
      <c r="G28" s="23" t="str">
        <f>'Access-Ago'!I28</f>
        <v>2</v>
      </c>
      <c r="H28" s="23" t="str">
        <f>'Access-Ago'!J28</f>
        <v>0100</v>
      </c>
      <c r="I28" s="27" t="str">
        <f>'Access-Ago'!K28</f>
        <v>RECURSOS ORDINARIOS</v>
      </c>
      <c r="J28" s="23" t="str">
        <f>'Access-Ago'!L28</f>
        <v>3</v>
      </c>
      <c r="K28" s="24"/>
      <c r="L28" s="24"/>
      <c r="M28" s="24"/>
      <c r="N28" s="24">
        <f t="shared" si="0"/>
        <v>0</v>
      </c>
      <c r="O28" s="24"/>
      <c r="P28" s="26">
        <f>IF('Access-Ago'!N28=0,'Access-Ago'!M28,0)</f>
        <v>0</v>
      </c>
      <c r="Q28" s="26">
        <f>IF('Access-Ago'!N28&gt;0,'Access-Ago'!N28,0)</f>
        <v>2213875588</v>
      </c>
      <c r="R28" s="26">
        <f t="shared" si="1"/>
        <v>2213875588</v>
      </c>
      <c r="S28" s="26">
        <f>'Access-Ago'!O28</f>
        <v>2213159569.1100001</v>
      </c>
      <c r="T28" s="41">
        <f t="shared" si="2"/>
        <v>0.99967657672640642</v>
      </c>
      <c r="U28" s="26">
        <f>'Access-Ago'!P28</f>
        <v>2213159569.1100001</v>
      </c>
      <c r="V28" s="41">
        <f t="shared" si="3"/>
        <v>0.99967657672640642</v>
      </c>
      <c r="W28" s="26">
        <f>'Access-Ago'!Q28</f>
        <v>2213159569.1100001</v>
      </c>
      <c r="X28" s="41">
        <f t="shared" si="4"/>
        <v>0.99967657672640642</v>
      </c>
    </row>
    <row r="29" spans="1:24" ht="28.5" customHeight="1">
      <c r="A29" s="31" t="str">
        <f>'Access-Ago'!A29</f>
        <v>55902</v>
      </c>
      <c r="B29" s="27" t="str">
        <f>'Access-Ago'!B29</f>
        <v>FUNDO DO REGIME GERAL DA PREVID.SOCIAL-FRGPS</v>
      </c>
      <c r="C29" s="23" t="str">
        <f>CONCATENATE('Access-Ago'!C29,".",'Access-Ago'!D29)</f>
        <v>28.846</v>
      </c>
      <c r="D29" s="23" t="str">
        <f>CONCATENATE('Access-Ago'!E29,".",'Access-Ago'!G29)</f>
        <v>0901.0625</v>
      </c>
      <c r="E29" s="27" t="str">
        <f>'Access-Ago'!F29</f>
        <v>OPERACOES ESPECIAIS: CUMPRIMENTO DE SENTENCAS JUDICIAIS</v>
      </c>
      <c r="F29" s="27" t="str">
        <f>'Access-Ago'!H29</f>
        <v>SENTENCAS JUDICIAIS TRANSITADAS EM JULGADO DE PEQUENO VALOR</v>
      </c>
      <c r="G29" s="23" t="str">
        <f>'Access-Ago'!I29</f>
        <v>2</v>
      </c>
      <c r="H29" s="23" t="str">
        <f>'Access-Ago'!J29</f>
        <v>0100</v>
      </c>
      <c r="I29" s="27" t="str">
        <f>'Access-Ago'!K29</f>
        <v>RECURSOS ORDINARIOS</v>
      </c>
      <c r="J29" s="23" t="str">
        <f>'Access-Ago'!L29</f>
        <v>3</v>
      </c>
      <c r="K29" s="24"/>
      <c r="L29" s="24"/>
      <c r="M29" s="24"/>
      <c r="N29" s="24">
        <f t="shared" si="0"/>
        <v>0</v>
      </c>
      <c r="O29" s="24"/>
      <c r="P29" s="26">
        <f>IF('Access-Ago'!N29=0,'Access-Ago'!M29,0)</f>
        <v>957159361</v>
      </c>
      <c r="Q29" s="26">
        <f>IF('Access-Ago'!N29&gt;0,'Access-Ago'!N29,0)</f>
        <v>0</v>
      </c>
      <c r="R29" s="26">
        <f t="shared" si="1"/>
        <v>957159361</v>
      </c>
      <c r="S29" s="26">
        <f>'Access-Ago'!O29</f>
        <v>955747778.40999997</v>
      </c>
      <c r="T29" s="41">
        <f t="shared" si="2"/>
        <v>0.99852523764848811</v>
      </c>
      <c r="U29" s="26">
        <f>'Access-Ago'!P29</f>
        <v>955747778.40999997</v>
      </c>
      <c r="V29" s="41">
        <f t="shared" si="3"/>
        <v>0.99852523764848811</v>
      </c>
      <c r="W29" s="26">
        <f>'Access-Ago'!Q29</f>
        <v>955747778.40999997</v>
      </c>
      <c r="X29" s="41">
        <f t="shared" si="4"/>
        <v>0.99852523764848811</v>
      </c>
    </row>
    <row r="30" spans="1:24" ht="28.5" customHeight="1">
      <c r="A30" s="31" t="str">
        <f>'Access-Ago'!A30</f>
        <v>71103</v>
      </c>
      <c r="B30" s="27" t="str">
        <f>'Access-Ago'!B30</f>
        <v>ENCARGOS FINANC.DA UNIAO-SENTENCAS JUDICIAIS</v>
      </c>
      <c r="C30" s="23" t="str">
        <f>CONCATENATE('Access-Ago'!C30,".",'Access-Ago'!D30)</f>
        <v>28.846</v>
      </c>
      <c r="D30" s="23" t="str">
        <f>CONCATENATE('Access-Ago'!E30,".",'Access-Ago'!G30)</f>
        <v>0901.0005</v>
      </c>
      <c r="E30" s="27" t="str">
        <f>'Access-Ago'!F30</f>
        <v>OPERACOES ESPECIAIS: CUMPRIMENTO DE SENTENCAS JUDICIAIS</v>
      </c>
      <c r="F30" s="27" t="str">
        <f>'Access-Ago'!H30</f>
        <v>SENTENCAS JUDICIAIS TRANSITADAS EM JULGADO (PRECATORIOS)</v>
      </c>
      <c r="G30" s="23" t="str">
        <f>'Access-Ago'!I30</f>
        <v>1</v>
      </c>
      <c r="H30" s="23" t="str">
        <f>'Access-Ago'!J30</f>
        <v>0100</v>
      </c>
      <c r="I30" s="27" t="str">
        <f>'Access-Ago'!K30</f>
        <v>RECURSOS ORDINARIOS</v>
      </c>
      <c r="J30" s="23" t="str">
        <f>'Access-Ago'!L30</f>
        <v>5</v>
      </c>
      <c r="K30" s="24"/>
      <c r="L30" s="24"/>
      <c r="M30" s="24"/>
      <c r="N30" s="24">
        <f t="shared" si="0"/>
        <v>0</v>
      </c>
      <c r="O30" s="24"/>
      <c r="P30" s="26">
        <f>IF('Access-Ago'!N30=0,'Access-Ago'!M30,0)</f>
        <v>0</v>
      </c>
      <c r="Q30" s="26">
        <f>IF('Access-Ago'!M30&gt;0,'Access-Ago'!M30,0)</f>
        <v>19436718.859999999</v>
      </c>
      <c r="R30" s="26">
        <f t="shared" si="1"/>
        <v>19436718.859999999</v>
      </c>
      <c r="S30" s="26">
        <f>'Access-Ago'!O30</f>
        <v>19436718.859999999</v>
      </c>
      <c r="T30" s="41">
        <f t="shared" si="2"/>
        <v>1</v>
      </c>
      <c r="U30" s="26">
        <f>'Access-Ago'!P30</f>
        <v>19436718.859999999</v>
      </c>
      <c r="V30" s="41">
        <f t="shared" si="3"/>
        <v>1</v>
      </c>
      <c r="W30" s="26">
        <f>'Access-Ago'!Q30</f>
        <v>19436718.859999999</v>
      </c>
      <c r="X30" s="41">
        <f t="shared" si="4"/>
        <v>1</v>
      </c>
    </row>
    <row r="31" spans="1:24" ht="28.5" customHeight="1">
      <c r="A31" s="31" t="str">
        <f>'Access-Ago'!A31</f>
        <v>71103</v>
      </c>
      <c r="B31" s="27" t="str">
        <f>'Access-Ago'!B31</f>
        <v>ENCARGOS FINANC.DA UNIAO-SENTENCAS JUDICIAIS</v>
      </c>
      <c r="C31" s="23" t="str">
        <f>CONCATENATE('Access-Ago'!C31,".",'Access-Ago'!D31)</f>
        <v>28.846</v>
      </c>
      <c r="D31" s="23" t="str">
        <f>CONCATENATE('Access-Ago'!E31,".",'Access-Ago'!G31)</f>
        <v>0901.0005</v>
      </c>
      <c r="E31" s="27" t="str">
        <f>'Access-Ago'!F31</f>
        <v>OPERACOES ESPECIAIS: CUMPRIMENTO DE SENTENCAS JUDICIAIS</v>
      </c>
      <c r="F31" s="27" t="str">
        <f>'Access-Ago'!H31</f>
        <v>SENTENCAS JUDICIAIS TRANSITADAS EM JULGADO (PRECATORIOS)</v>
      </c>
      <c r="G31" s="23" t="str">
        <f>'Access-Ago'!I31</f>
        <v>1</v>
      </c>
      <c r="H31" s="23" t="str">
        <f>'Access-Ago'!J31</f>
        <v>0100</v>
      </c>
      <c r="I31" s="27" t="str">
        <f>'Access-Ago'!K31</f>
        <v>RECURSOS ORDINARIOS</v>
      </c>
      <c r="J31" s="23" t="str">
        <f>'Access-Ago'!L31</f>
        <v>1</v>
      </c>
      <c r="K31" s="24"/>
      <c r="L31" s="24"/>
      <c r="M31" s="24"/>
      <c r="N31" s="24">
        <f t="shared" si="0"/>
        <v>0</v>
      </c>
      <c r="O31" s="24"/>
      <c r="P31" s="26">
        <f>IF('Access-Ago'!N31=0,'Access-Ago'!M31,0)</f>
        <v>0</v>
      </c>
      <c r="Q31" s="26">
        <f>IF('Access-Ago'!N31&gt;0,'Access-Ago'!N31,0)</f>
        <v>68503037</v>
      </c>
      <c r="R31" s="26">
        <f t="shared" si="1"/>
        <v>68503037</v>
      </c>
      <c r="S31" s="26">
        <f>'Access-Ago'!O31</f>
        <v>68503036.599999994</v>
      </c>
      <c r="T31" s="41">
        <f t="shared" si="2"/>
        <v>0.99999999416084273</v>
      </c>
      <c r="U31" s="26">
        <f>'Access-Ago'!P31</f>
        <v>68503036.599999994</v>
      </c>
      <c r="V31" s="41">
        <f t="shared" si="3"/>
        <v>0.99999999416084273</v>
      </c>
      <c r="W31" s="26">
        <f>'Access-Ago'!Q31</f>
        <v>68503036.599999994</v>
      </c>
      <c r="X31" s="41">
        <f t="shared" si="4"/>
        <v>0.99999999416084273</v>
      </c>
    </row>
    <row r="32" spans="1:24" ht="28.5" customHeight="1">
      <c r="A32" s="31" t="str">
        <f>'Access-Ago'!A32</f>
        <v>71103</v>
      </c>
      <c r="B32" s="27" t="str">
        <f>'Access-Ago'!B32</f>
        <v>ENCARGOS FINANC.DA UNIAO-SENTENCAS JUDICIAIS</v>
      </c>
      <c r="C32" s="23" t="str">
        <f>CONCATENATE('Access-Ago'!C32,".",'Access-Ago'!D32)</f>
        <v>28.846</v>
      </c>
      <c r="D32" s="23" t="str">
        <f>CONCATENATE('Access-Ago'!E32,".",'Access-Ago'!G32)</f>
        <v>0901.0005</v>
      </c>
      <c r="E32" s="27" t="str">
        <f>'Access-Ago'!F32</f>
        <v>OPERACOES ESPECIAIS: CUMPRIMENTO DE SENTENCAS JUDICIAIS</v>
      </c>
      <c r="F32" s="27" t="str">
        <f>'Access-Ago'!H32</f>
        <v>SENTENCAS JUDICIAIS TRANSITADAS EM JULGADO (PRECATORIOS)</v>
      </c>
      <c r="G32" s="23" t="str">
        <f>'Access-Ago'!I32</f>
        <v>1</v>
      </c>
      <c r="H32" s="23" t="str">
        <f>'Access-Ago'!J32</f>
        <v>0144</v>
      </c>
      <c r="I32" s="27" t="str">
        <f>'Access-Ago'!K32</f>
        <v>TITULOS DE RESPONSABILID.DO TESOURO NACIONAL</v>
      </c>
      <c r="J32" s="23" t="str">
        <f>'Access-Ago'!L32</f>
        <v>3</v>
      </c>
      <c r="K32" s="24"/>
      <c r="L32" s="24"/>
      <c r="M32" s="24"/>
      <c r="N32" s="24">
        <f t="shared" si="0"/>
        <v>0</v>
      </c>
      <c r="O32" s="24"/>
      <c r="P32" s="26">
        <f>IF('Access-Ago'!N32=0,'Access-Ago'!M32,0)</f>
        <v>0</v>
      </c>
      <c r="Q32" s="26">
        <f>IF('Access-Ago'!N32&gt;0,'Access-Ago'!N32,0)</f>
        <v>788733385</v>
      </c>
      <c r="R32" s="26">
        <f t="shared" si="1"/>
        <v>788733385</v>
      </c>
      <c r="S32" s="26">
        <f>'Access-Ago'!O32</f>
        <v>788687344.69000006</v>
      </c>
      <c r="T32" s="41">
        <f t="shared" si="2"/>
        <v>0.999941627537422</v>
      </c>
      <c r="U32" s="26">
        <f>'Access-Ago'!P32</f>
        <v>788687344.69000006</v>
      </c>
      <c r="V32" s="41">
        <f t="shared" si="3"/>
        <v>0.999941627537422</v>
      </c>
      <c r="W32" s="26">
        <f>'Access-Ago'!Q32</f>
        <v>788687344.69000006</v>
      </c>
      <c r="X32" s="41">
        <f t="shared" si="4"/>
        <v>0.999941627537422</v>
      </c>
    </row>
    <row r="33" spans="1:24" ht="28.5" customHeight="1">
      <c r="A33" s="31" t="str">
        <f>'Access-Ago'!A33</f>
        <v>71103</v>
      </c>
      <c r="B33" s="27" t="str">
        <f>'Access-Ago'!B33</f>
        <v>ENCARGOS FINANC.DA UNIAO-SENTENCAS JUDICIAIS</v>
      </c>
      <c r="C33" s="23" t="str">
        <f>CONCATENATE('Access-Ago'!C33,".",'Access-Ago'!D33)</f>
        <v>28.846</v>
      </c>
      <c r="D33" s="23" t="str">
        <f>CONCATENATE('Access-Ago'!E33,".",'Access-Ago'!G33)</f>
        <v>0901.00G5</v>
      </c>
      <c r="E33" s="27" t="str">
        <f>'Access-Ago'!F33</f>
        <v>OPERACOES ESPECIAIS: CUMPRIMENTO DE SENTENCAS JUDICIAIS</v>
      </c>
      <c r="F33" s="27" t="str">
        <f>'Access-Ago'!H33</f>
        <v>CONTRIBUICAO DA UNIAO, DE SUAS AUTARQUIAS E FUNDACOES PARA O</v>
      </c>
      <c r="G33" s="23" t="str">
        <f>'Access-Ago'!I33</f>
        <v>1</v>
      </c>
      <c r="H33" s="23" t="str">
        <f>'Access-Ago'!J33</f>
        <v>0100</v>
      </c>
      <c r="I33" s="27" t="str">
        <f>'Access-Ago'!K33</f>
        <v>RECURSOS ORDINARIOS</v>
      </c>
      <c r="J33" s="23" t="str">
        <f>'Access-Ago'!L33</f>
        <v>1</v>
      </c>
      <c r="K33" s="24"/>
      <c r="L33" s="24"/>
      <c r="M33" s="24"/>
      <c r="N33" s="24">
        <f t="shared" si="0"/>
        <v>0</v>
      </c>
      <c r="O33" s="24"/>
      <c r="P33" s="26">
        <f>IF('Access-Ago'!N33=0,'Access-Ago'!M33,0)</f>
        <v>4201162</v>
      </c>
      <c r="Q33" s="26">
        <f>IF('Access-Ago'!N33&gt;0,'Access-Ago'!N33,0)</f>
        <v>0</v>
      </c>
      <c r="R33" s="26">
        <f t="shared" si="1"/>
        <v>4201162</v>
      </c>
      <c r="S33" s="26">
        <f>'Access-Ago'!O33</f>
        <v>4201157.79</v>
      </c>
      <c r="T33" s="41">
        <f t="shared" si="2"/>
        <v>0.99999899789629632</v>
      </c>
      <c r="U33" s="26">
        <f>'Access-Ago'!P33</f>
        <v>4201155.6900000004</v>
      </c>
      <c r="V33" s="41">
        <f t="shared" si="3"/>
        <v>0.99999849803459151</v>
      </c>
      <c r="W33" s="26">
        <f>'Access-Ago'!Q33</f>
        <v>4201155.6900000004</v>
      </c>
      <c r="X33" s="41">
        <f t="shared" si="4"/>
        <v>0.99999849803459151</v>
      </c>
    </row>
    <row r="34" spans="1:24" ht="28.5" customHeight="1">
      <c r="A34" s="31" t="str">
        <f>'Access-Ago'!A34</f>
        <v>71103</v>
      </c>
      <c r="B34" s="27" t="str">
        <f>'Access-Ago'!B34</f>
        <v>ENCARGOS FINANC.DA UNIAO-SENTENCAS JUDICIAIS</v>
      </c>
      <c r="C34" s="23" t="str">
        <f>CONCATENATE('Access-Ago'!C34,".",'Access-Ago'!D34)</f>
        <v>28.846</v>
      </c>
      <c r="D34" s="23" t="str">
        <f>CONCATENATE('Access-Ago'!E34,".",'Access-Ago'!G34)</f>
        <v>0901.0625</v>
      </c>
      <c r="E34" s="27" t="str">
        <f>'Access-Ago'!F34</f>
        <v>OPERACOES ESPECIAIS: CUMPRIMENTO DE SENTENCAS JUDICIAIS</v>
      </c>
      <c r="F34" s="27" t="str">
        <f>'Access-Ago'!H34</f>
        <v>SENTENCAS JUDICIAIS TRANSITADAS EM JULGADO DE PEQUENO VALOR</v>
      </c>
      <c r="G34" s="23" t="str">
        <f>'Access-Ago'!I34</f>
        <v>1</v>
      </c>
      <c r="H34" s="23" t="str">
        <f>'Access-Ago'!J34</f>
        <v>0100</v>
      </c>
      <c r="I34" s="27" t="str">
        <f>'Access-Ago'!K34</f>
        <v>RECURSOS ORDINARIOS</v>
      </c>
      <c r="J34" s="23" t="str">
        <f>'Access-Ago'!L34</f>
        <v>5</v>
      </c>
      <c r="K34" s="24"/>
      <c r="L34" s="24"/>
      <c r="M34" s="24"/>
      <c r="N34" s="24">
        <f>K34+L34-M34</f>
        <v>0</v>
      </c>
      <c r="O34" s="24"/>
      <c r="P34" s="26">
        <f>IF('Access-Ago'!N34=0,'Access-Ago'!M34,0)</f>
        <v>91295</v>
      </c>
      <c r="Q34" s="26">
        <f>IF('Access-Ago'!N34&gt;0,'Access-Ago'!N34,0)</f>
        <v>0</v>
      </c>
      <c r="R34" s="26">
        <f>N34-O34+P34+Q34</f>
        <v>91295</v>
      </c>
      <c r="S34" s="26">
        <f>'Access-Ago'!O34</f>
        <v>91293.11</v>
      </c>
      <c r="T34" s="41">
        <f>IF(R34&gt;0,S34/R34,0)</f>
        <v>0.99997929788049733</v>
      </c>
      <c r="U34" s="26">
        <f>'Access-Ago'!P34</f>
        <v>91293.11</v>
      </c>
      <c r="V34" s="41">
        <f>IF(R34&gt;0,U34/R34,0)</f>
        <v>0.99997929788049733</v>
      </c>
      <c r="W34" s="26">
        <f>'Access-Ago'!Q34</f>
        <v>91293.11</v>
      </c>
      <c r="X34" s="41">
        <f>IF(R34&gt;0,W34/R34,0)</f>
        <v>0.99997929788049733</v>
      </c>
    </row>
    <row r="35" spans="1:24" ht="28.5" customHeight="1">
      <c r="A35" s="31" t="str">
        <f>'Access-Ago'!A35</f>
        <v>71103</v>
      </c>
      <c r="B35" s="27" t="str">
        <f>'Access-Ago'!B35</f>
        <v>ENCARGOS FINANC.DA UNIAO-SENTENCAS JUDICIAIS</v>
      </c>
      <c r="C35" s="23" t="str">
        <f>CONCATENATE('Access-Ago'!C35,".",'Access-Ago'!D35)</f>
        <v>28.846</v>
      </c>
      <c r="D35" s="23" t="str">
        <f>CONCATENATE('Access-Ago'!E35,".",'Access-Ago'!G35)</f>
        <v>0901.0625</v>
      </c>
      <c r="E35" s="27" t="str">
        <f>'Access-Ago'!F35</f>
        <v>OPERACOES ESPECIAIS: CUMPRIMENTO DE SENTENCAS JUDICIAIS</v>
      </c>
      <c r="F35" s="27" t="str">
        <f>'Access-Ago'!H35</f>
        <v>SENTENCAS JUDICIAIS TRANSITADAS EM JULGADO DE PEQUENO VALOR</v>
      </c>
      <c r="G35" s="23" t="str">
        <f>'Access-Ago'!I35</f>
        <v>1</v>
      </c>
      <c r="H35" s="23" t="str">
        <f>'Access-Ago'!J35</f>
        <v>0100</v>
      </c>
      <c r="I35" s="27" t="str">
        <f>'Access-Ago'!K35</f>
        <v>RECURSOS ORDINARIOS</v>
      </c>
      <c r="J35" s="23" t="str">
        <f>'Access-Ago'!L35</f>
        <v>3</v>
      </c>
      <c r="K35" s="24"/>
      <c r="L35" s="24"/>
      <c r="M35" s="24"/>
      <c r="N35" s="24">
        <f>K35+L35-M35</f>
        <v>0</v>
      </c>
      <c r="O35" s="24"/>
      <c r="P35" s="26">
        <f>IF('Access-Ago'!N35=0,'Access-Ago'!M35,0)</f>
        <v>243547163</v>
      </c>
      <c r="Q35" s="26">
        <f>IF('Access-Ago'!N35&gt;0,'Access-Ago'!N35,0)</f>
        <v>0</v>
      </c>
      <c r="R35" s="26">
        <f>N35-O35+P35+Q35</f>
        <v>243547163</v>
      </c>
      <c r="S35" s="26">
        <f>'Access-Ago'!O35</f>
        <v>242955834.78999999</v>
      </c>
      <c r="T35" s="41">
        <f>IF(R35&gt;0,S35/R35,0)</f>
        <v>0.99757201766296077</v>
      </c>
      <c r="U35" s="26">
        <f>'Access-Ago'!P35</f>
        <v>242955834.78999999</v>
      </c>
      <c r="V35" s="41">
        <f>IF(R35&gt;0,U35/R35,0)</f>
        <v>0.99757201766296077</v>
      </c>
      <c r="W35" s="26">
        <f>'Access-Ago'!Q35</f>
        <v>242955834.78999999</v>
      </c>
      <c r="X35" s="41">
        <f>IF(R35&gt;0,W35/R35,0)</f>
        <v>0.99757201766296077</v>
      </c>
    </row>
    <row r="36" spans="1:24" ht="28.5" customHeight="1" thickBot="1">
      <c r="A36" s="31" t="str">
        <f>'Access-Ago'!A36</f>
        <v>71103</v>
      </c>
      <c r="B36" s="27" t="str">
        <f>'Access-Ago'!B36</f>
        <v>ENCARGOS FINANC.DA UNIAO-SENTENCAS JUDICIAIS</v>
      </c>
      <c r="C36" s="23" t="str">
        <f>CONCATENATE('Access-Ago'!C36,".",'Access-Ago'!D36)</f>
        <v>28.846</v>
      </c>
      <c r="D36" s="23" t="str">
        <f>CONCATENATE('Access-Ago'!E36,".",'Access-Ago'!G36)</f>
        <v>0901.0625</v>
      </c>
      <c r="E36" s="27" t="str">
        <f>'Access-Ago'!F36</f>
        <v>OPERACOES ESPECIAIS: CUMPRIMENTO DE SENTENCAS JUDICIAIS</v>
      </c>
      <c r="F36" s="27" t="str">
        <f>'Access-Ago'!H36</f>
        <v>SENTENCAS JUDICIAIS TRANSITADAS EM JULGADO DE PEQUENO VALOR</v>
      </c>
      <c r="G36" s="23" t="str">
        <f>'Access-Ago'!I36</f>
        <v>1</v>
      </c>
      <c r="H36" s="23" t="str">
        <f>'Access-Ago'!J36</f>
        <v>0100</v>
      </c>
      <c r="I36" s="27" t="str">
        <f>'Access-Ago'!K36</f>
        <v>RECURSOS ORDINARIOS</v>
      </c>
      <c r="J36" s="23" t="str">
        <f>'Access-Ago'!L36</f>
        <v>1</v>
      </c>
      <c r="K36" s="24"/>
      <c r="L36" s="24"/>
      <c r="M36" s="24"/>
      <c r="N36" s="24">
        <f>K36+L36-M36</f>
        <v>0</v>
      </c>
      <c r="O36" s="24"/>
      <c r="P36" s="26">
        <f>IF('Access-Ago'!N36=0,'Access-Ago'!M36,0)</f>
        <v>58478974</v>
      </c>
      <c r="Q36" s="26">
        <f>IF('Access-Ago'!N36&gt;0,'Access-Ago'!N36,0)</f>
        <v>0</v>
      </c>
      <c r="R36" s="26">
        <f>N36-O36+P36+Q36</f>
        <v>58478974</v>
      </c>
      <c r="S36" s="26">
        <f>'Access-Ago'!O36</f>
        <v>58454079.25</v>
      </c>
      <c r="T36" s="41">
        <f>IF(R36&gt;0,S36/R36,0)</f>
        <v>0.99957429571182288</v>
      </c>
      <c r="U36" s="26">
        <f>'Access-Ago'!P36</f>
        <v>58454079.25</v>
      </c>
      <c r="V36" s="41">
        <f>IF(R36&gt;0,U36/R36,0)</f>
        <v>0.99957429571182288</v>
      </c>
      <c r="W36" s="26">
        <f>'Access-Ago'!Q36</f>
        <v>58454079.25</v>
      </c>
      <c r="X36" s="41">
        <f>IF(R36&gt;0,W36/R36,0)</f>
        <v>0.99957429571182288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1370208570</v>
      </c>
      <c r="Q37" s="42">
        <f t="shared" si="5"/>
        <v>3308479391.8600001</v>
      </c>
      <c r="R37" s="42">
        <f t="shared" si="5"/>
        <v>4678687961.8600006</v>
      </c>
      <c r="S37" s="42">
        <f t="shared" si="5"/>
        <v>4675684369.749999</v>
      </c>
      <c r="T37" s="43">
        <f>IF(R37&gt;0,S37/R37,0)</f>
        <v>0.99935802683690678</v>
      </c>
      <c r="U37" s="42">
        <f>SUM(U10:U36)</f>
        <v>4675684367.6499987</v>
      </c>
      <c r="V37" s="43">
        <f>IF(R37&gt;0,U37/R37,0)</f>
        <v>0.99935802638806293</v>
      </c>
      <c r="W37" s="42">
        <f>SUM(W10:W36)</f>
        <v>4675684367.6499987</v>
      </c>
      <c r="X37" s="43">
        <f>IF(R37&gt;0,W37/R37,0)</f>
        <v>0.99935802638806293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4678687961.8600006</v>
      </c>
      <c r="S41" s="54">
        <f>SUM(S37)</f>
        <v>4675684369.749999</v>
      </c>
      <c r="T41" s="52"/>
      <c r="U41" s="54">
        <f>SUM(U37)</f>
        <v>4675684367.6499987</v>
      </c>
      <c r="V41" s="52"/>
      <c r="W41" s="54">
        <f>SUM(W37)</f>
        <v>4675684367.6499987</v>
      </c>
      <c r="X41" s="49"/>
    </row>
    <row r="42" spans="1:24" ht="33.75" customHeight="1">
      <c r="A42" s="1"/>
      <c r="B42" s="1"/>
      <c r="C42" s="1"/>
      <c r="N42" s="58" t="s">
        <v>140</v>
      </c>
      <c r="O42" s="55"/>
      <c r="P42" s="53"/>
      <c r="R42" s="50">
        <f>'Access-Ago'!M38</f>
        <v>4678687953.5799999</v>
      </c>
      <c r="S42" s="50">
        <f>'Access-Ago'!O38</f>
        <v>4675684369.749999</v>
      </c>
      <c r="T42" s="51"/>
      <c r="U42" s="50">
        <f>'Access-Ago'!P38</f>
        <v>4675684367.6499987</v>
      </c>
      <c r="V42" s="51"/>
      <c r="W42" s="50">
        <f>'Access-Ago'!Q38</f>
        <v>4675684367.6499987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4678687953.5799999</v>
      </c>
      <c r="S45" s="44">
        <v>4675684369.75</v>
      </c>
      <c r="T45" s="44"/>
      <c r="U45" s="44">
        <v>4675684367.6499996</v>
      </c>
      <c r="V45" s="44"/>
      <c r="W45" s="44">
        <v>4675684367.6499996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D8:D9"/>
    <mergeCell ref="E8:F8"/>
    <mergeCell ref="G8:G9"/>
    <mergeCell ref="H8:I8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view="pageBreakPreview" topLeftCell="M34" zoomScaleNormal="100" zoomScaleSheetLayoutView="100" workbookViewId="0">
      <selection activeCell="U46" sqref="U46"/>
    </sheetView>
  </sheetViews>
  <sheetFormatPr defaultRowHeight="25.5" customHeight="1"/>
  <cols>
    <col min="1" max="1" width="16.140625" style="75" customWidth="1"/>
    <col min="2" max="2" width="48" style="75" customWidth="1"/>
    <col min="3" max="3" width="11.85546875" style="75" customWidth="1"/>
    <col min="4" max="4" width="18.85546875" style="75" customWidth="1"/>
    <col min="5" max="5" width="56.42578125" style="75" customWidth="1"/>
    <col min="6" max="6" width="63.42578125" style="75" customWidth="1"/>
    <col min="7" max="7" width="7.85546875" style="75" customWidth="1"/>
    <col min="8" max="8" width="9.140625" style="75"/>
    <col min="9" max="9" width="27.140625" style="75" customWidth="1"/>
    <col min="10" max="10" width="5.85546875" style="75" customWidth="1"/>
    <col min="11" max="11" width="9.140625" style="75"/>
    <col min="12" max="12" width="14" style="75" customWidth="1"/>
    <col min="13" max="14" width="14.140625" style="75" customWidth="1"/>
    <col min="15" max="15" width="16.5703125" style="75" customWidth="1"/>
    <col min="16" max="17" width="18" style="75" customWidth="1"/>
    <col min="18" max="18" width="31" style="75" customWidth="1"/>
    <col min="19" max="19" width="31.85546875" style="75" customWidth="1"/>
    <col min="20" max="20" width="12.85546875" style="75" customWidth="1"/>
    <col min="21" max="21" width="22" style="75" customWidth="1"/>
    <col min="22" max="22" width="15.42578125" style="75" bestFit="1" customWidth="1"/>
    <col min="23" max="23" width="17.140625" style="75" customWidth="1"/>
    <col min="24" max="16384" width="9.140625" style="75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8" t="s">
        <v>62</v>
      </c>
      <c r="B7" s="99"/>
      <c r="C7" s="99"/>
      <c r="D7" s="99"/>
      <c r="E7" s="99"/>
      <c r="F7" s="99"/>
      <c r="G7" s="99"/>
      <c r="H7" s="99"/>
      <c r="I7" s="99"/>
      <c r="J7" s="100"/>
      <c r="K7" s="101" t="s">
        <v>3</v>
      </c>
      <c r="L7" s="103" t="s">
        <v>63</v>
      </c>
      <c r="M7" s="104"/>
      <c r="N7" s="101" t="s">
        <v>64</v>
      </c>
      <c r="O7" s="101" t="s">
        <v>65</v>
      </c>
      <c r="P7" s="98" t="s">
        <v>66</v>
      </c>
      <c r="Q7" s="100"/>
      <c r="R7" s="101" t="s">
        <v>6</v>
      </c>
      <c r="S7" s="98" t="s">
        <v>67</v>
      </c>
      <c r="T7" s="99"/>
      <c r="U7" s="99"/>
      <c r="V7" s="99"/>
      <c r="W7" s="99"/>
      <c r="X7" s="100"/>
    </row>
    <row r="8" spans="1:24" ht="28.5" customHeight="1">
      <c r="A8" s="108" t="s">
        <v>19</v>
      </c>
      <c r="B8" s="109"/>
      <c r="C8" s="105" t="s">
        <v>68</v>
      </c>
      <c r="D8" s="105" t="s">
        <v>69</v>
      </c>
      <c r="E8" s="110" t="s">
        <v>70</v>
      </c>
      <c r="F8" s="111"/>
      <c r="G8" s="105" t="s">
        <v>0</v>
      </c>
      <c r="H8" s="112" t="s">
        <v>2</v>
      </c>
      <c r="I8" s="113"/>
      <c r="J8" s="105" t="s">
        <v>1</v>
      </c>
      <c r="K8" s="102"/>
      <c r="L8" s="72" t="s">
        <v>71</v>
      </c>
      <c r="M8" s="72" t="s">
        <v>72</v>
      </c>
      <c r="N8" s="102"/>
      <c r="O8" s="102"/>
      <c r="P8" s="9" t="s">
        <v>4</v>
      </c>
      <c r="Q8" s="9" t="s">
        <v>5</v>
      </c>
      <c r="R8" s="102"/>
      <c r="S8" s="73" t="s">
        <v>7</v>
      </c>
      <c r="T8" s="11" t="s">
        <v>8</v>
      </c>
      <c r="U8" s="73" t="s">
        <v>9</v>
      </c>
      <c r="V8" s="12" t="s">
        <v>8</v>
      </c>
      <c r="W8" s="13" t="s">
        <v>142</v>
      </c>
      <c r="X8" s="12" t="s">
        <v>8</v>
      </c>
    </row>
    <row r="9" spans="1:24" ht="28.5" customHeight="1" thickBot="1">
      <c r="A9" s="74" t="s">
        <v>73</v>
      </c>
      <c r="B9" s="74" t="s">
        <v>74</v>
      </c>
      <c r="C9" s="106"/>
      <c r="D9" s="106"/>
      <c r="E9" s="15" t="s">
        <v>75</v>
      </c>
      <c r="F9" s="15" t="s">
        <v>76</v>
      </c>
      <c r="G9" s="106"/>
      <c r="H9" s="15" t="s">
        <v>73</v>
      </c>
      <c r="I9" s="15" t="s">
        <v>74</v>
      </c>
      <c r="J9" s="106"/>
      <c r="K9" s="7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78632149</v>
      </c>
      <c r="R10" s="26">
        <f t="shared" ref="R10:R33" si="1">N10-O10+P10+Q10</f>
        <v>78632149</v>
      </c>
      <c r="S10" s="26">
        <f>'Access-Set'!O10</f>
        <v>78632148.159999996</v>
      </c>
      <c r="T10" s="41">
        <f t="shared" ref="T10:T33" si="2">IF(R10&gt;0,S10/R10,0)</f>
        <v>0.99999998931734646</v>
      </c>
      <c r="U10" s="26">
        <f>'Access-Set'!P10</f>
        <v>78632148.159999996</v>
      </c>
      <c r="V10" s="41">
        <f t="shared" ref="V10:V33" si="3">IF(R10&gt;0,U10/R10,0)</f>
        <v>0.99999998931734646</v>
      </c>
      <c r="W10" s="26">
        <f>'Access-Set'!Q10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3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901710</v>
      </c>
      <c r="R11" s="26">
        <f t="shared" si="1"/>
        <v>901710</v>
      </c>
      <c r="S11" s="26">
        <f>'Access-Set'!O11</f>
        <v>901709.03</v>
      </c>
      <c r="T11" s="41">
        <f t="shared" si="2"/>
        <v>0.99999892426611658</v>
      </c>
      <c r="U11" s="26">
        <f>'Access-Set'!P11</f>
        <v>901709.03</v>
      </c>
      <c r="V11" s="41">
        <f t="shared" si="3"/>
        <v>0.99999892426611658</v>
      </c>
      <c r="W11" s="26">
        <f>'Access-Set'!Q11</f>
        <v>901709.03</v>
      </c>
      <c r="X11" s="41">
        <f t="shared" si="4"/>
        <v>0.99999892426611658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1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1465928</v>
      </c>
      <c r="R12" s="26">
        <f t="shared" si="1"/>
        <v>1465928</v>
      </c>
      <c r="S12" s="26">
        <f>'Access-Set'!O12</f>
        <v>1465927.08</v>
      </c>
      <c r="T12" s="41">
        <f t="shared" si="2"/>
        <v>0.99999937241119619</v>
      </c>
      <c r="U12" s="26">
        <f>'Access-Set'!P12</f>
        <v>1465927.08</v>
      </c>
      <c r="V12" s="41">
        <f t="shared" si="3"/>
        <v>0.99999937241119619</v>
      </c>
      <c r="W12" s="26">
        <f>'Access-Set'!Q12</f>
        <v>1465927.08</v>
      </c>
      <c r="X12" s="41">
        <f t="shared" si="4"/>
        <v>0.99999937241119619</v>
      </c>
    </row>
    <row r="13" spans="1:24" ht="28.5" customHeight="1">
      <c r="A13" s="31" t="str">
        <f>'Access-Set'!A13</f>
        <v>25201</v>
      </c>
      <c r="B13" s="27" t="str">
        <f>'Access-Set'!B13</f>
        <v>BANCO CENTRAL DO BRASIL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3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10010111</v>
      </c>
      <c r="R13" s="26">
        <f t="shared" si="1"/>
        <v>10010111</v>
      </c>
      <c r="S13" s="26">
        <f>'Access-Set'!O13</f>
        <v>10010110.189999999</v>
      </c>
      <c r="T13" s="41">
        <f t="shared" si="2"/>
        <v>0.99999991908181629</v>
      </c>
      <c r="U13" s="26">
        <f>'Access-Set'!P13</f>
        <v>10010110.189999999</v>
      </c>
      <c r="V13" s="41">
        <f t="shared" si="3"/>
        <v>0.99999991908181629</v>
      </c>
      <c r="W13" s="26">
        <f>'Access-Set'!Q13</f>
        <v>10010110.189999999</v>
      </c>
      <c r="X13" s="41">
        <f t="shared" si="4"/>
        <v>0.99999991908181629</v>
      </c>
    </row>
    <row r="14" spans="1:24" ht="28.5" customHeight="1">
      <c r="A14" s="31" t="str">
        <f>'Access-Set'!A14</f>
        <v>26262</v>
      </c>
      <c r="B14" s="27" t="str">
        <f>'Access-Set'!B14</f>
        <v>UNIVERSIDADE FEDERAL DE SAO PAULO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64364</v>
      </c>
      <c r="R14" s="26">
        <f t="shared" si="1"/>
        <v>64364</v>
      </c>
      <c r="S14" s="26">
        <f>'Access-Set'!O14</f>
        <v>64363.69</v>
      </c>
      <c r="T14" s="41">
        <f t="shared" si="2"/>
        <v>0.99999518364303031</v>
      </c>
      <c r="U14" s="26">
        <f>'Access-Set'!P14</f>
        <v>64363.69</v>
      </c>
      <c r="V14" s="41">
        <f t="shared" si="3"/>
        <v>0.99999518364303031</v>
      </c>
      <c r="W14" s="26">
        <f>'Access-Set'!Q14</f>
        <v>64363.69</v>
      </c>
      <c r="X14" s="41">
        <f t="shared" si="4"/>
        <v>0.99999518364303031</v>
      </c>
    </row>
    <row r="15" spans="1:24" ht="28.5" customHeight="1">
      <c r="A15" s="31" t="str">
        <f>'Access-Set'!A15</f>
        <v>26262</v>
      </c>
      <c r="B15" s="27" t="str">
        <f>'Access-Set'!B15</f>
        <v>UNIVERSIDADE FEDERAL DE SAO PAULO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3218529</v>
      </c>
      <c r="R15" s="26">
        <f t="shared" si="1"/>
        <v>3218529</v>
      </c>
      <c r="S15" s="26">
        <f>'Access-Set'!O15</f>
        <v>3218528.99</v>
      </c>
      <c r="T15" s="41">
        <f t="shared" si="2"/>
        <v>0.99999999689299057</v>
      </c>
      <c r="U15" s="26">
        <f>'Access-Set'!P15</f>
        <v>3218528.99</v>
      </c>
      <c r="V15" s="41">
        <f t="shared" si="3"/>
        <v>0.99999999689299057</v>
      </c>
      <c r="W15" s="26">
        <f>'Access-Set'!Q15</f>
        <v>3218528.99</v>
      </c>
      <c r="X15" s="41">
        <f t="shared" si="4"/>
        <v>0.99999999689299057</v>
      </c>
    </row>
    <row r="16" spans="1:24" ht="28.5" customHeight="1">
      <c r="A16" s="31" t="str">
        <f>'Access-Set'!A16</f>
        <v>26280</v>
      </c>
      <c r="B16" s="27" t="str">
        <f>'Access-Set'!B16</f>
        <v>FUNDACAO UNIVERSIDADE FEDERAL DE SAO CARLOS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0100</v>
      </c>
      <c r="I16" s="27" t="str">
        <f>'Access-Set'!K16</f>
        <v>RECURSOS ORDINARIOS</v>
      </c>
      <c r="J16" s="23" t="str">
        <f>'Access-Set'!L16</f>
        <v>1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226916</v>
      </c>
      <c r="R16" s="26">
        <f t="shared" si="1"/>
        <v>226916</v>
      </c>
      <c r="S16" s="26">
        <f>'Access-Set'!O16</f>
        <v>226915.65</v>
      </c>
      <c r="T16" s="41">
        <f t="shared" si="2"/>
        <v>0.99999845757901595</v>
      </c>
      <c r="U16" s="26">
        <f>'Access-Set'!P16</f>
        <v>226915.65</v>
      </c>
      <c r="V16" s="41">
        <f t="shared" si="3"/>
        <v>0.99999845757901595</v>
      </c>
      <c r="W16" s="26">
        <f>'Access-Set'!Q16</f>
        <v>226915.65</v>
      </c>
      <c r="X16" s="41">
        <f t="shared" si="4"/>
        <v>0.99999845757901595</v>
      </c>
    </row>
    <row r="17" spans="1:24" ht="28.5" customHeight="1">
      <c r="A17" s="31" t="str">
        <f>'Access-Set'!A17</f>
        <v>26283</v>
      </c>
      <c r="B17" s="27" t="str">
        <f>'Access-Set'!B17</f>
        <v>FUNDACAO UNIVERSIDADE FED.DE MATO GROS.DO SUL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0100</v>
      </c>
      <c r="I17" s="27" t="str">
        <f>'Access-Set'!K17</f>
        <v>RECURSOS ORDINARIOS</v>
      </c>
      <c r="J17" s="23" t="str">
        <f>'Access-Set'!L17</f>
        <v>3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233279</v>
      </c>
      <c r="R17" s="26">
        <f t="shared" si="1"/>
        <v>233279</v>
      </c>
      <c r="S17" s="26">
        <f>'Access-Set'!O17</f>
        <v>233278.87</v>
      </c>
      <c r="T17" s="41">
        <f t="shared" si="2"/>
        <v>0.99999944272737795</v>
      </c>
      <c r="U17" s="26">
        <f>'Access-Set'!P17</f>
        <v>233278.87</v>
      </c>
      <c r="V17" s="41">
        <f t="shared" si="3"/>
        <v>0.99999944272737795</v>
      </c>
      <c r="W17" s="26">
        <f>'Access-Set'!Q17</f>
        <v>233278.87</v>
      </c>
      <c r="X17" s="41">
        <f t="shared" si="4"/>
        <v>0.99999944272737795</v>
      </c>
    </row>
    <row r="18" spans="1:24" ht="28.5" customHeight="1">
      <c r="A18" s="31" t="str">
        <f>'Access-Set'!A18</f>
        <v>26283</v>
      </c>
      <c r="B18" s="27" t="str">
        <f>'Access-Set'!B18</f>
        <v>FUNDACAO UNIVERSIDADE FED.DE MATO GROS.DO SUL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0100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1352259</v>
      </c>
      <c r="R18" s="26">
        <f t="shared" si="1"/>
        <v>1352259</v>
      </c>
      <c r="S18" s="26">
        <f>'Access-Set'!O18</f>
        <v>1352258.69</v>
      </c>
      <c r="T18" s="41">
        <f t="shared" si="2"/>
        <v>0.99999977075397539</v>
      </c>
      <c r="U18" s="26">
        <f>'Access-Set'!P18</f>
        <v>1352258.69</v>
      </c>
      <c r="V18" s="41">
        <f t="shared" si="3"/>
        <v>0.99999977075397539</v>
      </c>
      <c r="W18" s="26">
        <f>'Access-Set'!Q18</f>
        <v>1352258.69</v>
      </c>
      <c r="X18" s="41">
        <f t="shared" si="4"/>
        <v>0.99999977075397539</v>
      </c>
    </row>
    <row r="19" spans="1:24" ht="28.5" customHeight="1">
      <c r="A19" s="31" t="str">
        <f>'Access-Set'!A19</f>
        <v>26352</v>
      </c>
      <c r="B19" s="27" t="str">
        <f>'Access-Set'!B19</f>
        <v>FUNDACAO UNIVERSIDADE FEDERAL DO ABC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0100</v>
      </c>
      <c r="I19" s="27" t="str">
        <f>'Access-Set'!K19</f>
        <v>RECURSOS ORDINARIOS</v>
      </c>
      <c r="J19" s="23" t="str">
        <f>'Access-Set'!L19</f>
        <v>1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97466</v>
      </c>
      <c r="R19" s="26">
        <f t="shared" si="1"/>
        <v>97466</v>
      </c>
      <c r="S19" s="26">
        <f>'Access-Set'!O19</f>
        <v>97465.95</v>
      </c>
      <c r="T19" s="41">
        <f t="shared" si="2"/>
        <v>0.99999948700059504</v>
      </c>
      <c r="U19" s="26">
        <f>'Access-Set'!P19</f>
        <v>97465.95</v>
      </c>
      <c r="V19" s="41">
        <f t="shared" si="3"/>
        <v>0.99999948700059504</v>
      </c>
      <c r="W19" s="26">
        <f>'Access-Set'!Q19</f>
        <v>97465.95</v>
      </c>
      <c r="X19" s="41">
        <f t="shared" si="4"/>
        <v>0.99999948700059504</v>
      </c>
    </row>
    <row r="20" spans="1:24" ht="28.5" customHeight="1">
      <c r="A20" s="31" t="str">
        <f>'Access-Set'!A20</f>
        <v>26439</v>
      </c>
      <c r="B20" s="27" t="str">
        <f>'Access-Set'!B20</f>
        <v>INST.FED.DE EDUC.,CIENC.E TEC.DE SAO PAULO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0100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84203</v>
      </c>
      <c r="R20" s="26">
        <f t="shared" si="1"/>
        <v>84203</v>
      </c>
      <c r="S20" s="26">
        <f>'Access-Set'!O20</f>
        <v>84202.83</v>
      </c>
      <c r="T20" s="41">
        <f t="shared" si="2"/>
        <v>0.99999798106955806</v>
      </c>
      <c r="U20" s="26">
        <f>'Access-Set'!P20</f>
        <v>84202.83</v>
      </c>
      <c r="V20" s="41">
        <f t="shared" si="3"/>
        <v>0.99999798106955806</v>
      </c>
      <c r="W20" s="26">
        <f>'Access-Set'!Q20</f>
        <v>84202.83</v>
      </c>
      <c r="X20" s="41">
        <f t="shared" si="4"/>
        <v>0.99999798106955806</v>
      </c>
    </row>
    <row r="21" spans="1:24" ht="28.5" customHeight="1">
      <c r="A21" s="31" t="str">
        <f>'Access-Set'!A21</f>
        <v>40203</v>
      </c>
      <c r="B21" s="27" t="str">
        <f>'Access-Set'!B21</f>
        <v>FUNDACAO JORGE DUPRAT FIG.DE SEG.MED.TRABALHO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0100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465390</v>
      </c>
      <c r="R21" s="26">
        <f t="shared" si="1"/>
        <v>465390</v>
      </c>
      <c r="S21" s="26">
        <f>'Access-Set'!O21</f>
        <v>465389.11</v>
      </c>
      <c r="T21" s="41">
        <f t="shared" si="2"/>
        <v>0.99999808762543241</v>
      </c>
      <c r="U21" s="26">
        <f>'Access-Set'!P21</f>
        <v>465389.11</v>
      </c>
      <c r="V21" s="41">
        <f t="shared" si="3"/>
        <v>0.99999808762543241</v>
      </c>
      <c r="W21" s="26">
        <f>'Access-Set'!Q21</f>
        <v>465389.11</v>
      </c>
      <c r="X21" s="41">
        <f t="shared" si="4"/>
        <v>0.99999808762543241</v>
      </c>
    </row>
    <row r="22" spans="1:24" ht="28.5" customHeight="1">
      <c r="A22" s="31" t="str">
        <f>'Access-Set'!A22</f>
        <v>44201</v>
      </c>
      <c r="B22" s="27" t="str">
        <f>'Access-Set'!B22</f>
        <v>INST.BRAS.DO MEIO AMB.E REC.NAT.RENOVAVEIS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1</v>
      </c>
      <c r="H22" s="23" t="str">
        <f>'Access-Set'!J22</f>
        <v>0100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0</v>
      </c>
      <c r="R22" s="26">
        <f t="shared" si="1"/>
        <v>0</v>
      </c>
      <c r="S22" s="26">
        <f>'Access-Set'!O22</f>
        <v>0</v>
      </c>
      <c r="T22" s="41">
        <f t="shared" si="2"/>
        <v>0</v>
      </c>
      <c r="U22" s="26">
        <f>'Access-Set'!P22</f>
        <v>0</v>
      </c>
      <c r="V22" s="41">
        <f t="shared" si="3"/>
        <v>0</v>
      </c>
      <c r="W22" s="26">
        <f>'Access-Set'!Q22</f>
        <v>0</v>
      </c>
      <c r="X22" s="41">
        <f t="shared" si="4"/>
        <v>0</v>
      </c>
    </row>
    <row r="23" spans="1:24" ht="28.5" customHeight="1">
      <c r="A23" s="31" t="str">
        <f>'Access-Set'!A23</f>
        <v>44201</v>
      </c>
      <c r="B23" s="27" t="str">
        <f>'Access-Set'!B23</f>
        <v>INST.BRAS.DO MEIO AMB.E REC.NAT.RENOVAVEIS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1</v>
      </c>
      <c r="H23" s="23" t="str">
        <f>'Access-Set'!J23</f>
        <v>0100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206121</v>
      </c>
      <c r="R23" s="26">
        <f t="shared" si="1"/>
        <v>206121</v>
      </c>
      <c r="S23" s="26">
        <f>'Access-Set'!O23</f>
        <v>206120.85</v>
      </c>
      <c r="T23" s="41">
        <f t="shared" si="2"/>
        <v>0.99999927227211205</v>
      </c>
      <c r="U23" s="26">
        <f>'Access-Set'!P23</f>
        <v>206120.85</v>
      </c>
      <c r="V23" s="41">
        <f t="shared" si="3"/>
        <v>0.99999927227211205</v>
      </c>
      <c r="W23" s="26">
        <f>'Access-Set'!Q23</f>
        <v>206120.85</v>
      </c>
      <c r="X23" s="41">
        <f t="shared" si="4"/>
        <v>0.99999927227211205</v>
      </c>
    </row>
    <row r="24" spans="1:24" ht="28.5" customHeight="1">
      <c r="A24" s="31" t="str">
        <f>'Access-Set'!A24</f>
        <v>55201</v>
      </c>
      <c r="B24" s="27" t="str">
        <f>'Access-Set'!B24</f>
        <v>INSTITUTO NACIONAL DO SEGURO SOCIAL - INSS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0100</v>
      </c>
      <c r="I24" s="27" t="str">
        <f>'Access-Set'!K24</f>
        <v>RECURSOS ORDINARIOS</v>
      </c>
      <c r="J24" s="23" t="str">
        <f>'Access-Set'!L24</f>
        <v>3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34520999</v>
      </c>
      <c r="R24" s="26">
        <f t="shared" si="1"/>
        <v>34520999</v>
      </c>
      <c r="S24" s="26">
        <f>'Access-Set'!O24</f>
        <v>34520998.780000001</v>
      </c>
      <c r="T24" s="41">
        <f t="shared" si="2"/>
        <v>0.99999999362706748</v>
      </c>
      <c r="U24" s="26">
        <f>'Access-Set'!P24</f>
        <v>34520998.780000001</v>
      </c>
      <c r="V24" s="41">
        <f t="shared" si="3"/>
        <v>0.99999999362706748</v>
      </c>
      <c r="W24" s="26">
        <f>'Access-Set'!Q24</f>
        <v>34520998.780000001</v>
      </c>
      <c r="X24" s="41">
        <f t="shared" si="4"/>
        <v>0.99999999362706748</v>
      </c>
    </row>
    <row r="25" spans="1:24" ht="28.5" customHeight="1">
      <c r="A25" s="31" t="str">
        <f>'Access-Set'!A25</f>
        <v>55201</v>
      </c>
      <c r="B25" s="27" t="str">
        <f>'Access-Set'!B25</f>
        <v>INSTITUTO NACIONAL DO SEGURO SOCIAL - INSS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2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1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7278766</v>
      </c>
      <c r="R25" s="26">
        <f t="shared" si="1"/>
        <v>7278766</v>
      </c>
      <c r="S25" s="26">
        <f>'Access-Set'!O25</f>
        <v>7145564.4800000004</v>
      </c>
      <c r="T25" s="41">
        <f t="shared" si="2"/>
        <v>0.98169998595915853</v>
      </c>
      <c r="U25" s="26">
        <f>'Access-Set'!P25</f>
        <v>7145564.4800000004</v>
      </c>
      <c r="V25" s="41">
        <f t="shared" si="3"/>
        <v>0.98169998595915853</v>
      </c>
      <c r="W25" s="26">
        <f>'Access-Set'!Q25</f>
        <v>7145564.4800000004</v>
      </c>
      <c r="X25" s="41">
        <f t="shared" si="4"/>
        <v>0.98169998595915853</v>
      </c>
    </row>
    <row r="26" spans="1:24" ht="28.5" customHeight="1">
      <c r="A26" s="31" t="str">
        <f>'Access-Set'!A26</f>
        <v>55901</v>
      </c>
      <c r="B26" s="27" t="str">
        <f>'Access-Set'!B26</f>
        <v>FUNDO NACIONAL DE ASSISTENCIA SOCIAL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2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3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79172473</v>
      </c>
      <c r="R26" s="26">
        <f t="shared" si="1"/>
        <v>79172473</v>
      </c>
      <c r="S26" s="26">
        <f>'Access-Set'!O26</f>
        <v>79154555.900000006</v>
      </c>
      <c r="T26" s="41">
        <f t="shared" si="2"/>
        <v>0.99977369533474103</v>
      </c>
      <c r="U26" s="26">
        <f>'Access-Set'!P26</f>
        <v>79154555.900000006</v>
      </c>
      <c r="V26" s="41">
        <f t="shared" si="3"/>
        <v>0.99977369533474103</v>
      </c>
      <c r="W26" s="26">
        <f>'Access-Set'!Q26</f>
        <v>79154555.900000006</v>
      </c>
      <c r="X26" s="41">
        <f t="shared" si="4"/>
        <v>0.99977369533474103</v>
      </c>
    </row>
    <row r="27" spans="1:24" ht="28.5" customHeight="1">
      <c r="A27" s="31" t="str">
        <f>'Access-Set'!A27</f>
        <v>55901</v>
      </c>
      <c r="B27" s="27" t="str">
        <f>'Access-Set'!B27</f>
        <v>FUNDO NACIONAL DE ASSISTENCIA SOCIAL</v>
      </c>
      <c r="C27" s="23" t="str">
        <f>CONCATENATE('Access-Set'!C27,".",'Access-Set'!D27)</f>
        <v>28.846</v>
      </c>
      <c r="D27" s="23" t="str">
        <f>CONCATENATE('Access-Set'!E27,".",'Access-Set'!G27)</f>
        <v>0901.0625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DE PEQUENO VALOR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122545075</v>
      </c>
      <c r="Q27" s="26">
        <f>IF('Access-Set'!N27&gt;0,'Access-Set'!N27,0)</f>
        <v>0</v>
      </c>
      <c r="R27" s="26">
        <f t="shared" si="1"/>
        <v>122545075</v>
      </c>
      <c r="S27" s="26">
        <f>'Access-Set'!O27</f>
        <v>122431836.40000001</v>
      </c>
      <c r="T27" s="41">
        <f t="shared" si="2"/>
        <v>0.99907594328046234</v>
      </c>
      <c r="U27" s="26">
        <f>'Access-Set'!P27</f>
        <v>122431836.40000001</v>
      </c>
      <c r="V27" s="41">
        <f t="shared" si="3"/>
        <v>0.99907594328046234</v>
      </c>
      <c r="W27" s="26">
        <f>'Access-Set'!Q27</f>
        <v>122431836.40000001</v>
      </c>
      <c r="X27" s="41">
        <f t="shared" si="4"/>
        <v>0.99907594328046234</v>
      </c>
    </row>
    <row r="28" spans="1:24" ht="28.5" customHeight="1">
      <c r="A28" s="31" t="str">
        <f>'Access-Set'!A28</f>
        <v>55902</v>
      </c>
      <c r="B28" s="27" t="str">
        <f>'Access-Set'!B28</f>
        <v>FUNDO DO REGIME GERAL DA PREVID.SOCIAL-FRGPS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3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2213875588</v>
      </c>
      <c r="R28" s="26">
        <f t="shared" si="1"/>
        <v>2213875588</v>
      </c>
      <c r="S28" s="26">
        <f>'Access-Set'!O28</f>
        <v>2213153503.5999999</v>
      </c>
      <c r="T28" s="41">
        <f t="shared" si="2"/>
        <v>0.99967383695637002</v>
      </c>
      <c r="U28" s="26">
        <f>'Access-Set'!P28</f>
        <v>2213153503.5999999</v>
      </c>
      <c r="V28" s="41">
        <f t="shared" si="3"/>
        <v>0.99967383695637002</v>
      </c>
      <c r="W28" s="26">
        <f>'Access-Set'!Q28</f>
        <v>2213153503.5999999</v>
      </c>
      <c r="X28" s="41">
        <f t="shared" si="4"/>
        <v>0.99967383695637002</v>
      </c>
    </row>
    <row r="29" spans="1:24" ht="28.5" customHeight="1">
      <c r="A29" s="31" t="str">
        <f>'Access-Set'!A29</f>
        <v>55902</v>
      </c>
      <c r="B29" s="27" t="str">
        <f>'Access-Set'!B29</f>
        <v>FUNDO DO REGIME GERAL DA PREVID.SOCIAL-FRGPS</v>
      </c>
      <c r="C29" s="23" t="str">
        <f>CONCATENATE('Access-Set'!C29,".",'Access-Set'!D29)</f>
        <v>28.846</v>
      </c>
      <c r="D29" s="23" t="str">
        <f>CONCATENATE('Access-Set'!E29,".",'Access-Set'!G29)</f>
        <v>0901.0625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DE PEQUENO VALOR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1105879520</v>
      </c>
      <c r="Q29" s="26">
        <f>IF('Access-Set'!N29&gt;0,'Access-Set'!N29,0)</f>
        <v>0</v>
      </c>
      <c r="R29" s="26">
        <f t="shared" si="1"/>
        <v>1105879520</v>
      </c>
      <c r="S29" s="26">
        <f>'Access-Set'!O29</f>
        <v>1104004267.6900001</v>
      </c>
      <c r="T29" s="41">
        <f t="shared" si="2"/>
        <v>0.99830428878002919</v>
      </c>
      <c r="U29" s="26">
        <f>'Access-Set'!P29</f>
        <v>1104004267.6900001</v>
      </c>
      <c r="V29" s="41">
        <f t="shared" si="3"/>
        <v>0.99830428878002919</v>
      </c>
      <c r="W29" s="26">
        <f>'Access-Set'!Q29</f>
        <v>1104004267.6900001</v>
      </c>
      <c r="X29" s="41">
        <f t="shared" si="4"/>
        <v>0.99830428878002919</v>
      </c>
    </row>
    <row r="30" spans="1:24" ht="28.5" customHeight="1">
      <c r="A30" s="31" t="str">
        <f>'Access-Set'!A30</f>
        <v>71103</v>
      </c>
      <c r="B30" s="27" t="str">
        <f>'Access-Set'!B30</f>
        <v>ENCARGOS FINANC.DA UNIAO-SENTENCAS JUDICIAIS</v>
      </c>
      <c r="C30" s="23" t="str">
        <f>CONCATENATE('Access-Set'!C30,".",'Access-Set'!D30)</f>
        <v>28.846</v>
      </c>
      <c r="D30" s="23" t="str">
        <f>CONCATENATE('Access-Set'!E30,".",'Access-Set'!G30)</f>
        <v>0901.0005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(PRECATORIOS)</v>
      </c>
      <c r="G30" s="23" t="str">
        <f>'Access-Set'!I30</f>
        <v>1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5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0</v>
      </c>
      <c r="Q30" s="26">
        <f>IF('Access-Set'!M30&gt;0,'Access-Set'!M30,0)</f>
        <v>19436718.859999999</v>
      </c>
      <c r="R30" s="26">
        <f t="shared" si="1"/>
        <v>19436718.859999999</v>
      </c>
      <c r="S30" s="26">
        <f>'Access-Set'!O30</f>
        <v>19436718.859999999</v>
      </c>
      <c r="T30" s="41">
        <f t="shared" si="2"/>
        <v>1</v>
      </c>
      <c r="U30" s="26">
        <f>'Access-Set'!P30</f>
        <v>19436718.859999999</v>
      </c>
      <c r="V30" s="41">
        <f t="shared" si="3"/>
        <v>1</v>
      </c>
      <c r="W30" s="26">
        <f>'Access-Set'!Q30</f>
        <v>19436718.859999999</v>
      </c>
      <c r="X30" s="41">
        <f t="shared" si="4"/>
        <v>1</v>
      </c>
    </row>
    <row r="31" spans="1:24" ht="28.5" customHeight="1">
      <c r="A31" s="31" t="str">
        <f>'Access-Set'!A31</f>
        <v>71103</v>
      </c>
      <c r="B31" s="27" t="str">
        <f>'Access-Set'!B31</f>
        <v>ENCARGOS FINANC.DA UNIAO-SENTENCAS JUDICIAIS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1</v>
      </c>
      <c r="H31" s="23" t="str">
        <f>'Access-Set'!J31</f>
        <v>0100</v>
      </c>
      <c r="I31" s="27" t="str">
        <f>'Access-Set'!K31</f>
        <v>RECURSOS ORDINARIOS</v>
      </c>
      <c r="J31" s="23" t="str">
        <f>'Access-Set'!L31</f>
        <v>1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68503037</v>
      </c>
      <c r="R31" s="26">
        <f t="shared" si="1"/>
        <v>68503037</v>
      </c>
      <c r="S31" s="26">
        <f>'Access-Set'!O31</f>
        <v>68503036.599999994</v>
      </c>
      <c r="T31" s="41">
        <f t="shared" si="2"/>
        <v>0.99999999416084273</v>
      </c>
      <c r="U31" s="26">
        <f>'Access-Set'!P31</f>
        <v>68503036.599999994</v>
      </c>
      <c r="V31" s="41">
        <f t="shared" si="3"/>
        <v>0.99999999416084273</v>
      </c>
      <c r="W31" s="26">
        <f>'Access-Set'!Q31</f>
        <v>68503036.599999994</v>
      </c>
      <c r="X31" s="41">
        <f t="shared" si="4"/>
        <v>0.99999999416084273</v>
      </c>
    </row>
    <row r="32" spans="1:24" ht="28.5" customHeight="1">
      <c r="A32" s="31" t="str">
        <f>'Access-Set'!A32</f>
        <v>71103</v>
      </c>
      <c r="B32" s="27" t="str">
        <f>'Access-Set'!B32</f>
        <v>ENCARGOS FINANC.DA UNIAO-SENTENCAS JUDICIAIS</v>
      </c>
      <c r="C32" s="23" t="str">
        <f>CONCATENATE('Access-Set'!C32,".",'Access-Set'!D32)</f>
        <v>28.846</v>
      </c>
      <c r="D32" s="23" t="str">
        <f>CONCATENATE('Access-Set'!E32,".",'Access-Set'!G32)</f>
        <v>0901.0005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(PRECATORIOS)</v>
      </c>
      <c r="G32" s="23" t="str">
        <f>'Access-Set'!I32</f>
        <v>1</v>
      </c>
      <c r="H32" s="23" t="str">
        <f>'Access-Set'!J32</f>
        <v>0144</v>
      </c>
      <c r="I32" s="27" t="str">
        <f>'Access-Set'!K32</f>
        <v>TITULOS DE RESPONSABILID.DO TESOURO NACIONAL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0</v>
      </c>
      <c r="Q32" s="26">
        <f>IF('Access-Set'!N32&gt;0,'Access-Set'!N32,0)</f>
        <v>788733385</v>
      </c>
      <c r="R32" s="26">
        <f t="shared" si="1"/>
        <v>788733385</v>
      </c>
      <c r="S32" s="26">
        <f>'Access-Set'!O32</f>
        <v>788687344.69000006</v>
      </c>
      <c r="T32" s="41">
        <f t="shared" si="2"/>
        <v>0.999941627537422</v>
      </c>
      <c r="U32" s="26">
        <f>'Access-Set'!P32</f>
        <v>788687344.69000006</v>
      </c>
      <c r="V32" s="41">
        <f t="shared" si="3"/>
        <v>0.999941627537422</v>
      </c>
      <c r="W32" s="26">
        <f>'Access-Set'!Q32</f>
        <v>788687344.69000006</v>
      </c>
      <c r="X32" s="41">
        <f t="shared" si="4"/>
        <v>0.999941627537422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0901.00G5</v>
      </c>
      <c r="E33" s="27" t="str">
        <f>'Access-Set'!F33</f>
        <v>OPERACOES ESPECIAIS: CUMPRIMENTO DE SENTENCAS JUDICIAIS</v>
      </c>
      <c r="F33" s="27" t="str">
        <f>'Access-Set'!H33</f>
        <v>CONTRIBUICAO DA UNIAO, DE SUAS AUTARQUIAS E FUNDACOES PARA O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1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4775038</v>
      </c>
      <c r="Q33" s="26">
        <f>IF('Access-Set'!N33&gt;0,'Access-Set'!N33,0)</f>
        <v>0</v>
      </c>
      <c r="R33" s="26">
        <f t="shared" si="1"/>
        <v>4775038</v>
      </c>
      <c r="S33" s="26">
        <f>'Access-Set'!O33</f>
        <v>4775032.37</v>
      </c>
      <c r="T33" s="41">
        <f t="shared" si="2"/>
        <v>0.99999882095179138</v>
      </c>
      <c r="U33" s="26">
        <f>'Access-Set'!P33</f>
        <v>4775030.2699999996</v>
      </c>
      <c r="V33" s="41">
        <f t="shared" si="3"/>
        <v>0.99999838116471529</v>
      </c>
      <c r="W33" s="26">
        <f>'Access-Set'!Q33</f>
        <v>4775030.2699999996</v>
      </c>
      <c r="X33" s="41">
        <f t="shared" si="4"/>
        <v>0.99999838116471529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0901.0625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DE PEQUENO VALOR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5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270364</v>
      </c>
      <c r="Q34" s="26">
        <f>IF('Access-Set'!N34&gt;0,'Access-Set'!N34,0)</f>
        <v>0</v>
      </c>
      <c r="R34" s="26">
        <f>N34-O34+P34+Q34</f>
        <v>270364</v>
      </c>
      <c r="S34" s="26">
        <f>'Access-Set'!O34</f>
        <v>270362.11</v>
      </c>
      <c r="T34" s="41">
        <f>IF(R34&gt;0,S34/R34,0)</f>
        <v>0.99999300942433156</v>
      </c>
      <c r="U34" s="26">
        <f>'Access-Set'!P34</f>
        <v>270362.11</v>
      </c>
      <c r="V34" s="41">
        <f>IF(R34&gt;0,U34/R34,0)</f>
        <v>0.99999300942433156</v>
      </c>
      <c r="W34" s="26">
        <f>'Access-Set'!Q34</f>
        <v>270362.11</v>
      </c>
      <c r="X34" s="41">
        <f>IF(R34&gt;0,W34/R34,0)</f>
        <v>0.99999300942433156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0901.0625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DE PEQUENO VALOR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3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263335313</v>
      </c>
      <c r="Q35" s="26">
        <f>IF('Access-Set'!N35&gt;0,'Access-Set'!N35,0)</f>
        <v>0</v>
      </c>
      <c r="R35" s="26">
        <f>N35-O35+P35+Q35</f>
        <v>263335313</v>
      </c>
      <c r="S35" s="26">
        <f>'Access-Set'!O35</f>
        <v>263276572.19999999</v>
      </c>
      <c r="T35" s="41">
        <f>IF(R35&gt;0,S35/R35,0)</f>
        <v>0.99977693534782397</v>
      </c>
      <c r="U35" s="26">
        <f>'Access-Set'!P35</f>
        <v>263276572.19999999</v>
      </c>
      <c r="V35" s="41">
        <f>IF(R35&gt;0,U35/R35,0)</f>
        <v>0.99977693534782397</v>
      </c>
      <c r="W35" s="26">
        <f>'Access-Set'!Q35</f>
        <v>263276572.19999999</v>
      </c>
      <c r="X35" s="41">
        <f>IF(R35&gt;0,W35/R35,0)</f>
        <v>0.99977693534782397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0901.0625</v>
      </c>
      <c r="E36" s="27" t="str">
        <f>'Access-Set'!F36</f>
        <v>OPERACOES ESPECIAIS: CUMPRIMENTO DE SENTENCAS JUDICIAIS</v>
      </c>
      <c r="F36" s="27" t="str">
        <f>'Access-Set'!H36</f>
        <v>SENTENCAS JUDICIAIS TRANSITADAS EM JULGADO DE PEQUENO VALOR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62208236</v>
      </c>
      <c r="Q36" s="26">
        <f>IF('Access-Set'!N36&gt;0,'Access-Set'!N36,0)</f>
        <v>0</v>
      </c>
      <c r="R36" s="26">
        <f>N36-O36+P36+Q36</f>
        <v>62208236</v>
      </c>
      <c r="S36" s="26">
        <f>'Access-Set'!O36</f>
        <v>62183340.399999999</v>
      </c>
      <c r="T36" s="41">
        <f>IF(R36&gt;0,S36/R36,0)</f>
        <v>0.99959980218696443</v>
      </c>
      <c r="U36" s="26">
        <f>'Access-Set'!P36</f>
        <v>62183340.399999999</v>
      </c>
      <c r="V36" s="41">
        <f>IF(R36&gt;0,U36/R36,0)</f>
        <v>0.99959980218696443</v>
      </c>
      <c r="W36" s="26">
        <f>'Access-Set'!Q36</f>
        <v>62183340.399999999</v>
      </c>
      <c r="X36" s="41">
        <f>IF(R36&gt;0,W36/R36,0)</f>
        <v>0.99959980218696443</v>
      </c>
    </row>
    <row r="37" spans="1:24" ht="28.5" customHeight="1" thickBot="1">
      <c r="A37" s="103" t="s">
        <v>90</v>
      </c>
      <c r="B37" s="107"/>
      <c r="C37" s="107"/>
      <c r="D37" s="107"/>
      <c r="E37" s="107"/>
      <c r="F37" s="107"/>
      <c r="G37" s="107"/>
      <c r="H37" s="107"/>
      <c r="I37" s="107"/>
      <c r="J37" s="104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1559013546</v>
      </c>
      <c r="Q37" s="42">
        <f t="shared" si="5"/>
        <v>3308479391.8600001</v>
      </c>
      <c r="R37" s="42">
        <f t="shared" si="5"/>
        <v>4867492937.8600006</v>
      </c>
      <c r="S37" s="42">
        <f t="shared" si="5"/>
        <v>4864501553.1699991</v>
      </c>
      <c r="T37" s="43">
        <f>IF(R37&gt;0,S37/R37,0)</f>
        <v>0.99938543625472287</v>
      </c>
      <c r="U37" s="42">
        <f>SUM(U10:U36)</f>
        <v>4864501551.0699997</v>
      </c>
      <c r="V37" s="43">
        <f>IF(R37&gt;0,U37/R37,0)</f>
        <v>0.99938543582328931</v>
      </c>
      <c r="W37" s="42">
        <f>SUM(W10:W36)</f>
        <v>4864501551.0699997</v>
      </c>
      <c r="X37" s="43">
        <f>IF(R37&gt;0,W37/R37,0)</f>
        <v>0.99938543582328931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4867492937.8600006</v>
      </c>
      <c r="S41" s="54">
        <f>SUM(S37)</f>
        <v>4864501553.1699991</v>
      </c>
      <c r="T41" s="52"/>
      <c r="U41" s="54">
        <f>SUM(U37)</f>
        <v>4864501551.0699997</v>
      </c>
      <c r="V41" s="52"/>
      <c r="W41" s="54">
        <f>SUM(W37)</f>
        <v>4864501551.0699997</v>
      </c>
      <c r="X41" s="49"/>
    </row>
    <row r="42" spans="1:24" ht="33.75" customHeight="1">
      <c r="A42" s="1"/>
      <c r="B42" s="1"/>
      <c r="C42" s="1"/>
      <c r="N42" s="58" t="s">
        <v>143</v>
      </c>
      <c r="O42" s="55"/>
      <c r="P42" s="53"/>
      <c r="R42" s="50">
        <f>'Access-Set'!M38</f>
        <v>4867492929.5799999</v>
      </c>
      <c r="S42" s="50">
        <f>'Access-Set'!O38</f>
        <v>4864501553.1699991</v>
      </c>
      <c r="T42" s="51"/>
      <c r="U42" s="50">
        <f>'Access-Set'!P38</f>
        <v>4864501551.0699997</v>
      </c>
      <c r="V42" s="51"/>
      <c r="W42" s="50">
        <f>'Access-Set'!Q38</f>
        <v>4864501551.0699997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8.2800006866455078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4867492929.5799999</v>
      </c>
      <c r="S45" s="44">
        <v>4864501553.1700001</v>
      </c>
      <c r="T45" s="44"/>
      <c r="U45" s="44">
        <v>4864501551.0699997</v>
      </c>
      <c r="V45" s="44"/>
      <c r="W45" s="44">
        <v>4864501551.0699997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H8:I8"/>
    <mergeCell ref="A37:J37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2018-02-20T14:28:25Z</cp:lastPrinted>
  <dcterms:created xsi:type="dcterms:W3CDTF">2011-08-07T11:00:17Z</dcterms:created>
  <dcterms:modified xsi:type="dcterms:W3CDTF">2018-04-16T21:27:56Z</dcterms:modified>
</cp:coreProperties>
</file>