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Dez" sheetId="1" r:id="rId1"/>
  </sheets>
  <externalReferences>
    <externalReference r:id="rId2"/>
  </externalReferences>
  <definedNames>
    <definedName name="_xlnm.Print_Area" localSheetId="0">Dez!$A$1:$X$45</definedName>
  </definedNames>
  <calcPr calcId="144525"/>
</workbook>
</file>

<file path=xl/calcChain.xml><?xml version="1.0" encoding="utf-8"?>
<calcChain xmlns="http://schemas.openxmlformats.org/spreadsheetml/2006/main">
  <c r="W48" i="1" l="1"/>
  <c r="W52" i="1" s="1"/>
  <c r="U48" i="1"/>
  <c r="U52" i="1" s="1"/>
  <c r="S48" i="1"/>
  <c r="S52" i="1" s="1"/>
  <c r="R48" i="1"/>
  <c r="R52" i="1" s="1"/>
  <c r="O43" i="1"/>
  <c r="M43" i="1"/>
  <c r="L43" i="1"/>
  <c r="K43" i="1"/>
  <c r="W42" i="1"/>
  <c r="U42" i="1"/>
  <c r="S42" i="1"/>
  <c r="Q42" i="1"/>
  <c r="P42" i="1"/>
  <c r="N42" i="1"/>
  <c r="R42" i="1" s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R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43" i="1" s="1"/>
  <c r="W47" i="1" s="1"/>
  <c r="W50" i="1" s="1"/>
  <c r="U10" i="1"/>
  <c r="U43" i="1" s="1"/>
  <c r="U47" i="1" s="1"/>
  <c r="U50" i="1" s="1"/>
  <c r="S10" i="1"/>
  <c r="S43" i="1" s="1"/>
  <c r="S47" i="1" s="1"/>
  <c r="S50" i="1" s="1"/>
  <c r="Q10" i="1"/>
  <c r="Q43" i="1" s="1"/>
  <c r="P10" i="1"/>
  <c r="P43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1" i="1" l="1"/>
  <c r="T11" i="1"/>
  <c r="X11" i="1"/>
  <c r="V14" i="1"/>
  <c r="X14" i="1"/>
  <c r="T14" i="1"/>
  <c r="V18" i="1"/>
  <c r="X18" i="1"/>
  <c r="T18" i="1"/>
  <c r="V10" i="1"/>
  <c r="X10" i="1"/>
  <c r="T10" i="1"/>
  <c r="R43" i="1"/>
  <c r="V12" i="1"/>
  <c r="X12" i="1"/>
  <c r="T12" i="1"/>
  <c r="V15" i="1"/>
  <c r="X15" i="1"/>
  <c r="T15" i="1"/>
  <c r="V16" i="1"/>
  <c r="X16" i="1"/>
  <c r="T16" i="1"/>
  <c r="V19" i="1"/>
  <c r="X19" i="1"/>
  <c r="T19" i="1"/>
  <c r="V20" i="1"/>
  <c r="X20" i="1"/>
  <c r="T20" i="1"/>
  <c r="V21" i="1"/>
  <c r="X21" i="1"/>
  <c r="T21" i="1"/>
  <c r="V22" i="1"/>
  <c r="X22" i="1"/>
  <c r="T22" i="1"/>
  <c r="V24" i="1"/>
  <c r="X24" i="1"/>
  <c r="T24" i="1"/>
  <c r="V25" i="1"/>
  <c r="X25" i="1"/>
  <c r="T25" i="1"/>
  <c r="V26" i="1"/>
  <c r="X26" i="1"/>
  <c r="T26" i="1"/>
  <c r="V27" i="1"/>
  <c r="X27" i="1"/>
  <c r="T27" i="1"/>
  <c r="V28" i="1"/>
  <c r="X28" i="1"/>
  <c r="T28" i="1"/>
  <c r="V29" i="1"/>
  <c r="X29" i="1"/>
  <c r="T29" i="1"/>
  <c r="V30" i="1"/>
  <c r="X30" i="1"/>
  <c r="T30" i="1"/>
  <c r="V31" i="1"/>
  <c r="X31" i="1"/>
  <c r="T31" i="1"/>
  <c r="V32" i="1"/>
  <c r="X32" i="1"/>
  <c r="T32" i="1"/>
  <c r="V33" i="1"/>
  <c r="X33" i="1"/>
  <c r="T33" i="1"/>
  <c r="V34" i="1"/>
  <c r="X34" i="1"/>
  <c r="T34" i="1"/>
  <c r="V35" i="1"/>
  <c r="X35" i="1"/>
  <c r="T35" i="1"/>
  <c r="V36" i="1"/>
  <c r="X36" i="1"/>
  <c r="T36" i="1"/>
  <c r="V37" i="1"/>
  <c r="X37" i="1"/>
  <c r="T37" i="1"/>
  <c r="V38" i="1"/>
  <c r="X38" i="1"/>
  <c r="T38" i="1"/>
  <c r="V39" i="1"/>
  <c r="X39" i="1"/>
  <c r="T39" i="1"/>
  <c r="V40" i="1"/>
  <c r="X40" i="1"/>
  <c r="T40" i="1"/>
  <c r="V41" i="1"/>
  <c r="X41" i="1"/>
  <c r="T41" i="1"/>
  <c r="V42" i="1"/>
  <c r="X42" i="1"/>
  <c r="T42" i="1"/>
  <c r="V13" i="1"/>
  <c r="X13" i="1"/>
  <c r="T13" i="1"/>
  <c r="V17" i="1"/>
  <c r="X17" i="1"/>
  <c r="T17" i="1"/>
  <c r="V23" i="1"/>
  <c r="X23" i="1"/>
  <c r="T23" i="1"/>
  <c r="N43" i="1"/>
  <c r="X43" i="1" l="1"/>
  <c r="T43" i="1"/>
  <c r="V43" i="1"/>
  <c r="R47" i="1"/>
  <c r="R50" i="1" s="1"/>
</calcChain>
</file>

<file path=xl/sharedStrings.xml><?xml version="1.0" encoding="utf-8"?>
<sst xmlns="http://schemas.openxmlformats.org/spreadsheetml/2006/main" count="61" uniqueCount="56">
  <si>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</si>
  <si>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</si>
  <si>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</si>
  <si>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</si>
  <si>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</si>
  <si>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</si>
  <si>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</si>
  <si>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</si>
  <si>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</si>
  <si>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</si>
  <si>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</si>
  <si>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</si>
  <si>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</si>
  <si>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</si>
  <si>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</si>
  <si>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</si>
  <si>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</si>
  <si>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</si>
  <si>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</si>
  <si>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</si>
  <si>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</si>
  <si>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</si>
  <si>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</si>
  <si>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</si>
  <si>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</si>
  <si>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</si>
  <si>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</si>
  <si>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</si>
  <si>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</si>
  <si>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</si>
  <si>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</si>
  <si>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</si>
  <si>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</si>
  <si>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</si>
  <si>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</si>
  <si>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</si>
  <si>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</si>
  <si>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</si>
  <si>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</si>
  <si>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</si>
  <si>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</si>
  <si>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</si>
  <si>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</si>
  <si>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</si>
  <si>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</si>
  <si>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</si>
  <si>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</si>
  <si>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</si>
  <si>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</si>
  <si>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</si>
  <si>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</si>
  <si>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Soma total</t>
  </si>
  <si>
    <t>Access-Dez</t>
  </si>
  <si>
    <t>090035</t>
  </si>
  <si>
    <t>Diferença</t>
  </si>
  <si>
    <t>Conor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</si>
</sst>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168" fontId="12" fillId="0" borderId="25"/>
    <xf numFmtId="0" fontId="13" fillId="5" borderId="0" applyNumberFormat="0" applyBorder="0" applyAlignment="0" applyProtection="0"/>
    <xf numFmtId="168" fontId="14" fillId="0" borderId="0">
      <alignment vertical="top"/>
    </xf>
    <xf numFmtId="168" fontId="15" fillId="0" borderId="0">
      <alignment horizontal="right"/>
    </xf>
    <xf numFmtId="168" fontId="15" fillId="0" borderId="0">
      <alignment horizontal="left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20" fillId="0" borderId="0"/>
    <xf numFmtId="0" fontId="21" fillId="0" borderId="0"/>
    <xf numFmtId="0" fontId="22" fillId="10" borderId="26" applyNumberFormat="0" applyAlignment="0" applyProtection="0"/>
    <xf numFmtId="0" fontId="22" fillId="10" borderId="26" applyNumberFormat="0" applyAlignment="0" applyProtection="0"/>
    <xf numFmtId="0" fontId="22" fillId="10" borderId="26" applyNumberFormat="0" applyAlignment="0" applyProtection="0"/>
    <xf numFmtId="0" fontId="23" fillId="10" borderId="26"/>
    <xf numFmtId="0" fontId="22" fillId="10" borderId="26" applyNumberFormat="0" applyAlignment="0" applyProtection="0"/>
    <xf numFmtId="0" fontId="22" fillId="10" borderId="26" applyNumberFormat="0" applyAlignment="0" applyProtection="0"/>
    <xf numFmtId="0" fontId="24" fillId="0" borderId="0">
      <alignment vertical="center"/>
    </xf>
    <xf numFmtId="0" fontId="25" fillId="23" borderId="27" applyNumberFormat="0" applyAlignment="0" applyProtection="0"/>
    <xf numFmtId="0" fontId="25" fillId="23" borderId="27" applyNumberFormat="0" applyAlignment="0" applyProtection="0"/>
    <xf numFmtId="0" fontId="26" fillId="23" borderId="27"/>
    <xf numFmtId="0" fontId="25" fillId="23" borderId="27" applyNumberFormat="0" applyAlignment="0" applyProtection="0"/>
    <xf numFmtId="0" fontId="25" fillId="23" borderId="27" applyNumberFormat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8" fillId="0" borderId="28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5" fillId="23" borderId="27" applyNumberFormat="0" applyAlignment="0" applyProtection="0"/>
    <xf numFmtId="4" fontId="9" fillId="0" borderId="0"/>
    <xf numFmtId="169" fontId="9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9" fillId="9" borderId="26" applyNumberFormat="0" applyAlignment="0" applyProtection="0"/>
    <xf numFmtId="0" fontId="29" fillId="9" borderId="26" applyNumberFormat="0" applyAlignment="0" applyProtection="0"/>
    <xf numFmtId="0" fontId="29" fillId="9" borderId="26" applyNumberFormat="0" applyAlignment="0" applyProtection="0"/>
    <xf numFmtId="0" fontId="29" fillId="9" borderId="26" applyNumberFormat="0" applyAlignment="0" applyProtection="0"/>
    <xf numFmtId="0" fontId="29" fillId="10" borderId="26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6" borderId="0" applyNumberFormat="0" applyBorder="0" applyAlignment="0" applyProtection="0"/>
    <xf numFmtId="0" fontId="33" fillId="0" borderId="30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6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7" fillId="0" borderId="0"/>
    <xf numFmtId="0" fontId="29" fillId="9" borderId="26" applyNumberFormat="0" applyAlignment="0" applyProtection="0"/>
    <xf numFmtId="0" fontId="31" fillId="0" borderId="33">
      <alignment horizontal="center"/>
    </xf>
    <xf numFmtId="0" fontId="38" fillId="0" borderId="34">
      <alignment horizontal="center"/>
    </xf>
    <xf numFmtId="175" fontId="9" fillId="0" borderId="0"/>
    <xf numFmtId="0" fontId="27" fillId="0" borderId="28" applyNumberFormat="0" applyFill="0" applyAlignment="0" applyProtection="0"/>
    <xf numFmtId="170" fontId="9" fillId="0" borderId="0"/>
    <xf numFmtId="176" fontId="3" fillId="0" borderId="0" applyFill="0" applyBorder="0" applyAlignment="0" applyProtection="0"/>
    <xf numFmtId="171" fontId="9" fillId="0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40" fillId="24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25" borderId="35" applyNumberFormat="0" applyAlignment="0" applyProtection="0"/>
    <xf numFmtId="0" fontId="3" fillId="25" borderId="35" applyNumberFormat="0" applyAlignment="0" applyProtection="0"/>
    <xf numFmtId="0" fontId="3" fillId="25" borderId="35" applyNumberFormat="0" applyAlignment="0" applyProtection="0"/>
    <xf numFmtId="0" fontId="3" fillId="25" borderId="35" applyNumberFormat="0" applyAlignment="0" applyProtection="0"/>
    <xf numFmtId="0" fontId="3" fillId="25" borderId="35" applyNumberFormat="0" applyAlignment="0" applyProtection="0"/>
    <xf numFmtId="0" fontId="3" fillId="25" borderId="35" applyNumberFormat="0" applyAlignment="0" applyProtection="0"/>
    <xf numFmtId="0" fontId="44" fillId="10" borderId="36" applyNumberFormat="0" applyAlignment="0" applyProtection="0"/>
    <xf numFmtId="10" fontId="9" fillId="0" borderId="0"/>
    <xf numFmtId="177" fontId="18" fillId="0" borderId="0">
      <protection locked="0"/>
    </xf>
    <xf numFmtId="178" fontId="18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9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9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5" fillId="0" borderId="0"/>
    <xf numFmtId="0" fontId="44" fillId="10" borderId="36" applyNumberFormat="0" applyAlignment="0" applyProtection="0"/>
    <xf numFmtId="0" fontId="44" fillId="10" borderId="36" applyNumberFormat="0" applyAlignment="0" applyProtection="0"/>
    <xf numFmtId="0" fontId="45" fillId="10" borderId="36"/>
    <xf numFmtId="0" fontId="44" fillId="10" borderId="36" applyNumberFormat="0" applyAlignment="0" applyProtection="0"/>
    <xf numFmtId="0" fontId="44" fillId="10" borderId="36" applyNumberFormat="0" applyAlignment="0" applyProtection="0"/>
    <xf numFmtId="38" fontId="9" fillId="0" borderId="0"/>
    <xf numFmtId="38" fontId="46" fillId="0" borderId="37"/>
    <xf numFmtId="179" fontId="43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9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3" fillId="0" borderId="0"/>
    <xf numFmtId="170" fontId="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9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1" fontId="9" fillId="0" borderId="0"/>
    <xf numFmtId="182" fontId="9" fillId="0" borderId="0"/>
    <xf numFmtId="0" fontId="50" fillId="0" borderId="0" applyNumberFormat="0" applyFill="0" applyBorder="0" applyAlignment="0" applyProtection="0"/>
    <xf numFmtId="0" fontId="51" fillId="0" borderId="38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52" fillId="0" borderId="3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54" fillId="0" borderId="31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55" fillId="0" borderId="32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5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39"/>
    <xf numFmtId="2" fontId="58" fillId="0" borderId="0">
      <protection locked="0"/>
    </xf>
    <xf numFmtId="2" fontId="58" fillId="0" borderId="0">
      <protection locked="0"/>
    </xf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0" fontId="60" fillId="0" borderId="40"/>
    <xf numFmtId="0" fontId="59" fillId="0" borderId="40" applyNumberFormat="0" applyFill="0" applyAlignment="0" applyProtection="0"/>
    <xf numFmtId="0" fontId="59" fillId="0" borderId="40" applyNumberFormat="0" applyFill="0" applyAlignment="0" applyProtection="0"/>
    <xf numFmtId="178" fontId="18" fillId="0" borderId="0">
      <protection locked="0"/>
    </xf>
    <xf numFmtId="183" fontId="18" fillId="0" borderId="0">
      <protection locked="0"/>
    </xf>
    <xf numFmtId="0" fontId="43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9" fillId="0" borderId="0"/>
    <xf numFmtId="0" fontId="47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 wrapText="1"/>
    </xf>
    <xf numFmtId="49" fontId="2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2" fillId="0" borderId="21" xfId="5" applyNumberFormat="1" applyFont="1" applyBorder="1" applyAlignment="1">
      <alignment horizontal="right" vertical="center"/>
    </xf>
    <xf numFmtId="164" fontId="2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  <xf numFmtId="4" fontId="2" fillId="0" borderId="0" xfId="0" applyNumberFormat="1" applyFont="1" applyBorder="1"/>
    <xf numFmtId="4" fontId="3" fillId="2" borderId="0" xfId="6" applyNumberFormat="1" applyFont="1" applyFill="1" applyAlignment="1">
      <alignment horizontal="center"/>
    </xf>
    <xf numFmtId="4" fontId="3" fillId="2" borderId="0" xfId="6" applyNumberFormat="1" applyFill="1" applyAlignment="1">
      <alignment horizontal="center"/>
    </xf>
    <xf numFmtId="43" fontId="3" fillId="2" borderId="0" xfId="7" applyFont="1" applyFill="1"/>
    <xf numFmtId="4" fontId="3" fillId="0" borderId="0" xfId="6" applyNumberFormat="1" applyFill="1"/>
    <xf numFmtId="9" fontId="3" fillId="0" borderId="0" xfId="8" applyFont="1" applyFill="1"/>
    <xf numFmtId="0" fontId="3" fillId="0" borderId="0" xfId="6"/>
    <xf numFmtId="0" fontId="6" fillId="0" borderId="0" xfId="0" applyFont="1" applyBorder="1"/>
    <xf numFmtId="4" fontId="3" fillId="2" borderId="0" xfId="6" quotePrefix="1" applyNumberFormat="1" applyFont="1" applyFill="1" applyAlignment="1">
      <alignment horizontal="center"/>
    </xf>
    <xf numFmtId="4" fontId="3" fillId="2" borderId="0" xfId="6" applyNumberFormat="1" applyFill="1"/>
    <xf numFmtId="10" fontId="3" fillId="0" borderId="0" xfId="6" applyNumberFormat="1" applyFill="1"/>
    <xf numFmtId="4" fontId="7" fillId="3" borderId="0" xfId="6" applyNumberFormat="1" applyFont="1" applyFill="1" applyAlignment="1">
      <alignment shrinkToFit="1"/>
    </xf>
    <xf numFmtId="0" fontId="3" fillId="0" borderId="0" xfId="0" applyFont="1" applyAlignment="1">
      <alignment horizontal="center"/>
    </xf>
    <xf numFmtId="40" fontId="0" fillId="0" borderId="0" xfId="0" applyNumberFormat="1"/>
    <xf numFmtId="4" fontId="3" fillId="2" borderId="0" xfId="6" applyNumberFormat="1" applyFill="1" applyAlignment="1">
      <alignment horizontal="center" wrapText="1"/>
    </xf>
    <xf numFmtId="167" fontId="7" fillId="0" borderId="0" xfId="6" applyNumberFormat="1" applyFont="1"/>
    <xf numFmtId="0" fontId="7" fillId="0" borderId="0" xfId="6" applyFont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353786</xdr:colOff>
      <xdr:row>48</xdr:row>
      <xdr:rowOff>40822</xdr:rowOff>
    </xdr:from>
    <xdr:to>
      <xdr:col>20</xdr:col>
      <xdr:colOff>394607</xdr:colOff>
      <xdr:row>51</xdr:row>
      <xdr:rowOff>108857</xdr:rowOff>
    </xdr:to>
    <xdr:cxnSp macro="">
      <xdr:nvCxnSpPr>
        <xdr:cNvPr id="2" name="Conector de seta reta 1"/>
        <xdr:cNvCxnSpPr/>
      </xdr:nvCxnSpPr>
      <xdr:spPr>
        <a:xfrm>
          <a:off x="29986061" y="16423822"/>
          <a:ext cx="40821" cy="135391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M10">
            <v>15984346.199999999</v>
          </cell>
          <cell r="N10">
            <v>16016096</v>
          </cell>
          <cell r="O10">
            <v>15984346.199999999</v>
          </cell>
          <cell r="P10">
            <v>15984346.199999999</v>
          </cell>
          <cell r="Q10">
            <v>15984346.199999999</v>
          </cell>
        </row>
        <row r="11">
          <cell r="A11" t="str">
            <v>20201</v>
          </cell>
          <cell r="B11" t="str">
            <v>INSTIT.NAC.DE COLONIZ.E REF.AGRARIA - INCRA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513219.41</v>
          </cell>
          <cell r="N11">
            <v>513220</v>
          </cell>
          <cell r="O11">
            <v>513219.41</v>
          </cell>
          <cell r="P11">
            <v>513219.41</v>
          </cell>
          <cell r="Q11">
            <v>513219.41</v>
          </cell>
        </row>
        <row r="12">
          <cell r="A12" t="str">
            <v>20201</v>
          </cell>
          <cell r="B12" t="str">
            <v>INSTIT.NAC.DE COLONIZ.E REF.AGRARIA - INCRA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1</v>
          </cell>
          <cell r="M12">
            <v>1347610.88</v>
          </cell>
          <cell r="N12">
            <v>1347611</v>
          </cell>
          <cell r="O12">
            <v>1347610.88</v>
          </cell>
          <cell r="P12">
            <v>1347610.88</v>
          </cell>
          <cell r="Q12">
            <v>1347610.88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78970.070000000007</v>
          </cell>
          <cell r="N13">
            <v>78971</v>
          </cell>
          <cell r="O13">
            <v>78970.070000000007</v>
          </cell>
          <cell r="P13">
            <v>78970.070000000007</v>
          </cell>
          <cell r="Q13">
            <v>78970.070000000007</v>
          </cell>
        </row>
        <row r="14">
          <cell r="A14" t="str">
            <v>24204</v>
          </cell>
          <cell r="B14" t="str">
            <v>COMISSAO NACIONAL DE ENERGIA NUCLEAR - CNEN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460825.31</v>
          </cell>
          <cell r="N14">
            <v>460826</v>
          </cell>
          <cell r="O14">
            <v>460825.31</v>
          </cell>
          <cell r="P14">
            <v>460825.31</v>
          </cell>
          <cell r="Q14">
            <v>460825.31</v>
          </cell>
        </row>
        <row r="15">
          <cell r="A15" t="str">
            <v>25201</v>
          </cell>
          <cell r="B15" t="str">
            <v>BANCO CENTRAL DO BRASIL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1618704.28</v>
          </cell>
          <cell r="N15">
            <v>1618705</v>
          </cell>
          <cell r="O15">
            <v>1618704.28</v>
          </cell>
          <cell r="P15">
            <v>1618704.28</v>
          </cell>
          <cell r="Q15">
            <v>1618704.28</v>
          </cell>
        </row>
        <row r="16">
          <cell r="A16" t="str">
            <v>25208</v>
          </cell>
          <cell r="B16" t="str">
            <v>SUPERINTENDENCIA DE SEGUROS PRIVADOS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105116.76</v>
          </cell>
          <cell r="N16">
            <v>105117</v>
          </cell>
          <cell r="O16">
            <v>105116.76</v>
          </cell>
          <cell r="P16">
            <v>105116.76</v>
          </cell>
          <cell r="Q16">
            <v>105116.76</v>
          </cell>
        </row>
        <row r="17">
          <cell r="A17" t="str">
            <v>26262</v>
          </cell>
          <cell r="B17" t="str">
            <v>UNIVERSIDADE FEDERAL DE SAO PAULO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8100</v>
          </cell>
          <cell r="K17" t="str">
            <v>RECURSOS ORDINARIOS</v>
          </cell>
          <cell r="L17" t="str">
            <v>3</v>
          </cell>
          <cell r="M17">
            <v>232865.55</v>
          </cell>
          <cell r="N17">
            <v>232866</v>
          </cell>
          <cell r="O17">
            <v>232865.55</v>
          </cell>
          <cell r="P17">
            <v>232865.55</v>
          </cell>
          <cell r="Q17">
            <v>232865.55</v>
          </cell>
        </row>
        <row r="18">
          <cell r="A18" t="str">
            <v>26262</v>
          </cell>
          <cell r="B18" t="str">
            <v>UNIVERSIDADE FEDERAL DE SAO PAULO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8100</v>
          </cell>
          <cell r="K18" t="str">
            <v>RECURSOS ORDINARIOS</v>
          </cell>
          <cell r="L18" t="str">
            <v>1</v>
          </cell>
          <cell r="M18">
            <v>2839776.85</v>
          </cell>
          <cell r="N18">
            <v>2839777</v>
          </cell>
          <cell r="O18">
            <v>2839776.85</v>
          </cell>
          <cell r="P18">
            <v>2839776.85</v>
          </cell>
          <cell r="Q18">
            <v>2839776.85</v>
          </cell>
        </row>
        <row r="19">
          <cell r="A19" t="str">
            <v>26280</v>
          </cell>
          <cell r="B19" t="str">
            <v>FUNDACAO UNIVERSIDADE FEDERAL DE SAO CARLOS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8100</v>
          </cell>
          <cell r="K19" t="str">
            <v>RECURSOS ORDINARIOS</v>
          </cell>
          <cell r="L19" t="str">
            <v>1</v>
          </cell>
          <cell r="M19">
            <v>5741891.4000000004</v>
          </cell>
          <cell r="N19">
            <v>5741892</v>
          </cell>
          <cell r="O19">
            <v>5741891.4000000004</v>
          </cell>
          <cell r="P19">
            <v>5741891.4000000004</v>
          </cell>
          <cell r="Q19">
            <v>5741891.4000000004</v>
          </cell>
        </row>
        <row r="20">
          <cell r="A20" t="str">
            <v>26283</v>
          </cell>
          <cell r="B20" t="str">
            <v>FUNDACAO UNIVERSIDADE FED.DE MATO GROS.DO SUL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8100</v>
          </cell>
          <cell r="K20" t="str">
            <v>RECURSOS ORDINARIOS</v>
          </cell>
          <cell r="L20" t="str">
            <v>3</v>
          </cell>
          <cell r="M20">
            <v>129864.04</v>
          </cell>
          <cell r="N20">
            <v>129865</v>
          </cell>
          <cell r="O20">
            <v>129864.04</v>
          </cell>
          <cell r="P20">
            <v>129864.04</v>
          </cell>
          <cell r="Q20">
            <v>129864.04</v>
          </cell>
        </row>
        <row r="21">
          <cell r="A21" t="str">
            <v>26283</v>
          </cell>
          <cell r="B21" t="str">
            <v>FUNDACAO UNIVERSIDADE FED.DE MATO GROS.DO SUL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ORDINARIOS</v>
          </cell>
          <cell r="L21" t="str">
            <v>1</v>
          </cell>
          <cell r="M21">
            <v>2839142.68</v>
          </cell>
          <cell r="N21">
            <v>2839143</v>
          </cell>
          <cell r="O21">
            <v>2839142.68</v>
          </cell>
          <cell r="P21">
            <v>2839142.68</v>
          </cell>
          <cell r="Q21">
            <v>2839142.68</v>
          </cell>
        </row>
        <row r="22">
          <cell r="A22" t="str">
            <v>26352</v>
          </cell>
          <cell r="B22" t="str">
            <v>FUNDACAO UNIVERSIDADE FEDERAL DO ABC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ORDINARIOS</v>
          </cell>
          <cell r="L22" t="str">
            <v>1</v>
          </cell>
          <cell r="M22">
            <v>126280.91</v>
          </cell>
          <cell r="N22">
            <v>126281</v>
          </cell>
          <cell r="O22">
            <v>126280.91</v>
          </cell>
          <cell r="P22">
            <v>126280.91</v>
          </cell>
          <cell r="Q22">
            <v>126280.91</v>
          </cell>
        </row>
        <row r="23">
          <cell r="A23" t="str">
            <v>36211</v>
          </cell>
          <cell r="B23" t="str">
            <v>FUNDACAO NACIONAL DE SAUDE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6100</v>
          </cell>
          <cell r="K23" t="str">
            <v>RECURSOS ORDINARIOS</v>
          </cell>
          <cell r="L23" t="str">
            <v>3</v>
          </cell>
          <cell r="M23">
            <v>86416.74</v>
          </cell>
          <cell r="N23">
            <v>86417</v>
          </cell>
          <cell r="O23">
            <v>86416.74</v>
          </cell>
          <cell r="P23">
            <v>86416.74</v>
          </cell>
          <cell r="Q23">
            <v>86416.74</v>
          </cell>
        </row>
        <row r="24">
          <cell r="A24" t="str">
            <v>36211</v>
          </cell>
          <cell r="B24" t="str">
            <v>FUNDACAO NACIONAL DE SAUDE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6100</v>
          </cell>
          <cell r="K24" t="str">
            <v>RECURSOS ORDINARIOS</v>
          </cell>
          <cell r="L24" t="str">
            <v>1</v>
          </cell>
          <cell r="M24">
            <v>435602.72</v>
          </cell>
          <cell r="N24">
            <v>435603</v>
          </cell>
          <cell r="O24">
            <v>435602.72</v>
          </cell>
          <cell r="P24">
            <v>435602.72</v>
          </cell>
          <cell r="Q24">
            <v>435602.72</v>
          </cell>
        </row>
        <row r="25">
          <cell r="A25" t="str">
            <v>36212</v>
          </cell>
          <cell r="B25" t="str">
            <v>AGENCIA NACIONAL DE VIGILANCIA SANITARIA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6100</v>
          </cell>
          <cell r="K25" t="str">
            <v>RECURSOS ORDINARIOS</v>
          </cell>
          <cell r="L25" t="str">
            <v>1</v>
          </cell>
          <cell r="M25">
            <v>130679.82</v>
          </cell>
          <cell r="N25">
            <v>130680</v>
          </cell>
          <cell r="O25">
            <v>130679.82</v>
          </cell>
          <cell r="P25">
            <v>130679.82</v>
          </cell>
          <cell r="Q25">
            <v>130679.82</v>
          </cell>
        </row>
        <row r="26">
          <cell r="A26" t="str">
            <v>39252</v>
          </cell>
          <cell r="B26" t="str">
            <v>DEPTO.NAC.DE INFRA±ESTRUT.DE TRANSPORTES-DNIT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301904.53999999998</v>
          </cell>
          <cell r="N26">
            <v>301905</v>
          </cell>
          <cell r="O26">
            <v>301904.53999999998</v>
          </cell>
          <cell r="P26">
            <v>301904.53999999998</v>
          </cell>
          <cell r="Q26">
            <v>301904.53999999998</v>
          </cell>
        </row>
        <row r="27">
          <cell r="A27" t="str">
            <v>40203</v>
          </cell>
          <cell r="B27" t="str">
            <v>FUNDACAO JORGE DUPRAT FIG.DE SEG.MED.TRABALHO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1</v>
          </cell>
          <cell r="M27">
            <v>495030.29</v>
          </cell>
          <cell r="N27">
            <v>495031</v>
          </cell>
          <cell r="O27">
            <v>495030.29</v>
          </cell>
          <cell r="P27">
            <v>495030.29</v>
          </cell>
          <cell r="Q27">
            <v>495030.29</v>
          </cell>
        </row>
        <row r="28">
          <cell r="A28" t="str">
            <v>55201</v>
          </cell>
          <cell r="B28" t="str">
            <v>INSTITUTO NACIONAL DO SEGURO SOCIAL - INSS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66427672.450000003</v>
          </cell>
          <cell r="N28">
            <v>66442108</v>
          </cell>
          <cell r="O28">
            <v>66427672.450000003</v>
          </cell>
          <cell r="P28">
            <v>66427672.450000003</v>
          </cell>
          <cell r="Q28">
            <v>66427672.450000003</v>
          </cell>
        </row>
        <row r="29">
          <cell r="A29" t="str">
            <v>55201</v>
          </cell>
          <cell r="B29" t="str">
            <v>INSTITUTO NACIONAL DO SEGURO SOCIAL - INSS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1</v>
          </cell>
          <cell r="M29">
            <v>54192647.240000002</v>
          </cell>
          <cell r="N29">
            <v>54192648</v>
          </cell>
          <cell r="O29">
            <v>54192647.240000002</v>
          </cell>
          <cell r="P29">
            <v>54192647.240000002</v>
          </cell>
          <cell r="Q29">
            <v>54192647.240000002</v>
          </cell>
        </row>
        <row r="30">
          <cell r="A30" t="str">
            <v>55901</v>
          </cell>
          <cell r="B30" t="str">
            <v>FUNDO NACIONAL DE ASSISTENCIA SOCIAL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2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41796891.460000001</v>
          </cell>
          <cell r="N30">
            <v>41966137</v>
          </cell>
          <cell r="O30">
            <v>41796891.460000001</v>
          </cell>
          <cell r="P30">
            <v>41796891.460000001</v>
          </cell>
          <cell r="Q30">
            <v>41796891.460000001</v>
          </cell>
        </row>
        <row r="31">
          <cell r="A31" t="str">
            <v>55901</v>
          </cell>
          <cell r="B31" t="str">
            <v>FUNDO NACIONAL DE ASSISTENCIA SOCIAL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0625</v>
          </cell>
          <cell r="H31" t="str">
            <v>SENTENCAS JUDICIAIS TRANSITADAS EM JULGADO DE PEQUENO VALOR</v>
          </cell>
          <cell r="I31" t="str">
            <v>2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174384927</v>
          </cell>
          <cell r="N31">
            <v>0</v>
          </cell>
          <cell r="O31">
            <v>174384927</v>
          </cell>
          <cell r="P31">
            <v>164675719.43000001</v>
          </cell>
          <cell r="Q31">
            <v>164675719.43000001</v>
          </cell>
        </row>
        <row r="32">
          <cell r="A32" t="str">
            <v>55902</v>
          </cell>
          <cell r="B32" t="str">
            <v>FUNDO DO REGIME GERAL DA PREVID.SOCIAL-FRGPS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2</v>
          </cell>
          <cell r="J32" t="str">
            <v>0151</v>
          </cell>
          <cell r="K32" t="str">
            <v>CONTR.SOCIAL S/O LUCRO DAS PESSOAS JURIDICAS</v>
          </cell>
          <cell r="L32" t="str">
            <v>3</v>
          </cell>
          <cell r="M32">
            <v>1979017253.1600001</v>
          </cell>
          <cell r="N32">
            <v>1979794695</v>
          </cell>
          <cell r="O32">
            <v>1979017253.1600001</v>
          </cell>
          <cell r="P32">
            <v>1979017253.1600001</v>
          </cell>
          <cell r="Q32">
            <v>1979017253.1600001</v>
          </cell>
        </row>
        <row r="33">
          <cell r="A33" t="str">
            <v>55902</v>
          </cell>
          <cell r="B33" t="str">
            <v>FUNDO DO REGIME GERAL DA PREVID.SOCIAL-FRGPS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0625</v>
          </cell>
          <cell r="H33" t="str">
            <v>SENTENCAS JUDICIAIS TRANSITADAS EM JULGADO DE PEQUENO VALOR</v>
          </cell>
          <cell r="I33" t="str">
            <v>2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400013038</v>
          </cell>
          <cell r="N33">
            <v>0</v>
          </cell>
          <cell r="O33">
            <v>399991109.63</v>
          </cell>
          <cell r="P33">
            <v>330850343.67000002</v>
          </cell>
          <cell r="Q33">
            <v>330850343.67000002</v>
          </cell>
        </row>
        <row r="34">
          <cell r="A34" t="str">
            <v>55902</v>
          </cell>
          <cell r="B34" t="str">
            <v>FUNDO DO REGIME GERAL DA PREVID.SOCIAL-FRGPS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0625</v>
          </cell>
          <cell r="H34" t="str">
            <v>SENTENCAS JUDICIAIS TRANSITADAS EM JULGADO DE PEQUENO VALOR</v>
          </cell>
          <cell r="I34" t="str">
            <v>2</v>
          </cell>
          <cell r="J34" t="str">
            <v>0151</v>
          </cell>
          <cell r="K34" t="str">
            <v>CONTR.SOCIAL S/O LUCRO DAS PESSOAS JURIDICAS</v>
          </cell>
          <cell r="L34" t="str">
            <v>3</v>
          </cell>
          <cell r="M34">
            <v>1354960056</v>
          </cell>
          <cell r="N34">
            <v>0</v>
          </cell>
          <cell r="O34">
            <v>1354949385.5599999</v>
          </cell>
          <cell r="P34">
            <v>1354199080.78</v>
          </cell>
          <cell r="Q34">
            <v>1354199080.78</v>
          </cell>
        </row>
        <row r="35">
          <cell r="A35" t="str">
            <v>71102</v>
          </cell>
          <cell r="B35" t="str">
            <v>RECURSOS SOB SUPERVISAO DO MPOG</v>
          </cell>
          <cell r="C35" t="str">
            <v>28</v>
          </cell>
          <cell r="D35" t="str">
            <v>845</v>
          </cell>
          <cell r="E35" t="str">
            <v>0903</v>
          </cell>
          <cell r="F35" t="str">
            <v>OPERACOES ESPECIAIS: TRANSFERENCIAS CONSTITUCIONAIS E AS DEC</v>
          </cell>
          <cell r="G35" t="str">
            <v>00RC</v>
          </cell>
          <cell r="H35" t="str">
            <v>ANTECIPACAO DE PAGAMENTO DE HONORARIOS PERICIAIS EM ACOES QU</v>
          </cell>
          <cell r="I35" t="str">
            <v>1</v>
          </cell>
          <cell r="J35" t="str">
            <v>0300</v>
          </cell>
          <cell r="K35" t="str">
            <v>RECURSOS ORDINARIOS</v>
          </cell>
          <cell r="L35" t="str">
            <v>3</v>
          </cell>
          <cell r="M35">
            <v>9106552</v>
          </cell>
          <cell r="N35">
            <v>0</v>
          </cell>
        </row>
        <row r="36">
          <cell r="A36" t="str">
            <v>71103</v>
          </cell>
          <cell r="B36" t="str">
            <v>ENCARGOS FINANC.DA UNIAO-SENTENCAS JUDICIAIS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5</v>
          </cell>
          <cell r="M36">
            <v>71906437.200000003</v>
          </cell>
          <cell r="N36">
            <v>71906438</v>
          </cell>
          <cell r="O36">
            <v>71906437.200000003</v>
          </cell>
          <cell r="P36">
            <v>71906437.200000003</v>
          </cell>
          <cell r="Q36">
            <v>71906437.200000003</v>
          </cell>
        </row>
        <row r="37">
          <cell r="A37" t="str">
            <v>71103</v>
          </cell>
          <cell r="B37" t="str">
            <v>ENCARGOS FINANC.DA UNIAO-SENTENCAS JUDICIAIS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3</v>
          </cell>
          <cell r="M37">
            <v>737575855.74000001</v>
          </cell>
          <cell r="N37">
            <v>738469897</v>
          </cell>
          <cell r="O37">
            <v>737575855.74000001</v>
          </cell>
          <cell r="P37">
            <v>735557255.74000001</v>
          </cell>
          <cell r="Q37">
            <v>735557255.74000001</v>
          </cell>
        </row>
        <row r="38">
          <cell r="A38" t="str">
            <v>71103</v>
          </cell>
          <cell r="B38" t="str">
            <v>ENCARGOS FINANC.DA UNIAO-SENTENCAS JUDICIAIS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1</v>
          </cell>
          <cell r="M38">
            <v>83184276.109999999</v>
          </cell>
          <cell r="N38">
            <v>83184277</v>
          </cell>
          <cell r="O38">
            <v>83184276.109999999</v>
          </cell>
          <cell r="P38">
            <v>83184276.109999999</v>
          </cell>
          <cell r="Q38">
            <v>83184276.109999999</v>
          </cell>
        </row>
        <row r="39">
          <cell r="A39" t="str">
            <v>71103</v>
          </cell>
          <cell r="B39" t="str">
            <v>ENCARGOS FINANC.DA UNIAO-SENTENCAS JUDICIAIS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00G5</v>
          </cell>
          <cell r="H39" t="str">
            <v>CONTRIBUICAO DA UNIAO, DE SUAS AUTARQUIAS E FUNDACOES PARA O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1</v>
          </cell>
          <cell r="M39">
            <v>7272711</v>
          </cell>
          <cell r="N39">
            <v>0</v>
          </cell>
          <cell r="O39">
            <v>7272701.2199999997</v>
          </cell>
          <cell r="P39">
            <v>7272701.2199999997</v>
          </cell>
          <cell r="Q39">
            <v>7272701.2199999997</v>
          </cell>
        </row>
        <row r="40">
          <cell r="A40" t="str">
            <v>71103</v>
          </cell>
          <cell r="B40" t="str">
            <v>ENCARGOS FINANC.DA UNIAO-SENTENCAS JUDICIAIS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0625</v>
          </cell>
          <cell r="H40" t="str">
            <v>SENTENCAS JUDICIAIS TRANSITADAS EM JULGADO DE PEQUENO VALOR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5</v>
          </cell>
          <cell r="M40">
            <v>87870</v>
          </cell>
          <cell r="N40">
            <v>0</v>
          </cell>
          <cell r="O40">
            <v>87870</v>
          </cell>
          <cell r="P40">
            <v>87868.37</v>
          </cell>
          <cell r="Q40">
            <v>87868.37</v>
          </cell>
        </row>
        <row r="41">
          <cell r="A41" t="str">
            <v>71103</v>
          </cell>
          <cell r="B41" t="str">
            <v>ENCARGOS FINANC.DA UNIAO-SENTENCAS JUDICIAIS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0625</v>
          </cell>
          <cell r="H41" t="str">
            <v>SENTENCAS JUDICIAIS TRANSITADAS EM JULGADO DE PEQUENO VALOR</v>
          </cell>
          <cell r="I41" t="str">
            <v>1</v>
          </cell>
          <cell r="J41" t="str">
            <v>0100</v>
          </cell>
          <cell r="K41" t="str">
            <v>RECURSOS ORDINARIOS</v>
          </cell>
          <cell r="L41" t="str">
            <v>3</v>
          </cell>
          <cell r="M41">
            <v>348709806.33999997</v>
          </cell>
          <cell r="N41">
            <v>0</v>
          </cell>
          <cell r="O41">
            <v>348707357.48000002</v>
          </cell>
          <cell r="P41">
            <v>335600456.38</v>
          </cell>
          <cell r="Q41">
            <v>335600456.38</v>
          </cell>
        </row>
        <row r="42">
          <cell r="A42" t="str">
            <v>71103</v>
          </cell>
          <cell r="B42" t="str">
            <v>ENCARGOS FINANC.DA UNIAO-SENTENCAS JUDICIAIS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0625</v>
          </cell>
          <cell r="H42" t="str">
            <v>SENTENCAS JUDICIAIS TRANSITADAS EM JULGADO DE PEQUENO VALOR</v>
          </cell>
          <cell r="I42" t="str">
            <v>1</v>
          </cell>
          <cell r="J42" t="str">
            <v>0100</v>
          </cell>
          <cell r="K42" t="str">
            <v>RECURSOS ORDINARIOS</v>
          </cell>
          <cell r="L42" t="str">
            <v>1</v>
          </cell>
          <cell r="M42">
            <v>46463333</v>
          </cell>
          <cell r="N42">
            <v>0</v>
          </cell>
          <cell r="O42">
            <v>46463333</v>
          </cell>
          <cell r="P42">
            <v>43247586.280000001</v>
          </cell>
          <cell r="Q42">
            <v>43247586.280000001</v>
          </cell>
        </row>
        <row r="44">
          <cell r="M44">
            <v>5408567575.1499996</v>
          </cell>
          <cell r="O44">
            <v>5399425965.7000008</v>
          </cell>
          <cell r="P44">
            <v>5301484437.9399996</v>
          </cell>
          <cell r="Q44">
            <v>5301484437.9399996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tabSelected="1" view="pageBreakPreview" zoomScaleNormal="85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2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43435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'[1]Access-Dez'!A10</f>
        <v>20201</v>
      </c>
      <c r="B10" s="38" t="str">
        <f>'[1]Access-Dez'!B10</f>
        <v>INSTIT.NAC.DE COLONIZ.E REF.AGRARIA - INCRA</v>
      </c>
      <c r="C10" s="39" t="str">
        <f>CONCATENATE('[1]Access-Dez'!C10,".",'[1]Access-Dez'!D10)</f>
        <v>28.846</v>
      </c>
      <c r="D10" s="39" t="str">
        <f>CONCATENATE('[1]Access-Dez'!E10,".",'[1]Access-Dez'!G10)</f>
        <v>0901.0005</v>
      </c>
      <c r="E10" s="38" t="str">
        <f>'[1]Access-Dez'!F10</f>
        <v>OPERACOES ESPECIAIS: CUMPRIMENTO DE SENTENCAS JUDICIAIS</v>
      </c>
      <c r="F10" s="40" t="str">
        <f>'[1]Access-Dez'!H10</f>
        <v>SENTENCAS JUDICIAIS TRANSITADAS EM JULGADO (PRECATORIOS)</v>
      </c>
      <c r="G10" s="39" t="str">
        <f>'[1]Access-Dez'!I10</f>
        <v>1</v>
      </c>
      <c r="H10" s="39" t="str">
        <f>'[1]Access-Dez'!J10</f>
        <v>0100</v>
      </c>
      <c r="I10" s="38" t="str">
        <f>'[1]Access-Dez'!K10</f>
        <v>RECURSOS ORDINARIOS</v>
      </c>
      <c r="J10" s="39" t="str">
        <f>'[1]Access-Dez'!L10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IF('[1]Access-Dez'!N10=0,'[1]Access-Dez'!M10,0)</f>
        <v>0</v>
      </c>
      <c r="Q10" s="43">
        <f>IF('[1]Access-Dez'!N10&gt;0,'[1]Access-Dez'!N10,0)</f>
        <v>16016096</v>
      </c>
      <c r="R10" s="43">
        <f t="shared" ref="R10:R33" si="1">N10-O10+P10+Q10</f>
        <v>16016096</v>
      </c>
      <c r="S10" s="43">
        <f>'[1]Access-Dez'!O10</f>
        <v>15984346.199999999</v>
      </c>
      <c r="T10" s="44">
        <f t="shared" ref="T10:T33" si="2">IF(R10&gt;0,S10/R10,0)</f>
        <v>0.99801763176244696</v>
      </c>
      <c r="U10" s="43">
        <f>'[1]Access-Dez'!P10</f>
        <v>15984346.199999999</v>
      </c>
      <c r="V10" s="44">
        <f t="shared" ref="V10:V33" si="3">IF(R10&gt;0,U10/R10,0)</f>
        <v>0.99801763176244696</v>
      </c>
      <c r="W10" s="43">
        <f>'[1]Access-Dez'!Q10</f>
        <v>15984346.199999999</v>
      </c>
      <c r="X10" s="44">
        <f t="shared" ref="X10:X33" si="4">IF(R10&gt;0,W10/R10,0)</f>
        <v>0.99801763176244696</v>
      </c>
    </row>
    <row r="11" spans="1:24" ht="28.5" customHeight="1">
      <c r="A11" s="37" t="str">
        <f>'[1]Access-Dez'!A11</f>
        <v>20201</v>
      </c>
      <c r="B11" s="38" t="str">
        <f>'[1]Access-Dez'!B11</f>
        <v>INSTIT.NAC.DE COLONIZ.E REF.AGRARIA - INCRA</v>
      </c>
      <c r="C11" s="39" t="str">
        <f>CONCATENATE('[1]Access-Dez'!C11,".",'[1]Access-Dez'!D11)</f>
        <v>28.846</v>
      </c>
      <c r="D11" s="39" t="str">
        <f>CONCATENATE('[1]Access-Dez'!E11,".",'[1]Access-Dez'!G11)</f>
        <v>0901.0005</v>
      </c>
      <c r="E11" s="38" t="str">
        <f>'[1]Access-Dez'!F11</f>
        <v>OPERACOES ESPECIAIS: CUMPRIMENTO DE SENTENCAS JUDICIAIS</v>
      </c>
      <c r="F11" s="38" t="str">
        <f>'[1]Access-Dez'!H11</f>
        <v>SENTENCAS JUDICIAIS TRANSITADAS EM JULGADO (PRECATORIOS)</v>
      </c>
      <c r="G11" s="39" t="str">
        <f>'[1]Access-Dez'!I11</f>
        <v>1</v>
      </c>
      <c r="H11" s="39" t="str">
        <f>'[1]Access-Dez'!J11</f>
        <v>0100</v>
      </c>
      <c r="I11" s="38" t="str">
        <f>'[1]Access-Dez'!K11</f>
        <v>RECURSOS ORDINARIOS</v>
      </c>
      <c r="J11" s="39" t="str">
        <f>'[1]Access-Dez'!L11</f>
        <v>3</v>
      </c>
      <c r="K11" s="43"/>
      <c r="L11" s="43"/>
      <c r="M11" s="43"/>
      <c r="N11" s="41">
        <f t="shared" si="0"/>
        <v>0</v>
      </c>
      <c r="O11" s="43"/>
      <c r="P11" s="43">
        <f>IF('[1]Access-Dez'!N11=0,'[1]Access-Dez'!M11,0)</f>
        <v>0</v>
      </c>
      <c r="Q11" s="43">
        <f>IF('[1]Access-Dez'!N11&gt;0,'[1]Access-Dez'!N11,0)</f>
        <v>513220</v>
      </c>
      <c r="R11" s="43">
        <f t="shared" si="1"/>
        <v>513220</v>
      </c>
      <c r="S11" s="43">
        <f>'[1]Access-Dez'!O11</f>
        <v>513219.41</v>
      </c>
      <c r="T11" s="44">
        <f t="shared" si="2"/>
        <v>0.99999885039554182</v>
      </c>
      <c r="U11" s="43">
        <f>'[1]Access-Dez'!P11</f>
        <v>513219.41</v>
      </c>
      <c r="V11" s="44">
        <f t="shared" si="3"/>
        <v>0.99999885039554182</v>
      </c>
      <c r="W11" s="43">
        <f>'[1]Access-Dez'!Q11</f>
        <v>513219.41</v>
      </c>
      <c r="X11" s="44">
        <f t="shared" si="4"/>
        <v>0.99999885039554182</v>
      </c>
    </row>
    <row r="12" spans="1:24" ht="28.5" customHeight="1">
      <c r="A12" s="37" t="str">
        <f>'[1]Access-Dez'!A12</f>
        <v>20201</v>
      </c>
      <c r="B12" s="38" t="str">
        <f>'[1]Access-Dez'!B12</f>
        <v>INSTIT.NAC.DE COLONIZ.E REF.AGRARIA - INCRA</v>
      </c>
      <c r="C12" s="39" t="str">
        <f>CONCATENATE('[1]Access-Dez'!C12,".",'[1]Access-Dez'!D12)</f>
        <v>28.846</v>
      </c>
      <c r="D12" s="39" t="str">
        <f>CONCATENATE('[1]Access-Dez'!E12,".",'[1]Access-Dez'!G12)</f>
        <v>0901.0005</v>
      </c>
      <c r="E12" s="38" t="str">
        <f>'[1]Access-Dez'!F12</f>
        <v>OPERACOES ESPECIAIS: CUMPRIMENTO DE SENTENCAS JUDICIAIS</v>
      </c>
      <c r="F12" s="38" t="str">
        <f>'[1]Access-Dez'!H12</f>
        <v>SENTENCAS JUDICIAIS TRANSITADAS EM JULGADO (PRECATORIOS)</v>
      </c>
      <c r="G12" s="39" t="str">
        <f>'[1]Access-Dez'!I12</f>
        <v>1</v>
      </c>
      <c r="H12" s="39" t="str">
        <f>'[1]Access-Dez'!J12</f>
        <v>0100</v>
      </c>
      <c r="I12" s="38" t="str">
        <f>'[1]Access-Dez'!K12</f>
        <v>RECURSOS ORDINARIOS</v>
      </c>
      <c r="J12" s="39" t="str">
        <f>'[1]Access-Dez'!L12</f>
        <v>1</v>
      </c>
      <c r="K12" s="43"/>
      <c r="L12" s="43"/>
      <c r="M12" s="43"/>
      <c r="N12" s="41">
        <f t="shared" si="0"/>
        <v>0</v>
      </c>
      <c r="O12" s="43"/>
      <c r="P12" s="43">
        <f>IF('[1]Access-Dez'!N12=0,'[1]Access-Dez'!M12,0)</f>
        <v>0</v>
      </c>
      <c r="Q12" s="43">
        <f>IF('[1]Access-Dez'!N12&gt;0,'[1]Access-Dez'!N12,0)</f>
        <v>1347611</v>
      </c>
      <c r="R12" s="43">
        <f t="shared" si="1"/>
        <v>1347611</v>
      </c>
      <c r="S12" s="43">
        <f>'[1]Access-Dez'!O12</f>
        <v>1347610.88</v>
      </c>
      <c r="T12" s="44">
        <f t="shared" si="2"/>
        <v>0.9999999109535318</v>
      </c>
      <c r="U12" s="43">
        <f>'[1]Access-Dez'!P12</f>
        <v>1347610.88</v>
      </c>
      <c r="V12" s="44">
        <f t="shared" si="3"/>
        <v>0.9999999109535318</v>
      </c>
      <c r="W12" s="43">
        <f>'[1]Access-Dez'!Q12</f>
        <v>1347610.88</v>
      </c>
      <c r="X12" s="44">
        <f t="shared" si="4"/>
        <v>0.9999999109535318</v>
      </c>
    </row>
    <row r="13" spans="1:24" ht="28.5" customHeight="1">
      <c r="A13" s="37" t="str">
        <f>'[1]Access-Dez'!A13</f>
        <v>24204</v>
      </c>
      <c r="B13" s="38" t="str">
        <f>'[1]Access-Dez'!B13</f>
        <v>COMISSAO NACIONAL DE ENERGIA NUCLEAR - CNEN</v>
      </c>
      <c r="C13" s="39" t="str">
        <f>CONCATENATE('[1]Access-Dez'!C13,".",'[1]Access-Dez'!D13)</f>
        <v>28.846</v>
      </c>
      <c r="D13" s="39" t="str">
        <f>CONCATENATE('[1]Access-Dez'!E13,".",'[1]Access-Dez'!G13)</f>
        <v>0901.0005</v>
      </c>
      <c r="E13" s="38" t="str">
        <f>'[1]Access-Dez'!F13</f>
        <v>OPERACOES ESPECIAIS: CUMPRIMENTO DE SENTENCAS JUDICIAIS</v>
      </c>
      <c r="F13" s="38" t="str">
        <f>'[1]Access-Dez'!H13</f>
        <v>SENTENCAS JUDICIAIS TRANSITADAS EM JULGADO (PRECATORIOS)</v>
      </c>
      <c r="G13" s="39" t="str">
        <f>'[1]Access-Dez'!I13</f>
        <v>1</v>
      </c>
      <c r="H13" s="39" t="str">
        <f>'[1]Access-Dez'!J13</f>
        <v>0100</v>
      </c>
      <c r="I13" s="38" t="str">
        <f>'[1]Access-Dez'!K13</f>
        <v>RECURSOS ORDINARIOS</v>
      </c>
      <c r="J13" s="39" t="str">
        <f>'[1]Access-Dez'!L13</f>
        <v>3</v>
      </c>
      <c r="K13" s="43"/>
      <c r="L13" s="43"/>
      <c r="M13" s="43"/>
      <c r="N13" s="41">
        <f t="shared" si="0"/>
        <v>0</v>
      </c>
      <c r="O13" s="43"/>
      <c r="P13" s="43">
        <f>IF('[1]Access-Dez'!N13=0,'[1]Access-Dez'!M13,0)</f>
        <v>0</v>
      </c>
      <c r="Q13" s="43">
        <f>IF('[1]Access-Dez'!N13&gt;0,'[1]Access-Dez'!N13,0)</f>
        <v>78971</v>
      </c>
      <c r="R13" s="43">
        <f t="shared" si="1"/>
        <v>78971</v>
      </c>
      <c r="S13" s="43">
        <f>'[1]Access-Dez'!O13</f>
        <v>78970.070000000007</v>
      </c>
      <c r="T13" s="44">
        <f t="shared" si="2"/>
        <v>0.99998822352509154</v>
      </c>
      <c r="U13" s="43">
        <f>'[1]Access-Dez'!P13</f>
        <v>78970.070000000007</v>
      </c>
      <c r="V13" s="44">
        <f t="shared" si="3"/>
        <v>0.99998822352509154</v>
      </c>
      <c r="W13" s="43">
        <f>'[1]Access-Dez'!Q13</f>
        <v>78970.070000000007</v>
      </c>
      <c r="X13" s="44">
        <f t="shared" si="4"/>
        <v>0.99998822352509154</v>
      </c>
    </row>
    <row r="14" spans="1:24" ht="28.5" customHeight="1">
      <c r="A14" s="37" t="str">
        <f>'[1]Access-Dez'!A14</f>
        <v>24204</v>
      </c>
      <c r="B14" s="38" t="str">
        <f>'[1]Access-Dez'!B14</f>
        <v>COMISSAO NACIONAL DE ENERGIA NUCLEAR - CNEN</v>
      </c>
      <c r="C14" s="39" t="str">
        <f>CONCATENATE('[1]Access-Dez'!C14,".",'[1]Access-Dez'!D14)</f>
        <v>28.846</v>
      </c>
      <c r="D14" s="39" t="str">
        <f>CONCATENATE('[1]Access-Dez'!E14,".",'[1]Access-Dez'!G14)</f>
        <v>0901.0005</v>
      </c>
      <c r="E14" s="38" t="str">
        <f>'[1]Access-Dez'!F14</f>
        <v>OPERACOES ESPECIAIS: CUMPRIMENTO DE SENTENCAS JUDICIAIS</v>
      </c>
      <c r="F14" s="38" t="str">
        <f>'[1]Access-Dez'!H14</f>
        <v>SENTENCAS JUDICIAIS TRANSITADAS EM JULGADO (PRECATORIOS)</v>
      </c>
      <c r="G14" s="39" t="str">
        <f>'[1]Access-Dez'!I14</f>
        <v>1</v>
      </c>
      <c r="H14" s="39" t="str">
        <f>'[1]Access-Dez'!J14</f>
        <v>0100</v>
      </c>
      <c r="I14" s="38" t="str">
        <f>'[1]Access-Dez'!K14</f>
        <v>RECURSOS ORDINARIOS</v>
      </c>
      <c r="J14" s="39" t="str">
        <f>'[1]Access-Dez'!L14</f>
        <v>1</v>
      </c>
      <c r="K14" s="41"/>
      <c r="L14" s="41"/>
      <c r="M14" s="41"/>
      <c r="N14" s="41">
        <f t="shared" si="0"/>
        <v>0</v>
      </c>
      <c r="O14" s="41"/>
      <c r="P14" s="43">
        <f>IF('[1]Access-Dez'!N14=0,'[1]Access-Dez'!M14,0)</f>
        <v>0</v>
      </c>
      <c r="Q14" s="43">
        <f>IF('[1]Access-Dez'!N14&gt;0,'[1]Access-Dez'!N14,0)</f>
        <v>460826</v>
      </c>
      <c r="R14" s="43">
        <f t="shared" si="1"/>
        <v>460826</v>
      </c>
      <c r="S14" s="43">
        <f>'[1]Access-Dez'!O14</f>
        <v>460825.31</v>
      </c>
      <c r="T14" s="44">
        <f t="shared" si="2"/>
        <v>0.99999850268865043</v>
      </c>
      <c r="U14" s="43">
        <f>'[1]Access-Dez'!P14</f>
        <v>460825.31</v>
      </c>
      <c r="V14" s="44">
        <f t="shared" si="3"/>
        <v>0.99999850268865043</v>
      </c>
      <c r="W14" s="43">
        <f>'[1]Access-Dez'!Q14</f>
        <v>460825.31</v>
      </c>
      <c r="X14" s="44">
        <f t="shared" si="4"/>
        <v>0.99999850268865043</v>
      </c>
    </row>
    <row r="15" spans="1:24" ht="28.5" customHeight="1">
      <c r="A15" s="37" t="str">
        <f>'[1]Access-Dez'!A15</f>
        <v>25201</v>
      </c>
      <c r="B15" s="38" t="str">
        <f>'[1]Access-Dez'!B15</f>
        <v>BANCO CENTRAL DO BRASIL</v>
      </c>
      <c r="C15" s="39" t="str">
        <f>CONCATENATE('[1]Access-Dez'!C15,".",'[1]Access-Dez'!D15)</f>
        <v>28.846</v>
      </c>
      <c r="D15" s="39" t="str">
        <f>CONCATENATE('[1]Access-Dez'!E15,".",'[1]Access-Dez'!G15)</f>
        <v>0901.0005</v>
      </c>
      <c r="E15" s="38" t="str">
        <f>'[1]Access-Dez'!F15</f>
        <v>OPERACOES ESPECIAIS: CUMPRIMENTO DE SENTENCAS JUDICIAIS</v>
      </c>
      <c r="F15" s="38" t="str">
        <f>'[1]Access-Dez'!H15</f>
        <v>SENTENCAS JUDICIAIS TRANSITADAS EM JULGADO (PRECATORIOS)</v>
      </c>
      <c r="G15" s="39" t="str">
        <f>'[1]Access-Dez'!I15</f>
        <v>1</v>
      </c>
      <c r="H15" s="39" t="str">
        <f>'[1]Access-Dez'!J15</f>
        <v>0100</v>
      </c>
      <c r="I15" s="38" t="str">
        <f>'[1]Access-Dez'!K15</f>
        <v>RECURSOS ORDINARIOS</v>
      </c>
      <c r="J15" s="39" t="str">
        <f>'[1]Access-Dez'!L15</f>
        <v>3</v>
      </c>
      <c r="K15" s="43"/>
      <c r="L15" s="43"/>
      <c r="M15" s="43"/>
      <c r="N15" s="41">
        <f t="shared" si="0"/>
        <v>0</v>
      </c>
      <c r="O15" s="43"/>
      <c r="P15" s="43">
        <f>IF('[1]Access-Dez'!N15=0,'[1]Access-Dez'!M15,0)</f>
        <v>0</v>
      </c>
      <c r="Q15" s="43">
        <f>IF('[1]Access-Dez'!N15&gt;0,'[1]Access-Dez'!N15,0)</f>
        <v>1618705</v>
      </c>
      <c r="R15" s="43">
        <f t="shared" si="1"/>
        <v>1618705</v>
      </c>
      <c r="S15" s="43">
        <f>'[1]Access-Dez'!O15</f>
        <v>1618704.28</v>
      </c>
      <c r="T15" s="44">
        <f t="shared" si="2"/>
        <v>0.99999955519999018</v>
      </c>
      <c r="U15" s="43">
        <f>'[1]Access-Dez'!P15</f>
        <v>1618704.28</v>
      </c>
      <c r="V15" s="44">
        <f t="shared" si="3"/>
        <v>0.99999955519999018</v>
      </c>
      <c r="W15" s="43">
        <f>'[1]Access-Dez'!Q15</f>
        <v>1618704.28</v>
      </c>
      <c r="X15" s="44">
        <f t="shared" si="4"/>
        <v>0.99999955519999018</v>
      </c>
    </row>
    <row r="16" spans="1:24" ht="28.5" customHeight="1">
      <c r="A16" s="37" t="str">
        <f>'[1]Access-Dez'!A16</f>
        <v>25208</v>
      </c>
      <c r="B16" s="38" t="str">
        <f>'[1]Access-Dez'!B16</f>
        <v>SUPERINTENDENCIA DE SEGUROS PRIVADOS</v>
      </c>
      <c r="C16" s="39" t="str">
        <f>CONCATENATE('[1]Access-Dez'!C16,".",'[1]Access-Dez'!D16)</f>
        <v>28.846</v>
      </c>
      <c r="D16" s="39" t="str">
        <f>CONCATENATE('[1]Access-Dez'!E16,".",'[1]Access-Dez'!G16)</f>
        <v>0901.0005</v>
      </c>
      <c r="E16" s="38" t="str">
        <f>'[1]Access-Dez'!F16</f>
        <v>OPERACOES ESPECIAIS: CUMPRIMENTO DE SENTENCAS JUDICIAIS</v>
      </c>
      <c r="F16" s="38" t="str">
        <f>'[1]Access-Dez'!H16</f>
        <v>SENTENCAS JUDICIAIS TRANSITADAS EM JULGADO (PRECATORIOS)</v>
      </c>
      <c r="G16" s="39" t="str">
        <f>'[1]Access-Dez'!I16</f>
        <v>1</v>
      </c>
      <c r="H16" s="39" t="str">
        <f>'[1]Access-Dez'!J16</f>
        <v>0100</v>
      </c>
      <c r="I16" s="38" t="str">
        <f>'[1]Access-Dez'!K16</f>
        <v>RECURSOS ORDINARIOS</v>
      </c>
      <c r="J16" s="39" t="str">
        <f>'[1]Access-Dez'!L16</f>
        <v>1</v>
      </c>
      <c r="K16" s="43"/>
      <c r="L16" s="43"/>
      <c r="M16" s="43"/>
      <c r="N16" s="41">
        <f t="shared" si="0"/>
        <v>0</v>
      </c>
      <c r="O16" s="43"/>
      <c r="P16" s="43">
        <f>IF('[1]Access-Dez'!N16=0,'[1]Access-Dez'!M16,0)</f>
        <v>0</v>
      </c>
      <c r="Q16" s="43">
        <f>IF('[1]Access-Dez'!N16&gt;0,'[1]Access-Dez'!N16,0)</f>
        <v>105117</v>
      </c>
      <c r="R16" s="43">
        <f t="shared" si="1"/>
        <v>105117</v>
      </c>
      <c r="S16" s="43">
        <f>'[1]Access-Dez'!O16</f>
        <v>105116.76</v>
      </c>
      <c r="T16" s="44">
        <f t="shared" si="2"/>
        <v>0.9999977168298182</v>
      </c>
      <c r="U16" s="43">
        <f>'[1]Access-Dez'!P16</f>
        <v>105116.76</v>
      </c>
      <c r="V16" s="44">
        <f t="shared" si="3"/>
        <v>0.9999977168298182</v>
      </c>
      <c r="W16" s="43">
        <f>'[1]Access-Dez'!Q16</f>
        <v>105116.76</v>
      </c>
      <c r="X16" s="44">
        <f t="shared" si="4"/>
        <v>0.9999977168298182</v>
      </c>
    </row>
    <row r="17" spans="1:24" ht="28.5" customHeight="1">
      <c r="A17" s="37" t="str">
        <f>'[1]Access-Dez'!A17</f>
        <v>26262</v>
      </c>
      <c r="B17" s="38" t="str">
        <f>'[1]Access-Dez'!B17</f>
        <v>UNIVERSIDADE FEDERAL DE SAO PAULO</v>
      </c>
      <c r="C17" s="39" t="str">
        <f>CONCATENATE('[1]Access-Dez'!C17,".",'[1]Access-Dez'!D17)</f>
        <v>28.846</v>
      </c>
      <c r="D17" s="39" t="str">
        <f>CONCATENATE('[1]Access-Dez'!E17,".",'[1]Access-Dez'!G17)</f>
        <v>0901.0005</v>
      </c>
      <c r="E17" s="38" t="str">
        <f>'[1]Access-Dez'!F17</f>
        <v>OPERACOES ESPECIAIS: CUMPRIMENTO DE SENTENCAS JUDICIAIS</v>
      </c>
      <c r="F17" s="38" t="str">
        <f>'[1]Access-Dez'!H17</f>
        <v>SENTENCAS JUDICIAIS TRANSITADAS EM JULGADO (PRECATORIOS)</v>
      </c>
      <c r="G17" s="39" t="str">
        <f>'[1]Access-Dez'!I17</f>
        <v>1</v>
      </c>
      <c r="H17" s="39" t="str">
        <f>'[1]Access-Dez'!J17</f>
        <v>8100</v>
      </c>
      <c r="I17" s="38" t="str">
        <f>'[1]Access-Dez'!K17</f>
        <v>RECURSOS ORDINARIOS</v>
      </c>
      <c r="J17" s="39" t="str">
        <f>'[1]Access-Dez'!L17</f>
        <v>3</v>
      </c>
      <c r="K17" s="41"/>
      <c r="L17" s="41"/>
      <c r="M17" s="41"/>
      <c r="N17" s="41">
        <f t="shared" si="0"/>
        <v>0</v>
      </c>
      <c r="O17" s="41"/>
      <c r="P17" s="43">
        <f>IF('[1]Access-Dez'!N17=0,'[1]Access-Dez'!M17,0)</f>
        <v>0</v>
      </c>
      <c r="Q17" s="43">
        <f>IF('[1]Access-Dez'!N17&gt;0,'[1]Access-Dez'!N17,0)</f>
        <v>232866</v>
      </c>
      <c r="R17" s="43">
        <f t="shared" si="1"/>
        <v>232866</v>
      </c>
      <c r="S17" s="43">
        <f>'[1]Access-Dez'!O17</f>
        <v>232865.55</v>
      </c>
      <c r="T17" s="44">
        <f t="shared" si="2"/>
        <v>0.99999806755816645</v>
      </c>
      <c r="U17" s="43">
        <f>'[1]Access-Dez'!P17</f>
        <v>232865.55</v>
      </c>
      <c r="V17" s="44">
        <f t="shared" si="3"/>
        <v>0.99999806755816645</v>
      </c>
      <c r="W17" s="43">
        <f>'[1]Access-Dez'!Q17</f>
        <v>232865.55</v>
      </c>
      <c r="X17" s="44">
        <f t="shared" si="4"/>
        <v>0.99999806755816645</v>
      </c>
    </row>
    <row r="18" spans="1:24" ht="28.5" customHeight="1">
      <c r="A18" s="37" t="str">
        <f>'[1]Access-Dez'!A18</f>
        <v>26262</v>
      </c>
      <c r="B18" s="38" t="str">
        <f>'[1]Access-Dez'!B18</f>
        <v>UNIVERSIDADE FEDERAL DE SAO PAULO</v>
      </c>
      <c r="C18" s="39" t="str">
        <f>CONCATENATE('[1]Access-Dez'!C18,".",'[1]Access-Dez'!D18)</f>
        <v>28.846</v>
      </c>
      <c r="D18" s="39" t="str">
        <f>CONCATENATE('[1]Access-Dez'!E18,".",'[1]Access-Dez'!G18)</f>
        <v>0901.0005</v>
      </c>
      <c r="E18" s="38" t="str">
        <f>'[1]Access-Dez'!F18</f>
        <v>OPERACOES ESPECIAIS: CUMPRIMENTO DE SENTENCAS JUDICIAIS</v>
      </c>
      <c r="F18" s="38" t="str">
        <f>'[1]Access-Dez'!H18</f>
        <v>SENTENCAS JUDICIAIS TRANSITADAS EM JULGADO (PRECATORIOS)</v>
      </c>
      <c r="G18" s="39" t="str">
        <f>'[1]Access-Dez'!I18</f>
        <v>1</v>
      </c>
      <c r="H18" s="39" t="str">
        <f>'[1]Access-Dez'!J18</f>
        <v>8100</v>
      </c>
      <c r="I18" s="38" t="str">
        <f>'[1]Access-Dez'!K18</f>
        <v>RECURSOS ORDINARIOS</v>
      </c>
      <c r="J18" s="39" t="str">
        <f>'[1]Access-Dez'!L18</f>
        <v>1</v>
      </c>
      <c r="K18" s="41"/>
      <c r="L18" s="41"/>
      <c r="M18" s="41"/>
      <c r="N18" s="41">
        <f t="shared" si="0"/>
        <v>0</v>
      </c>
      <c r="O18" s="41"/>
      <c r="P18" s="43">
        <f>IF('[1]Access-Dez'!N18=0,'[1]Access-Dez'!M18,0)</f>
        <v>0</v>
      </c>
      <c r="Q18" s="43">
        <f>IF('[1]Access-Dez'!N18&gt;0,'[1]Access-Dez'!N18,0)</f>
        <v>2839777</v>
      </c>
      <c r="R18" s="43">
        <f t="shared" si="1"/>
        <v>2839777</v>
      </c>
      <c r="S18" s="43">
        <f>'[1]Access-Dez'!O18</f>
        <v>2839776.85</v>
      </c>
      <c r="T18" s="44">
        <f t="shared" si="2"/>
        <v>0.99999994717895102</v>
      </c>
      <c r="U18" s="43">
        <f>'[1]Access-Dez'!P18</f>
        <v>2839776.85</v>
      </c>
      <c r="V18" s="44">
        <f t="shared" si="3"/>
        <v>0.99999994717895102</v>
      </c>
      <c r="W18" s="43">
        <f>'[1]Access-Dez'!Q18</f>
        <v>2839776.85</v>
      </c>
      <c r="X18" s="44">
        <f t="shared" si="4"/>
        <v>0.99999994717895102</v>
      </c>
    </row>
    <row r="19" spans="1:24" ht="28.5" customHeight="1">
      <c r="A19" s="37" t="str">
        <f>'[1]Access-Dez'!A19</f>
        <v>26280</v>
      </c>
      <c r="B19" s="38" t="str">
        <f>'[1]Access-Dez'!B19</f>
        <v>FUNDACAO UNIVERSIDADE FEDERAL DE SAO CARLOS</v>
      </c>
      <c r="C19" s="39" t="str">
        <f>CONCATENATE('[1]Access-Dez'!C19,".",'[1]Access-Dez'!D19)</f>
        <v>28.846</v>
      </c>
      <c r="D19" s="39" t="str">
        <f>CONCATENATE('[1]Access-Dez'!E19,".",'[1]Access-Dez'!G19)</f>
        <v>0901.0005</v>
      </c>
      <c r="E19" s="38" t="str">
        <f>'[1]Access-Dez'!F19</f>
        <v>OPERACOES ESPECIAIS: CUMPRIMENTO DE SENTENCAS JUDICIAIS</v>
      </c>
      <c r="F19" s="38" t="str">
        <f>'[1]Access-Dez'!H19</f>
        <v>SENTENCAS JUDICIAIS TRANSITADAS EM JULGADO (PRECATORIOS)</v>
      </c>
      <c r="G19" s="39" t="str">
        <f>'[1]Access-Dez'!I19</f>
        <v>1</v>
      </c>
      <c r="H19" s="39" t="str">
        <f>'[1]Access-Dez'!J19</f>
        <v>8100</v>
      </c>
      <c r="I19" s="38" t="str">
        <f>'[1]Access-Dez'!K19</f>
        <v>RECURSOS ORDINARIOS</v>
      </c>
      <c r="J19" s="39" t="str">
        <f>'[1]Access-Dez'!L19</f>
        <v>1</v>
      </c>
      <c r="K19" s="41"/>
      <c r="L19" s="41"/>
      <c r="M19" s="41"/>
      <c r="N19" s="41">
        <f t="shared" si="0"/>
        <v>0</v>
      </c>
      <c r="O19" s="41"/>
      <c r="P19" s="43">
        <f>IF('[1]Access-Dez'!N19=0,'[1]Access-Dez'!M19,0)</f>
        <v>0</v>
      </c>
      <c r="Q19" s="43">
        <f>IF('[1]Access-Dez'!N19&gt;0,'[1]Access-Dez'!N19,0)</f>
        <v>5741892</v>
      </c>
      <c r="R19" s="43">
        <f t="shared" si="1"/>
        <v>5741892</v>
      </c>
      <c r="S19" s="43">
        <f>'[1]Access-Dez'!O19</f>
        <v>5741891.4000000004</v>
      </c>
      <c r="T19" s="44">
        <f t="shared" si="2"/>
        <v>0.99999989550482671</v>
      </c>
      <c r="U19" s="43">
        <f>'[1]Access-Dez'!P19</f>
        <v>5741891.4000000004</v>
      </c>
      <c r="V19" s="44">
        <f t="shared" si="3"/>
        <v>0.99999989550482671</v>
      </c>
      <c r="W19" s="43">
        <f>'[1]Access-Dez'!Q19</f>
        <v>5741891.4000000004</v>
      </c>
      <c r="X19" s="44">
        <f t="shared" si="4"/>
        <v>0.99999989550482671</v>
      </c>
    </row>
    <row r="20" spans="1:24" ht="28.5" customHeight="1">
      <c r="A20" s="37" t="str">
        <f>'[1]Access-Dez'!A20</f>
        <v>26283</v>
      </c>
      <c r="B20" s="38" t="str">
        <f>'[1]Access-Dez'!B20</f>
        <v>FUNDACAO UNIVERSIDADE FED.DE MATO GROS.DO SUL</v>
      </c>
      <c r="C20" s="39" t="str">
        <f>CONCATENATE('[1]Access-Dez'!C20,".",'[1]Access-Dez'!D20)</f>
        <v>28.846</v>
      </c>
      <c r="D20" s="39" t="str">
        <f>CONCATENATE('[1]Access-Dez'!E20,".",'[1]Access-Dez'!G20)</f>
        <v>0901.0005</v>
      </c>
      <c r="E20" s="38" t="str">
        <f>'[1]Access-Dez'!F20</f>
        <v>OPERACOES ESPECIAIS: CUMPRIMENTO DE SENTENCAS JUDICIAIS</v>
      </c>
      <c r="F20" s="38" t="str">
        <f>'[1]Access-Dez'!H20</f>
        <v>SENTENCAS JUDICIAIS TRANSITADAS EM JULGADO (PRECATORIOS)</v>
      </c>
      <c r="G20" s="39" t="str">
        <f>'[1]Access-Dez'!I20</f>
        <v>1</v>
      </c>
      <c r="H20" s="39" t="str">
        <f>'[1]Access-Dez'!J20</f>
        <v>8100</v>
      </c>
      <c r="I20" s="38" t="str">
        <f>'[1]Access-Dez'!K20</f>
        <v>RECURSOS ORDINARIOS</v>
      </c>
      <c r="J20" s="39" t="str">
        <f>'[1]Access-Dez'!L20</f>
        <v>3</v>
      </c>
      <c r="K20" s="41"/>
      <c r="L20" s="41"/>
      <c r="M20" s="41"/>
      <c r="N20" s="41">
        <f t="shared" si="0"/>
        <v>0</v>
      </c>
      <c r="O20" s="41"/>
      <c r="P20" s="43">
        <f>IF('[1]Access-Dez'!N20=0,'[1]Access-Dez'!M20,0)</f>
        <v>0</v>
      </c>
      <c r="Q20" s="43">
        <f>IF('[1]Access-Dez'!N20&gt;0,'[1]Access-Dez'!N20,0)</f>
        <v>129865</v>
      </c>
      <c r="R20" s="43">
        <f t="shared" si="1"/>
        <v>129865</v>
      </c>
      <c r="S20" s="43">
        <f>'[1]Access-Dez'!O20</f>
        <v>129864.04</v>
      </c>
      <c r="T20" s="44">
        <f t="shared" si="2"/>
        <v>0.99999260770800447</v>
      </c>
      <c r="U20" s="43">
        <f>'[1]Access-Dez'!P20</f>
        <v>129864.04</v>
      </c>
      <c r="V20" s="44">
        <f t="shared" si="3"/>
        <v>0.99999260770800447</v>
      </c>
      <c r="W20" s="43">
        <f>'[1]Access-Dez'!Q20</f>
        <v>129864.04</v>
      </c>
      <c r="X20" s="44">
        <f t="shared" si="4"/>
        <v>0.99999260770800447</v>
      </c>
    </row>
    <row r="21" spans="1:24" ht="28.5" customHeight="1">
      <c r="A21" s="37" t="str">
        <f>'[1]Access-Dez'!A21</f>
        <v>26283</v>
      </c>
      <c r="B21" s="38" t="str">
        <f>'[1]Access-Dez'!B21</f>
        <v>FUNDACAO UNIVERSIDADE FED.DE MATO GROS.DO SUL</v>
      </c>
      <c r="C21" s="39" t="str">
        <f>CONCATENATE('[1]Access-Dez'!C21,".",'[1]Access-Dez'!D21)</f>
        <v>28.846</v>
      </c>
      <c r="D21" s="39" t="str">
        <f>CONCATENATE('[1]Access-Dez'!E21,".",'[1]Access-Dez'!G21)</f>
        <v>0901.0005</v>
      </c>
      <c r="E21" s="38" t="str">
        <f>'[1]Access-Dez'!F21</f>
        <v>OPERACOES ESPECIAIS: CUMPRIMENTO DE SENTENCAS JUDICIAIS</v>
      </c>
      <c r="F21" s="38" t="str">
        <f>'[1]Access-Dez'!H21</f>
        <v>SENTENCAS JUDICIAIS TRANSITADAS EM JULGADO (PRECATORIOS)</v>
      </c>
      <c r="G21" s="39" t="str">
        <f>'[1]Access-Dez'!I21</f>
        <v>1</v>
      </c>
      <c r="H21" s="39" t="str">
        <f>'[1]Access-Dez'!J21</f>
        <v>8100</v>
      </c>
      <c r="I21" s="38" t="str">
        <f>'[1]Access-Dez'!K21</f>
        <v>RECURSOS ORDINARIOS</v>
      </c>
      <c r="J21" s="39" t="str">
        <f>'[1]Access-Dez'!L21</f>
        <v>1</v>
      </c>
      <c r="K21" s="41"/>
      <c r="L21" s="41"/>
      <c r="M21" s="41"/>
      <c r="N21" s="41">
        <f t="shared" si="0"/>
        <v>0</v>
      </c>
      <c r="O21" s="41"/>
      <c r="P21" s="43">
        <f>IF('[1]Access-Dez'!N21=0,'[1]Access-Dez'!M21,0)</f>
        <v>0</v>
      </c>
      <c r="Q21" s="43">
        <f>IF('[1]Access-Dez'!N21&gt;0,'[1]Access-Dez'!N21,0)</f>
        <v>2839143</v>
      </c>
      <c r="R21" s="43">
        <f t="shared" si="1"/>
        <v>2839143</v>
      </c>
      <c r="S21" s="43">
        <f>'[1]Access-Dez'!O21</f>
        <v>2839142.68</v>
      </c>
      <c r="T21" s="44">
        <f t="shared" si="2"/>
        <v>0.99999988728993228</v>
      </c>
      <c r="U21" s="43">
        <f>'[1]Access-Dez'!P21</f>
        <v>2839142.68</v>
      </c>
      <c r="V21" s="44">
        <f t="shared" si="3"/>
        <v>0.99999988728993228</v>
      </c>
      <c r="W21" s="43">
        <f>'[1]Access-Dez'!Q21</f>
        <v>2839142.68</v>
      </c>
      <c r="X21" s="44">
        <f t="shared" si="4"/>
        <v>0.99999988728993228</v>
      </c>
    </row>
    <row r="22" spans="1:24" ht="28.5" customHeight="1">
      <c r="A22" s="37" t="str">
        <f>'[1]Access-Dez'!A22</f>
        <v>26352</v>
      </c>
      <c r="B22" s="38" t="str">
        <f>'[1]Access-Dez'!B22</f>
        <v>FUNDACAO UNIVERSIDADE FEDERAL DO ABC</v>
      </c>
      <c r="C22" s="39" t="str">
        <f>CONCATENATE('[1]Access-Dez'!C22,".",'[1]Access-Dez'!D22)</f>
        <v>28.846</v>
      </c>
      <c r="D22" s="39" t="str">
        <f>CONCATENATE('[1]Access-Dez'!E22,".",'[1]Access-Dez'!G22)</f>
        <v>0901.0005</v>
      </c>
      <c r="E22" s="38" t="str">
        <f>'[1]Access-Dez'!F22</f>
        <v>OPERACOES ESPECIAIS: CUMPRIMENTO DE SENTENCAS JUDICIAIS</v>
      </c>
      <c r="F22" s="38" t="str">
        <f>'[1]Access-Dez'!H22</f>
        <v>SENTENCAS JUDICIAIS TRANSITADAS EM JULGADO (PRECATORIOS)</v>
      </c>
      <c r="G22" s="39" t="str">
        <f>'[1]Access-Dez'!I22</f>
        <v>1</v>
      </c>
      <c r="H22" s="39" t="str">
        <f>'[1]Access-Dez'!J22</f>
        <v>8100</v>
      </c>
      <c r="I22" s="38" t="str">
        <f>'[1]Access-Dez'!K22</f>
        <v>RECURSOS ORDINARIOS</v>
      </c>
      <c r="J22" s="39" t="str">
        <f>'[1]Access-Dez'!L22</f>
        <v>1</v>
      </c>
      <c r="K22" s="43"/>
      <c r="L22" s="43"/>
      <c r="M22" s="43"/>
      <c r="N22" s="41">
        <f t="shared" si="0"/>
        <v>0</v>
      </c>
      <c r="O22" s="43"/>
      <c r="P22" s="43">
        <f>IF('[1]Access-Dez'!N22=0,'[1]Access-Dez'!M22,0)</f>
        <v>0</v>
      </c>
      <c r="Q22" s="43">
        <f>IF('[1]Access-Dez'!N22&gt;0,'[1]Access-Dez'!N22,0)</f>
        <v>126281</v>
      </c>
      <c r="R22" s="43">
        <f t="shared" si="1"/>
        <v>126281</v>
      </c>
      <c r="S22" s="43">
        <f>'[1]Access-Dez'!O22</f>
        <v>126280.91</v>
      </c>
      <c r="T22" s="44">
        <f t="shared" si="2"/>
        <v>0.99999928730371157</v>
      </c>
      <c r="U22" s="43">
        <f>'[1]Access-Dez'!P22</f>
        <v>126280.91</v>
      </c>
      <c r="V22" s="44">
        <f t="shared" si="3"/>
        <v>0.99999928730371157</v>
      </c>
      <c r="W22" s="43">
        <f>'[1]Access-Dez'!Q22</f>
        <v>126280.91</v>
      </c>
      <c r="X22" s="44">
        <f t="shared" si="4"/>
        <v>0.99999928730371157</v>
      </c>
    </row>
    <row r="23" spans="1:24" ht="28.5" customHeight="1">
      <c r="A23" s="37" t="str">
        <f>'[1]Access-Dez'!A23</f>
        <v>36211</v>
      </c>
      <c r="B23" s="38" t="str">
        <f>'[1]Access-Dez'!B23</f>
        <v>FUNDACAO NACIONAL DE SAUDE</v>
      </c>
      <c r="C23" s="39" t="str">
        <f>CONCATENATE('[1]Access-Dez'!C23,".",'[1]Access-Dez'!D23)</f>
        <v>28.846</v>
      </c>
      <c r="D23" s="39" t="str">
        <f>CONCATENATE('[1]Access-Dez'!E23,".",'[1]Access-Dez'!G23)</f>
        <v>0901.0005</v>
      </c>
      <c r="E23" s="38" t="str">
        <f>'[1]Access-Dez'!F23</f>
        <v>OPERACOES ESPECIAIS: CUMPRIMENTO DE SENTENCAS JUDICIAIS</v>
      </c>
      <c r="F23" s="38" t="str">
        <f>'[1]Access-Dez'!H23</f>
        <v>SENTENCAS JUDICIAIS TRANSITADAS EM JULGADO (PRECATORIOS)</v>
      </c>
      <c r="G23" s="39" t="str">
        <f>'[1]Access-Dez'!I23</f>
        <v>2</v>
      </c>
      <c r="H23" s="39" t="str">
        <f>'[1]Access-Dez'!J23</f>
        <v>6100</v>
      </c>
      <c r="I23" s="38" t="str">
        <f>'[1]Access-Dez'!K23</f>
        <v>RECURSOS ORDINARIOS</v>
      </c>
      <c r="J23" s="39" t="str">
        <f>'[1]Access-Dez'!L23</f>
        <v>3</v>
      </c>
      <c r="K23" s="43"/>
      <c r="L23" s="43"/>
      <c r="M23" s="43"/>
      <c r="N23" s="41">
        <f t="shared" si="0"/>
        <v>0</v>
      </c>
      <c r="O23" s="43"/>
      <c r="P23" s="43">
        <f>IF('[1]Access-Dez'!N23=0,'[1]Access-Dez'!M23,0)</f>
        <v>0</v>
      </c>
      <c r="Q23" s="43">
        <f>IF('[1]Access-Dez'!N23&gt;0,'[1]Access-Dez'!N23,0)</f>
        <v>86417</v>
      </c>
      <c r="R23" s="43">
        <f t="shared" si="1"/>
        <v>86417</v>
      </c>
      <c r="S23" s="43">
        <f>'[1]Access-Dez'!O23</f>
        <v>86416.74</v>
      </c>
      <c r="T23" s="44">
        <f t="shared" si="2"/>
        <v>0.99999699133272391</v>
      </c>
      <c r="U23" s="43">
        <f>'[1]Access-Dez'!P23</f>
        <v>86416.74</v>
      </c>
      <c r="V23" s="44">
        <f t="shared" si="3"/>
        <v>0.99999699133272391</v>
      </c>
      <c r="W23" s="43">
        <f>'[1]Access-Dez'!Q23</f>
        <v>86416.74</v>
      </c>
      <c r="X23" s="44">
        <f t="shared" si="4"/>
        <v>0.99999699133272391</v>
      </c>
    </row>
    <row r="24" spans="1:24" ht="28.5" customHeight="1">
      <c r="A24" s="37" t="str">
        <f>'[1]Access-Dez'!A24</f>
        <v>36211</v>
      </c>
      <c r="B24" s="38" t="str">
        <f>'[1]Access-Dez'!B24</f>
        <v>FUNDACAO NACIONAL DE SAUDE</v>
      </c>
      <c r="C24" s="39" t="str">
        <f>CONCATENATE('[1]Access-Dez'!C24,".",'[1]Access-Dez'!D24)</f>
        <v>28.846</v>
      </c>
      <c r="D24" s="39" t="str">
        <f>CONCATENATE('[1]Access-Dez'!E24,".",'[1]Access-Dez'!G24)</f>
        <v>0901.0005</v>
      </c>
      <c r="E24" s="38" t="str">
        <f>'[1]Access-Dez'!F24</f>
        <v>OPERACOES ESPECIAIS: CUMPRIMENTO DE SENTENCAS JUDICIAIS</v>
      </c>
      <c r="F24" s="38" t="str">
        <f>'[1]Access-Dez'!H24</f>
        <v>SENTENCAS JUDICIAIS TRANSITADAS EM JULGADO (PRECATORIOS)</v>
      </c>
      <c r="G24" s="39" t="str">
        <f>'[1]Access-Dez'!I24</f>
        <v>2</v>
      </c>
      <c r="H24" s="39" t="str">
        <f>'[1]Access-Dez'!J24</f>
        <v>6100</v>
      </c>
      <c r="I24" s="38" t="str">
        <f>'[1]Access-Dez'!K24</f>
        <v>RECURSOS ORDINARIOS</v>
      </c>
      <c r="J24" s="39" t="str">
        <f>'[1]Access-Dez'!L24</f>
        <v>1</v>
      </c>
      <c r="K24" s="41"/>
      <c r="L24" s="41"/>
      <c r="M24" s="41"/>
      <c r="N24" s="41">
        <f t="shared" si="0"/>
        <v>0</v>
      </c>
      <c r="O24" s="41"/>
      <c r="P24" s="43">
        <f>IF('[1]Access-Dez'!N24=0,'[1]Access-Dez'!M24,0)</f>
        <v>0</v>
      </c>
      <c r="Q24" s="43">
        <f>IF('[1]Access-Dez'!N24&gt;0,'[1]Access-Dez'!N24,0)</f>
        <v>435603</v>
      </c>
      <c r="R24" s="43">
        <f t="shared" si="1"/>
        <v>435603</v>
      </c>
      <c r="S24" s="43">
        <f>'[1]Access-Dez'!O24</f>
        <v>435602.72</v>
      </c>
      <c r="T24" s="44">
        <f t="shared" si="2"/>
        <v>0.99999935721287492</v>
      </c>
      <c r="U24" s="43">
        <f>'[1]Access-Dez'!P24</f>
        <v>435602.72</v>
      </c>
      <c r="V24" s="44">
        <f t="shared" si="3"/>
        <v>0.99999935721287492</v>
      </c>
      <c r="W24" s="43">
        <f>'[1]Access-Dez'!Q24</f>
        <v>435602.72</v>
      </c>
      <c r="X24" s="44">
        <f t="shared" si="4"/>
        <v>0.99999935721287492</v>
      </c>
    </row>
    <row r="25" spans="1:24" ht="28.5" customHeight="1">
      <c r="A25" s="37" t="str">
        <f>'[1]Access-Dez'!A25</f>
        <v>36212</v>
      </c>
      <c r="B25" s="38" t="str">
        <f>'[1]Access-Dez'!B25</f>
        <v>AGENCIA NACIONAL DE VIGILANCIA SANITARIA</v>
      </c>
      <c r="C25" s="39" t="str">
        <f>CONCATENATE('[1]Access-Dez'!C25,".",'[1]Access-Dez'!D25)</f>
        <v>28.846</v>
      </c>
      <c r="D25" s="39" t="str">
        <f>CONCATENATE('[1]Access-Dez'!E25,".",'[1]Access-Dez'!G25)</f>
        <v>0901.0005</v>
      </c>
      <c r="E25" s="38" t="str">
        <f>'[1]Access-Dez'!F25</f>
        <v>OPERACOES ESPECIAIS: CUMPRIMENTO DE SENTENCAS JUDICIAIS</v>
      </c>
      <c r="F25" s="38" t="str">
        <f>'[1]Access-Dez'!H25</f>
        <v>SENTENCAS JUDICIAIS TRANSITADAS EM JULGADO (PRECATORIOS)</v>
      </c>
      <c r="G25" s="39" t="str">
        <f>'[1]Access-Dez'!I25</f>
        <v>2</v>
      </c>
      <c r="H25" s="39" t="str">
        <f>'[1]Access-Dez'!J25</f>
        <v>6100</v>
      </c>
      <c r="I25" s="38" t="str">
        <f>'[1]Access-Dez'!K25</f>
        <v>RECURSOS ORDINARIOS</v>
      </c>
      <c r="J25" s="39" t="str">
        <f>'[1]Access-Dez'!L25</f>
        <v>1</v>
      </c>
      <c r="K25" s="41"/>
      <c r="L25" s="41"/>
      <c r="M25" s="41"/>
      <c r="N25" s="41">
        <f t="shared" si="0"/>
        <v>0</v>
      </c>
      <c r="O25" s="41"/>
      <c r="P25" s="43">
        <f>IF('[1]Access-Dez'!N25=0,'[1]Access-Dez'!M25,0)</f>
        <v>0</v>
      </c>
      <c r="Q25" s="43">
        <f>IF('[1]Access-Dez'!N25&gt;0,'[1]Access-Dez'!N25,0)</f>
        <v>130680</v>
      </c>
      <c r="R25" s="43">
        <f t="shared" si="1"/>
        <v>130680</v>
      </c>
      <c r="S25" s="43">
        <f>'[1]Access-Dez'!O25</f>
        <v>130679.82</v>
      </c>
      <c r="T25" s="44">
        <f t="shared" si="2"/>
        <v>0.99999862258953176</v>
      </c>
      <c r="U25" s="43">
        <f>'[1]Access-Dez'!P25</f>
        <v>130679.82</v>
      </c>
      <c r="V25" s="44">
        <f t="shared" si="3"/>
        <v>0.99999862258953176</v>
      </c>
      <c r="W25" s="43">
        <f>'[1]Access-Dez'!Q25</f>
        <v>130679.82</v>
      </c>
      <c r="X25" s="44">
        <f t="shared" si="4"/>
        <v>0.99999862258953176</v>
      </c>
    </row>
    <row r="26" spans="1:24" ht="28.5" customHeight="1">
      <c r="A26" s="37" t="str">
        <f>'[1]Access-Dez'!A26</f>
        <v>39252</v>
      </c>
      <c r="B26" s="38" t="str">
        <f>'[1]Access-Dez'!B26</f>
        <v>DEPTO.NAC.DE INFRA±ESTRUT.DE TRANSPORTES-DNIT</v>
      </c>
      <c r="C26" s="39" t="str">
        <f>CONCATENATE('[1]Access-Dez'!C26,".",'[1]Access-Dez'!D26)</f>
        <v>28.846</v>
      </c>
      <c r="D26" s="39" t="str">
        <f>CONCATENATE('[1]Access-Dez'!E26,".",'[1]Access-Dez'!G26)</f>
        <v>0901.0005</v>
      </c>
      <c r="E26" s="38" t="str">
        <f>'[1]Access-Dez'!F26</f>
        <v>OPERACOES ESPECIAIS: CUMPRIMENTO DE SENTENCAS JUDICIAIS</v>
      </c>
      <c r="F26" s="38" t="str">
        <f>'[1]Access-Dez'!H26</f>
        <v>SENTENCAS JUDICIAIS TRANSITADAS EM JULGADO (PRECATORIOS)</v>
      </c>
      <c r="G26" s="39" t="str">
        <f>'[1]Access-Dez'!I26</f>
        <v>1</v>
      </c>
      <c r="H26" s="39" t="str">
        <f>'[1]Access-Dez'!J26</f>
        <v>0100</v>
      </c>
      <c r="I26" s="38" t="str">
        <f>'[1]Access-Dez'!K26</f>
        <v>RECURSOS ORDINARIOS</v>
      </c>
      <c r="J26" s="39" t="str">
        <f>'[1]Access-Dez'!L26</f>
        <v>3</v>
      </c>
      <c r="K26" s="41"/>
      <c r="L26" s="41"/>
      <c r="M26" s="41"/>
      <c r="N26" s="41">
        <f t="shared" si="0"/>
        <v>0</v>
      </c>
      <c r="O26" s="41"/>
      <c r="P26" s="43">
        <f>IF('[1]Access-Dez'!N26=0,'[1]Access-Dez'!M26,0)</f>
        <v>0</v>
      </c>
      <c r="Q26" s="43">
        <f>IF('[1]Access-Dez'!N26&gt;0,'[1]Access-Dez'!N26,0)</f>
        <v>301905</v>
      </c>
      <c r="R26" s="43">
        <f t="shared" si="1"/>
        <v>301905</v>
      </c>
      <c r="S26" s="43">
        <f>'[1]Access-Dez'!O26</f>
        <v>301904.53999999998</v>
      </c>
      <c r="T26" s="44">
        <f t="shared" si="2"/>
        <v>0.99999847634189554</v>
      </c>
      <c r="U26" s="43">
        <f>'[1]Access-Dez'!P26</f>
        <v>301904.53999999998</v>
      </c>
      <c r="V26" s="44">
        <f t="shared" si="3"/>
        <v>0.99999847634189554</v>
      </c>
      <c r="W26" s="43">
        <f>'[1]Access-Dez'!Q26</f>
        <v>301904.53999999998</v>
      </c>
      <c r="X26" s="44">
        <f t="shared" si="4"/>
        <v>0.99999847634189554</v>
      </c>
    </row>
    <row r="27" spans="1:24" ht="28.5" customHeight="1">
      <c r="A27" s="37" t="str">
        <f>'[1]Access-Dez'!A27</f>
        <v>40203</v>
      </c>
      <c r="B27" s="38" t="str">
        <f>'[1]Access-Dez'!B27</f>
        <v>FUNDACAO JORGE DUPRAT FIG.DE SEG.MED.TRABALHO</v>
      </c>
      <c r="C27" s="39" t="str">
        <f>CONCATENATE('[1]Access-Dez'!C27,".",'[1]Access-Dez'!D27)</f>
        <v>28.846</v>
      </c>
      <c r="D27" s="39" t="str">
        <f>CONCATENATE('[1]Access-Dez'!E27,".",'[1]Access-Dez'!G27)</f>
        <v>0901.0005</v>
      </c>
      <c r="E27" s="38" t="str">
        <f>'[1]Access-Dez'!F27</f>
        <v>OPERACOES ESPECIAIS: CUMPRIMENTO DE SENTENCAS JUDICIAIS</v>
      </c>
      <c r="F27" s="38" t="str">
        <f>'[1]Access-Dez'!H27</f>
        <v>SENTENCAS JUDICIAIS TRANSITADAS EM JULGADO (PRECATORIOS)</v>
      </c>
      <c r="G27" s="39" t="str">
        <f>'[1]Access-Dez'!I27</f>
        <v>1</v>
      </c>
      <c r="H27" s="39" t="str">
        <f>'[1]Access-Dez'!J27</f>
        <v>0100</v>
      </c>
      <c r="I27" s="38" t="str">
        <f>'[1]Access-Dez'!K27</f>
        <v>RECURSOS ORDINARIOS</v>
      </c>
      <c r="J27" s="39" t="str">
        <f>'[1]Access-Dez'!L27</f>
        <v>1</v>
      </c>
      <c r="K27" s="41"/>
      <c r="L27" s="41"/>
      <c r="M27" s="41"/>
      <c r="N27" s="41">
        <f t="shared" si="0"/>
        <v>0</v>
      </c>
      <c r="O27" s="41"/>
      <c r="P27" s="43">
        <f>IF('[1]Access-Dez'!N27=0,'[1]Access-Dez'!M27,0)</f>
        <v>0</v>
      </c>
      <c r="Q27" s="43">
        <f>IF('[1]Access-Dez'!N27&gt;0,'[1]Access-Dez'!N27,0)</f>
        <v>495031</v>
      </c>
      <c r="R27" s="43">
        <f t="shared" si="1"/>
        <v>495031</v>
      </c>
      <c r="S27" s="43">
        <f>'[1]Access-Dez'!O27</f>
        <v>495030.29</v>
      </c>
      <c r="T27" s="44">
        <f t="shared" si="2"/>
        <v>0.99999856574638757</v>
      </c>
      <c r="U27" s="43">
        <f>'[1]Access-Dez'!P27</f>
        <v>495030.29</v>
      </c>
      <c r="V27" s="44">
        <f t="shared" si="3"/>
        <v>0.99999856574638757</v>
      </c>
      <c r="W27" s="43">
        <f>'[1]Access-Dez'!Q27</f>
        <v>495030.29</v>
      </c>
      <c r="X27" s="44">
        <f t="shared" si="4"/>
        <v>0.99999856574638757</v>
      </c>
    </row>
    <row r="28" spans="1:24" ht="28.5" customHeight="1">
      <c r="A28" s="37" t="str">
        <f>'[1]Access-Dez'!A28</f>
        <v>55201</v>
      </c>
      <c r="B28" s="38" t="str">
        <f>'[1]Access-Dez'!B28</f>
        <v>INSTITUTO NACIONAL DO SEGURO SOCIAL - INSS</v>
      </c>
      <c r="C28" s="39" t="str">
        <f>CONCATENATE('[1]Access-Dez'!C28,".",'[1]Access-Dez'!D28)</f>
        <v>28.846</v>
      </c>
      <c r="D28" s="39" t="str">
        <f>CONCATENATE('[1]Access-Dez'!E28,".",'[1]Access-Dez'!G28)</f>
        <v>0901.0005</v>
      </c>
      <c r="E28" s="38" t="str">
        <f>'[1]Access-Dez'!F28</f>
        <v>OPERACOES ESPECIAIS: CUMPRIMENTO DE SENTENCAS JUDICIAIS</v>
      </c>
      <c r="F28" s="38" t="str">
        <f>'[1]Access-Dez'!H28</f>
        <v>SENTENCAS JUDICIAIS TRANSITADAS EM JULGADO (PRECATORIOS)</v>
      </c>
      <c r="G28" s="39" t="str">
        <f>'[1]Access-Dez'!I28</f>
        <v>2</v>
      </c>
      <c r="H28" s="39" t="str">
        <f>'[1]Access-Dez'!J28</f>
        <v>0100</v>
      </c>
      <c r="I28" s="38" t="str">
        <f>'[1]Access-Dez'!K28</f>
        <v>RECURSOS ORDINARIOS</v>
      </c>
      <c r="J28" s="39" t="str">
        <f>'[1]Access-Dez'!L28</f>
        <v>3</v>
      </c>
      <c r="K28" s="41"/>
      <c r="L28" s="41"/>
      <c r="M28" s="41"/>
      <c r="N28" s="41">
        <f t="shared" si="0"/>
        <v>0</v>
      </c>
      <c r="O28" s="41"/>
      <c r="P28" s="43">
        <f>IF('[1]Access-Dez'!N28=0,'[1]Access-Dez'!M28,0)</f>
        <v>0</v>
      </c>
      <c r="Q28" s="43">
        <f>IF('[1]Access-Dez'!N28&gt;0,'[1]Access-Dez'!N28,0)</f>
        <v>66442108</v>
      </c>
      <c r="R28" s="43">
        <f t="shared" si="1"/>
        <v>66442108</v>
      </c>
      <c r="S28" s="43">
        <f>'[1]Access-Dez'!O28</f>
        <v>66427672.450000003</v>
      </c>
      <c r="T28" s="44">
        <f t="shared" si="2"/>
        <v>0.99978273491864533</v>
      </c>
      <c r="U28" s="43">
        <f>'[1]Access-Dez'!P28</f>
        <v>66427672.450000003</v>
      </c>
      <c r="V28" s="44">
        <f t="shared" si="3"/>
        <v>0.99978273491864533</v>
      </c>
      <c r="W28" s="43">
        <f>'[1]Access-Dez'!Q28</f>
        <v>66427672.450000003</v>
      </c>
      <c r="X28" s="44">
        <f t="shared" si="4"/>
        <v>0.99978273491864533</v>
      </c>
    </row>
    <row r="29" spans="1:24" ht="28.5" customHeight="1">
      <c r="A29" s="37" t="str">
        <f>'[1]Access-Dez'!A29</f>
        <v>55201</v>
      </c>
      <c r="B29" s="38" t="str">
        <f>'[1]Access-Dez'!B29</f>
        <v>INSTITUTO NACIONAL DO SEGURO SOCIAL - INSS</v>
      </c>
      <c r="C29" s="39" t="str">
        <f>CONCATENATE('[1]Access-Dez'!C29,".",'[1]Access-Dez'!D29)</f>
        <v>28.846</v>
      </c>
      <c r="D29" s="39" t="str">
        <f>CONCATENATE('[1]Access-Dez'!E29,".",'[1]Access-Dez'!G29)</f>
        <v>0901.0005</v>
      </c>
      <c r="E29" s="38" t="str">
        <f>'[1]Access-Dez'!F29</f>
        <v>OPERACOES ESPECIAIS: CUMPRIMENTO DE SENTENCAS JUDICIAIS</v>
      </c>
      <c r="F29" s="38" t="str">
        <f>'[1]Access-Dez'!H29</f>
        <v>SENTENCAS JUDICIAIS TRANSITADAS EM JULGADO (PRECATORIOS)</v>
      </c>
      <c r="G29" s="39" t="str">
        <f>'[1]Access-Dez'!I29</f>
        <v>2</v>
      </c>
      <c r="H29" s="39" t="str">
        <f>'[1]Access-Dez'!J29</f>
        <v>0100</v>
      </c>
      <c r="I29" s="38" t="str">
        <f>'[1]Access-Dez'!K29</f>
        <v>RECURSOS ORDINARIOS</v>
      </c>
      <c r="J29" s="39" t="str">
        <f>'[1]Access-Dez'!L29</f>
        <v>1</v>
      </c>
      <c r="K29" s="41"/>
      <c r="L29" s="41"/>
      <c r="M29" s="41"/>
      <c r="N29" s="41">
        <f t="shared" si="0"/>
        <v>0</v>
      </c>
      <c r="O29" s="41"/>
      <c r="P29" s="43">
        <f>IF('[1]Access-Dez'!N29=0,'[1]Access-Dez'!M29,0)</f>
        <v>0</v>
      </c>
      <c r="Q29" s="43">
        <f>IF('[1]Access-Dez'!N29&gt;0,'[1]Access-Dez'!N29,0)</f>
        <v>54192648</v>
      </c>
      <c r="R29" s="43">
        <f t="shared" si="1"/>
        <v>54192648</v>
      </c>
      <c r="S29" s="43">
        <f>'[1]Access-Dez'!O29</f>
        <v>54192647.240000002</v>
      </c>
      <c r="T29" s="44">
        <f t="shared" si="2"/>
        <v>0.99999998597595752</v>
      </c>
      <c r="U29" s="43">
        <f>'[1]Access-Dez'!P29</f>
        <v>54192647.240000002</v>
      </c>
      <c r="V29" s="44">
        <f t="shared" si="3"/>
        <v>0.99999998597595752</v>
      </c>
      <c r="W29" s="43">
        <f>'[1]Access-Dez'!Q29</f>
        <v>54192647.240000002</v>
      </c>
      <c r="X29" s="44">
        <f t="shared" si="4"/>
        <v>0.99999998597595752</v>
      </c>
    </row>
    <row r="30" spans="1:24" ht="28.5" customHeight="1">
      <c r="A30" s="37" t="str">
        <f>'[1]Access-Dez'!A30</f>
        <v>55901</v>
      </c>
      <c r="B30" s="38" t="str">
        <f>'[1]Access-Dez'!B30</f>
        <v>FUNDO NACIONAL DE ASSISTENCIA SOCIAL</v>
      </c>
      <c r="C30" s="39" t="str">
        <f>CONCATENATE('[1]Access-Dez'!C30,".",'[1]Access-Dez'!D30)</f>
        <v>28.846</v>
      </c>
      <c r="D30" s="39" t="str">
        <f>CONCATENATE('[1]Access-Dez'!E30,".",'[1]Access-Dez'!G30)</f>
        <v>0901.0005</v>
      </c>
      <c r="E30" s="38" t="str">
        <f>'[1]Access-Dez'!F30</f>
        <v>OPERACOES ESPECIAIS: CUMPRIMENTO DE SENTENCAS JUDICIAIS</v>
      </c>
      <c r="F30" s="38" t="str">
        <f>'[1]Access-Dez'!H30</f>
        <v>SENTENCAS JUDICIAIS TRANSITADAS EM JULGADO (PRECATORIOS)</v>
      </c>
      <c r="G30" s="39" t="str">
        <f>'[1]Access-Dez'!I30</f>
        <v>2</v>
      </c>
      <c r="H30" s="39" t="str">
        <f>'[1]Access-Dez'!J30</f>
        <v>0100</v>
      </c>
      <c r="I30" s="38" t="str">
        <f>'[1]Access-Dez'!K30</f>
        <v>RECURSOS ORDINARIOS</v>
      </c>
      <c r="J30" s="39" t="str">
        <f>'[1]Access-Dez'!L30</f>
        <v>3</v>
      </c>
      <c r="K30" s="41"/>
      <c r="L30" s="41"/>
      <c r="M30" s="41"/>
      <c r="N30" s="41">
        <f t="shared" si="0"/>
        <v>0</v>
      </c>
      <c r="O30" s="41"/>
      <c r="P30" s="43">
        <f>IF('[1]Access-Dez'!N30=0,'[1]Access-Dez'!M30,0)</f>
        <v>0</v>
      </c>
      <c r="Q30" s="43">
        <f>IF('[1]Access-Dez'!M30&gt;0,'[1]Access-Dez'!M30,0)</f>
        <v>41796891.460000001</v>
      </c>
      <c r="R30" s="43">
        <f t="shared" si="1"/>
        <v>41796891.460000001</v>
      </c>
      <c r="S30" s="43">
        <f>'[1]Access-Dez'!O30</f>
        <v>41796891.460000001</v>
      </c>
      <c r="T30" s="44">
        <f t="shared" si="2"/>
        <v>1</v>
      </c>
      <c r="U30" s="43">
        <f>'[1]Access-Dez'!P30</f>
        <v>41796891.460000001</v>
      </c>
      <c r="V30" s="44">
        <f t="shared" si="3"/>
        <v>1</v>
      </c>
      <c r="W30" s="43">
        <f>'[1]Access-Dez'!Q30</f>
        <v>41796891.460000001</v>
      </c>
      <c r="X30" s="44">
        <f t="shared" si="4"/>
        <v>1</v>
      </c>
    </row>
    <row r="31" spans="1:24" ht="28.5" customHeight="1">
      <c r="A31" s="37" t="str">
        <f>'[1]Access-Dez'!A31</f>
        <v>55901</v>
      </c>
      <c r="B31" s="38" t="str">
        <f>'[1]Access-Dez'!B31</f>
        <v>FUNDO NACIONAL DE ASSISTENCIA SOCIAL</v>
      </c>
      <c r="C31" s="39" t="str">
        <f>CONCATENATE('[1]Access-Dez'!C31,".",'[1]Access-Dez'!D31)</f>
        <v>28.846</v>
      </c>
      <c r="D31" s="39" t="str">
        <f>CONCATENATE('[1]Access-Dez'!E31,".",'[1]Access-Dez'!G31)</f>
        <v>0901.0625</v>
      </c>
      <c r="E31" s="38" t="str">
        <f>'[1]Access-Dez'!F31</f>
        <v>OPERACOES ESPECIAIS: CUMPRIMENTO DE SENTENCAS JUDICIAIS</v>
      </c>
      <c r="F31" s="38" t="str">
        <f>'[1]Access-Dez'!H31</f>
        <v>SENTENCAS JUDICIAIS TRANSITADAS EM JULGADO DE PEQUENO VALOR</v>
      </c>
      <c r="G31" s="39" t="str">
        <f>'[1]Access-Dez'!I31</f>
        <v>2</v>
      </c>
      <c r="H31" s="39" t="str">
        <f>'[1]Access-Dez'!J31</f>
        <v>0100</v>
      </c>
      <c r="I31" s="38" t="str">
        <f>'[1]Access-Dez'!K31</f>
        <v>RECURSOS ORDINARIOS</v>
      </c>
      <c r="J31" s="39" t="str">
        <f>'[1]Access-Dez'!L31</f>
        <v>3</v>
      </c>
      <c r="K31" s="41"/>
      <c r="L31" s="41"/>
      <c r="M31" s="41"/>
      <c r="N31" s="41">
        <f t="shared" si="0"/>
        <v>0</v>
      </c>
      <c r="O31" s="41"/>
      <c r="P31" s="43">
        <f>IF('[1]Access-Dez'!N31=0,'[1]Access-Dez'!M31,0)</f>
        <v>174384927</v>
      </c>
      <c r="Q31" s="43">
        <f>IF('[1]Access-Dez'!N31&gt;0,'[1]Access-Dez'!N31,0)</f>
        <v>0</v>
      </c>
      <c r="R31" s="43">
        <f t="shared" si="1"/>
        <v>174384927</v>
      </c>
      <c r="S31" s="43">
        <f>'[1]Access-Dez'!O31</f>
        <v>174384927</v>
      </c>
      <c r="T31" s="44">
        <f t="shared" si="2"/>
        <v>1</v>
      </c>
      <c r="U31" s="43">
        <f>'[1]Access-Dez'!P31</f>
        <v>164675719.43000001</v>
      </c>
      <c r="V31" s="44">
        <f t="shared" si="3"/>
        <v>0.94432312621835723</v>
      </c>
      <c r="W31" s="43">
        <f>'[1]Access-Dez'!Q31</f>
        <v>164675719.43000001</v>
      </c>
      <c r="X31" s="44">
        <f t="shared" si="4"/>
        <v>0.94432312621835723</v>
      </c>
    </row>
    <row r="32" spans="1:24" ht="28.5" customHeight="1">
      <c r="A32" s="37" t="str">
        <f>'[1]Access-Dez'!A32</f>
        <v>55902</v>
      </c>
      <c r="B32" s="38" t="str">
        <f>'[1]Access-Dez'!B32</f>
        <v>FUNDO DO REGIME GERAL DA PREVID.SOCIAL-FRGPS</v>
      </c>
      <c r="C32" s="39" t="str">
        <f>CONCATENATE('[1]Access-Dez'!C32,".",'[1]Access-Dez'!D32)</f>
        <v>28.846</v>
      </c>
      <c r="D32" s="39" t="str">
        <f>CONCATENATE('[1]Access-Dez'!E32,".",'[1]Access-Dez'!G32)</f>
        <v>0901.0005</v>
      </c>
      <c r="E32" s="38" t="str">
        <f>'[1]Access-Dez'!F32</f>
        <v>OPERACOES ESPECIAIS: CUMPRIMENTO DE SENTENCAS JUDICIAIS</v>
      </c>
      <c r="F32" s="38" t="str">
        <f>'[1]Access-Dez'!H32</f>
        <v>SENTENCAS JUDICIAIS TRANSITADAS EM JULGADO (PRECATORIOS)</v>
      </c>
      <c r="G32" s="39" t="str">
        <f>'[1]Access-Dez'!I32</f>
        <v>2</v>
      </c>
      <c r="H32" s="39" t="str">
        <f>'[1]Access-Dez'!J32</f>
        <v>0151</v>
      </c>
      <c r="I32" s="38" t="str">
        <f>'[1]Access-Dez'!K32</f>
        <v>CONTR.SOCIAL S/O LUCRO DAS PESSOAS JURIDICAS</v>
      </c>
      <c r="J32" s="39" t="str">
        <f>'[1]Access-Dez'!L32</f>
        <v>3</v>
      </c>
      <c r="K32" s="41"/>
      <c r="L32" s="41"/>
      <c r="M32" s="41"/>
      <c r="N32" s="41">
        <f t="shared" si="0"/>
        <v>0</v>
      </c>
      <c r="O32" s="41"/>
      <c r="P32" s="43">
        <f>IF('[1]Access-Dez'!N32=0,'[1]Access-Dez'!M32,0)</f>
        <v>0</v>
      </c>
      <c r="Q32" s="43">
        <f>IF('[1]Access-Dez'!N32&gt;0,'[1]Access-Dez'!N32,0)</f>
        <v>1979794695</v>
      </c>
      <c r="R32" s="43">
        <f t="shared" si="1"/>
        <v>1979794695</v>
      </c>
      <c r="S32" s="43">
        <f>'[1]Access-Dez'!O32</f>
        <v>1979017253.1600001</v>
      </c>
      <c r="T32" s="44">
        <f t="shared" si="2"/>
        <v>0.99960731188846841</v>
      </c>
      <c r="U32" s="43">
        <f>'[1]Access-Dez'!P32</f>
        <v>1979017253.1600001</v>
      </c>
      <c r="V32" s="44">
        <f t="shared" si="3"/>
        <v>0.99960731188846841</v>
      </c>
      <c r="W32" s="43">
        <f>'[1]Access-Dez'!Q32</f>
        <v>1979017253.1600001</v>
      </c>
      <c r="X32" s="44">
        <f t="shared" si="4"/>
        <v>0.99960731188846841</v>
      </c>
    </row>
    <row r="33" spans="1:24" ht="28.5" customHeight="1">
      <c r="A33" s="37" t="str">
        <f>'[1]Access-Dez'!A33</f>
        <v>55902</v>
      </c>
      <c r="B33" s="38" t="str">
        <f>'[1]Access-Dez'!B33</f>
        <v>FUNDO DO REGIME GERAL DA PREVID.SOCIAL-FRGPS</v>
      </c>
      <c r="C33" s="39" t="str">
        <f>CONCATENATE('[1]Access-Dez'!C33,".",'[1]Access-Dez'!D33)</f>
        <v>28.846</v>
      </c>
      <c r="D33" s="39" t="str">
        <f>CONCATENATE('[1]Access-Dez'!E33,".",'[1]Access-Dez'!G33)</f>
        <v>0901.0625</v>
      </c>
      <c r="E33" s="38" t="str">
        <f>'[1]Access-Dez'!F33</f>
        <v>OPERACOES ESPECIAIS: CUMPRIMENTO DE SENTENCAS JUDICIAIS</v>
      </c>
      <c r="F33" s="38" t="str">
        <f>'[1]Access-Dez'!H33</f>
        <v>SENTENCAS JUDICIAIS TRANSITADAS EM JULGADO DE PEQUENO VALOR</v>
      </c>
      <c r="G33" s="39" t="str">
        <f>'[1]Access-Dez'!I33</f>
        <v>2</v>
      </c>
      <c r="H33" s="39" t="str">
        <f>'[1]Access-Dez'!J33</f>
        <v>0100</v>
      </c>
      <c r="I33" s="38" t="str">
        <f>'[1]Access-Dez'!K33</f>
        <v>RECURSOS ORDINARIOS</v>
      </c>
      <c r="J33" s="39" t="str">
        <f>'[1]Access-Dez'!L33</f>
        <v>3</v>
      </c>
      <c r="K33" s="41"/>
      <c r="L33" s="41"/>
      <c r="M33" s="41"/>
      <c r="N33" s="41">
        <f t="shared" si="0"/>
        <v>0</v>
      </c>
      <c r="O33" s="41"/>
      <c r="P33" s="43">
        <f>IF('[1]Access-Dez'!N33=0,'[1]Access-Dez'!M33,0)</f>
        <v>400013038</v>
      </c>
      <c r="Q33" s="43">
        <f>IF('[1]Access-Dez'!N33&gt;0,'[1]Access-Dez'!N33,0)</f>
        <v>0</v>
      </c>
      <c r="R33" s="43">
        <f t="shared" si="1"/>
        <v>400013038</v>
      </c>
      <c r="S33" s="43">
        <f>'[1]Access-Dez'!O33</f>
        <v>399991109.63</v>
      </c>
      <c r="T33" s="44">
        <f t="shared" si="2"/>
        <v>0.99994518086182982</v>
      </c>
      <c r="U33" s="43">
        <f>'[1]Access-Dez'!P33</f>
        <v>330850343.67000002</v>
      </c>
      <c r="V33" s="44">
        <f t="shared" si="3"/>
        <v>0.82709889988635821</v>
      </c>
      <c r="W33" s="43">
        <f>'[1]Access-Dez'!Q33</f>
        <v>330850343.67000002</v>
      </c>
      <c r="X33" s="44">
        <f t="shared" si="4"/>
        <v>0.82709889988635821</v>
      </c>
    </row>
    <row r="34" spans="1:24" ht="28.5" customHeight="1">
      <c r="A34" s="37" t="str">
        <f>'[1]Access-Dez'!A34</f>
        <v>55902</v>
      </c>
      <c r="B34" s="38" t="str">
        <f>'[1]Access-Dez'!B34</f>
        <v>FUNDO DO REGIME GERAL DA PREVID.SOCIAL-FRGPS</v>
      </c>
      <c r="C34" s="39" t="str">
        <f>CONCATENATE('[1]Access-Dez'!C34,".",'[1]Access-Dez'!D34)</f>
        <v>28.846</v>
      </c>
      <c r="D34" s="39" t="str">
        <f>CONCATENATE('[1]Access-Dez'!E34,".",'[1]Access-Dez'!G34)</f>
        <v>0901.0625</v>
      </c>
      <c r="E34" s="38" t="str">
        <f>'[1]Access-Dez'!F34</f>
        <v>OPERACOES ESPECIAIS: CUMPRIMENTO DE SENTENCAS JUDICIAIS</v>
      </c>
      <c r="F34" s="38" t="str">
        <f>'[1]Access-Dez'!H34</f>
        <v>SENTENCAS JUDICIAIS TRANSITADAS EM JULGADO DE PEQUENO VALOR</v>
      </c>
      <c r="G34" s="39" t="str">
        <f>'[1]Access-Dez'!I34</f>
        <v>2</v>
      </c>
      <c r="H34" s="39" t="str">
        <f>'[1]Access-Dez'!J34</f>
        <v>0151</v>
      </c>
      <c r="I34" s="38" t="str">
        <f>'[1]Access-Dez'!K34</f>
        <v>CONTR.SOCIAL S/O LUCRO DAS PESSOAS JURIDICAS</v>
      </c>
      <c r="J34" s="39" t="str">
        <f>'[1]Access-Dez'!L34</f>
        <v>3</v>
      </c>
      <c r="K34" s="41"/>
      <c r="L34" s="41"/>
      <c r="M34" s="41"/>
      <c r="N34" s="41">
        <f>K34+L34-M34</f>
        <v>0</v>
      </c>
      <c r="O34" s="41"/>
      <c r="P34" s="43">
        <f>IF('[1]Access-Dez'!N34=0,'[1]Access-Dez'!M34,0)</f>
        <v>1354960056</v>
      </c>
      <c r="Q34" s="43">
        <f>IF('[1]Access-Dez'!N34&gt;0,'[1]Access-Dez'!N34,0)</f>
        <v>0</v>
      </c>
      <c r="R34" s="43">
        <f>N34-O34+P34+Q34</f>
        <v>1354960056</v>
      </c>
      <c r="S34" s="43">
        <f>'[1]Access-Dez'!O34</f>
        <v>1354949385.5599999</v>
      </c>
      <c r="T34" s="44">
        <f>IF(R34&gt;0,S34/R34,0)</f>
        <v>0.99999212490438161</v>
      </c>
      <c r="U34" s="43">
        <f>'[1]Access-Dez'!P34</f>
        <v>1354199080.78</v>
      </c>
      <c r="V34" s="44">
        <f>IF(R34&gt;0,U34/R34,0)</f>
        <v>0.9994383781155538</v>
      </c>
      <c r="W34" s="43">
        <f>'[1]Access-Dez'!Q34</f>
        <v>1354199080.78</v>
      </c>
      <c r="X34" s="44">
        <f>IF(R34&gt;0,W34/R34,0)</f>
        <v>0.9994383781155538</v>
      </c>
    </row>
    <row r="35" spans="1:24" ht="28.5" customHeight="1">
      <c r="A35" s="37" t="str">
        <f>'[1]Access-Dez'!A35</f>
        <v>71102</v>
      </c>
      <c r="B35" s="38" t="str">
        <f>'[1]Access-Dez'!B35</f>
        <v>RECURSOS SOB SUPERVISAO DO MPOG</v>
      </c>
      <c r="C35" s="39" t="str">
        <f>CONCATENATE('[1]Access-Dez'!C35,".",'[1]Access-Dez'!D35)</f>
        <v>28.845</v>
      </c>
      <c r="D35" s="39" t="str">
        <f>CONCATENATE('[1]Access-Dez'!E35,".",'[1]Access-Dez'!G35)</f>
        <v>0903.00RC</v>
      </c>
      <c r="E35" s="38" t="str">
        <f>'[1]Access-Dez'!F35</f>
        <v>OPERACOES ESPECIAIS: TRANSFERENCIAS CONSTITUCIONAIS E AS DEC</v>
      </c>
      <c r="F35" s="38" t="str">
        <f>'[1]Access-Dez'!H35</f>
        <v>ANTECIPACAO DE PAGAMENTO DE HONORARIOS PERICIAIS EM ACOES QU</v>
      </c>
      <c r="G35" s="39" t="str">
        <f>'[1]Access-Dez'!I35</f>
        <v>1</v>
      </c>
      <c r="H35" s="39" t="str">
        <f>'[1]Access-Dez'!J35</f>
        <v>0300</v>
      </c>
      <c r="I35" s="38" t="str">
        <f>'[1]Access-Dez'!K35</f>
        <v>RECURSOS ORDINARIOS</v>
      </c>
      <c r="J35" s="39" t="str">
        <f>'[1]Access-Dez'!L35</f>
        <v>3</v>
      </c>
      <c r="K35" s="41"/>
      <c r="L35" s="41"/>
      <c r="M35" s="41"/>
      <c r="N35" s="41">
        <f>K35+L35-M35</f>
        <v>0</v>
      </c>
      <c r="O35" s="41"/>
      <c r="P35" s="43">
        <f>IF('[1]Access-Dez'!N35=0,'[1]Access-Dez'!M35,0)</f>
        <v>9106552</v>
      </c>
      <c r="Q35" s="43">
        <f>IF('[1]Access-Dez'!N35&gt;0,'[1]Access-Dez'!N35,0)</f>
        <v>0</v>
      </c>
      <c r="R35" s="43">
        <f>N35-O35+P35+Q35</f>
        <v>9106552</v>
      </c>
      <c r="S35" s="43">
        <f>'[1]Access-Dez'!O35</f>
        <v>0</v>
      </c>
      <c r="T35" s="44">
        <f>IF(R35&gt;0,S35/R35,0)</f>
        <v>0</v>
      </c>
      <c r="U35" s="43">
        <f>'[1]Access-Dez'!P35</f>
        <v>0</v>
      </c>
      <c r="V35" s="44">
        <f>IF(R35&gt;0,U35/R35,0)</f>
        <v>0</v>
      </c>
      <c r="W35" s="43">
        <f>'[1]Access-Dez'!Q35</f>
        <v>0</v>
      </c>
      <c r="X35" s="44">
        <f>IF(R35&gt;0,W35/R35,0)</f>
        <v>0</v>
      </c>
    </row>
    <row r="36" spans="1:24" ht="28.5" customHeight="1">
      <c r="A36" s="37" t="str">
        <f>'[1]Access-Dez'!A36</f>
        <v>71103</v>
      </c>
      <c r="B36" s="38" t="str">
        <f>'[1]Access-Dez'!B36</f>
        <v>ENCARGOS FINANC.DA UNIAO-SENTENCAS JUDICIAIS</v>
      </c>
      <c r="C36" s="39" t="str">
        <f>CONCATENATE('[1]Access-Dez'!C36,".",'[1]Access-Dez'!D36)</f>
        <v>28.846</v>
      </c>
      <c r="D36" s="39" t="str">
        <f>CONCATENATE('[1]Access-Dez'!E36,".",'[1]Access-Dez'!G36)</f>
        <v>0901.0005</v>
      </c>
      <c r="E36" s="38" t="str">
        <f>'[1]Access-Dez'!F36</f>
        <v>OPERACOES ESPECIAIS: CUMPRIMENTO DE SENTENCAS JUDICIAIS</v>
      </c>
      <c r="F36" s="38" t="str">
        <f>'[1]Access-Dez'!H36</f>
        <v>SENTENCAS JUDICIAIS TRANSITADAS EM JULGADO (PRECATORIOS)</v>
      </c>
      <c r="G36" s="39" t="str">
        <f>'[1]Access-Dez'!I36</f>
        <v>1</v>
      </c>
      <c r="H36" s="39" t="str">
        <f>'[1]Access-Dez'!J36</f>
        <v>0100</v>
      </c>
      <c r="I36" s="38" t="str">
        <f>'[1]Access-Dez'!K36</f>
        <v>RECURSOS ORDINARIOS</v>
      </c>
      <c r="J36" s="39" t="str">
        <f>'[1]Access-Dez'!L36</f>
        <v>5</v>
      </c>
      <c r="K36" s="41"/>
      <c r="L36" s="41"/>
      <c r="M36" s="41"/>
      <c r="N36" s="41">
        <f t="shared" ref="N36:N42" si="5">K36+L36-M36</f>
        <v>0</v>
      </c>
      <c r="O36" s="41"/>
      <c r="P36" s="43">
        <f>IF('[1]Access-Dez'!N36=0,'[1]Access-Dez'!M36,0)</f>
        <v>0</v>
      </c>
      <c r="Q36" s="43">
        <f>IF('[1]Access-Dez'!N36&gt;0,'[1]Access-Dez'!N36,0)</f>
        <v>71906438</v>
      </c>
      <c r="R36" s="43">
        <f t="shared" ref="R36:R42" si="6">N36-O36+P36+Q36</f>
        <v>71906438</v>
      </c>
      <c r="S36" s="43">
        <f>'[1]Access-Dez'!O36</f>
        <v>71906437.200000003</v>
      </c>
      <c r="T36" s="44">
        <f t="shared" ref="T36:T42" si="7">IF(R36&gt;0,S36/R36,0)</f>
        <v>0.99999998887443153</v>
      </c>
      <c r="U36" s="43">
        <f>'[1]Access-Dez'!P36</f>
        <v>71906437.200000003</v>
      </c>
      <c r="V36" s="44">
        <f t="shared" ref="V36:V42" si="8">IF(R36&gt;0,U36/R36,0)</f>
        <v>0.99999998887443153</v>
      </c>
      <c r="W36" s="43">
        <f>'[1]Access-Dez'!Q36</f>
        <v>71906437.200000003</v>
      </c>
      <c r="X36" s="44">
        <f t="shared" ref="X36:X42" si="9">IF(R36&gt;0,W36/R36,0)</f>
        <v>0.99999998887443153</v>
      </c>
    </row>
    <row r="37" spans="1:24" ht="28.5" customHeight="1">
      <c r="A37" s="37" t="str">
        <f>'[1]Access-Dez'!A37</f>
        <v>71103</v>
      </c>
      <c r="B37" s="38" t="str">
        <f>'[1]Access-Dez'!B37</f>
        <v>ENCARGOS FINANC.DA UNIAO-SENTENCAS JUDICIAIS</v>
      </c>
      <c r="C37" s="39" t="str">
        <f>CONCATENATE('[1]Access-Dez'!C37,".",'[1]Access-Dez'!D37)</f>
        <v>28.846</v>
      </c>
      <c r="D37" s="39" t="str">
        <f>CONCATENATE('[1]Access-Dez'!E37,".",'[1]Access-Dez'!G37)</f>
        <v>0901.0005</v>
      </c>
      <c r="E37" s="38" t="str">
        <f>'[1]Access-Dez'!F37</f>
        <v>OPERACOES ESPECIAIS: CUMPRIMENTO DE SENTENCAS JUDICIAIS</v>
      </c>
      <c r="F37" s="38" t="str">
        <f>'[1]Access-Dez'!H37</f>
        <v>SENTENCAS JUDICIAIS TRANSITADAS EM JULGADO (PRECATORIOS)</v>
      </c>
      <c r="G37" s="39" t="str">
        <f>'[1]Access-Dez'!I37</f>
        <v>1</v>
      </c>
      <c r="H37" s="39" t="str">
        <f>'[1]Access-Dez'!J37</f>
        <v>0100</v>
      </c>
      <c r="I37" s="38" t="str">
        <f>'[1]Access-Dez'!K37</f>
        <v>RECURSOS ORDINARIOS</v>
      </c>
      <c r="J37" s="39" t="str">
        <f>'[1]Access-Dez'!L37</f>
        <v>3</v>
      </c>
      <c r="K37" s="41"/>
      <c r="L37" s="41"/>
      <c r="M37" s="41"/>
      <c r="N37" s="41">
        <f t="shared" si="5"/>
        <v>0</v>
      </c>
      <c r="O37" s="41"/>
      <c r="P37" s="43">
        <f>IF('[1]Access-Dez'!N37=0,'[1]Access-Dez'!M37,0)</f>
        <v>0</v>
      </c>
      <c r="Q37" s="43">
        <f>IF('[1]Access-Dez'!N37&gt;0,'[1]Access-Dez'!N37,0)</f>
        <v>738469897</v>
      </c>
      <c r="R37" s="43">
        <f t="shared" si="6"/>
        <v>738469897</v>
      </c>
      <c r="S37" s="43">
        <f>'[1]Access-Dez'!O37</f>
        <v>737575855.74000001</v>
      </c>
      <c r="T37" s="44">
        <f t="shared" si="7"/>
        <v>0.99878933283044846</v>
      </c>
      <c r="U37" s="43">
        <f>'[1]Access-Dez'!P37</f>
        <v>735557255.74000001</v>
      </c>
      <c r="V37" s="44">
        <f t="shared" si="8"/>
        <v>0.9960558429370886</v>
      </c>
      <c r="W37" s="43">
        <f>'[1]Access-Dez'!Q37</f>
        <v>735557255.74000001</v>
      </c>
      <c r="X37" s="44">
        <f t="shared" si="9"/>
        <v>0.9960558429370886</v>
      </c>
    </row>
    <row r="38" spans="1:24" ht="28.5" customHeight="1">
      <c r="A38" s="37" t="str">
        <f>'[1]Access-Dez'!A38</f>
        <v>71103</v>
      </c>
      <c r="B38" s="38" t="str">
        <f>'[1]Access-Dez'!B38</f>
        <v>ENCARGOS FINANC.DA UNIAO-SENTENCAS JUDICIAIS</v>
      </c>
      <c r="C38" s="39" t="str">
        <f>CONCATENATE('[1]Access-Dez'!C38,".",'[1]Access-Dez'!D38)</f>
        <v>28.846</v>
      </c>
      <c r="D38" s="39" t="str">
        <f>CONCATENATE('[1]Access-Dez'!E38,".",'[1]Access-Dez'!G38)</f>
        <v>0901.0005</v>
      </c>
      <c r="E38" s="38" t="str">
        <f>'[1]Access-Dez'!F38</f>
        <v>OPERACOES ESPECIAIS: CUMPRIMENTO DE SENTENCAS JUDICIAIS</v>
      </c>
      <c r="F38" s="38" t="str">
        <f>'[1]Access-Dez'!H38</f>
        <v>SENTENCAS JUDICIAIS TRANSITADAS EM JULGADO (PRECATORIOS)</v>
      </c>
      <c r="G38" s="39" t="str">
        <f>'[1]Access-Dez'!I38</f>
        <v>1</v>
      </c>
      <c r="H38" s="39" t="str">
        <f>'[1]Access-Dez'!J38</f>
        <v>0100</v>
      </c>
      <c r="I38" s="38" t="str">
        <f>'[1]Access-Dez'!K38</f>
        <v>RECURSOS ORDINARIOS</v>
      </c>
      <c r="J38" s="39" t="str">
        <f>'[1]Access-Dez'!L38</f>
        <v>1</v>
      </c>
      <c r="K38" s="41"/>
      <c r="L38" s="41"/>
      <c r="M38" s="41"/>
      <c r="N38" s="41">
        <f t="shared" si="5"/>
        <v>0</v>
      </c>
      <c r="O38" s="41"/>
      <c r="P38" s="43">
        <f>IF('[1]Access-Dez'!N38=0,'[1]Access-Dez'!M38,0)</f>
        <v>0</v>
      </c>
      <c r="Q38" s="43">
        <f>IF('[1]Access-Dez'!N38&gt;0,'[1]Access-Dez'!N38,0)</f>
        <v>83184277</v>
      </c>
      <c r="R38" s="43">
        <f t="shared" si="6"/>
        <v>83184277</v>
      </c>
      <c r="S38" s="43">
        <f>'[1]Access-Dez'!O38</f>
        <v>83184276.109999999</v>
      </c>
      <c r="T38" s="44">
        <f t="shared" si="7"/>
        <v>0.99999998930086276</v>
      </c>
      <c r="U38" s="43">
        <f>'[1]Access-Dez'!P38</f>
        <v>83184276.109999999</v>
      </c>
      <c r="V38" s="44">
        <f t="shared" si="8"/>
        <v>0.99999998930086276</v>
      </c>
      <c r="W38" s="43">
        <f>'[1]Access-Dez'!Q38</f>
        <v>83184276.109999999</v>
      </c>
      <c r="X38" s="44">
        <f t="shared" si="9"/>
        <v>0.99999998930086276</v>
      </c>
    </row>
    <row r="39" spans="1:24" ht="28.5" customHeight="1">
      <c r="A39" s="37" t="str">
        <f>'[1]Access-Dez'!A39</f>
        <v>71103</v>
      </c>
      <c r="B39" s="38" t="str">
        <f>'[1]Access-Dez'!B39</f>
        <v>ENCARGOS FINANC.DA UNIAO-SENTENCAS JUDICIAIS</v>
      </c>
      <c r="C39" s="39" t="str">
        <f>CONCATENATE('[1]Access-Dez'!C39,".",'[1]Access-Dez'!D39)</f>
        <v>28.846</v>
      </c>
      <c r="D39" s="39" t="str">
        <f>CONCATENATE('[1]Access-Dez'!E39,".",'[1]Access-Dez'!G39)</f>
        <v>0901.00G5</v>
      </c>
      <c r="E39" s="38" t="str">
        <f>'[1]Access-Dez'!F39</f>
        <v>OPERACOES ESPECIAIS: CUMPRIMENTO DE SENTENCAS JUDICIAIS</v>
      </c>
      <c r="F39" s="38" t="str">
        <f>'[1]Access-Dez'!H39</f>
        <v>CONTRIBUICAO DA UNIAO, DE SUAS AUTARQUIAS E FUNDACOES PARA O</v>
      </c>
      <c r="G39" s="39" t="str">
        <f>'[1]Access-Dez'!I39</f>
        <v>1</v>
      </c>
      <c r="H39" s="39" t="str">
        <f>'[1]Access-Dez'!J39</f>
        <v>0100</v>
      </c>
      <c r="I39" s="38" t="str">
        <f>'[1]Access-Dez'!K39</f>
        <v>RECURSOS ORDINARIOS</v>
      </c>
      <c r="J39" s="39" t="str">
        <f>'[1]Access-Dez'!L39</f>
        <v>1</v>
      </c>
      <c r="K39" s="41"/>
      <c r="L39" s="41"/>
      <c r="M39" s="41"/>
      <c r="N39" s="41">
        <f t="shared" si="5"/>
        <v>0</v>
      </c>
      <c r="O39" s="41"/>
      <c r="P39" s="43">
        <f>IF('[1]Access-Dez'!N39=0,'[1]Access-Dez'!M39,0)</f>
        <v>7272711</v>
      </c>
      <c r="Q39" s="43">
        <f>IF('[1]Access-Dez'!N39&gt;0,'[1]Access-Dez'!N39,0)</f>
        <v>0</v>
      </c>
      <c r="R39" s="43">
        <f t="shared" si="6"/>
        <v>7272711</v>
      </c>
      <c r="S39" s="43">
        <f>'[1]Access-Dez'!O39</f>
        <v>7272701.2199999997</v>
      </c>
      <c r="T39" s="44">
        <f t="shared" si="7"/>
        <v>0.99999865524699105</v>
      </c>
      <c r="U39" s="43">
        <f>'[1]Access-Dez'!P39</f>
        <v>7272701.2199999997</v>
      </c>
      <c r="V39" s="44">
        <f t="shared" si="8"/>
        <v>0.99999865524699105</v>
      </c>
      <c r="W39" s="43">
        <f>'[1]Access-Dez'!Q39</f>
        <v>7272701.2199999997</v>
      </c>
      <c r="X39" s="44">
        <f t="shared" si="9"/>
        <v>0.99999865524699105</v>
      </c>
    </row>
    <row r="40" spans="1:24" ht="28.5" customHeight="1">
      <c r="A40" s="37" t="str">
        <f>'[1]Access-Dez'!A40</f>
        <v>71103</v>
      </c>
      <c r="B40" s="38" t="str">
        <f>'[1]Access-Dez'!B40</f>
        <v>ENCARGOS FINANC.DA UNIAO-SENTENCAS JUDICIAIS</v>
      </c>
      <c r="C40" s="39" t="str">
        <f>CONCATENATE('[1]Access-Dez'!C40,".",'[1]Access-Dez'!D40)</f>
        <v>28.846</v>
      </c>
      <c r="D40" s="39" t="str">
        <f>CONCATENATE('[1]Access-Dez'!E40,".",'[1]Access-Dez'!G40)</f>
        <v>0901.0625</v>
      </c>
      <c r="E40" s="38" t="str">
        <f>'[1]Access-Dez'!F40</f>
        <v>OPERACOES ESPECIAIS: CUMPRIMENTO DE SENTENCAS JUDICIAIS</v>
      </c>
      <c r="F40" s="38" t="str">
        <f>'[1]Access-Dez'!H40</f>
        <v>SENTENCAS JUDICIAIS TRANSITADAS EM JULGADO DE PEQUENO VALOR</v>
      </c>
      <c r="G40" s="39" t="str">
        <f>'[1]Access-Dez'!I40</f>
        <v>1</v>
      </c>
      <c r="H40" s="39" t="str">
        <f>'[1]Access-Dez'!J40</f>
        <v>0100</v>
      </c>
      <c r="I40" s="38" t="str">
        <f>'[1]Access-Dez'!K40</f>
        <v>RECURSOS ORDINARIOS</v>
      </c>
      <c r="J40" s="39" t="str">
        <f>'[1]Access-Dez'!L40</f>
        <v>5</v>
      </c>
      <c r="K40" s="41"/>
      <c r="L40" s="41"/>
      <c r="M40" s="41"/>
      <c r="N40" s="41">
        <f t="shared" si="5"/>
        <v>0</v>
      </c>
      <c r="O40" s="41"/>
      <c r="P40" s="43">
        <f>IF('[1]Access-Dez'!N40=0,'[1]Access-Dez'!M40,0)</f>
        <v>87870</v>
      </c>
      <c r="Q40" s="43">
        <f>IF('[1]Access-Dez'!N40&gt;0,'[1]Access-Dez'!N40,0)</f>
        <v>0</v>
      </c>
      <c r="R40" s="43">
        <f t="shared" si="6"/>
        <v>87870</v>
      </c>
      <c r="S40" s="43">
        <f>'[1]Access-Dez'!O40</f>
        <v>87870</v>
      </c>
      <c r="T40" s="44">
        <f t="shared" si="7"/>
        <v>1</v>
      </c>
      <c r="U40" s="43">
        <f>'[1]Access-Dez'!P40</f>
        <v>87868.37</v>
      </c>
      <c r="V40" s="44">
        <f t="shared" si="8"/>
        <v>0.99998144986912474</v>
      </c>
      <c r="W40" s="43">
        <f>'[1]Access-Dez'!Q40</f>
        <v>87868.37</v>
      </c>
      <c r="X40" s="44">
        <f t="shared" si="9"/>
        <v>0.99998144986912474</v>
      </c>
    </row>
    <row r="41" spans="1:24" ht="28.5" customHeight="1">
      <c r="A41" s="37" t="str">
        <f>'[1]Access-Dez'!A41</f>
        <v>71103</v>
      </c>
      <c r="B41" s="38" t="str">
        <f>'[1]Access-Dez'!B41</f>
        <v>ENCARGOS FINANC.DA UNIAO-SENTENCAS JUDICIAIS</v>
      </c>
      <c r="C41" s="39" t="str">
        <f>CONCATENATE('[1]Access-Dez'!C41,".",'[1]Access-Dez'!D41)</f>
        <v>28.846</v>
      </c>
      <c r="D41" s="39" t="str">
        <f>CONCATENATE('[1]Access-Dez'!E41,".",'[1]Access-Dez'!G41)</f>
        <v>0901.0625</v>
      </c>
      <c r="E41" s="38" t="str">
        <f>'[1]Access-Dez'!F41</f>
        <v>OPERACOES ESPECIAIS: CUMPRIMENTO DE SENTENCAS JUDICIAIS</v>
      </c>
      <c r="F41" s="38" t="str">
        <f>'[1]Access-Dez'!H41</f>
        <v>SENTENCAS JUDICIAIS TRANSITADAS EM JULGADO DE PEQUENO VALOR</v>
      </c>
      <c r="G41" s="39" t="str">
        <f>'[1]Access-Dez'!I41</f>
        <v>1</v>
      </c>
      <c r="H41" s="39" t="str">
        <f>'[1]Access-Dez'!J41</f>
        <v>0100</v>
      </c>
      <c r="I41" s="38" t="str">
        <f>'[1]Access-Dez'!K41</f>
        <v>RECURSOS ORDINARIOS</v>
      </c>
      <c r="J41" s="39" t="str">
        <f>'[1]Access-Dez'!L41</f>
        <v>3</v>
      </c>
      <c r="K41" s="41"/>
      <c r="L41" s="41"/>
      <c r="M41" s="41"/>
      <c r="N41" s="41">
        <f t="shared" si="5"/>
        <v>0</v>
      </c>
      <c r="O41" s="41"/>
      <c r="P41" s="43">
        <f>IF('[1]Access-Dez'!N41=0,'[1]Access-Dez'!M41,0)</f>
        <v>348709806.33999997</v>
      </c>
      <c r="Q41" s="43">
        <f>IF('[1]Access-Dez'!N41&gt;0,'[1]Access-Dez'!N41,0)</f>
        <v>0</v>
      </c>
      <c r="R41" s="43">
        <f t="shared" si="6"/>
        <v>348709806.33999997</v>
      </c>
      <c r="S41" s="43">
        <f>'[1]Access-Dez'!O41</f>
        <v>348707357.48000002</v>
      </c>
      <c r="T41" s="44">
        <f t="shared" si="7"/>
        <v>0.99999297736984905</v>
      </c>
      <c r="U41" s="43">
        <f>'[1]Access-Dez'!P41</f>
        <v>335600456.38</v>
      </c>
      <c r="V41" s="44">
        <f t="shared" si="8"/>
        <v>0.96240613334739988</v>
      </c>
      <c r="W41" s="43">
        <f>'[1]Access-Dez'!Q41</f>
        <v>335600456.38</v>
      </c>
      <c r="X41" s="44">
        <f t="shared" si="9"/>
        <v>0.96240613334739988</v>
      </c>
    </row>
    <row r="42" spans="1:24" ht="28.5" customHeight="1" thickBot="1">
      <c r="A42" s="37" t="str">
        <f>'[1]Access-Dez'!A42</f>
        <v>71103</v>
      </c>
      <c r="B42" s="38" t="str">
        <f>'[1]Access-Dez'!B42</f>
        <v>ENCARGOS FINANC.DA UNIAO-SENTENCAS JUDICIAIS</v>
      </c>
      <c r="C42" s="39" t="str">
        <f>CONCATENATE('[1]Access-Dez'!C42,".",'[1]Access-Dez'!D42)</f>
        <v>28.846</v>
      </c>
      <c r="D42" s="39" t="str">
        <f>CONCATENATE('[1]Access-Dez'!E42,".",'[1]Access-Dez'!G42)</f>
        <v>0901.0625</v>
      </c>
      <c r="E42" s="38" t="str">
        <f>'[1]Access-Dez'!F42</f>
        <v>OPERACOES ESPECIAIS: CUMPRIMENTO DE SENTENCAS JUDICIAIS</v>
      </c>
      <c r="F42" s="38" t="str">
        <f>'[1]Access-Dez'!H42</f>
        <v>SENTENCAS JUDICIAIS TRANSITADAS EM JULGADO DE PEQUENO VALOR</v>
      </c>
      <c r="G42" s="39" t="str">
        <f>'[1]Access-Dez'!I42</f>
        <v>1</v>
      </c>
      <c r="H42" s="39" t="str">
        <f>'[1]Access-Dez'!J42</f>
        <v>0100</v>
      </c>
      <c r="I42" s="38" t="str">
        <f>'[1]Access-Dez'!K42</f>
        <v>RECURSOS ORDINARIOS</v>
      </c>
      <c r="J42" s="39" t="str">
        <f>'[1]Access-Dez'!L42</f>
        <v>1</v>
      </c>
      <c r="K42" s="41"/>
      <c r="L42" s="41"/>
      <c r="M42" s="41"/>
      <c r="N42" s="41">
        <f t="shared" si="5"/>
        <v>0</v>
      </c>
      <c r="O42" s="41"/>
      <c r="P42" s="43">
        <f>IF('[1]Access-Dez'!N42=0,'[1]Access-Dez'!M42,0)</f>
        <v>46463333</v>
      </c>
      <c r="Q42" s="43">
        <f>IF('[1]Access-Dez'!N42&gt;0,'[1]Access-Dez'!N42,0)</f>
        <v>0</v>
      </c>
      <c r="R42" s="43">
        <f t="shared" si="6"/>
        <v>46463333</v>
      </c>
      <c r="S42" s="43">
        <f>'[1]Access-Dez'!O42</f>
        <v>46463333</v>
      </c>
      <c r="T42" s="44">
        <f t="shared" si="7"/>
        <v>1</v>
      </c>
      <c r="U42" s="43">
        <f>'[1]Access-Dez'!P42</f>
        <v>43247586.280000001</v>
      </c>
      <c r="V42" s="44">
        <f t="shared" si="8"/>
        <v>0.93078958153949054</v>
      </c>
      <c r="W42" s="43">
        <f>'[1]Access-Dez'!Q42</f>
        <v>43247586.280000001</v>
      </c>
      <c r="X42" s="44">
        <f t="shared" si="9"/>
        <v>0.93078958153949054</v>
      </c>
    </row>
    <row r="43" spans="1:24" ht="28.5" customHeight="1" thickBot="1">
      <c r="A43" s="14" t="s">
        <v>48</v>
      </c>
      <c r="B43" s="45"/>
      <c r="C43" s="45"/>
      <c r="D43" s="45"/>
      <c r="E43" s="45"/>
      <c r="F43" s="45"/>
      <c r="G43" s="45"/>
      <c r="H43" s="45"/>
      <c r="I43" s="45"/>
      <c r="J43" s="15"/>
      <c r="K43" s="46">
        <f>SUM(K10:K42)</f>
        <v>0</v>
      </c>
      <c r="L43" s="46">
        <f>SUM(L10:L42)</f>
        <v>0</v>
      </c>
      <c r="M43" s="46">
        <f>SUM(M10:M42)</f>
        <v>0</v>
      </c>
      <c r="N43" s="46">
        <f>SUM(N10:N42)</f>
        <v>0</v>
      </c>
      <c r="O43" s="46">
        <f>SUM(O10:O42)</f>
        <v>0</v>
      </c>
      <c r="P43" s="47">
        <f>SUM(P10:P42)</f>
        <v>2340998293.3400002</v>
      </c>
      <c r="Q43" s="47">
        <f>SUM(Q10:Q42)</f>
        <v>3069286960.46</v>
      </c>
      <c r="R43" s="47">
        <f>SUM(R10:R42)</f>
        <v>5410285253.8000002</v>
      </c>
      <c r="S43" s="47">
        <f>SUM(S10:S42)</f>
        <v>5399425965.7000008</v>
      </c>
      <c r="T43" s="48">
        <f>IF(R43&gt;0,S43/R43,0)</f>
        <v>0.99799284370590768</v>
      </c>
      <c r="U43" s="47">
        <f>SUM(U10:U42)</f>
        <v>5301484437.9399996</v>
      </c>
      <c r="V43" s="48">
        <f>IF(R43&gt;0,U43/R43,0)</f>
        <v>0.97989000380643843</v>
      </c>
      <c r="W43" s="47">
        <f>SUM(W10:W42)</f>
        <v>5301484437.9399996</v>
      </c>
      <c r="X43" s="48">
        <f>IF(R43&gt;0,W43/R43,0)</f>
        <v>0.97989000380643843</v>
      </c>
    </row>
    <row r="44" spans="1:24" ht="28.5" customHeight="1">
      <c r="A44" s="49" t="s">
        <v>49</v>
      </c>
      <c r="B44" s="2"/>
      <c r="C44" s="2"/>
      <c r="D44" s="2"/>
      <c r="E44" s="2"/>
      <c r="F44" s="2"/>
      <c r="G44" s="2"/>
      <c r="H44" s="3"/>
      <c r="I44" s="3"/>
      <c r="J44" s="3"/>
      <c r="K44" s="2"/>
      <c r="L44" s="2"/>
      <c r="M44" s="2"/>
      <c r="N44" s="2"/>
      <c r="O44" s="2"/>
      <c r="P44" s="50"/>
      <c r="Q44" s="2"/>
      <c r="R44" s="2"/>
      <c r="S44" s="2"/>
      <c r="T44" s="2"/>
      <c r="U44" s="4"/>
      <c r="V44" s="2"/>
      <c r="W44" s="4"/>
      <c r="X44" s="2"/>
    </row>
    <row r="45" spans="1:24" ht="28.5" customHeight="1">
      <c r="A45" s="49" t="s">
        <v>50</v>
      </c>
      <c r="B45" s="51"/>
      <c r="C45" s="2"/>
      <c r="D45" s="2"/>
      <c r="E45" s="2"/>
      <c r="F45" s="2"/>
      <c r="G45" s="2"/>
      <c r="H45" s="3"/>
      <c r="I45" s="3"/>
      <c r="J45" s="3"/>
      <c r="K45" s="2"/>
      <c r="L45" s="2"/>
      <c r="M45" s="2"/>
      <c r="N45" s="2"/>
      <c r="O45" s="2"/>
      <c r="P45" s="52"/>
      <c r="Q45" s="2"/>
      <c r="R45" s="2"/>
      <c r="S45" s="2"/>
      <c r="T45" s="2"/>
      <c r="U45" s="4"/>
      <c r="V45" s="2"/>
      <c r="W45" s="4"/>
      <c r="X45" s="2"/>
    </row>
    <row r="46" spans="1:24" ht="33.75" customHeight="1">
      <c r="A46" s="2"/>
      <c r="B46" s="51"/>
      <c r="C46" s="2"/>
      <c r="D46" s="2"/>
      <c r="E46" s="2"/>
      <c r="F46" s="2"/>
      <c r="G46" s="2"/>
      <c r="H46" s="3"/>
      <c r="I46" s="3"/>
      <c r="J46" s="3"/>
      <c r="K46" s="2"/>
      <c r="L46" s="2"/>
      <c r="M46" s="2"/>
      <c r="N46" s="2"/>
      <c r="O46" s="2"/>
      <c r="P46" s="53"/>
      <c r="Q46" s="2"/>
      <c r="R46" s="2"/>
      <c r="S46" s="2"/>
      <c r="T46" s="2"/>
      <c r="U46" s="4"/>
      <c r="V46" s="2"/>
      <c r="W46" s="4"/>
      <c r="X46" s="2"/>
    </row>
    <row r="47" spans="1:24" ht="33.75" customHeight="1">
      <c r="N47" s="54" t="s">
        <v>51</v>
      </c>
      <c r="O47" s="55"/>
      <c r="P47" s="56"/>
      <c r="R47" s="57">
        <f>SUM(R43)</f>
        <v>5410285253.8000002</v>
      </c>
      <c r="S47" s="56">
        <f>SUM(S43)</f>
        <v>5399425965.7000008</v>
      </c>
      <c r="T47" s="58"/>
      <c r="U47" s="56">
        <f>SUM(U43)</f>
        <v>5301484437.9399996</v>
      </c>
      <c r="V47" s="58"/>
      <c r="W47" s="56">
        <f>SUM(W43)</f>
        <v>5301484437.9399996</v>
      </c>
      <c r="X47" s="59"/>
    </row>
    <row r="48" spans="1:24" ht="33.75" customHeight="1">
      <c r="A48" s="60"/>
      <c r="B48" s="60"/>
      <c r="C48" s="60"/>
      <c r="N48" s="61" t="s">
        <v>52</v>
      </c>
      <c r="O48" s="55"/>
      <c r="P48" s="62"/>
      <c r="R48" s="57">
        <f>'[1]Access-Dez'!M44</f>
        <v>5408567575.1499996</v>
      </c>
      <c r="S48" s="57">
        <f>'[1]Access-Dez'!O44</f>
        <v>5399425965.7000008</v>
      </c>
      <c r="T48" s="63"/>
      <c r="U48" s="57">
        <f>'[1]Access-Dez'!P44</f>
        <v>5301484437.9399996</v>
      </c>
      <c r="V48" s="63"/>
      <c r="W48" s="57">
        <f>'[1]Access-Dez'!Q44</f>
        <v>5301484437.9399996</v>
      </c>
      <c r="X48" s="59"/>
    </row>
    <row r="49" spans="3:24" ht="33.75" customHeight="1">
      <c r="N49" s="61" t="s">
        <v>53</v>
      </c>
      <c r="O49" s="55"/>
      <c r="P49" s="62"/>
      <c r="R49" s="57">
        <v>1910045.58</v>
      </c>
      <c r="S49" s="57"/>
      <c r="T49" s="63"/>
      <c r="U49" s="57"/>
      <c r="V49" s="63"/>
      <c r="W49" s="57"/>
      <c r="X49" s="59"/>
    </row>
    <row r="50" spans="3:24" ht="33.75" customHeight="1">
      <c r="C50" s="60"/>
      <c r="N50" s="54" t="s">
        <v>54</v>
      </c>
      <c r="O50" s="55"/>
      <c r="P50" s="64"/>
      <c r="R50" s="64">
        <f>+R47-R48-R49</f>
        <v>-192366.92999942787</v>
      </c>
      <c r="S50" s="64">
        <f>+S47-S48-S49</f>
        <v>0</v>
      </c>
      <c r="T50" s="63"/>
      <c r="U50" s="64">
        <f>+U47-U48-U49</f>
        <v>0</v>
      </c>
      <c r="V50" s="63"/>
      <c r="W50" s="64">
        <f>+W47-W48-W49</f>
        <v>0</v>
      </c>
      <c r="X50" s="59"/>
    </row>
    <row r="51" spans="3:24" ht="33.75" customHeight="1">
      <c r="C51" s="60"/>
      <c r="N51" s="65" t="s">
        <v>55</v>
      </c>
      <c r="O51" s="66"/>
      <c r="P51" s="66"/>
      <c r="R51" s="66">
        <v>5399425975.4799995</v>
      </c>
      <c r="S51" s="66">
        <v>5399425965.6999998</v>
      </c>
      <c r="T51" s="66"/>
      <c r="U51" s="66">
        <v>5301484437.9399996</v>
      </c>
      <c r="V51" s="66"/>
      <c r="W51" s="66">
        <v>5301484437.9399996</v>
      </c>
      <c r="X51" s="66"/>
    </row>
    <row r="52" spans="3:24" ht="33" customHeight="1">
      <c r="N52" s="65" t="s">
        <v>54</v>
      </c>
      <c r="O52" s="59"/>
      <c r="P52" s="67"/>
      <c r="R52" s="68">
        <f>+R51-R48-R49</f>
        <v>-11051645.250000076</v>
      </c>
      <c r="S52" s="68">
        <f>S51-S48</f>
        <v>0</v>
      </c>
      <c r="T52" s="69"/>
      <c r="U52" s="68">
        <f>U51-U48</f>
        <v>0</v>
      </c>
      <c r="V52" s="69"/>
      <c r="W52" s="68">
        <f>W51-W48</f>
        <v>0</v>
      </c>
      <c r="X52" s="59"/>
    </row>
  </sheetData>
  <mergeCells count="17">
    <mergeCell ref="A43:J4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2019-01-21T19:09:16Z</dcterms:created>
  <dcterms:modified xsi:type="dcterms:W3CDTF">2019-01-21T19:09:34Z</dcterms:modified>
</cp:coreProperties>
</file>