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930" yWindow="7275" windowWidth="15480" windowHeight="8580" tabRatio="900" firstSheet="3" activeTab="8"/>
  </bookViews>
  <sheets>
    <sheet name="Jan" sheetId="1" r:id="rId1"/>
    <sheet name="Fev" sheetId="2" r:id="rId2"/>
    <sheet name="Mar" sheetId="3" r:id="rId3"/>
    <sheet name="Abr" sheetId="4" r:id="rId4"/>
    <sheet name="Mai" sheetId="5" r:id="rId5"/>
    <sheet name="Jun" sheetId="6" r:id="rId6"/>
    <sheet name="Jul" sheetId="7" r:id="rId7"/>
    <sheet name="Ago" sheetId="8" r:id="rId8"/>
    <sheet name="Set" sheetId="9" r:id="rId9"/>
    <sheet name="Out" sheetId="10" state="hidden" r:id="rId10"/>
    <sheet name="Nov" sheetId="11" state="hidden" r:id="rId11"/>
    <sheet name="Dez" sheetId="12" state="hidden" r:id="rId12"/>
    <sheet name="Access-Jan" sheetId="13" state="hidden" r:id="rId13"/>
    <sheet name="Access-Fev" sheetId="14" state="hidden" r:id="rId14"/>
    <sheet name="Access-Mar" sheetId="15" state="hidden" r:id="rId15"/>
    <sheet name="Access-Abr" sheetId="16" state="hidden" r:id="rId16"/>
    <sheet name="Access-Mai" sheetId="17" state="hidden" r:id="rId17"/>
    <sheet name="Access-Jun" sheetId="18" state="hidden" r:id="rId18"/>
    <sheet name="Access-Jul" sheetId="19" state="hidden" r:id="rId19"/>
    <sheet name="Access-Ago" sheetId="20" state="hidden" r:id="rId20"/>
    <sheet name="Access-Set" sheetId="21" state="hidden" r:id="rId21"/>
    <sheet name="Access-Out" sheetId="22" state="hidden" r:id="rId22"/>
    <sheet name="Access-Nov" sheetId="23" state="hidden" r:id="rId23"/>
    <sheet name="Access-Dez" sheetId="24" state="hidden" r:id="rId24"/>
  </sheets>
  <definedNames>
    <definedName name="_xlnm.Print_Area" localSheetId="3">Abr!$A$1:$X$36</definedName>
    <definedName name="_xlnm.Print_Area" localSheetId="7">Ago!$A$1:$X$37</definedName>
    <definedName name="_xlnm.Print_Area" localSheetId="11">Dez!$A$1:$X$37</definedName>
    <definedName name="_xlnm.Print_Area" localSheetId="1">Fev!$A$1:$X$36</definedName>
    <definedName name="_xlnm.Print_Area" localSheetId="0">Jan!$A$1:$X$36</definedName>
    <definedName name="_xlnm.Print_Area" localSheetId="6">Jul!$A$1:$X$38</definedName>
    <definedName name="_xlnm.Print_Area" localSheetId="5">Jun!$A$1:$X$36</definedName>
    <definedName name="_xlnm.Print_Area" localSheetId="4">Mai!$A$1:$X$36</definedName>
    <definedName name="_xlnm.Print_Area" localSheetId="2">Mar!$A$1:$X$36</definedName>
    <definedName name="_xlnm.Print_Area" localSheetId="10">Nov!$A$1:$X$37</definedName>
    <definedName name="_xlnm.Print_Area" localSheetId="9">Out!$A$1:$X$36</definedName>
    <definedName name="_xlnm.Print_Area" localSheetId="8">Set!$A$1:$X$38</definedName>
  </definedNames>
  <calcPr calcId="145621"/>
</workbook>
</file>

<file path=xl/calcChain.xml><?xml version="1.0" encoding="utf-8"?>
<calcChain xmlns="http://schemas.openxmlformats.org/spreadsheetml/2006/main">
  <c r="W35" i="9" l="1"/>
  <c r="U35" i="9"/>
  <c r="S35" i="9"/>
  <c r="P35" i="9"/>
  <c r="N35" i="9"/>
  <c r="R35" i="9" s="1"/>
  <c r="J35" i="9"/>
  <c r="I35" i="9"/>
  <c r="H35" i="9"/>
  <c r="G35" i="9"/>
  <c r="F35" i="9"/>
  <c r="E35" i="9"/>
  <c r="D35" i="9"/>
  <c r="C35" i="9"/>
  <c r="B35" i="9"/>
  <c r="A35" i="9"/>
  <c r="W34" i="9"/>
  <c r="U34" i="9"/>
  <c r="S34" i="9"/>
  <c r="R34" i="9"/>
  <c r="V34" i="9" s="1"/>
  <c r="P34" i="9"/>
  <c r="N34" i="9"/>
  <c r="J34" i="9"/>
  <c r="I34" i="9"/>
  <c r="H34" i="9"/>
  <c r="G34" i="9"/>
  <c r="F34" i="9"/>
  <c r="E34" i="9"/>
  <c r="D34" i="9"/>
  <c r="C34" i="9"/>
  <c r="B34" i="9"/>
  <c r="A34" i="9"/>
  <c r="W33" i="9"/>
  <c r="U33" i="9"/>
  <c r="S33" i="9"/>
  <c r="P33" i="9"/>
  <c r="N33" i="9"/>
  <c r="R33" i="9" s="1"/>
  <c r="J33" i="9"/>
  <c r="I33" i="9"/>
  <c r="H33" i="9"/>
  <c r="G33" i="9"/>
  <c r="F33" i="9"/>
  <c r="E33" i="9"/>
  <c r="D33" i="9"/>
  <c r="C33" i="9"/>
  <c r="B33" i="9"/>
  <c r="A33" i="9"/>
  <c r="W32" i="9"/>
  <c r="U32" i="9"/>
  <c r="S32" i="9"/>
  <c r="P32" i="9"/>
  <c r="N32" i="9"/>
  <c r="R32" i="9" s="1"/>
  <c r="J32" i="9"/>
  <c r="I32" i="9"/>
  <c r="H32" i="9"/>
  <c r="G32" i="9"/>
  <c r="F32" i="9"/>
  <c r="E32" i="9"/>
  <c r="D32" i="9"/>
  <c r="C32" i="9"/>
  <c r="B32" i="9"/>
  <c r="A32" i="9"/>
  <c r="X35" i="9" l="1"/>
  <c r="T35" i="9"/>
  <c r="V35" i="9"/>
  <c r="T34" i="9"/>
  <c r="X34" i="9"/>
  <c r="V33" i="9"/>
  <c r="X33" i="9"/>
  <c r="T33" i="9"/>
  <c r="X32" i="9"/>
  <c r="V32" i="9"/>
  <c r="T32" i="9"/>
  <c r="P36" i="21" l="1"/>
  <c r="O36" i="21"/>
  <c r="N36" i="21"/>
  <c r="M36" i="21"/>
  <c r="W34" i="8" l="1"/>
  <c r="U34" i="8"/>
  <c r="S34" i="8"/>
  <c r="P34" i="8"/>
  <c r="N34" i="8"/>
  <c r="R34" i="8" s="1"/>
  <c r="J34" i="8"/>
  <c r="I34" i="8"/>
  <c r="H34" i="8"/>
  <c r="G34" i="8"/>
  <c r="F34" i="8"/>
  <c r="E34" i="8"/>
  <c r="D34" i="8"/>
  <c r="C34" i="8"/>
  <c r="B34" i="8"/>
  <c r="A34" i="8"/>
  <c r="W33" i="8"/>
  <c r="U33" i="8"/>
  <c r="S33" i="8"/>
  <c r="P33" i="8"/>
  <c r="N33" i="8"/>
  <c r="J33" i="8"/>
  <c r="I33" i="8"/>
  <c r="H33" i="8"/>
  <c r="G33" i="8"/>
  <c r="F33" i="8"/>
  <c r="E33" i="8"/>
  <c r="D33" i="8"/>
  <c r="C33" i="8"/>
  <c r="B33" i="8"/>
  <c r="A33" i="8"/>
  <c r="R33" i="8" l="1"/>
  <c r="X34" i="8"/>
  <c r="T34" i="8"/>
  <c r="V34" i="8"/>
  <c r="X33" i="8"/>
  <c r="T33" i="8"/>
  <c r="V33" i="8"/>
  <c r="P36" i="20" l="1"/>
  <c r="O36" i="20"/>
  <c r="N36" i="20"/>
  <c r="M36" i="20"/>
  <c r="P37" i="19" l="1"/>
  <c r="O37" i="19"/>
  <c r="N37" i="19"/>
  <c r="M37" i="19"/>
  <c r="W35" i="7"/>
  <c r="U35" i="7"/>
  <c r="S35" i="7"/>
  <c r="P35" i="7"/>
  <c r="N35" i="7"/>
  <c r="R35" i="7" s="1"/>
  <c r="J35" i="7"/>
  <c r="I35" i="7"/>
  <c r="H35" i="7"/>
  <c r="G35" i="7"/>
  <c r="F35" i="7"/>
  <c r="E35" i="7"/>
  <c r="D35" i="7"/>
  <c r="C35" i="7"/>
  <c r="B35" i="7"/>
  <c r="A35" i="7"/>
  <c r="W34" i="7"/>
  <c r="U34" i="7"/>
  <c r="S34" i="7"/>
  <c r="P34" i="7"/>
  <c r="N34" i="7"/>
  <c r="J34" i="7"/>
  <c r="I34" i="7"/>
  <c r="H34" i="7"/>
  <c r="G34" i="7"/>
  <c r="F34" i="7"/>
  <c r="E34" i="7"/>
  <c r="D34" i="7"/>
  <c r="C34" i="7"/>
  <c r="B34" i="7"/>
  <c r="A34" i="7"/>
  <c r="W33" i="7"/>
  <c r="U33" i="7"/>
  <c r="S33" i="7"/>
  <c r="P33" i="7"/>
  <c r="N33" i="7"/>
  <c r="J33" i="7"/>
  <c r="I33" i="7"/>
  <c r="H33" i="7"/>
  <c r="G33" i="7"/>
  <c r="F33" i="7"/>
  <c r="E33" i="7"/>
  <c r="D33" i="7"/>
  <c r="C33" i="7"/>
  <c r="B33" i="7"/>
  <c r="A33" i="7"/>
  <c r="W33" i="6"/>
  <c r="U33" i="6"/>
  <c r="S33" i="6"/>
  <c r="P33" i="6"/>
  <c r="J33" i="6"/>
  <c r="I33" i="6"/>
  <c r="H33" i="6"/>
  <c r="G33" i="6"/>
  <c r="F33" i="6"/>
  <c r="E33" i="6"/>
  <c r="D33" i="6"/>
  <c r="C33" i="6"/>
  <c r="B33" i="6"/>
  <c r="A33" i="6"/>
  <c r="W32" i="6"/>
  <c r="U32" i="6"/>
  <c r="S32" i="6"/>
  <c r="P32" i="6"/>
  <c r="J32" i="6"/>
  <c r="I32" i="6"/>
  <c r="H32" i="6"/>
  <c r="G32" i="6"/>
  <c r="F32" i="6"/>
  <c r="E32" i="6"/>
  <c r="D32" i="6"/>
  <c r="C32" i="6"/>
  <c r="B32" i="6"/>
  <c r="A32" i="6"/>
  <c r="W31" i="6"/>
  <c r="U31" i="6"/>
  <c r="S31" i="6"/>
  <c r="P31" i="6"/>
  <c r="J31" i="6"/>
  <c r="I31" i="6"/>
  <c r="H31" i="6"/>
  <c r="G31" i="6"/>
  <c r="F31" i="6"/>
  <c r="E31" i="6"/>
  <c r="D31" i="6"/>
  <c r="C31" i="6"/>
  <c r="B31" i="6"/>
  <c r="A31" i="6"/>
  <c r="W30" i="6"/>
  <c r="U30" i="6"/>
  <c r="S30" i="6"/>
  <c r="P30" i="6"/>
  <c r="J30" i="6"/>
  <c r="I30" i="6"/>
  <c r="H30" i="6"/>
  <c r="G30" i="6"/>
  <c r="F30" i="6"/>
  <c r="E30" i="6"/>
  <c r="D30" i="6"/>
  <c r="C30" i="6"/>
  <c r="B30" i="6"/>
  <c r="A30" i="6"/>
  <c r="W29" i="6"/>
  <c r="U29" i="6"/>
  <c r="S29" i="6"/>
  <c r="P29" i="6"/>
  <c r="J29" i="6"/>
  <c r="I29" i="6"/>
  <c r="H29" i="6"/>
  <c r="G29" i="6"/>
  <c r="F29" i="6"/>
  <c r="E29" i="6"/>
  <c r="D29" i="6"/>
  <c r="C29" i="6"/>
  <c r="B29" i="6"/>
  <c r="A29" i="6"/>
  <c r="W28" i="6"/>
  <c r="U28" i="6"/>
  <c r="S28" i="6"/>
  <c r="P28" i="6"/>
  <c r="J28" i="6"/>
  <c r="I28" i="6"/>
  <c r="H28" i="6"/>
  <c r="G28" i="6"/>
  <c r="F28" i="6"/>
  <c r="E28" i="6"/>
  <c r="D28" i="6"/>
  <c r="C28" i="6"/>
  <c r="B28" i="6"/>
  <c r="A28" i="6"/>
  <c r="W27" i="6"/>
  <c r="U27" i="6"/>
  <c r="S27" i="6"/>
  <c r="P27" i="6"/>
  <c r="J27" i="6"/>
  <c r="I27" i="6"/>
  <c r="H27" i="6"/>
  <c r="G27" i="6"/>
  <c r="F27" i="6"/>
  <c r="E27" i="6"/>
  <c r="D27" i="6"/>
  <c r="C27" i="6"/>
  <c r="B27" i="6"/>
  <c r="A27" i="6"/>
  <c r="W26" i="6"/>
  <c r="U26" i="6"/>
  <c r="S26" i="6"/>
  <c r="P26" i="6"/>
  <c r="J26" i="6"/>
  <c r="I26" i="6"/>
  <c r="H26" i="6"/>
  <c r="G26" i="6"/>
  <c r="F26" i="6"/>
  <c r="E26" i="6"/>
  <c r="D26" i="6"/>
  <c r="C26" i="6"/>
  <c r="B26" i="6"/>
  <c r="A26" i="6"/>
  <c r="W25" i="6"/>
  <c r="U25" i="6"/>
  <c r="S25" i="6"/>
  <c r="P25" i="6"/>
  <c r="J25" i="6"/>
  <c r="I25" i="6"/>
  <c r="H25" i="6"/>
  <c r="G25" i="6"/>
  <c r="F25" i="6"/>
  <c r="E25" i="6"/>
  <c r="D25" i="6"/>
  <c r="C25" i="6"/>
  <c r="B25" i="6"/>
  <c r="A25" i="6"/>
  <c r="W24" i="6"/>
  <c r="U24" i="6"/>
  <c r="S24" i="6"/>
  <c r="P24" i="6"/>
  <c r="J24" i="6"/>
  <c r="I24" i="6"/>
  <c r="H24" i="6"/>
  <c r="G24" i="6"/>
  <c r="F24" i="6"/>
  <c r="E24" i="6"/>
  <c r="D24" i="6"/>
  <c r="C24" i="6"/>
  <c r="B24" i="6"/>
  <c r="A24" i="6"/>
  <c r="W23" i="6"/>
  <c r="U23" i="6"/>
  <c r="S23" i="6"/>
  <c r="P23" i="6"/>
  <c r="J23" i="6"/>
  <c r="I23" i="6"/>
  <c r="H23" i="6"/>
  <c r="G23" i="6"/>
  <c r="F23" i="6"/>
  <c r="E23" i="6"/>
  <c r="D23" i="6"/>
  <c r="C23" i="6"/>
  <c r="B23" i="6"/>
  <c r="A23" i="6"/>
  <c r="W22" i="6"/>
  <c r="U22" i="6"/>
  <c r="S22" i="6"/>
  <c r="P22" i="6"/>
  <c r="J22" i="6"/>
  <c r="I22" i="6"/>
  <c r="H22" i="6"/>
  <c r="G22" i="6"/>
  <c r="F22" i="6"/>
  <c r="E22" i="6"/>
  <c r="D22" i="6"/>
  <c r="C22" i="6"/>
  <c r="B22" i="6"/>
  <c r="A22" i="6"/>
  <c r="W21" i="6"/>
  <c r="U21" i="6"/>
  <c r="S21" i="6"/>
  <c r="P21" i="6"/>
  <c r="J21" i="6"/>
  <c r="I21" i="6"/>
  <c r="H21" i="6"/>
  <c r="G21" i="6"/>
  <c r="F21" i="6"/>
  <c r="E21" i="6"/>
  <c r="D21" i="6"/>
  <c r="C21" i="6"/>
  <c r="B21" i="6"/>
  <c r="A21" i="6"/>
  <c r="W20" i="6"/>
  <c r="U20" i="6"/>
  <c r="S20" i="6"/>
  <c r="P20" i="6"/>
  <c r="J20" i="6"/>
  <c r="I20" i="6"/>
  <c r="H20" i="6"/>
  <c r="G20" i="6"/>
  <c r="F20" i="6"/>
  <c r="E20" i="6"/>
  <c r="D20" i="6"/>
  <c r="C20" i="6"/>
  <c r="B20" i="6"/>
  <c r="A20" i="6"/>
  <c r="W19" i="6"/>
  <c r="U19" i="6"/>
  <c r="S19" i="6"/>
  <c r="P19" i="6"/>
  <c r="J19" i="6"/>
  <c r="I19" i="6"/>
  <c r="H19" i="6"/>
  <c r="G19" i="6"/>
  <c r="F19" i="6"/>
  <c r="E19" i="6"/>
  <c r="D19" i="6"/>
  <c r="C19" i="6"/>
  <c r="B19" i="6"/>
  <c r="A19" i="6"/>
  <c r="W18" i="6"/>
  <c r="U18" i="6"/>
  <c r="S18" i="6"/>
  <c r="P18" i="6"/>
  <c r="J18" i="6"/>
  <c r="I18" i="6"/>
  <c r="H18" i="6"/>
  <c r="G18" i="6"/>
  <c r="F18" i="6"/>
  <c r="E18" i="6"/>
  <c r="D18" i="6"/>
  <c r="C18" i="6"/>
  <c r="B18" i="6"/>
  <c r="A18" i="6"/>
  <c r="W17" i="6"/>
  <c r="U17" i="6"/>
  <c r="S17" i="6"/>
  <c r="P17" i="6"/>
  <c r="J17" i="6"/>
  <c r="I17" i="6"/>
  <c r="H17" i="6"/>
  <c r="G17" i="6"/>
  <c r="F17" i="6"/>
  <c r="E17" i="6"/>
  <c r="D17" i="6"/>
  <c r="C17" i="6"/>
  <c r="B17" i="6"/>
  <c r="A17" i="6"/>
  <c r="W16" i="6"/>
  <c r="U16" i="6"/>
  <c r="S16" i="6"/>
  <c r="P16" i="6"/>
  <c r="J16" i="6"/>
  <c r="I16" i="6"/>
  <c r="H16" i="6"/>
  <c r="G16" i="6"/>
  <c r="F16" i="6"/>
  <c r="E16" i="6"/>
  <c r="D16" i="6"/>
  <c r="C16" i="6"/>
  <c r="B16" i="6"/>
  <c r="A16" i="6"/>
  <c r="W15" i="6"/>
  <c r="U15" i="6"/>
  <c r="S15" i="6"/>
  <c r="P15" i="6"/>
  <c r="J15" i="6"/>
  <c r="I15" i="6"/>
  <c r="H15" i="6"/>
  <c r="G15" i="6"/>
  <c r="F15" i="6"/>
  <c r="E15" i="6"/>
  <c r="D15" i="6"/>
  <c r="C15" i="6"/>
  <c r="B15" i="6"/>
  <c r="A15" i="6"/>
  <c r="W14" i="6"/>
  <c r="U14" i="6"/>
  <c r="S14" i="6"/>
  <c r="P14" i="6"/>
  <c r="J14" i="6"/>
  <c r="I14" i="6"/>
  <c r="H14" i="6"/>
  <c r="G14" i="6"/>
  <c r="F14" i="6"/>
  <c r="E14" i="6"/>
  <c r="D14" i="6"/>
  <c r="C14" i="6"/>
  <c r="B14" i="6"/>
  <c r="A14" i="6"/>
  <c r="W13" i="6"/>
  <c r="U13" i="6"/>
  <c r="S13" i="6"/>
  <c r="P13" i="6"/>
  <c r="J13" i="6"/>
  <c r="I13" i="6"/>
  <c r="H13" i="6"/>
  <c r="G13" i="6"/>
  <c r="F13" i="6"/>
  <c r="E13" i="6"/>
  <c r="D13" i="6"/>
  <c r="C13" i="6"/>
  <c r="B13" i="6"/>
  <c r="A13" i="6"/>
  <c r="W12" i="6"/>
  <c r="U12" i="6"/>
  <c r="S12" i="6"/>
  <c r="P12" i="6"/>
  <c r="J12" i="6"/>
  <c r="I12" i="6"/>
  <c r="H12" i="6"/>
  <c r="G12" i="6"/>
  <c r="F12" i="6"/>
  <c r="E12" i="6"/>
  <c r="D12" i="6"/>
  <c r="C12" i="6"/>
  <c r="B12" i="6"/>
  <c r="A12" i="6"/>
  <c r="W11" i="6"/>
  <c r="U11" i="6"/>
  <c r="S11" i="6"/>
  <c r="P11" i="6"/>
  <c r="J11" i="6"/>
  <c r="I11" i="6"/>
  <c r="H11" i="6"/>
  <c r="G11" i="6"/>
  <c r="F11" i="6"/>
  <c r="E11" i="6"/>
  <c r="D11" i="6"/>
  <c r="C11" i="6"/>
  <c r="B11" i="6"/>
  <c r="A11" i="6"/>
  <c r="W10" i="6"/>
  <c r="U10" i="6"/>
  <c r="S10" i="6"/>
  <c r="P10" i="6"/>
  <c r="J10" i="6"/>
  <c r="I10" i="6"/>
  <c r="H10" i="6"/>
  <c r="G10" i="6"/>
  <c r="F10" i="6"/>
  <c r="E10" i="6"/>
  <c r="D10" i="6"/>
  <c r="C10" i="6"/>
  <c r="B10" i="6"/>
  <c r="A10" i="6"/>
  <c r="Q34" i="6"/>
  <c r="N33" i="6"/>
  <c r="R33" i="6"/>
  <c r="N32" i="6"/>
  <c r="R32" i="6"/>
  <c r="N31" i="6"/>
  <c r="R31" i="6" s="1"/>
  <c r="R30" i="6"/>
  <c r="N30" i="6"/>
  <c r="N29" i="6"/>
  <c r="R29" i="6" s="1"/>
  <c r="N28" i="6"/>
  <c r="R28" i="6" s="1"/>
  <c r="N27" i="6"/>
  <c r="R27" i="6" s="1"/>
  <c r="N26" i="6"/>
  <c r="R26" i="6" s="1"/>
  <c r="T26" i="6" s="1"/>
  <c r="N25" i="6"/>
  <c r="R25" i="6"/>
  <c r="N24" i="6"/>
  <c r="R24" i="6"/>
  <c r="R23" i="6"/>
  <c r="X23" i="6"/>
  <c r="N23" i="6"/>
  <c r="R22" i="6"/>
  <c r="N22" i="6"/>
  <c r="N21" i="6"/>
  <c r="R21" i="6" s="1"/>
  <c r="N20" i="6"/>
  <c r="R20" i="6" s="1"/>
  <c r="R19" i="6"/>
  <c r="X19" i="6" s="1"/>
  <c r="N19" i="6"/>
  <c r="N18" i="6"/>
  <c r="R18" i="6" s="1"/>
  <c r="N17" i="6"/>
  <c r="R17" i="6"/>
  <c r="N16" i="6"/>
  <c r="R16" i="6"/>
  <c r="N15" i="6"/>
  <c r="R15" i="6" s="1"/>
  <c r="R14" i="6"/>
  <c r="N14" i="6"/>
  <c r="N13" i="6"/>
  <c r="R13" i="6" s="1"/>
  <c r="N12" i="6"/>
  <c r="R12" i="6" s="1"/>
  <c r="N11" i="6"/>
  <c r="R11" i="6" s="1"/>
  <c r="U34" i="6"/>
  <c r="N10" i="6"/>
  <c r="W33" i="5"/>
  <c r="U33" i="5"/>
  <c r="S33" i="5"/>
  <c r="P33" i="5"/>
  <c r="J33" i="5"/>
  <c r="I33" i="5"/>
  <c r="H33" i="5"/>
  <c r="G33" i="5"/>
  <c r="F33" i="5"/>
  <c r="E33" i="5"/>
  <c r="D33" i="5"/>
  <c r="C33" i="5"/>
  <c r="B33" i="5"/>
  <c r="A33" i="5"/>
  <c r="W32" i="5"/>
  <c r="U32" i="5"/>
  <c r="S32" i="5"/>
  <c r="P32" i="5"/>
  <c r="J32" i="5"/>
  <c r="I32" i="5"/>
  <c r="H32" i="5"/>
  <c r="G32" i="5"/>
  <c r="F32" i="5"/>
  <c r="E32" i="5"/>
  <c r="D32" i="5"/>
  <c r="C32" i="5"/>
  <c r="B32" i="5"/>
  <c r="A32" i="5"/>
  <c r="W31" i="5"/>
  <c r="U31" i="5"/>
  <c r="S31" i="5"/>
  <c r="P31" i="5"/>
  <c r="J31" i="5"/>
  <c r="I31" i="5"/>
  <c r="H31" i="5"/>
  <c r="G31" i="5"/>
  <c r="F31" i="5"/>
  <c r="E31" i="5"/>
  <c r="D31" i="5"/>
  <c r="C31" i="5"/>
  <c r="B31" i="5"/>
  <c r="A31" i="5"/>
  <c r="W30" i="5"/>
  <c r="U30" i="5"/>
  <c r="S30" i="5"/>
  <c r="P30" i="5"/>
  <c r="J30" i="5"/>
  <c r="I30" i="5"/>
  <c r="H30" i="5"/>
  <c r="G30" i="5"/>
  <c r="F30" i="5"/>
  <c r="E30" i="5"/>
  <c r="D30" i="5"/>
  <c r="C30" i="5"/>
  <c r="B30" i="5"/>
  <c r="A30" i="5"/>
  <c r="W29" i="5"/>
  <c r="U29" i="5"/>
  <c r="S29" i="5"/>
  <c r="P29" i="5"/>
  <c r="J29" i="5"/>
  <c r="I29" i="5"/>
  <c r="H29" i="5"/>
  <c r="G29" i="5"/>
  <c r="F29" i="5"/>
  <c r="E29" i="5"/>
  <c r="D29" i="5"/>
  <c r="C29" i="5"/>
  <c r="B29" i="5"/>
  <c r="A29" i="5"/>
  <c r="W28" i="5"/>
  <c r="U28" i="5"/>
  <c r="S28" i="5"/>
  <c r="P28" i="5"/>
  <c r="J28" i="5"/>
  <c r="I28" i="5"/>
  <c r="H28" i="5"/>
  <c r="G28" i="5"/>
  <c r="F28" i="5"/>
  <c r="E28" i="5"/>
  <c r="D28" i="5"/>
  <c r="C28" i="5"/>
  <c r="B28" i="5"/>
  <c r="A28" i="5"/>
  <c r="W27" i="5"/>
  <c r="U27" i="5"/>
  <c r="S27" i="5"/>
  <c r="P27" i="5"/>
  <c r="J27" i="5"/>
  <c r="I27" i="5"/>
  <c r="H27" i="5"/>
  <c r="G27" i="5"/>
  <c r="F27" i="5"/>
  <c r="E27" i="5"/>
  <c r="D27" i="5"/>
  <c r="C27" i="5"/>
  <c r="B27" i="5"/>
  <c r="A27" i="5"/>
  <c r="W26" i="5"/>
  <c r="U26" i="5"/>
  <c r="S26" i="5"/>
  <c r="P26" i="5"/>
  <c r="J26" i="5"/>
  <c r="I26" i="5"/>
  <c r="H26" i="5"/>
  <c r="G26" i="5"/>
  <c r="F26" i="5"/>
  <c r="E26" i="5"/>
  <c r="D26" i="5"/>
  <c r="C26" i="5"/>
  <c r="B26" i="5"/>
  <c r="A26" i="5"/>
  <c r="W25" i="5"/>
  <c r="U25" i="5"/>
  <c r="S25" i="5"/>
  <c r="P25" i="5"/>
  <c r="J25" i="5"/>
  <c r="I25" i="5"/>
  <c r="H25" i="5"/>
  <c r="G25" i="5"/>
  <c r="F25" i="5"/>
  <c r="E25" i="5"/>
  <c r="D25" i="5"/>
  <c r="C25" i="5"/>
  <c r="B25" i="5"/>
  <c r="A25" i="5"/>
  <c r="W24" i="5"/>
  <c r="U24" i="5"/>
  <c r="S24" i="5"/>
  <c r="P24" i="5"/>
  <c r="J24" i="5"/>
  <c r="I24" i="5"/>
  <c r="H24" i="5"/>
  <c r="G24" i="5"/>
  <c r="F24" i="5"/>
  <c r="E24" i="5"/>
  <c r="D24" i="5"/>
  <c r="C24" i="5"/>
  <c r="B24" i="5"/>
  <c r="A24" i="5"/>
  <c r="W23" i="5"/>
  <c r="U23" i="5"/>
  <c r="S23" i="5"/>
  <c r="P23" i="5"/>
  <c r="J23" i="5"/>
  <c r="I23" i="5"/>
  <c r="H23" i="5"/>
  <c r="G23" i="5"/>
  <c r="F23" i="5"/>
  <c r="E23" i="5"/>
  <c r="D23" i="5"/>
  <c r="C23" i="5"/>
  <c r="B23" i="5"/>
  <c r="A23" i="5"/>
  <c r="W22" i="5"/>
  <c r="U22" i="5"/>
  <c r="S22" i="5"/>
  <c r="P22" i="5"/>
  <c r="J22" i="5"/>
  <c r="I22" i="5"/>
  <c r="H22" i="5"/>
  <c r="G22" i="5"/>
  <c r="F22" i="5"/>
  <c r="E22" i="5"/>
  <c r="D22" i="5"/>
  <c r="C22" i="5"/>
  <c r="B22" i="5"/>
  <c r="A22" i="5"/>
  <c r="W21" i="5"/>
  <c r="U21" i="5"/>
  <c r="S21" i="5"/>
  <c r="P21" i="5"/>
  <c r="J21" i="5"/>
  <c r="I21" i="5"/>
  <c r="H21" i="5"/>
  <c r="G21" i="5"/>
  <c r="F21" i="5"/>
  <c r="E21" i="5"/>
  <c r="D21" i="5"/>
  <c r="C21" i="5"/>
  <c r="B21" i="5"/>
  <c r="A21" i="5"/>
  <c r="W20" i="5"/>
  <c r="U20" i="5"/>
  <c r="S20" i="5"/>
  <c r="P20" i="5"/>
  <c r="J20" i="5"/>
  <c r="I20" i="5"/>
  <c r="H20" i="5"/>
  <c r="G20" i="5"/>
  <c r="F20" i="5"/>
  <c r="E20" i="5"/>
  <c r="D20" i="5"/>
  <c r="C20" i="5"/>
  <c r="B20" i="5"/>
  <c r="A20" i="5"/>
  <c r="W19" i="5"/>
  <c r="U19" i="5"/>
  <c r="S19" i="5"/>
  <c r="P19" i="5"/>
  <c r="J19" i="5"/>
  <c r="I19" i="5"/>
  <c r="H19" i="5"/>
  <c r="G19" i="5"/>
  <c r="F19" i="5"/>
  <c r="E19" i="5"/>
  <c r="D19" i="5"/>
  <c r="C19" i="5"/>
  <c r="B19" i="5"/>
  <c r="A19" i="5"/>
  <c r="W18" i="5"/>
  <c r="U18" i="5"/>
  <c r="S18" i="5"/>
  <c r="P18" i="5"/>
  <c r="J18" i="5"/>
  <c r="I18" i="5"/>
  <c r="H18" i="5"/>
  <c r="G18" i="5"/>
  <c r="F18" i="5"/>
  <c r="E18" i="5"/>
  <c r="D18" i="5"/>
  <c r="C18" i="5"/>
  <c r="B18" i="5"/>
  <c r="A18" i="5"/>
  <c r="W17" i="5"/>
  <c r="U17" i="5"/>
  <c r="S17" i="5"/>
  <c r="P17" i="5"/>
  <c r="J17" i="5"/>
  <c r="I17" i="5"/>
  <c r="H17" i="5"/>
  <c r="G17" i="5"/>
  <c r="F17" i="5"/>
  <c r="E17" i="5"/>
  <c r="D17" i="5"/>
  <c r="C17" i="5"/>
  <c r="B17" i="5"/>
  <c r="A17" i="5"/>
  <c r="W16" i="5"/>
  <c r="U16" i="5"/>
  <c r="S16" i="5"/>
  <c r="P16" i="5"/>
  <c r="J16" i="5"/>
  <c r="I16" i="5"/>
  <c r="H16" i="5"/>
  <c r="G16" i="5"/>
  <c r="F16" i="5"/>
  <c r="E16" i="5"/>
  <c r="D16" i="5"/>
  <c r="C16" i="5"/>
  <c r="B16" i="5"/>
  <c r="A16" i="5"/>
  <c r="W15" i="5"/>
  <c r="U15" i="5"/>
  <c r="S15" i="5"/>
  <c r="P15" i="5"/>
  <c r="J15" i="5"/>
  <c r="I15" i="5"/>
  <c r="H15" i="5"/>
  <c r="G15" i="5"/>
  <c r="F15" i="5"/>
  <c r="E15" i="5"/>
  <c r="D15" i="5"/>
  <c r="C15" i="5"/>
  <c r="B15" i="5"/>
  <c r="A15" i="5"/>
  <c r="W14" i="5"/>
  <c r="U14" i="5"/>
  <c r="S14" i="5"/>
  <c r="P14" i="5"/>
  <c r="J14" i="5"/>
  <c r="I14" i="5"/>
  <c r="H14" i="5"/>
  <c r="G14" i="5"/>
  <c r="F14" i="5"/>
  <c r="E14" i="5"/>
  <c r="D14" i="5"/>
  <c r="C14" i="5"/>
  <c r="B14" i="5"/>
  <c r="A14" i="5"/>
  <c r="W13" i="5"/>
  <c r="U13" i="5"/>
  <c r="S13" i="5"/>
  <c r="P13" i="5"/>
  <c r="J13" i="5"/>
  <c r="I13" i="5"/>
  <c r="H13" i="5"/>
  <c r="G13" i="5"/>
  <c r="F13" i="5"/>
  <c r="E13" i="5"/>
  <c r="D13" i="5"/>
  <c r="C13" i="5"/>
  <c r="B13" i="5"/>
  <c r="A13" i="5"/>
  <c r="W12" i="5"/>
  <c r="U12" i="5"/>
  <c r="S12" i="5"/>
  <c r="P12" i="5"/>
  <c r="J12" i="5"/>
  <c r="I12" i="5"/>
  <c r="H12" i="5"/>
  <c r="G12" i="5"/>
  <c r="F12" i="5"/>
  <c r="E12" i="5"/>
  <c r="D12" i="5"/>
  <c r="C12" i="5"/>
  <c r="B12" i="5"/>
  <c r="A12" i="5"/>
  <c r="W11" i="5"/>
  <c r="U11" i="5"/>
  <c r="U34" i="5"/>
  <c r="S11" i="5"/>
  <c r="P11" i="5"/>
  <c r="J11" i="5"/>
  <c r="I11" i="5"/>
  <c r="H11" i="5"/>
  <c r="G11" i="5"/>
  <c r="F11" i="5"/>
  <c r="E11" i="5"/>
  <c r="D11" i="5"/>
  <c r="C11" i="5"/>
  <c r="B11" i="5"/>
  <c r="A11" i="5"/>
  <c r="W10" i="5"/>
  <c r="U10" i="5"/>
  <c r="S10" i="5"/>
  <c r="P10" i="5"/>
  <c r="J10" i="5"/>
  <c r="I10" i="5"/>
  <c r="H10" i="5"/>
  <c r="G10" i="5"/>
  <c r="F10" i="5"/>
  <c r="E10" i="5"/>
  <c r="D10" i="5"/>
  <c r="C10" i="5"/>
  <c r="B10" i="5"/>
  <c r="A10" i="5"/>
  <c r="Q34" i="5"/>
  <c r="N33" i="5"/>
  <c r="R33" i="5" s="1"/>
  <c r="T33" i="5" s="1"/>
  <c r="N32" i="5"/>
  <c r="R32" i="5" s="1"/>
  <c r="T32" i="5" s="1"/>
  <c r="N31" i="5"/>
  <c r="R31" i="5"/>
  <c r="R30" i="5"/>
  <c r="V30" i="5" s="1"/>
  <c r="N30" i="5"/>
  <c r="N29" i="5"/>
  <c r="R29" i="5" s="1"/>
  <c r="N28" i="5"/>
  <c r="R28" i="5"/>
  <c r="N27" i="5"/>
  <c r="R27" i="5"/>
  <c r="N26" i="5"/>
  <c r="R26" i="5" s="1"/>
  <c r="V26" i="5" s="1"/>
  <c r="R25" i="5"/>
  <c r="N25" i="5"/>
  <c r="N24" i="5"/>
  <c r="R24" i="5"/>
  <c r="N23" i="5"/>
  <c r="R23" i="5" s="1"/>
  <c r="N22" i="5"/>
  <c r="R22" i="5" s="1"/>
  <c r="V22" i="5" s="1"/>
  <c r="N21" i="5"/>
  <c r="R21" i="5"/>
  <c r="N20" i="5"/>
  <c r="R20" i="5"/>
  <c r="N19" i="5"/>
  <c r="R19" i="5" s="1"/>
  <c r="X19" i="5" s="1"/>
  <c r="R18" i="5"/>
  <c r="V18" i="5" s="1"/>
  <c r="N18" i="5"/>
  <c r="N17" i="5"/>
  <c r="R17" i="5"/>
  <c r="N16" i="5"/>
  <c r="R16" i="5"/>
  <c r="R15" i="5"/>
  <c r="X15" i="5"/>
  <c r="N15" i="5"/>
  <c r="N14" i="5"/>
  <c r="R14" i="5" s="1"/>
  <c r="V14" i="5" s="1"/>
  <c r="N13" i="5"/>
  <c r="R13" i="5"/>
  <c r="N12" i="5"/>
  <c r="R11" i="5"/>
  <c r="X11" i="5" s="1"/>
  <c r="N11" i="5"/>
  <c r="N10" i="5"/>
  <c r="R10" i="5" s="1"/>
  <c r="V10" i="5" s="1"/>
  <c r="W33" i="4"/>
  <c r="U33" i="4"/>
  <c r="S33" i="4"/>
  <c r="P33" i="4"/>
  <c r="J33" i="4"/>
  <c r="I33" i="4"/>
  <c r="H33" i="4"/>
  <c r="G33" i="4"/>
  <c r="F33" i="4"/>
  <c r="E33" i="4"/>
  <c r="D33" i="4"/>
  <c r="C33" i="4"/>
  <c r="B33" i="4"/>
  <c r="A33" i="4"/>
  <c r="W32" i="4"/>
  <c r="U32" i="4"/>
  <c r="S32" i="4"/>
  <c r="P32" i="4"/>
  <c r="J32" i="4"/>
  <c r="I32" i="4"/>
  <c r="H32" i="4"/>
  <c r="G32" i="4"/>
  <c r="F32" i="4"/>
  <c r="E32" i="4"/>
  <c r="D32" i="4"/>
  <c r="C32" i="4"/>
  <c r="B32" i="4"/>
  <c r="A32" i="4"/>
  <c r="W31" i="4"/>
  <c r="U31" i="4"/>
  <c r="S31" i="4"/>
  <c r="P31" i="4"/>
  <c r="J31" i="4"/>
  <c r="I31" i="4"/>
  <c r="H31" i="4"/>
  <c r="G31" i="4"/>
  <c r="F31" i="4"/>
  <c r="E31" i="4"/>
  <c r="D31" i="4"/>
  <c r="C31" i="4"/>
  <c r="B31" i="4"/>
  <c r="A31" i="4"/>
  <c r="W30" i="4"/>
  <c r="U30" i="4"/>
  <c r="S30" i="4"/>
  <c r="P30" i="4"/>
  <c r="J30" i="4"/>
  <c r="I30" i="4"/>
  <c r="H30" i="4"/>
  <c r="G30" i="4"/>
  <c r="F30" i="4"/>
  <c r="E30" i="4"/>
  <c r="D30" i="4"/>
  <c r="C30" i="4"/>
  <c r="B30" i="4"/>
  <c r="A30" i="4"/>
  <c r="W29" i="4"/>
  <c r="U29" i="4"/>
  <c r="S29" i="4"/>
  <c r="P29" i="4"/>
  <c r="J29" i="4"/>
  <c r="I29" i="4"/>
  <c r="H29" i="4"/>
  <c r="G29" i="4"/>
  <c r="F29" i="4"/>
  <c r="E29" i="4"/>
  <c r="D29" i="4"/>
  <c r="C29" i="4"/>
  <c r="B29" i="4"/>
  <c r="A29" i="4"/>
  <c r="W28" i="4"/>
  <c r="U28" i="4"/>
  <c r="S28" i="4"/>
  <c r="P28" i="4"/>
  <c r="J28" i="4"/>
  <c r="I28" i="4"/>
  <c r="H28" i="4"/>
  <c r="G28" i="4"/>
  <c r="F28" i="4"/>
  <c r="E28" i="4"/>
  <c r="D28" i="4"/>
  <c r="C28" i="4"/>
  <c r="B28" i="4"/>
  <c r="A28" i="4"/>
  <c r="W27" i="4"/>
  <c r="U27" i="4"/>
  <c r="S27" i="4"/>
  <c r="P27" i="4"/>
  <c r="J27" i="4"/>
  <c r="I27" i="4"/>
  <c r="H27" i="4"/>
  <c r="G27" i="4"/>
  <c r="F27" i="4"/>
  <c r="E27" i="4"/>
  <c r="D27" i="4"/>
  <c r="C27" i="4"/>
  <c r="B27" i="4"/>
  <c r="A27" i="4"/>
  <c r="W26" i="4"/>
  <c r="U26" i="4"/>
  <c r="S26" i="4"/>
  <c r="P26" i="4"/>
  <c r="J26" i="4"/>
  <c r="I26" i="4"/>
  <c r="H26" i="4"/>
  <c r="G26" i="4"/>
  <c r="F26" i="4"/>
  <c r="E26" i="4"/>
  <c r="D26" i="4"/>
  <c r="C26" i="4"/>
  <c r="B26" i="4"/>
  <c r="A26" i="4"/>
  <c r="W25" i="4"/>
  <c r="U25" i="4"/>
  <c r="S25" i="4"/>
  <c r="P25" i="4"/>
  <c r="J25" i="4"/>
  <c r="I25" i="4"/>
  <c r="H25" i="4"/>
  <c r="G25" i="4"/>
  <c r="F25" i="4"/>
  <c r="E25" i="4"/>
  <c r="D25" i="4"/>
  <c r="C25" i="4"/>
  <c r="B25" i="4"/>
  <c r="A25" i="4"/>
  <c r="W24" i="4"/>
  <c r="U24" i="4"/>
  <c r="S24" i="4"/>
  <c r="P24" i="4"/>
  <c r="J24" i="4"/>
  <c r="I24" i="4"/>
  <c r="H24" i="4"/>
  <c r="G24" i="4"/>
  <c r="F24" i="4"/>
  <c r="E24" i="4"/>
  <c r="D24" i="4"/>
  <c r="C24" i="4"/>
  <c r="B24" i="4"/>
  <c r="A24" i="4"/>
  <c r="W23" i="4"/>
  <c r="U23" i="4"/>
  <c r="S23" i="4"/>
  <c r="P23" i="4"/>
  <c r="J23" i="4"/>
  <c r="I23" i="4"/>
  <c r="H23" i="4"/>
  <c r="G23" i="4"/>
  <c r="F23" i="4"/>
  <c r="E23" i="4"/>
  <c r="D23" i="4"/>
  <c r="C23" i="4"/>
  <c r="B23" i="4"/>
  <c r="A23" i="4"/>
  <c r="W22" i="4"/>
  <c r="U22" i="4"/>
  <c r="S22" i="4"/>
  <c r="P22" i="4"/>
  <c r="J22" i="4"/>
  <c r="I22" i="4"/>
  <c r="H22" i="4"/>
  <c r="G22" i="4"/>
  <c r="F22" i="4"/>
  <c r="E22" i="4"/>
  <c r="D22" i="4"/>
  <c r="C22" i="4"/>
  <c r="B22" i="4"/>
  <c r="A22" i="4"/>
  <c r="W21" i="4"/>
  <c r="U21" i="4"/>
  <c r="S21" i="4"/>
  <c r="P21" i="4"/>
  <c r="J21" i="4"/>
  <c r="I21" i="4"/>
  <c r="H21" i="4"/>
  <c r="G21" i="4"/>
  <c r="F21" i="4"/>
  <c r="E21" i="4"/>
  <c r="D21" i="4"/>
  <c r="C21" i="4"/>
  <c r="B21" i="4"/>
  <c r="A21" i="4"/>
  <c r="W20" i="4"/>
  <c r="U20" i="4"/>
  <c r="S20" i="4"/>
  <c r="P20" i="4"/>
  <c r="J20" i="4"/>
  <c r="I20" i="4"/>
  <c r="H20" i="4"/>
  <c r="G20" i="4"/>
  <c r="F20" i="4"/>
  <c r="E20" i="4"/>
  <c r="D20" i="4"/>
  <c r="C20" i="4"/>
  <c r="B20" i="4"/>
  <c r="A20" i="4"/>
  <c r="W19" i="4"/>
  <c r="U19" i="4"/>
  <c r="S19" i="4"/>
  <c r="P19" i="4"/>
  <c r="J19" i="4"/>
  <c r="I19" i="4"/>
  <c r="H19" i="4"/>
  <c r="G19" i="4"/>
  <c r="F19" i="4"/>
  <c r="E19" i="4"/>
  <c r="D19" i="4"/>
  <c r="C19" i="4"/>
  <c r="B19" i="4"/>
  <c r="A19" i="4"/>
  <c r="W18" i="4"/>
  <c r="U18" i="4"/>
  <c r="S18" i="4"/>
  <c r="P18" i="4"/>
  <c r="R18" i="4" s="1"/>
  <c r="V18" i="4" s="1"/>
  <c r="J18" i="4"/>
  <c r="I18" i="4"/>
  <c r="H18" i="4"/>
  <c r="G18" i="4"/>
  <c r="F18" i="4"/>
  <c r="E18" i="4"/>
  <c r="D18" i="4"/>
  <c r="C18" i="4"/>
  <c r="B18" i="4"/>
  <c r="A18" i="4"/>
  <c r="W17" i="4"/>
  <c r="U17" i="4"/>
  <c r="S17" i="4"/>
  <c r="P17" i="4"/>
  <c r="J17" i="4"/>
  <c r="I17" i="4"/>
  <c r="H17" i="4"/>
  <c r="G17" i="4"/>
  <c r="F17" i="4"/>
  <c r="E17" i="4"/>
  <c r="D17" i="4"/>
  <c r="C17" i="4"/>
  <c r="B17" i="4"/>
  <c r="A17" i="4"/>
  <c r="W16" i="4"/>
  <c r="U16" i="4"/>
  <c r="S16" i="4"/>
  <c r="P16" i="4"/>
  <c r="J16" i="4"/>
  <c r="I16" i="4"/>
  <c r="H16" i="4"/>
  <c r="G16" i="4"/>
  <c r="F16" i="4"/>
  <c r="E16" i="4"/>
  <c r="D16" i="4"/>
  <c r="C16" i="4"/>
  <c r="B16" i="4"/>
  <c r="A16" i="4"/>
  <c r="W15" i="4"/>
  <c r="U15" i="4"/>
  <c r="S15" i="4"/>
  <c r="P15" i="4"/>
  <c r="J15" i="4"/>
  <c r="I15" i="4"/>
  <c r="H15" i="4"/>
  <c r="G15" i="4"/>
  <c r="F15" i="4"/>
  <c r="E15" i="4"/>
  <c r="D15" i="4"/>
  <c r="C15" i="4"/>
  <c r="B15" i="4"/>
  <c r="A15" i="4"/>
  <c r="W14" i="4"/>
  <c r="U14" i="4"/>
  <c r="S14" i="4"/>
  <c r="P14" i="4"/>
  <c r="J14" i="4"/>
  <c r="I14" i="4"/>
  <c r="H14" i="4"/>
  <c r="G14" i="4"/>
  <c r="F14" i="4"/>
  <c r="E14" i="4"/>
  <c r="D14" i="4"/>
  <c r="C14" i="4"/>
  <c r="B14" i="4"/>
  <c r="A14" i="4"/>
  <c r="W13" i="4"/>
  <c r="U13" i="4"/>
  <c r="S13" i="4"/>
  <c r="P13" i="4"/>
  <c r="J13" i="4"/>
  <c r="I13" i="4"/>
  <c r="H13" i="4"/>
  <c r="G13" i="4"/>
  <c r="F13" i="4"/>
  <c r="E13" i="4"/>
  <c r="D13" i="4"/>
  <c r="C13" i="4"/>
  <c r="B13" i="4"/>
  <c r="A13" i="4"/>
  <c r="W12" i="4"/>
  <c r="U12" i="4"/>
  <c r="S12" i="4"/>
  <c r="P12" i="4"/>
  <c r="J12" i="4"/>
  <c r="I12" i="4"/>
  <c r="H12" i="4"/>
  <c r="G12" i="4"/>
  <c r="F12" i="4"/>
  <c r="E12" i="4"/>
  <c r="D12" i="4"/>
  <c r="C12" i="4"/>
  <c r="B12" i="4"/>
  <c r="A12" i="4"/>
  <c r="W11" i="4"/>
  <c r="U11" i="4"/>
  <c r="S11" i="4"/>
  <c r="P11" i="4"/>
  <c r="J11" i="4"/>
  <c r="I11" i="4"/>
  <c r="H11" i="4"/>
  <c r="G11" i="4"/>
  <c r="F11" i="4"/>
  <c r="E11" i="4"/>
  <c r="D11" i="4"/>
  <c r="C11" i="4"/>
  <c r="B11" i="4"/>
  <c r="A11" i="4"/>
  <c r="W10" i="4"/>
  <c r="U10" i="4"/>
  <c r="U34" i="4"/>
  <c r="S10" i="4"/>
  <c r="P10" i="4"/>
  <c r="P34" i="4" s="1"/>
  <c r="J10" i="4"/>
  <c r="I10" i="4"/>
  <c r="H10" i="4"/>
  <c r="G10" i="4"/>
  <c r="F10" i="4"/>
  <c r="E10" i="4"/>
  <c r="D10" i="4"/>
  <c r="C10" i="4"/>
  <c r="B10" i="4"/>
  <c r="A10" i="4"/>
  <c r="Q34" i="4"/>
  <c r="N33" i="4"/>
  <c r="R33" i="4" s="1"/>
  <c r="T33" i="4" s="1"/>
  <c r="N32" i="4"/>
  <c r="R32" i="4" s="1"/>
  <c r="N31" i="4"/>
  <c r="N30" i="4"/>
  <c r="R30" i="4"/>
  <c r="N29" i="4"/>
  <c r="R29" i="4" s="1"/>
  <c r="V29" i="4" s="1"/>
  <c r="N28" i="4"/>
  <c r="R28" i="4" s="1"/>
  <c r="X28" i="4" s="1"/>
  <c r="N27" i="4"/>
  <c r="N26" i="4"/>
  <c r="R26" i="4"/>
  <c r="N25" i="4"/>
  <c r="R25" i="4" s="1"/>
  <c r="V25" i="4" s="1"/>
  <c r="R24" i="4"/>
  <c r="N24" i="4"/>
  <c r="N23" i="4"/>
  <c r="N22" i="4"/>
  <c r="R22" i="4"/>
  <c r="N21" i="4"/>
  <c r="R21" i="4" s="1"/>
  <c r="V21" i="4" s="1"/>
  <c r="N20" i="4"/>
  <c r="R20" i="4" s="1"/>
  <c r="N19" i="4"/>
  <c r="N18" i="4"/>
  <c r="N17" i="4"/>
  <c r="R17" i="4" s="1"/>
  <c r="V17" i="4" s="1"/>
  <c r="R16" i="4"/>
  <c r="N16" i="4"/>
  <c r="N15" i="4"/>
  <c r="N14" i="4"/>
  <c r="R14" i="4"/>
  <c r="N13" i="4"/>
  <c r="R13" i="4" s="1"/>
  <c r="V13" i="4" s="1"/>
  <c r="N12" i="4"/>
  <c r="R12" i="4" s="1"/>
  <c r="N11" i="4"/>
  <c r="N10" i="4"/>
  <c r="R10" i="4" s="1"/>
  <c r="P34" i="18"/>
  <c r="O34" i="18"/>
  <c r="N34" i="18"/>
  <c r="M34" i="18"/>
  <c r="P34" i="17"/>
  <c r="O34" i="17"/>
  <c r="N34" i="17"/>
  <c r="M34" i="17"/>
  <c r="P34" i="16"/>
  <c r="O34" i="16"/>
  <c r="N34" i="16"/>
  <c r="M34" i="16"/>
  <c r="W33" i="3"/>
  <c r="U33" i="3"/>
  <c r="S33" i="3"/>
  <c r="P33" i="3"/>
  <c r="J33" i="3"/>
  <c r="I33" i="3"/>
  <c r="H33" i="3"/>
  <c r="G33" i="3"/>
  <c r="F33" i="3"/>
  <c r="E33" i="3"/>
  <c r="D33" i="3"/>
  <c r="C33" i="3"/>
  <c r="B33" i="3"/>
  <c r="A33" i="3"/>
  <c r="W32" i="3"/>
  <c r="U32" i="3"/>
  <c r="S32" i="3"/>
  <c r="P32" i="3"/>
  <c r="J32" i="3"/>
  <c r="I32" i="3"/>
  <c r="H32" i="3"/>
  <c r="G32" i="3"/>
  <c r="F32" i="3"/>
  <c r="E32" i="3"/>
  <c r="D32" i="3"/>
  <c r="C32" i="3"/>
  <c r="B32" i="3"/>
  <c r="A32" i="3"/>
  <c r="W31" i="3"/>
  <c r="U31" i="3"/>
  <c r="S31" i="3"/>
  <c r="P31" i="3"/>
  <c r="J31" i="3"/>
  <c r="I31" i="3"/>
  <c r="H31" i="3"/>
  <c r="G31" i="3"/>
  <c r="F31" i="3"/>
  <c r="E31" i="3"/>
  <c r="D31" i="3"/>
  <c r="C31" i="3"/>
  <c r="B31" i="3"/>
  <c r="A31" i="3"/>
  <c r="W30" i="3"/>
  <c r="U30" i="3"/>
  <c r="S30" i="3"/>
  <c r="P30" i="3"/>
  <c r="J30" i="3"/>
  <c r="I30" i="3"/>
  <c r="H30" i="3"/>
  <c r="G30" i="3"/>
  <c r="F30" i="3"/>
  <c r="E30" i="3"/>
  <c r="D30" i="3"/>
  <c r="C30" i="3"/>
  <c r="B30" i="3"/>
  <c r="A30" i="3"/>
  <c r="W29" i="3"/>
  <c r="U29" i="3"/>
  <c r="S29" i="3"/>
  <c r="P29" i="3"/>
  <c r="J29" i="3"/>
  <c r="I29" i="3"/>
  <c r="H29" i="3"/>
  <c r="G29" i="3"/>
  <c r="F29" i="3"/>
  <c r="E29" i="3"/>
  <c r="D29" i="3"/>
  <c r="C29" i="3"/>
  <c r="B29" i="3"/>
  <c r="A29" i="3"/>
  <c r="W28" i="3"/>
  <c r="U28" i="3"/>
  <c r="S28" i="3"/>
  <c r="P28" i="3"/>
  <c r="J28" i="3"/>
  <c r="I28" i="3"/>
  <c r="H28" i="3"/>
  <c r="G28" i="3"/>
  <c r="F28" i="3"/>
  <c r="E28" i="3"/>
  <c r="D28" i="3"/>
  <c r="C28" i="3"/>
  <c r="B28" i="3"/>
  <c r="A28" i="3"/>
  <c r="W27" i="3"/>
  <c r="U27" i="3"/>
  <c r="S27" i="3"/>
  <c r="P27" i="3"/>
  <c r="J27" i="3"/>
  <c r="I27" i="3"/>
  <c r="H27" i="3"/>
  <c r="G27" i="3"/>
  <c r="F27" i="3"/>
  <c r="E27" i="3"/>
  <c r="D27" i="3"/>
  <c r="C27" i="3"/>
  <c r="B27" i="3"/>
  <c r="A27" i="3"/>
  <c r="W26" i="3"/>
  <c r="U26" i="3"/>
  <c r="S26" i="3"/>
  <c r="P26" i="3"/>
  <c r="J26" i="3"/>
  <c r="I26" i="3"/>
  <c r="H26" i="3"/>
  <c r="G26" i="3"/>
  <c r="F26" i="3"/>
  <c r="E26" i="3"/>
  <c r="D26" i="3"/>
  <c r="C26" i="3"/>
  <c r="B26" i="3"/>
  <c r="A26" i="3"/>
  <c r="W25" i="3"/>
  <c r="U25" i="3"/>
  <c r="S25" i="3"/>
  <c r="P25" i="3"/>
  <c r="J25" i="3"/>
  <c r="I25" i="3"/>
  <c r="H25" i="3"/>
  <c r="G25" i="3"/>
  <c r="F25" i="3"/>
  <c r="E25" i="3"/>
  <c r="D25" i="3"/>
  <c r="C25" i="3"/>
  <c r="B25" i="3"/>
  <c r="A25" i="3"/>
  <c r="W24" i="3"/>
  <c r="U24" i="3"/>
  <c r="S24" i="3"/>
  <c r="P24" i="3"/>
  <c r="J24" i="3"/>
  <c r="I24" i="3"/>
  <c r="H24" i="3"/>
  <c r="G24" i="3"/>
  <c r="F24" i="3"/>
  <c r="E24" i="3"/>
  <c r="D24" i="3"/>
  <c r="C24" i="3"/>
  <c r="B24" i="3"/>
  <c r="A24" i="3"/>
  <c r="W23" i="3"/>
  <c r="U23" i="3"/>
  <c r="S23" i="3"/>
  <c r="P23" i="3"/>
  <c r="J23" i="3"/>
  <c r="I23" i="3"/>
  <c r="H23" i="3"/>
  <c r="G23" i="3"/>
  <c r="F23" i="3"/>
  <c r="E23" i="3"/>
  <c r="D23" i="3"/>
  <c r="C23" i="3"/>
  <c r="B23" i="3"/>
  <c r="A23" i="3"/>
  <c r="W22" i="3"/>
  <c r="U22" i="3"/>
  <c r="S22" i="3"/>
  <c r="P22" i="3"/>
  <c r="J22" i="3"/>
  <c r="I22" i="3"/>
  <c r="H22" i="3"/>
  <c r="G22" i="3"/>
  <c r="F22" i="3"/>
  <c r="E22" i="3"/>
  <c r="D22" i="3"/>
  <c r="C22" i="3"/>
  <c r="B22" i="3"/>
  <c r="A22" i="3"/>
  <c r="W21" i="3"/>
  <c r="U21" i="3"/>
  <c r="S21" i="3"/>
  <c r="P21" i="3"/>
  <c r="J21" i="3"/>
  <c r="I21" i="3"/>
  <c r="H21" i="3"/>
  <c r="G21" i="3"/>
  <c r="F21" i="3"/>
  <c r="E21" i="3"/>
  <c r="D21" i="3"/>
  <c r="C21" i="3"/>
  <c r="B21" i="3"/>
  <c r="A21" i="3"/>
  <c r="W20" i="3"/>
  <c r="U20" i="3"/>
  <c r="S20" i="3"/>
  <c r="P20" i="3"/>
  <c r="J20" i="3"/>
  <c r="I20" i="3"/>
  <c r="H20" i="3"/>
  <c r="G20" i="3"/>
  <c r="F20" i="3"/>
  <c r="E20" i="3"/>
  <c r="D20" i="3"/>
  <c r="C20" i="3"/>
  <c r="B20" i="3"/>
  <c r="A20" i="3"/>
  <c r="W19" i="3"/>
  <c r="U19" i="3"/>
  <c r="S19" i="3"/>
  <c r="P19" i="3"/>
  <c r="J19" i="3"/>
  <c r="I19" i="3"/>
  <c r="H19" i="3"/>
  <c r="G19" i="3"/>
  <c r="F19" i="3"/>
  <c r="E19" i="3"/>
  <c r="D19" i="3"/>
  <c r="C19" i="3"/>
  <c r="B19" i="3"/>
  <c r="A19" i="3"/>
  <c r="W18" i="3"/>
  <c r="U18" i="3"/>
  <c r="S18" i="3"/>
  <c r="P18" i="3"/>
  <c r="J18" i="3"/>
  <c r="I18" i="3"/>
  <c r="H18" i="3"/>
  <c r="G18" i="3"/>
  <c r="F18" i="3"/>
  <c r="E18" i="3"/>
  <c r="D18" i="3"/>
  <c r="C18" i="3"/>
  <c r="B18" i="3"/>
  <c r="A18" i="3"/>
  <c r="W17" i="3"/>
  <c r="U17" i="3"/>
  <c r="S17" i="3"/>
  <c r="P17" i="3"/>
  <c r="J17" i="3"/>
  <c r="I17" i="3"/>
  <c r="H17" i="3"/>
  <c r="G17" i="3"/>
  <c r="F17" i="3"/>
  <c r="E17" i="3"/>
  <c r="D17" i="3"/>
  <c r="C17" i="3"/>
  <c r="B17" i="3"/>
  <c r="A17" i="3"/>
  <c r="W16" i="3"/>
  <c r="U16" i="3"/>
  <c r="S16" i="3"/>
  <c r="P16" i="3"/>
  <c r="J16" i="3"/>
  <c r="I16" i="3"/>
  <c r="H16" i="3"/>
  <c r="G16" i="3"/>
  <c r="F16" i="3"/>
  <c r="E16" i="3"/>
  <c r="D16" i="3"/>
  <c r="C16" i="3"/>
  <c r="B16" i="3"/>
  <c r="A16" i="3"/>
  <c r="W15" i="3"/>
  <c r="U15" i="3"/>
  <c r="S15" i="3"/>
  <c r="P15" i="3"/>
  <c r="J15" i="3"/>
  <c r="I15" i="3"/>
  <c r="H15" i="3"/>
  <c r="G15" i="3"/>
  <c r="F15" i="3"/>
  <c r="E15" i="3"/>
  <c r="D15" i="3"/>
  <c r="C15" i="3"/>
  <c r="B15" i="3"/>
  <c r="A15" i="3"/>
  <c r="W14" i="3"/>
  <c r="U14" i="3"/>
  <c r="S14" i="3"/>
  <c r="P14" i="3"/>
  <c r="J14" i="3"/>
  <c r="I14" i="3"/>
  <c r="H14" i="3"/>
  <c r="G14" i="3"/>
  <c r="F14" i="3"/>
  <c r="E14" i="3"/>
  <c r="D14" i="3"/>
  <c r="C14" i="3"/>
  <c r="B14" i="3"/>
  <c r="A14" i="3"/>
  <c r="W13" i="3"/>
  <c r="U13" i="3"/>
  <c r="S13" i="3"/>
  <c r="P13" i="3"/>
  <c r="J13" i="3"/>
  <c r="I13" i="3"/>
  <c r="H13" i="3"/>
  <c r="G13" i="3"/>
  <c r="F13" i="3"/>
  <c r="E13" i="3"/>
  <c r="D13" i="3"/>
  <c r="C13" i="3"/>
  <c r="B13" i="3"/>
  <c r="A13" i="3"/>
  <c r="W12" i="3"/>
  <c r="U12" i="3"/>
  <c r="S12" i="3"/>
  <c r="P12" i="3"/>
  <c r="J12" i="3"/>
  <c r="I12" i="3"/>
  <c r="H12" i="3"/>
  <c r="G12" i="3"/>
  <c r="F12" i="3"/>
  <c r="E12" i="3"/>
  <c r="D12" i="3"/>
  <c r="C12" i="3"/>
  <c r="B12" i="3"/>
  <c r="A12" i="3"/>
  <c r="W11" i="3"/>
  <c r="U11" i="3"/>
  <c r="S11" i="3"/>
  <c r="P11" i="3"/>
  <c r="J11" i="3"/>
  <c r="I11" i="3"/>
  <c r="H11" i="3"/>
  <c r="G11" i="3"/>
  <c r="F11" i="3"/>
  <c r="E11" i="3"/>
  <c r="D11" i="3"/>
  <c r="C11" i="3"/>
  <c r="B11" i="3"/>
  <c r="A11" i="3"/>
  <c r="W10" i="3"/>
  <c r="U10" i="3"/>
  <c r="S10" i="3"/>
  <c r="P10" i="3"/>
  <c r="J10" i="3"/>
  <c r="I10" i="3"/>
  <c r="H10" i="3"/>
  <c r="G10" i="3"/>
  <c r="F10" i="3"/>
  <c r="E10" i="3"/>
  <c r="D10" i="3"/>
  <c r="C10" i="3"/>
  <c r="B10" i="3"/>
  <c r="A10" i="3"/>
  <c r="Q34" i="3"/>
  <c r="N33" i="3"/>
  <c r="R33" i="3"/>
  <c r="N32" i="3"/>
  <c r="R32" i="3"/>
  <c r="N31" i="3"/>
  <c r="R31" i="3"/>
  <c r="N30" i="3"/>
  <c r="R30" i="3" s="1"/>
  <c r="N29" i="3"/>
  <c r="R29" i="3" s="1"/>
  <c r="N28" i="3"/>
  <c r="R28" i="3"/>
  <c r="R27" i="3"/>
  <c r="X27" i="3" s="1"/>
  <c r="N27" i="3"/>
  <c r="R26" i="3"/>
  <c r="V26" i="3"/>
  <c r="N26" i="3"/>
  <c r="N25" i="3"/>
  <c r="R25" i="3"/>
  <c r="N24" i="3"/>
  <c r="R24" i="3" s="1"/>
  <c r="N23" i="3"/>
  <c r="R23" i="3" s="1"/>
  <c r="N22" i="3"/>
  <c r="R22" i="3" s="1"/>
  <c r="N21" i="3"/>
  <c r="R21" i="3" s="1"/>
  <c r="X21" i="3" s="1"/>
  <c r="N20" i="3"/>
  <c r="R20" i="3"/>
  <c r="R19" i="3"/>
  <c r="X19" i="3" s="1"/>
  <c r="N19" i="3"/>
  <c r="R18" i="3"/>
  <c r="V18" i="3"/>
  <c r="N18" i="3"/>
  <c r="N17" i="3"/>
  <c r="R17" i="3"/>
  <c r="N16" i="3"/>
  <c r="R16" i="3" s="1"/>
  <c r="N15" i="3"/>
  <c r="R15" i="3" s="1"/>
  <c r="N14" i="3"/>
  <c r="R14" i="3" s="1"/>
  <c r="X14" i="3" s="1"/>
  <c r="N13" i="3"/>
  <c r="R13" i="3" s="1"/>
  <c r="N12" i="3"/>
  <c r="R12" i="3"/>
  <c r="R11" i="3"/>
  <c r="X11" i="3" s="1"/>
  <c r="N11" i="3"/>
  <c r="U34" i="3"/>
  <c r="R10" i="3"/>
  <c r="V10" i="3" s="1"/>
  <c r="N10" i="3"/>
  <c r="M35" i="15"/>
  <c r="P35" i="15"/>
  <c r="O35" i="15"/>
  <c r="N35" i="15"/>
  <c r="P34" i="14"/>
  <c r="O34" i="14"/>
  <c r="N34" i="14"/>
  <c r="M34" i="14"/>
  <c r="A10" i="2"/>
  <c r="W33" i="1"/>
  <c r="U33" i="1"/>
  <c r="S33" i="1"/>
  <c r="P33" i="1"/>
  <c r="R33" i="1"/>
  <c r="N33" i="1"/>
  <c r="J33" i="1"/>
  <c r="I33" i="1"/>
  <c r="H33" i="1"/>
  <c r="G33" i="1"/>
  <c r="F33" i="1"/>
  <c r="E33" i="1"/>
  <c r="D33" i="1"/>
  <c r="C33" i="1"/>
  <c r="B33" i="1"/>
  <c r="A33" i="1"/>
  <c r="W32" i="1"/>
  <c r="U32" i="1"/>
  <c r="S32" i="1"/>
  <c r="P32" i="1"/>
  <c r="R32" i="1"/>
  <c r="N32" i="1"/>
  <c r="J32" i="1"/>
  <c r="I32" i="1"/>
  <c r="H32" i="1"/>
  <c r="G32" i="1"/>
  <c r="F32" i="1"/>
  <c r="E32" i="1"/>
  <c r="D32" i="1"/>
  <c r="C32" i="1"/>
  <c r="B32" i="1"/>
  <c r="A32" i="1"/>
  <c r="W31" i="1"/>
  <c r="U31" i="1"/>
  <c r="S31" i="1"/>
  <c r="P31" i="1"/>
  <c r="R31" i="1"/>
  <c r="N31" i="1"/>
  <c r="J31" i="1"/>
  <c r="I31" i="1"/>
  <c r="H31" i="1"/>
  <c r="G31" i="1"/>
  <c r="F31" i="1"/>
  <c r="E31" i="1"/>
  <c r="D31" i="1"/>
  <c r="C31" i="1"/>
  <c r="B31" i="1"/>
  <c r="A31" i="1"/>
  <c r="N35" i="13"/>
  <c r="Q34" i="1"/>
  <c r="W30" i="1"/>
  <c r="U30" i="1"/>
  <c r="S30" i="1"/>
  <c r="P30" i="1"/>
  <c r="N30" i="1"/>
  <c r="J30" i="1"/>
  <c r="I30" i="1"/>
  <c r="H30" i="1"/>
  <c r="G30" i="1"/>
  <c r="F30" i="1"/>
  <c r="E30" i="1"/>
  <c r="D30" i="1"/>
  <c r="C30" i="1"/>
  <c r="B30" i="1"/>
  <c r="A30" i="1"/>
  <c r="W29" i="1"/>
  <c r="U29" i="1"/>
  <c r="S29" i="1"/>
  <c r="P29" i="1"/>
  <c r="N29" i="1"/>
  <c r="J29" i="1"/>
  <c r="I29" i="1"/>
  <c r="H29" i="1"/>
  <c r="G29" i="1"/>
  <c r="F29" i="1"/>
  <c r="E29" i="1"/>
  <c r="D29" i="1"/>
  <c r="C29" i="1"/>
  <c r="B29" i="1"/>
  <c r="A29" i="1"/>
  <c r="W28" i="1"/>
  <c r="U28" i="1"/>
  <c r="S28" i="1"/>
  <c r="P28" i="1"/>
  <c r="N28" i="1"/>
  <c r="J28" i="1"/>
  <c r="I28" i="1"/>
  <c r="H28" i="1"/>
  <c r="G28" i="1"/>
  <c r="F28" i="1"/>
  <c r="E28" i="1"/>
  <c r="D28" i="1"/>
  <c r="C28" i="1"/>
  <c r="B28" i="1"/>
  <c r="A28" i="1"/>
  <c r="W27" i="1"/>
  <c r="U27" i="1"/>
  <c r="S27" i="1"/>
  <c r="P27" i="1"/>
  <c r="N27" i="1"/>
  <c r="J27" i="1"/>
  <c r="I27" i="1"/>
  <c r="H27" i="1"/>
  <c r="G27" i="1"/>
  <c r="F27" i="1"/>
  <c r="E27" i="1"/>
  <c r="D27" i="1"/>
  <c r="C27" i="1"/>
  <c r="B27" i="1"/>
  <c r="A27" i="1"/>
  <c r="W26" i="1"/>
  <c r="U26" i="1"/>
  <c r="S26" i="1"/>
  <c r="P26" i="1"/>
  <c r="N26" i="1"/>
  <c r="J26" i="1"/>
  <c r="I26" i="1"/>
  <c r="H26" i="1"/>
  <c r="G26" i="1"/>
  <c r="F26" i="1"/>
  <c r="E26" i="1"/>
  <c r="D26" i="1"/>
  <c r="C26" i="1"/>
  <c r="B26" i="1"/>
  <c r="A26" i="1"/>
  <c r="W25" i="1"/>
  <c r="U25" i="1"/>
  <c r="S25" i="1"/>
  <c r="P25" i="1"/>
  <c r="N25" i="1"/>
  <c r="J25" i="1"/>
  <c r="I25" i="1"/>
  <c r="H25" i="1"/>
  <c r="G25" i="1"/>
  <c r="F25" i="1"/>
  <c r="E25" i="1"/>
  <c r="D25" i="1"/>
  <c r="C25" i="1"/>
  <c r="B25" i="1"/>
  <c r="A25" i="1"/>
  <c r="W24" i="1"/>
  <c r="U24" i="1"/>
  <c r="S24" i="1"/>
  <c r="P24" i="1"/>
  <c r="N24" i="1"/>
  <c r="J24" i="1"/>
  <c r="I24" i="1"/>
  <c r="H24" i="1"/>
  <c r="G24" i="1"/>
  <c r="F24" i="1"/>
  <c r="E24" i="1"/>
  <c r="D24" i="1"/>
  <c r="C24" i="1"/>
  <c r="B24" i="1"/>
  <c r="A24" i="1"/>
  <c r="W23" i="1"/>
  <c r="U23" i="1"/>
  <c r="S23" i="1"/>
  <c r="P23" i="1"/>
  <c r="N23" i="1"/>
  <c r="R23" i="1" s="1"/>
  <c r="J23" i="1"/>
  <c r="I23" i="1"/>
  <c r="H23" i="1"/>
  <c r="G23" i="1"/>
  <c r="F23" i="1"/>
  <c r="E23" i="1"/>
  <c r="D23" i="1"/>
  <c r="C23" i="1"/>
  <c r="B23" i="1"/>
  <c r="A23" i="1"/>
  <c r="W22" i="1"/>
  <c r="U22" i="1"/>
  <c r="S22" i="1"/>
  <c r="P22" i="1"/>
  <c r="N22" i="1"/>
  <c r="R22" i="1" s="1"/>
  <c r="J22" i="1"/>
  <c r="I22" i="1"/>
  <c r="H22" i="1"/>
  <c r="G22" i="1"/>
  <c r="F22" i="1"/>
  <c r="E22" i="1"/>
  <c r="D22" i="1"/>
  <c r="C22" i="1"/>
  <c r="B22" i="1"/>
  <c r="A22" i="1"/>
  <c r="W21" i="1"/>
  <c r="U21" i="1"/>
  <c r="S21" i="1"/>
  <c r="P21" i="1"/>
  <c r="N21" i="1"/>
  <c r="R21" i="1" s="1"/>
  <c r="J21" i="1"/>
  <c r="I21" i="1"/>
  <c r="H21" i="1"/>
  <c r="G21" i="1"/>
  <c r="F21" i="1"/>
  <c r="E21" i="1"/>
  <c r="D21" i="1"/>
  <c r="C21" i="1"/>
  <c r="B21" i="1"/>
  <c r="A21" i="1"/>
  <c r="W20" i="1"/>
  <c r="U20" i="1"/>
  <c r="S20" i="1"/>
  <c r="P20" i="1"/>
  <c r="N20" i="1"/>
  <c r="R20" i="1" s="1"/>
  <c r="J20" i="1"/>
  <c r="I20" i="1"/>
  <c r="H20" i="1"/>
  <c r="G20" i="1"/>
  <c r="F20" i="1"/>
  <c r="E20" i="1"/>
  <c r="D20" i="1"/>
  <c r="C20" i="1"/>
  <c r="B20" i="1"/>
  <c r="A20" i="1"/>
  <c r="W19" i="1"/>
  <c r="U19" i="1"/>
  <c r="S19" i="1"/>
  <c r="P19" i="1"/>
  <c r="N19" i="1"/>
  <c r="J19" i="1"/>
  <c r="I19" i="1"/>
  <c r="H19" i="1"/>
  <c r="G19" i="1"/>
  <c r="F19" i="1"/>
  <c r="E19" i="1"/>
  <c r="D19" i="1"/>
  <c r="C19" i="1"/>
  <c r="B19" i="1"/>
  <c r="A19" i="1"/>
  <c r="W18" i="1"/>
  <c r="U18" i="1"/>
  <c r="S18" i="1"/>
  <c r="P18" i="1"/>
  <c r="N18" i="1"/>
  <c r="J18" i="1"/>
  <c r="I18" i="1"/>
  <c r="H18" i="1"/>
  <c r="G18" i="1"/>
  <c r="F18" i="1"/>
  <c r="E18" i="1"/>
  <c r="D18" i="1"/>
  <c r="C18" i="1"/>
  <c r="B18" i="1"/>
  <c r="A18" i="1"/>
  <c r="W17" i="1"/>
  <c r="U17" i="1"/>
  <c r="S17" i="1"/>
  <c r="P17" i="1"/>
  <c r="N17" i="1"/>
  <c r="R17" i="1" s="1"/>
  <c r="J17" i="1"/>
  <c r="I17" i="1"/>
  <c r="H17" i="1"/>
  <c r="G17" i="1"/>
  <c r="F17" i="1"/>
  <c r="E17" i="1"/>
  <c r="D17" i="1"/>
  <c r="C17" i="1"/>
  <c r="B17" i="1"/>
  <c r="A17" i="1"/>
  <c r="W16" i="1"/>
  <c r="U16" i="1"/>
  <c r="S16" i="1"/>
  <c r="P16" i="1"/>
  <c r="N16" i="1"/>
  <c r="J16" i="1"/>
  <c r="I16" i="1"/>
  <c r="H16" i="1"/>
  <c r="G16" i="1"/>
  <c r="F16" i="1"/>
  <c r="E16" i="1"/>
  <c r="D16" i="1"/>
  <c r="C16" i="1"/>
  <c r="B16" i="1"/>
  <c r="A16" i="1"/>
  <c r="W15" i="1"/>
  <c r="U15" i="1"/>
  <c r="S15" i="1"/>
  <c r="P15" i="1"/>
  <c r="N15" i="1"/>
  <c r="J15" i="1"/>
  <c r="I15" i="1"/>
  <c r="H15" i="1"/>
  <c r="G15" i="1"/>
  <c r="F15" i="1"/>
  <c r="E15" i="1"/>
  <c r="D15" i="1"/>
  <c r="C15" i="1"/>
  <c r="B15" i="1"/>
  <c r="A15" i="1"/>
  <c r="W14" i="1"/>
  <c r="U14" i="1"/>
  <c r="S14" i="1"/>
  <c r="P14" i="1"/>
  <c r="N14" i="1"/>
  <c r="J14" i="1"/>
  <c r="I14" i="1"/>
  <c r="H14" i="1"/>
  <c r="G14" i="1"/>
  <c r="F14" i="1"/>
  <c r="E14" i="1"/>
  <c r="D14" i="1"/>
  <c r="C14" i="1"/>
  <c r="B14" i="1"/>
  <c r="A14" i="1"/>
  <c r="W13" i="1"/>
  <c r="U13" i="1"/>
  <c r="S13" i="1"/>
  <c r="P13" i="1"/>
  <c r="N13" i="1"/>
  <c r="R13" i="1" s="1"/>
  <c r="J13" i="1"/>
  <c r="I13" i="1"/>
  <c r="H13" i="1"/>
  <c r="G13" i="1"/>
  <c r="F13" i="1"/>
  <c r="E13" i="1"/>
  <c r="D13" i="1"/>
  <c r="C13" i="1"/>
  <c r="B13" i="1"/>
  <c r="A13" i="1"/>
  <c r="W12" i="1"/>
  <c r="U12" i="1"/>
  <c r="S12" i="1"/>
  <c r="P12" i="1"/>
  <c r="N12" i="1"/>
  <c r="R12" i="1" s="1"/>
  <c r="J12" i="1"/>
  <c r="I12" i="1"/>
  <c r="H12" i="1"/>
  <c r="G12" i="1"/>
  <c r="F12" i="1"/>
  <c r="E12" i="1"/>
  <c r="D12" i="1"/>
  <c r="C12" i="1"/>
  <c r="B12" i="1"/>
  <c r="A12" i="1"/>
  <c r="W11" i="1"/>
  <c r="U11" i="1"/>
  <c r="S11" i="1"/>
  <c r="P11" i="1"/>
  <c r="N11" i="1"/>
  <c r="J11" i="1"/>
  <c r="I11" i="1"/>
  <c r="H11" i="1"/>
  <c r="G11" i="1"/>
  <c r="F11" i="1"/>
  <c r="E11" i="1"/>
  <c r="D11" i="1"/>
  <c r="C11" i="1"/>
  <c r="B11" i="1"/>
  <c r="A11" i="1"/>
  <c r="W10" i="1"/>
  <c r="U10" i="1"/>
  <c r="S10" i="1"/>
  <c r="P10" i="1"/>
  <c r="J10" i="1"/>
  <c r="I10" i="1"/>
  <c r="H10" i="1"/>
  <c r="G10" i="1"/>
  <c r="F10" i="1"/>
  <c r="E10" i="1"/>
  <c r="D10" i="1"/>
  <c r="C10" i="1"/>
  <c r="B10" i="1"/>
  <c r="A10" i="1"/>
  <c r="P35" i="13"/>
  <c r="O35" i="13"/>
  <c r="M35" i="13"/>
  <c r="W41" i="12"/>
  <c r="U41" i="12"/>
  <c r="S41" i="12"/>
  <c r="R41" i="12"/>
  <c r="P41" i="12"/>
  <c r="P40" i="12"/>
  <c r="W34" i="12"/>
  <c r="U34" i="12"/>
  <c r="S34" i="12"/>
  <c r="P34" i="12"/>
  <c r="N34" i="12"/>
  <c r="R34" i="12"/>
  <c r="J34" i="12"/>
  <c r="I34" i="12"/>
  <c r="H34" i="12"/>
  <c r="G34" i="12"/>
  <c r="F34" i="12"/>
  <c r="E34" i="12"/>
  <c r="D34" i="12"/>
  <c r="C34" i="12"/>
  <c r="B34" i="12"/>
  <c r="A34" i="12"/>
  <c r="W33" i="12"/>
  <c r="U33" i="12"/>
  <c r="S33" i="12"/>
  <c r="P33" i="12"/>
  <c r="J33" i="12"/>
  <c r="I33" i="12"/>
  <c r="H33" i="12"/>
  <c r="G33" i="12"/>
  <c r="F33" i="12"/>
  <c r="E33" i="12"/>
  <c r="D33" i="12"/>
  <c r="C33" i="12"/>
  <c r="B33" i="12"/>
  <c r="A33" i="12"/>
  <c r="W32" i="12"/>
  <c r="U32" i="12"/>
  <c r="S32" i="12"/>
  <c r="P32" i="12"/>
  <c r="J32" i="12"/>
  <c r="I32" i="12"/>
  <c r="H32" i="12"/>
  <c r="G32" i="12"/>
  <c r="F32" i="12"/>
  <c r="E32" i="12"/>
  <c r="D32" i="12"/>
  <c r="C32" i="12"/>
  <c r="B32" i="12"/>
  <c r="A32" i="12"/>
  <c r="W31" i="12"/>
  <c r="U31" i="12"/>
  <c r="S31" i="12"/>
  <c r="P31" i="12"/>
  <c r="J31" i="12"/>
  <c r="I31" i="12"/>
  <c r="H31" i="12"/>
  <c r="G31" i="12"/>
  <c r="F31" i="12"/>
  <c r="E31" i="12"/>
  <c r="D31" i="12"/>
  <c r="C31" i="12"/>
  <c r="B31" i="12"/>
  <c r="A31" i="12"/>
  <c r="W30" i="12"/>
  <c r="U30" i="12"/>
  <c r="S30" i="12"/>
  <c r="P30" i="12"/>
  <c r="J30" i="12"/>
  <c r="I30" i="12"/>
  <c r="H30" i="12"/>
  <c r="G30" i="12"/>
  <c r="F30" i="12"/>
  <c r="E30" i="12"/>
  <c r="D30" i="12"/>
  <c r="C30" i="12"/>
  <c r="B30" i="12"/>
  <c r="A30" i="12"/>
  <c r="W29" i="12"/>
  <c r="U29" i="12"/>
  <c r="S29" i="12"/>
  <c r="P29" i="12"/>
  <c r="J29" i="12"/>
  <c r="I29" i="12"/>
  <c r="H29" i="12"/>
  <c r="G29" i="12"/>
  <c r="F29" i="12"/>
  <c r="E29" i="12"/>
  <c r="D29" i="12"/>
  <c r="C29" i="12"/>
  <c r="B29" i="12"/>
  <c r="A29" i="12"/>
  <c r="W28" i="12"/>
  <c r="U28" i="12"/>
  <c r="S28" i="12"/>
  <c r="P28" i="12"/>
  <c r="J28" i="12"/>
  <c r="I28" i="12"/>
  <c r="H28" i="12"/>
  <c r="G28" i="12"/>
  <c r="F28" i="12"/>
  <c r="E28" i="12"/>
  <c r="D28" i="12"/>
  <c r="C28" i="12"/>
  <c r="B28" i="12"/>
  <c r="A28" i="12"/>
  <c r="W27" i="12"/>
  <c r="U27" i="12"/>
  <c r="S27" i="12"/>
  <c r="P27" i="12"/>
  <c r="J27" i="12"/>
  <c r="I27" i="12"/>
  <c r="H27" i="12"/>
  <c r="G27" i="12"/>
  <c r="F27" i="12"/>
  <c r="E27" i="12"/>
  <c r="D27" i="12"/>
  <c r="C27" i="12"/>
  <c r="B27" i="12"/>
  <c r="A27" i="12"/>
  <c r="W26" i="12"/>
  <c r="U26" i="12"/>
  <c r="S26" i="12"/>
  <c r="P26" i="12"/>
  <c r="J26" i="12"/>
  <c r="I26" i="12"/>
  <c r="H26" i="12"/>
  <c r="G26" i="12"/>
  <c r="F26" i="12"/>
  <c r="E26" i="12"/>
  <c r="D26" i="12"/>
  <c r="C26" i="12"/>
  <c r="B26" i="12"/>
  <c r="A26" i="12"/>
  <c r="W25" i="12"/>
  <c r="U25" i="12"/>
  <c r="S25" i="12"/>
  <c r="P25" i="12"/>
  <c r="J25" i="12"/>
  <c r="I25" i="12"/>
  <c r="H25" i="12"/>
  <c r="G25" i="12"/>
  <c r="F25" i="12"/>
  <c r="E25" i="12"/>
  <c r="D25" i="12"/>
  <c r="C25" i="12"/>
  <c r="B25" i="12"/>
  <c r="A25" i="12"/>
  <c r="W24" i="12"/>
  <c r="U24" i="12"/>
  <c r="S24" i="12"/>
  <c r="P24" i="12"/>
  <c r="J24" i="12"/>
  <c r="I24" i="12"/>
  <c r="H24" i="12"/>
  <c r="G24" i="12"/>
  <c r="F24" i="12"/>
  <c r="E24" i="12"/>
  <c r="D24" i="12"/>
  <c r="C24" i="12"/>
  <c r="B24" i="12"/>
  <c r="A24" i="12"/>
  <c r="W23" i="12"/>
  <c r="U23" i="12"/>
  <c r="S23" i="12"/>
  <c r="P23" i="12"/>
  <c r="J23" i="12"/>
  <c r="I23" i="12"/>
  <c r="H23" i="12"/>
  <c r="G23" i="12"/>
  <c r="F23" i="12"/>
  <c r="E23" i="12"/>
  <c r="D23" i="12"/>
  <c r="C23" i="12"/>
  <c r="B23" i="12"/>
  <c r="A23" i="12"/>
  <c r="W22" i="12"/>
  <c r="U22" i="12"/>
  <c r="S22" i="12"/>
  <c r="P22" i="12"/>
  <c r="J22" i="12"/>
  <c r="I22" i="12"/>
  <c r="H22" i="12"/>
  <c r="G22" i="12"/>
  <c r="F22" i="12"/>
  <c r="E22" i="12"/>
  <c r="D22" i="12"/>
  <c r="C22" i="12"/>
  <c r="B22" i="12"/>
  <c r="A22" i="12"/>
  <c r="W21" i="12"/>
  <c r="U21" i="12"/>
  <c r="S21" i="12"/>
  <c r="P21" i="12"/>
  <c r="J21" i="12"/>
  <c r="I21" i="12"/>
  <c r="H21" i="12"/>
  <c r="G21" i="12"/>
  <c r="F21" i="12"/>
  <c r="E21" i="12"/>
  <c r="D21" i="12"/>
  <c r="C21" i="12"/>
  <c r="B21" i="12"/>
  <c r="A21" i="12"/>
  <c r="W20" i="12"/>
  <c r="U20" i="12"/>
  <c r="S20" i="12"/>
  <c r="P20" i="12"/>
  <c r="J20" i="12"/>
  <c r="I20" i="12"/>
  <c r="H20" i="12"/>
  <c r="G20" i="12"/>
  <c r="F20" i="12"/>
  <c r="E20" i="12"/>
  <c r="D20" i="12"/>
  <c r="C20" i="12"/>
  <c r="B20" i="12"/>
  <c r="A20" i="12"/>
  <c r="W19" i="12"/>
  <c r="U19" i="12"/>
  <c r="S19" i="12"/>
  <c r="P19" i="12"/>
  <c r="J19" i="12"/>
  <c r="I19" i="12"/>
  <c r="H19" i="12"/>
  <c r="G19" i="12"/>
  <c r="F19" i="12"/>
  <c r="E19" i="12"/>
  <c r="D19" i="12"/>
  <c r="C19" i="12"/>
  <c r="B19" i="12"/>
  <c r="A19" i="12"/>
  <c r="W18" i="12"/>
  <c r="U18" i="12"/>
  <c r="S18" i="12"/>
  <c r="P18" i="12"/>
  <c r="J18" i="12"/>
  <c r="I18" i="12"/>
  <c r="H18" i="12"/>
  <c r="G18" i="12"/>
  <c r="F18" i="12"/>
  <c r="E18" i="12"/>
  <c r="D18" i="12"/>
  <c r="C18" i="12"/>
  <c r="B18" i="12"/>
  <c r="A18" i="12"/>
  <c r="W17" i="12"/>
  <c r="U17" i="12"/>
  <c r="S17" i="12"/>
  <c r="P17" i="12"/>
  <c r="J17" i="12"/>
  <c r="I17" i="12"/>
  <c r="H17" i="12"/>
  <c r="G17" i="12"/>
  <c r="F17" i="12"/>
  <c r="E17" i="12"/>
  <c r="D17" i="12"/>
  <c r="C17" i="12"/>
  <c r="B17" i="12"/>
  <c r="A17" i="12"/>
  <c r="W16" i="12"/>
  <c r="U16" i="12"/>
  <c r="S16" i="12"/>
  <c r="P16" i="12"/>
  <c r="J16" i="12"/>
  <c r="I16" i="12"/>
  <c r="H16" i="12"/>
  <c r="G16" i="12"/>
  <c r="F16" i="12"/>
  <c r="E16" i="12"/>
  <c r="D16" i="12"/>
  <c r="C16" i="12"/>
  <c r="B16" i="12"/>
  <c r="A16" i="12"/>
  <c r="W15" i="12"/>
  <c r="U15" i="12"/>
  <c r="S15" i="12"/>
  <c r="P15" i="12"/>
  <c r="J15" i="12"/>
  <c r="I15" i="12"/>
  <c r="H15" i="12"/>
  <c r="G15" i="12"/>
  <c r="F15" i="12"/>
  <c r="E15" i="12"/>
  <c r="D15" i="12"/>
  <c r="C15" i="12"/>
  <c r="B15" i="12"/>
  <c r="A15" i="12"/>
  <c r="W14" i="12"/>
  <c r="U14" i="12"/>
  <c r="S14" i="12"/>
  <c r="P14" i="12"/>
  <c r="J14" i="12"/>
  <c r="I14" i="12"/>
  <c r="H14" i="12"/>
  <c r="G14" i="12"/>
  <c r="F14" i="12"/>
  <c r="E14" i="12"/>
  <c r="D14" i="12"/>
  <c r="C14" i="12"/>
  <c r="B14" i="12"/>
  <c r="A14" i="12"/>
  <c r="W13" i="12"/>
  <c r="U13" i="12"/>
  <c r="S13" i="12"/>
  <c r="P13" i="12"/>
  <c r="J13" i="12"/>
  <c r="I13" i="12"/>
  <c r="H13" i="12"/>
  <c r="G13" i="12"/>
  <c r="F13" i="12"/>
  <c r="E13" i="12"/>
  <c r="D13" i="12"/>
  <c r="C13" i="12"/>
  <c r="B13" i="12"/>
  <c r="A13" i="12"/>
  <c r="W12" i="12"/>
  <c r="U12" i="12"/>
  <c r="S12" i="12"/>
  <c r="P12" i="12"/>
  <c r="J12" i="12"/>
  <c r="I12" i="12"/>
  <c r="H12" i="12"/>
  <c r="G12" i="12"/>
  <c r="F12" i="12"/>
  <c r="E12" i="12"/>
  <c r="D12" i="12"/>
  <c r="C12" i="12"/>
  <c r="B12" i="12"/>
  <c r="A12" i="12"/>
  <c r="W11" i="12"/>
  <c r="U11" i="12"/>
  <c r="S11" i="12"/>
  <c r="P11" i="12"/>
  <c r="J11" i="12"/>
  <c r="I11" i="12"/>
  <c r="H11" i="12"/>
  <c r="G11" i="12"/>
  <c r="F11" i="12"/>
  <c r="E11" i="12"/>
  <c r="D11" i="12"/>
  <c r="C11" i="12"/>
  <c r="B11" i="12"/>
  <c r="A11" i="12"/>
  <c r="W10" i="12"/>
  <c r="W35" i="12"/>
  <c r="U10" i="12"/>
  <c r="S10" i="12"/>
  <c r="P10" i="12"/>
  <c r="J10" i="12"/>
  <c r="I10" i="12"/>
  <c r="H10" i="12"/>
  <c r="G10" i="12"/>
  <c r="F10" i="12"/>
  <c r="E10" i="12"/>
  <c r="D10" i="12"/>
  <c r="C10" i="12"/>
  <c r="B10" i="12"/>
  <c r="A10" i="12"/>
  <c r="Q35" i="12"/>
  <c r="N33" i="12"/>
  <c r="R33" i="12"/>
  <c r="R32" i="12"/>
  <c r="N32" i="12"/>
  <c r="N31" i="12"/>
  <c r="R31" i="12"/>
  <c r="X31" i="12"/>
  <c r="R30" i="12"/>
  <c r="N30" i="12"/>
  <c r="N29" i="12"/>
  <c r="R29" i="12"/>
  <c r="N28" i="12"/>
  <c r="R28" i="12"/>
  <c r="R27" i="12"/>
  <c r="X27" i="12"/>
  <c r="N27" i="12"/>
  <c r="N26" i="12"/>
  <c r="R26" i="12"/>
  <c r="N25" i="12"/>
  <c r="N24" i="12"/>
  <c r="R24" i="12"/>
  <c r="N23" i="12"/>
  <c r="R23" i="12"/>
  <c r="X23" i="12"/>
  <c r="R22" i="12"/>
  <c r="N22" i="12"/>
  <c r="N21" i="12"/>
  <c r="R21" i="12"/>
  <c r="N20" i="12"/>
  <c r="R20" i="12"/>
  <c r="N19" i="12"/>
  <c r="N18" i="12"/>
  <c r="R18" i="12"/>
  <c r="N17" i="12"/>
  <c r="N16" i="12"/>
  <c r="R16" i="12"/>
  <c r="N15" i="12"/>
  <c r="N14" i="12"/>
  <c r="R14" i="12"/>
  <c r="N13" i="12"/>
  <c r="N12" i="12"/>
  <c r="R12" i="12"/>
  <c r="N11" i="12"/>
  <c r="U35" i="12"/>
  <c r="N10" i="12"/>
  <c r="W41" i="11"/>
  <c r="U41" i="11"/>
  <c r="S41" i="11"/>
  <c r="R41" i="11"/>
  <c r="P41" i="11"/>
  <c r="P40" i="11"/>
  <c r="P35" i="11"/>
  <c r="W34" i="11"/>
  <c r="U34" i="11"/>
  <c r="S34" i="11"/>
  <c r="P34" i="11"/>
  <c r="N34" i="11"/>
  <c r="R34" i="11"/>
  <c r="J34" i="11"/>
  <c r="I34" i="11"/>
  <c r="H34" i="11"/>
  <c r="G34" i="11"/>
  <c r="F34" i="11"/>
  <c r="E34" i="11"/>
  <c r="D34" i="11"/>
  <c r="C34" i="11"/>
  <c r="B34" i="11"/>
  <c r="A34" i="11"/>
  <c r="W33" i="11"/>
  <c r="U33" i="11"/>
  <c r="S33" i="11"/>
  <c r="S40" i="11"/>
  <c r="R33" i="11"/>
  <c r="V33" i="11"/>
  <c r="P33" i="11"/>
  <c r="N33" i="11"/>
  <c r="J33" i="11"/>
  <c r="I33" i="11"/>
  <c r="H33" i="11"/>
  <c r="G33" i="11"/>
  <c r="F33" i="11"/>
  <c r="E33" i="11"/>
  <c r="D33" i="11"/>
  <c r="C33" i="11"/>
  <c r="B33" i="11"/>
  <c r="A33" i="11"/>
  <c r="W32" i="11"/>
  <c r="U32" i="11"/>
  <c r="S32" i="11"/>
  <c r="P32" i="11"/>
  <c r="J32" i="11"/>
  <c r="I32" i="11"/>
  <c r="H32" i="11"/>
  <c r="G32" i="11"/>
  <c r="F32" i="11"/>
  <c r="E32" i="11"/>
  <c r="D32" i="11"/>
  <c r="C32" i="11"/>
  <c r="B32" i="11"/>
  <c r="A32" i="11"/>
  <c r="W31" i="11"/>
  <c r="U31" i="11"/>
  <c r="S31" i="11"/>
  <c r="P31" i="11"/>
  <c r="R31" i="11"/>
  <c r="V31" i="11"/>
  <c r="J31" i="11"/>
  <c r="I31" i="11"/>
  <c r="H31" i="11"/>
  <c r="G31" i="11"/>
  <c r="F31" i="11"/>
  <c r="E31" i="11"/>
  <c r="D31" i="11"/>
  <c r="C31" i="11"/>
  <c r="B31" i="11"/>
  <c r="A31" i="11"/>
  <c r="W30" i="11"/>
  <c r="U30" i="11"/>
  <c r="S30" i="11"/>
  <c r="P30" i="11"/>
  <c r="J30" i="11"/>
  <c r="I30" i="11"/>
  <c r="H30" i="11"/>
  <c r="G30" i="11"/>
  <c r="F30" i="11"/>
  <c r="E30" i="11"/>
  <c r="D30" i="11"/>
  <c r="C30" i="11"/>
  <c r="B30" i="11"/>
  <c r="A30" i="11"/>
  <c r="W29" i="11"/>
  <c r="U29" i="11"/>
  <c r="S29" i="11"/>
  <c r="P29" i="11"/>
  <c r="J29" i="11"/>
  <c r="I29" i="11"/>
  <c r="H29" i="11"/>
  <c r="G29" i="11"/>
  <c r="F29" i="11"/>
  <c r="E29" i="11"/>
  <c r="D29" i="11"/>
  <c r="C29" i="11"/>
  <c r="B29" i="11"/>
  <c r="A29" i="11"/>
  <c r="W28" i="11"/>
  <c r="U28" i="11"/>
  <c r="S28" i="11"/>
  <c r="P28" i="11"/>
  <c r="J28" i="11"/>
  <c r="I28" i="11"/>
  <c r="H28" i="11"/>
  <c r="G28" i="11"/>
  <c r="F28" i="11"/>
  <c r="E28" i="11"/>
  <c r="D28" i="11"/>
  <c r="C28" i="11"/>
  <c r="B28" i="11"/>
  <c r="A28" i="11"/>
  <c r="W27" i="11"/>
  <c r="U27" i="11"/>
  <c r="S27" i="11"/>
  <c r="P27" i="11"/>
  <c r="R27" i="11"/>
  <c r="V27" i="11"/>
  <c r="J27" i="11"/>
  <c r="I27" i="11"/>
  <c r="H27" i="11"/>
  <c r="G27" i="11"/>
  <c r="F27" i="11"/>
  <c r="E27" i="11"/>
  <c r="D27" i="11"/>
  <c r="C27" i="11"/>
  <c r="B27" i="11"/>
  <c r="A27" i="11"/>
  <c r="W26" i="11"/>
  <c r="U26" i="11"/>
  <c r="S26" i="11"/>
  <c r="P26" i="11"/>
  <c r="J26" i="11"/>
  <c r="I26" i="11"/>
  <c r="H26" i="11"/>
  <c r="G26" i="11"/>
  <c r="F26" i="11"/>
  <c r="E26" i="11"/>
  <c r="D26" i="11"/>
  <c r="C26" i="11"/>
  <c r="B26" i="11"/>
  <c r="A26" i="11"/>
  <c r="W25" i="11"/>
  <c r="U25" i="11"/>
  <c r="S25" i="11"/>
  <c r="P25" i="11"/>
  <c r="J25" i="11"/>
  <c r="I25" i="11"/>
  <c r="H25" i="11"/>
  <c r="G25" i="11"/>
  <c r="F25" i="11"/>
  <c r="E25" i="11"/>
  <c r="D25" i="11"/>
  <c r="C25" i="11"/>
  <c r="B25" i="11"/>
  <c r="A25" i="11"/>
  <c r="W24" i="11"/>
  <c r="U24" i="11"/>
  <c r="S24" i="11"/>
  <c r="P24" i="11"/>
  <c r="J24" i="11"/>
  <c r="I24" i="11"/>
  <c r="H24" i="11"/>
  <c r="G24" i="11"/>
  <c r="F24" i="11"/>
  <c r="E24" i="11"/>
  <c r="D24" i="11"/>
  <c r="C24" i="11"/>
  <c r="B24" i="11"/>
  <c r="A24" i="11"/>
  <c r="W23" i="11"/>
  <c r="U23" i="11"/>
  <c r="S23" i="11"/>
  <c r="P23" i="11"/>
  <c r="R23" i="11"/>
  <c r="V23" i="11"/>
  <c r="J23" i="11"/>
  <c r="I23" i="11"/>
  <c r="H23" i="11"/>
  <c r="G23" i="11"/>
  <c r="F23" i="11"/>
  <c r="E23" i="11"/>
  <c r="D23" i="11"/>
  <c r="C23" i="11"/>
  <c r="B23" i="11"/>
  <c r="A23" i="11"/>
  <c r="W22" i="11"/>
  <c r="U22" i="11"/>
  <c r="S22" i="11"/>
  <c r="P22" i="11"/>
  <c r="J22" i="11"/>
  <c r="I22" i="11"/>
  <c r="H22" i="11"/>
  <c r="G22" i="11"/>
  <c r="F22" i="11"/>
  <c r="E22" i="11"/>
  <c r="D22" i="11"/>
  <c r="C22" i="11"/>
  <c r="B22" i="11"/>
  <c r="A22" i="11"/>
  <c r="W21" i="11"/>
  <c r="U21" i="11"/>
  <c r="S21" i="11"/>
  <c r="P21" i="11"/>
  <c r="J21" i="11"/>
  <c r="I21" i="11"/>
  <c r="H21" i="11"/>
  <c r="G21" i="11"/>
  <c r="F21" i="11"/>
  <c r="E21" i="11"/>
  <c r="D21" i="11"/>
  <c r="C21" i="11"/>
  <c r="B21" i="11"/>
  <c r="A21" i="11"/>
  <c r="W20" i="11"/>
  <c r="U20" i="11"/>
  <c r="S20" i="11"/>
  <c r="P20" i="11"/>
  <c r="J20" i="11"/>
  <c r="I20" i="11"/>
  <c r="H20" i="11"/>
  <c r="G20" i="11"/>
  <c r="F20" i="11"/>
  <c r="E20" i="11"/>
  <c r="D20" i="11"/>
  <c r="C20" i="11"/>
  <c r="B20" i="11"/>
  <c r="A20" i="11"/>
  <c r="W19" i="11"/>
  <c r="U19" i="11"/>
  <c r="S19" i="11"/>
  <c r="P19" i="11"/>
  <c r="R19" i="11"/>
  <c r="V19" i="11"/>
  <c r="J19" i="11"/>
  <c r="I19" i="11"/>
  <c r="H19" i="11"/>
  <c r="G19" i="11"/>
  <c r="F19" i="11"/>
  <c r="E19" i="11"/>
  <c r="D19" i="11"/>
  <c r="C19" i="11"/>
  <c r="B19" i="11"/>
  <c r="A19" i="11"/>
  <c r="W18" i="11"/>
  <c r="U18" i="11"/>
  <c r="S18" i="11"/>
  <c r="P18" i="11"/>
  <c r="J18" i="11"/>
  <c r="I18" i="11"/>
  <c r="H18" i="11"/>
  <c r="G18" i="11"/>
  <c r="F18" i="11"/>
  <c r="E18" i="11"/>
  <c r="D18" i="11"/>
  <c r="C18" i="11"/>
  <c r="B18" i="11"/>
  <c r="A18" i="11"/>
  <c r="W17" i="11"/>
  <c r="U17" i="11"/>
  <c r="S17" i="11"/>
  <c r="P17" i="11"/>
  <c r="J17" i="11"/>
  <c r="I17" i="11"/>
  <c r="H17" i="11"/>
  <c r="G17" i="11"/>
  <c r="F17" i="11"/>
  <c r="E17" i="11"/>
  <c r="D17" i="11"/>
  <c r="C17" i="11"/>
  <c r="B17" i="11"/>
  <c r="A17" i="11"/>
  <c r="W16" i="11"/>
  <c r="U16" i="11"/>
  <c r="S16" i="11"/>
  <c r="P16" i="11"/>
  <c r="J16" i="11"/>
  <c r="I16" i="11"/>
  <c r="H16" i="11"/>
  <c r="G16" i="11"/>
  <c r="F16" i="11"/>
  <c r="E16" i="11"/>
  <c r="D16" i="11"/>
  <c r="C16" i="11"/>
  <c r="B16" i="11"/>
  <c r="A16" i="11"/>
  <c r="W15" i="11"/>
  <c r="U15" i="11"/>
  <c r="S15" i="11"/>
  <c r="P15" i="11"/>
  <c r="R15" i="11"/>
  <c r="V15" i="11"/>
  <c r="J15" i="11"/>
  <c r="I15" i="11"/>
  <c r="H15" i="11"/>
  <c r="G15" i="11"/>
  <c r="F15" i="11"/>
  <c r="E15" i="11"/>
  <c r="D15" i="11"/>
  <c r="C15" i="11"/>
  <c r="B15" i="11"/>
  <c r="A15" i="11"/>
  <c r="W14" i="11"/>
  <c r="U14" i="11"/>
  <c r="S14" i="11"/>
  <c r="P14" i="11"/>
  <c r="J14" i="11"/>
  <c r="I14" i="11"/>
  <c r="H14" i="11"/>
  <c r="G14" i="11"/>
  <c r="F14" i="11"/>
  <c r="E14" i="11"/>
  <c r="D14" i="11"/>
  <c r="C14" i="11"/>
  <c r="B14" i="11"/>
  <c r="A14" i="11"/>
  <c r="W13" i="11"/>
  <c r="U13" i="11"/>
  <c r="S13" i="11"/>
  <c r="P13" i="11"/>
  <c r="J13" i="11"/>
  <c r="I13" i="11"/>
  <c r="H13" i="11"/>
  <c r="G13" i="11"/>
  <c r="F13" i="11"/>
  <c r="E13" i="11"/>
  <c r="D13" i="11"/>
  <c r="C13" i="11"/>
  <c r="B13" i="11"/>
  <c r="A13" i="11"/>
  <c r="W12" i="11"/>
  <c r="U12" i="11"/>
  <c r="S12" i="11"/>
  <c r="P12" i="11"/>
  <c r="J12" i="11"/>
  <c r="I12" i="11"/>
  <c r="H12" i="11"/>
  <c r="G12" i="11"/>
  <c r="F12" i="11"/>
  <c r="E12" i="11"/>
  <c r="D12" i="11"/>
  <c r="C12" i="11"/>
  <c r="B12" i="11"/>
  <c r="A12" i="11"/>
  <c r="W11" i="11"/>
  <c r="U11" i="11"/>
  <c r="S11" i="11"/>
  <c r="P11" i="11"/>
  <c r="R11" i="11"/>
  <c r="V11" i="11"/>
  <c r="J11" i="11"/>
  <c r="I11" i="11"/>
  <c r="H11" i="11"/>
  <c r="G11" i="11"/>
  <c r="F11" i="11"/>
  <c r="E11" i="11"/>
  <c r="D11" i="11"/>
  <c r="C11" i="11"/>
  <c r="B11" i="11"/>
  <c r="A11" i="11"/>
  <c r="W10" i="11"/>
  <c r="U10" i="11"/>
  <c r="U40" i="11"/>
  <c r="S10" i="11"/>
  <c r="P10" i="11"/>
  <c r="J10" i="11"/>
  <c r="I10" i="11"/>
  <c r="H10" i="11"/>
  <c r="G10" i="11"/>
  <c r="F10" i="11"/>
  <c r="E10" i="11"/>
  <c r="D10" i="11"/>
  <c r="C10" i="11"/>
  <c r="B10" i="11"/>
  <c r="A10" i="11"/>
  <c r="Q35" i="11"/>
  <c r="N32" i="11"/>
  <c r="R32" i="11"/>
  <c r="N31" i="11"/>
  <c r="R30" i="11"/>
  <c r="X30" i="11"/>
  <c r="N30" i="11"/>
  <c r="N29" i="11"/>
  <c r="N28" i="11"/>
  <c r="R28" i="11"/>
  <c r="N27" i="11"/>
  <c r="R26" i="11"/>
  <c r="N26" i="11"/>
  <c r="N25" i="11"/>
  <c r="N24" i="11"/>
  <c r="N23" i="11"/>
  <c r="R22" i="11"/>
  <c r="X22" i="11"/>
  <c r="N22" i="11"/>
  <c r="N21" i="11"/>
  <c r="N20" i="11"/>
  <c r="R20" i="11"/>
  <c r="N19" i="11"/>
  <c r="R18" i="11"/>
  <c r="V18" i="11"/>
  <c r="N18" i="11"/>
  <c r="N17" i="11"/>
  <c r="N16" i="11"/>
  <c r="N15" i="11"/>
  <c r="R14" i="11"/>
  <c r="N14" i="11"/>
  <c r="N13" i="11"/>
  <c r="N12" i="11"/>
  <c r="N11" i="11"/>
  <c r="W35" i="11"/>
  <c r="R10" i="11"/>
  <c r="N10" i="11"/>
  <c r="W40" i="10"/>
  <c r="U40" i="10"/>
  <c r="S40" i="10"/>
  <c r="R40" i="10"/>
  <c r="P40" i="10"/>
  <c r="W33" i="10"/>
  <c r="U33" i="10"/>
  <c r="S33" i="10"/>
  <c r="P33" i="10"/>
  <c r="N33" i="10"/>
  <c r="J33" i="10"/>
  <c r="I33" i="10"/>
  <c r="H33" i="10"/>
  <c r="G33" i="10"/>
  <c r="F33" i="10"/>
  <c r="E33" i="10"/>
  <c r="D33" i="10"/>
  <c r="C33" i="10"/>
  <c r="B33" i="10"/>
  <c r="A33" i="10"/>
  <c r="W32" i="10"/>
  <c r="U32" i="10"/>
  <c r="S32" i="10"/>
  <c r="P32" i="10"/>
  <c r="J32" i="10"/>
  <c r="I32" i="10"/>
  <c r="H32" i="10"/>
  <c r="G32" i="10"/>
  <c r="F32" i="10"/>
  <c r="E32" i="10"/>
  <c r="D32" i="10"/>
  <c r="C32" i="10"/>
  <c r="B32" i="10"/>
  <c r="A32" i="10"/>
  <c r="W31" i="10"/>
  <c r="U31" i="10"/>
  <c r="S31" i="10"/>
  <c r="P31" i="10"/>
  <c r="J31" i="10"/>
  <c r="I31" i="10"/>
  <c r="H31" i="10"/>
  <c r="G31" i="10"/>
  <c r="F31" i="10"/>
  <c r="E31" i="10"/>
  <c r="D31" i="10"/>
  <c r="C31" i="10"/>
  <c r="B31" i="10"/>
  <c r="A31" i="10"/>
  <c r="W30" i="10"/>
  <c r="U30" i="10"/>
  <c r="S30" i="10"/>
  <c r="P30" i="10"/>
  <c r="J30" i="10"/>
  <c r="I30" i="10"/>
  <c r="H30" i="10"/>
  <c r="G30" i="10"/>
  <c r="F30" i="10"/>
  <c r="E30" i="10"/>
  <c r="D30" i="10"/>
  <c r="C30" i="10"/>
  <c r="B30" i="10"/>
  <c r="A30" i="10"/>
  <c r="W29" i="10"/>
  <c r="U29" i="10"/>
  <c r="S29" i="10"/>
  <c r="P29" i="10"/>
  <c r="J29" i="10"/>
  <c r="I29" i="10"/>
  <c r="H29" i="10"/>
  <c r="G29" i="10"/>
  <c r="F29" i="10"/>
  <c r="E29" i="10"/>
  <c r="D29" i="10"/>
  <c r="C29" i="10"/>
  <c r="B29" i="10"/>
  <c r="A29" i="10"/>
  <c r="W28" i="10"/>
  <c r="U28" i="10"/>
  <c r="S28" i="10"/>
  <c r="P28" i="10"/>
  <c r="J28" i="10"/>
  <c r="I28" i="10"/>
  <c r="H28" i="10"/>
  <c r="G28" i="10"/>
  <c r="F28" i="10"/>
  <c r="E28" i="10"/>
  <c r="D28" i="10"/>
  <c r="C28" i="10"/>
  <c r="B28" i="10"/>
  <c r="A28" i="10"/>
  <c r="W27" i="10"/>
  <c r="U27" i="10"/>
  <c r="S27" i="10"/>
  <c r="P27" i="10"/>
  <c r="J27" i="10"/>
  <c r="I27" i="10"/>
  <c r="H27" i="10"/>
  <c r="G27" i="10"/>
  <c r="F27" i="10"/>
  <c r="E27" i="10"/>
  <c r="D27" i="10"/>
  <c r="C27" i="10"/>
  <c r="B27" i="10"/>
  <c r="A27" i="10"/>
  <c r="W26" i="10"/>
  <c r="U26" i="10"/>
  <c r="S26" i="10"/>
  <c r="P26" i="10"/>
  <c r="R26" i="10"/>
  <c r="V26" i="10"/>
  <c r="J26" i="10"/>
  <c r="I26" i="10"/>
  <c r="H26" i="10"/>
  <c r="G26" i="10"/>
  <c r="F26" i="10"/>
  <c r="E26" i="10"/>
  <c r="D26" i="10"/>
  <c r="C26" i="10"/>
  <c r="B26" i="10"/>
  <c r="A26" i="10"/>
  <c r="W25" i="10"/>
  <c r="U25" i="10"/>
  <c r="S25" i="10"/>
  <c r="P25" i="10"/>
  <c r="J25" i="10"/>
  <c r="I25" i="10"/>
  <c r="H25" i="10"/>
  <c r="G25" i="10"/>
  <c r="F25" i="10"/>
  <c r="E25" i="10"/>
  <c r="D25" i="10"/>
  <c r="C25" i="10"/>
  <c r="B25" i="10"/>
  <c r="A25" i="10"/>
  <c r="W24" i="10"/>
  <c r="U24" i="10"/>
  <c r="S24" i="10"/>
  <c r="P24" i="10"/>
  <c r="J24" i="10"/>
  <c r="I24" i="10"/>
  <c r="H24" i="10"/>
  <c r="G24" i="10"/>
  <c r="F24" i="10"/>
  <c r="E24" i="10"/>
  <c r="D24" i="10"/>
  <c r="C24" i="10"/>
  <c r="B24" i="10"/>
  <c r="A24" i="10"/>
  <c r="W23" i="10"/>
  <c r="U23" i="10"/>
  <c r="S23" i="10"/>
  <c r="P23" i="10"/>
  <c r="J23" i="10"/>
  <c r="I23" i="10"/>
  <c r="H23" i="10"/>
  <c r="G23" i="10"/>
  <c r="F23" i="10"/>
  <c r="E23" i="10"/>
  <c r="D23" i="10"/>
  <c r="C23" i="10"/>
  <c r="B23" i="10"/>
  <c r="A23" i="10"/>
  <c r="W22" i="10"/>
  <c r="U22" i="10"/>
  <c r="S22" i="10"/>
  <c r="P22" i="10"/>
  <c r="J22" i="10"/>
  <c r="I22" i="10"/>
  <c r="H22" i="10"/>
  <c r="G22" i="10"/>
  <c r="F22" i="10"/>
  <c r="E22" i="10"/>
  <c r="D22" i="10"/>
  <c r="C22" i="10"/>
  <c r="B22" i="10"/>
  <c r="A22" i="10"/>
  <c r="W21" i="10"/>
  <c r="U21" i="10"/>
  <c r="S21" i="10"/>
  <c r="P21" i="10"/>
  <c r="J21" i="10"/>
  <c r="I21" i="10"/>
  <c r="H21" i="10"/>
  <c r="G21" i="10"/>
  <c r="F21" i="10"/>
  <c r="E21" i="10"/>
  <c r="D21" i="10"/>
  <c r="C21" i="10"/>
  <c r="B21" i="10"/>
  <c r="A21" i="10"/>
  <c r="W20" i="10"/>
  <c r="U20" i="10"/>
  <c r="S20" i="10"/>
  <c r="P20" i="10"/>
  <c r="J20" i="10"/>
  <c r="I20" i="10"/>
  <c r="H20" i="10"/>
  <c r="G20" i="10"/>
  <c r="F20" i="10"/>
  <c r="E20" i="10"/>
  <c r="D20" i="10"/>
  <c r="C20" i="10"/>
  <c r="B20" i="10"/>
  <c r="A20" i="10"/>
  <c r="W19" i="10"/>
  <c r="U19" i="10"/>
  <c r="S19" i="10"/>
  <c r="P19" i="10"/>
  <c r="J19" i="10"/>
  <c r="I19" i="10"/>
  <c r="H19" i="10"/>
  <c r="G19" i="10"/>
  <c r="F19" i="10"/>
  <c r="E19" i="10"/>
  <c r="D19" i="10"/>
  <c r="C19" i="10"/>
  <c r="B19" i="10"/>
  <c r="A19" i="10"/>
  <c r="W18" i="10"/>
  <c r="U18" i="10"/>
  <c r="S18" i="10"/>
  <c r="P18" i="10"/>
  <c r="R18" i="10"/>
  <c r="X18" i="10"/>
  <c r="J18" i="10"/>
  <c r="I18" i="10"/>
  <c r="H18" i="10"/>
  <c r="G18" i="10"/>
  <c r="F18" i="10"/>
  <c r="E18" i="10"/>
  <c r="D18" i="10"/>
  <c r="C18" i="10"/>
  <c r="B18" i="10"/>
  <c r="A18" i="10"/>
  <c r="W17" i="10"/>
  <c r="U17" i="10"/>
  <c r="S17" i="10"/>
  <c r="P17" i="10"/>
  <c r="J17" i="10"/>
  <c r="I17" i="10"/>
  <c r="H17" i="10"/>
  <c r="G17" i="10"/>
  <c r="F17" i="10"/>
  <c r="E17" i="10"/>
  <c r="D17" i="10"/>
  <c r="C17" i="10"/>
  <c r="B17" i="10"/>
  <c r="A17" i="10"/>
  <c r="W16" i="10"/>
  <c r="U16" i="10"/>
  <c r="S16" i="10"/>
  <c r="P16" i="10"/>
  <c r="J16" i="10"/>
  <c r="I16" i="10"/>
  <c r="H16" i="10"/>
  <c r="G16" i="10"/>
  <c r="F16" i="10"/>
  <c r="E16" i="10"/>
  <c r="D16" i="10"/>
  <c r="C16" i="10"/>
  <c r="B16" i="10"/>
  <c r="A16" i="10"/>
  <c r="W15" i="10"/>
  <c r="U15" i="10"/>
  <c r="S15" i="10"/>
  <c r="P15" i="10"/>
  <c r="J15" i="10"/>
  <c r="I15" i="10"/>
  <c r="H15" i="10"/>
  <c r="G15" i="10"/>
  <c r="F15" i="10"/>
  <c r="E15" i="10"/>
  <c r="D15" i="10"/>
  <c r="C15" i="10"/>
  <c r="B15" i="10"/>
  <c r="A15" i="10"/>
  <c r="W14" i="10"/>
  <c r="U14" i="10"/>
  <c r="S14" i="10"/>
  <c r="P14" i="10"/>
  <c r="J14" i="10"/>
  <c r="I14" i="10"/>
  <c r="H14" i="10"/>
  <c r="G14" i="10"/>
  <c r="F14" i="10"/>
  <c r="E14" i="10"/>
  <c r="D14" i="10"/>
  <c r="C14" i="10"/>
  <c r="B14" i="10"/>
  <c r="A14" i="10"/>
  <c r="W13" i="10"/>
  <c r="U13" i="10"/>
  <c r="S13" i="10"/>
  <c r="P13" i="10"/>
  <c r="J13" i="10"/>
  <c r="I13" i="10"/>
  <c r="H13" i="10"/>
  <c r="G13" i="10"/>
  <c r="F13" i="10"/>
  <c r="E13" i="10"/>
  <c r="D13" i="10"/>
  <c r="C13" i="10"/>
  <c r="B13" i="10"/>
  <c r="A13" i="10"/>
  <c r="W12" i="10"/>
  <c r="U12" i="10"/>
  <c r="S12" i="10"/>
  <c r="P12" i="10"/>
  <c r="J12" i="10"/>
  <c r="I12" i="10"/>
  <c r="H12" i="10"/>
  <c r="G12" i="10"/>
  <c r="F12" i="10"/>
  <c r="E12" i="10"/>
  <c r="D12" i="10"/>
  <c r="C12" i="10"/>
  <c r="B12" i="10"/>
  <c r="A12" i="10"/>
  <c r="W11" i="10"/>
  <c r="U11" i="10"/>
  <c r="U34" i="10"/>
  <c r="S11" i="10"/>
  <c r="P11" i="10"/>
  <c r="J11" i="10"/>
  <c r="I11" i="10"/>
  <c r="H11" i="10"/>
  <c r="G11" i="10"/>
  <c r="F11" i="10"/>
  <c r="E11" i="10"/>
  <c r="D11" i="10"/>
  <c r="C11" i="10"/>
  <c r="B11" i="10"/>
  <c r="A11" i="10"/>
  <c r="W10" i="10"/>
  <c r="U10" i="10"/>
  <c r="U39" i="10"/>
  <c r="U41" i="10"/>
  <c r="S10" i="10"/>
  <c r="P10" i="10"/>
  <c r="P39" i="10"/>
  <c r="J10" i="10"/>
  <c r="I10" i="10"/>
  <c r="H10" i="10"/>
  <c r="G10" i="10"/>
  <c r="F10" i="10"/>
  <c r="E10" i="10"/>
  <c r="D10" i="10"/>
  <c r="C10" i="10"/>
  <c r="B10" i="10"/>
  <c r="A10" i="10"/>
  <c r="Q34" i="10"/>
  <c r="N32" i="10"/>
  <c r="R31" i="10"/>
  <c r="N31" i="10"/>
  <c r="R30" i="10"/>
  <c r="X30" i="10"/>
  <c r="N30" i="10"/>
  <c r="N29" i="10"/>
  <c r="R29" i="10"/>
  <c r="N28" i="10"/>
  <c r="R27" i="10"/>
  <c r="N27" i="10"/>
  <c r="N26" i="10"/>
  <c r="N25" i="10"/>
  <c r="R25" i="10"/>
  <c r="N24" i="10"/>
  <c r="R23" i="10"/>
  <c r="N23" i="10"/>
  <c r="R22" i="10"/>
  <c r="V22" i="10"/>
  <c r="N22" i="10"/>
  <c r="N21" i="10"/>
  <c r="R21" i="10"/>
  <c r="N20" i="10"/>
  <c r="R19" i="10"/>
  <c r="N19" i="10"/>
  <c r="N18" i="10"/>
  <c r="N17" i="10"/>
  <c r="R17" i="10"/>
  <c r="N16" i="10"/>
  <c r="R15" i="10"/>
  <c r="N15" i="10"/>
  <c r="N14" i="10"/>
  <c r="N13" i="10"/>
  <c r="R13" i="10"/>
  <c r="N12" i="10"/>
  <c r="R11" i="10"/>
  <c r="N11" i="10"/>
  <c r="N10" i="10"/>
  <c r="W31" i="9"/>
  <c r="W30" i="9"/>
  <c r="W29" i="9"/>
  <c r="W28" i="9"/>
  <c r="W27" i="9"/>
  <c r="W26" i="9"/>
  <c r="W25" i="9"/>
  <c r="W24" i="9"/>
  <c r="W23" i="9"/>
  <c r="W22" i="9"/>
  <c r="W21" i="9"/>
  <c r="W20" i="9"/>
  <c r="W19" i="9"/>
  <c r="W18" i="9"/>
  <c r="W17" i="9"/>
  <c r="W16" i="9"/>
  <c r="W15" i="9"/>
  <c r="W14" i="9"/>
  <c r="W13" i="9"/>
  <c r="W12" i="9"/>
  <c r="W11" i="9"/>
  <c r="W10" i="9"/>
  <c r="U31" i="9"/>
  <c r="U30" i="9"/>
  <c r="U29" i="9"/>
  <c r="U28" i="9"/>
  <c r="U27" i="9"/>
  <c r="U26" i="9"/>
  <c r="U25" i="9"/>
  <c r="U24" i="9"/>
  <c r="U23" i="9"/>
  <c r="U22" i="9"/>
  <c r="U21" i="9"/>
  <c r="U20" i="9"/>
  <c r="U19" i="9"/>
  <c r="U18" i="9"/>
  <c r="U17" i="9"/>
  <c r="U16" i="9"/>
  <c r="U15" i="9"/>
  <c r="U14" i="9"/>
  <c r="U13" i="9"/>
  <c r="U12" i="9"/>
  <c r="U11" i="9"/>
  <c r="U10" i="9"/>
  <c r="S31" i="9"/>
  <c r="S30" i="9"/>
  <c r="S29" i="9"/>
  <c r="S28" i="9"/>
  <c r="S27" i="9"/>
  <c r="S26" i="9"/>
  <c r="S25" i="9"/>
  <c r="S24" i="9"/>
  <c r="S23" i="9"/>
  <c r="S22" i="9"/>
  <c r="S21" i="9"/>
  <c r="S20" i="9"/>
  <c r="S19" i="9"/>
  <c r="S18" i="9"/>
  <c r="S17" i="9"/>
  <c r="S16" i="9"/>
  <c r="S15" i="9"/>
  <c r="S14" i="9"/>
  <c r="S13" i="9"/>
  <c r="S12" i="9"/>
  <c r="S36" i="9" s="1"/>
  <c r="S11" i="9"/>
  <c r="S10" i="9"/>
  <c r="P31" i="9"/>
  <c r="P30" i="9"/>
  <c r="P29" i="9"/>
  <c r="P28" i="9"/>
  <c r="P27" i="9"/>
  <c r="P26" i="9"/>
  <c r="P25" i="9"/>
  <c r="P24" i="9"/>
  <c r="P23" i="9"/>
  <c r="P22" i="9"/>
  <c r="P21" i="9"/>
  <c r="P20" i="9"/>
  <c r="P19" i="9"/>
  <c r="P18" i="9"/>
  <c r="P17" i="9"/>
  <c r="P16" i="9"/>
  <c r="P15" i="9"/>
  <c r="P14" i="9"/>
  <c r="P13" i="9"/>
  <c r="P12" i="9"/>
  <c r="P11" i="9"/>
  <c r="P10" i="9"/>
  <c r="J31" i="9"/>
  <c r="J30" i="9"/>
  <c r="J29" i="9"/>
  <c r="J28" i="9"/>
  <c r="J27" i="9"/>
  <c r="J26" i="9"/>
  <c r="J25" i="9"/>
  <c r="J24" i="9"/>
  <c r="J23" i="9"/>
  <c r="J22" i="9"/>
  <c r="J21" i="9"/>
  <c r="J20" i="9"/>
  <c r="J19" i="9"/>
  <c r="J18" i="9"/>
  <c r="J17" i="9"/>
  <c r="J16" i="9"/>
  <c r="J15" i="9"/>
  <c r="J14" i="9"/>
  <c r="J13" i="9"/>
  <c r="J12" i="9"/>
  <c r="J11" i="9"/>
  <c r="J10" i="9"/>
  <c r="I31" i="9"/>
  <c r="I30" i="9"/>
  <c r="I29" i="9"/>
  <c r="I28" i="9"/>
  <c r="I27" i="9"/>
  <c r="I26" i="9"/>
  <c r="I25" i="9"/>
  <c r="I24" i="9"/>
  <c r="I23" i="9"/>
  <c r="I22" i="9"/>
  <c r="I21" i="9"/>
  <c r="I20" i="9"/>
  <c r="I19" i="9"/>
  <c r="I18" i="9"/>
  <c r="I17" i="9"/>
  <c r="I16" i="9"/>
  <c r="I15" i="9"/>
  <c r="I14" i="9"/>
  <c r="I13" i="9"/>
  <c r="I12" i="9"/>
  <c r="I11" i="9"/>
  <c r="I10" i="9"/>
  <c r="H31" i="9"/>
  <c r="H30" i="9"/>
  <c r="H29" i="9"/>
  <c r="H28" i="9"/>
  <c r="H27" i="9"/>
  <c r="H26" i="9"/>
  <c r="H25" i="9"/>
  <c r="H24" i="9"/>
  <c r="H23" i="9"/>
  <c r="H22" i="9"/>
  <c r="H21" i="9"/>
  <c r="H20" i="9"/>
  <c r="H19" i="9"/>
  <c r="H18" i="9"/>
  <c r="H17" i="9"/>
  <c r="H16" i="9"/>
  <c r="H15" i="9"/>
  <c r="H14" i="9"/>
  <c r="H13" i="9"/>
  <c r="H12" i="9"/>
  <c r="H11" i="9"/>
  <c r="H10" i="9"/>
  <c r="G31" i="9"/>
  <c r="G30" i="9"/>
  <c r="G29" i="9"/>
  <c r="G28" i="9"/>
  <c r="G27" i="9"/>
  <c r="G26" i="9"/>
  <c r="G25" i="9"/>
  <c r="G24" i="9"/>
  <c r="G23" i="9"/>
  <c r="G22" i="9"/>
  <c r="G21" i="9"/>
  <c r="G20" i="9"/>
  <c r="G19" i="9"/>
  <c r="G18" i="9"/>
  <c r="G17" i="9"/>
  <c r="G16" i="9"/>
  <c r="G15" i="9"/>
  <c r="G14" i="9"/>
  <c r="G13" i="9"/>
  <c r="G12" i="9"/>
  <c r="G11" i="9"/>
  <c r="G10" i="9"/>
  <c r="F31" i="9"/>
  <c r="F30" i="9"/>
  <c r="F29" i="9"/>
  <c r="F28" i="9"/>
  <c r="F27" i="9"/>
  <c r="F26" i="9"/>
  <c r="F25" i="9"/>
  <c r="F24" i="9"/>
  <c r="F23" i="9"/>
  <c r="F22" i="9"/>
  <c r="F21" i="9"/>
  <c r="F20" i="9"/>
  <c r="F19" i="9"/>
  <c r="F18" i="9"/>
  <c r="F17" i="9"/>
  <c r="F16" i="9"/>
  <c r="F15" i="9"/>
  <c r="F14" i="9"/>
  <c r="F13" i="9"/>
  <c r="F12" i="9"/>
  <c r="F11" i="9"/>
  <c r="F10" i="9"/>
  <c r="E31" i="9"/>
  <c r="E30" i="9"/>
  <c r="E29" i="9"/>
  <c r="E28" i="9"/>
  <c r="E27" i="9"/>
  <c r="E26" i="9"/>
  <c r="E25" i="9"/>
  <c r="E24" i="9"/>
  <c r="E23" i="9"/>
  <c r="E22" i="9"/>
  <c r="E21" i="9"/>
  <c r="E20" i="9"/>
  <c r="E19" i="9"/>
  <c r="E18" i="9"/>
  <c r="E17" i="9"/>
  <c r="E16" i="9"/>
  <c r="E15" i="9"/>
  <c r="E14" i="9"/>
  <c r="E13" i="9"/>
  <c r="E12" i="9"/>
  <c r="E11" i="9"/>
  <c r="E10" i="9"/>
  <c r="D31" i="9"/>
  <c r="D30" i="9"/>
  <c r="D29" i="9"/>
  <c r="D28" i="9"/>
  <c r="D27" i="9"/>
  <c r="D26" i="9"/>
  <c r="D25" i="9"/>
  <c r="D24" i="9"/>
  <c r="D23" i="9"/>
  <c r="D22" i="9"/>
  <c r="D21" i="9"/>
  <c r="D20" i="9"/>
  <c r="D19" i="9"/>
  <c r="D18" i="9"/>
  <c r="D17" i="9"/>
  <c r="D16" i="9"/>
  <c r="D15" i="9"/>
  <c r="D14" i="9"/>
  <c r="D13" i="9"/>
  <c r="D12" i="9"/>
  <c r="D11" i="9"/>
  <c r="D10" i="9"/>
  <c r="C31" i="9"/>
  <c r="C30" i="9"/>
  <c r="C29" i="9"/>
  <c r="C28" i="9"/>
  <c r="C27" i="9"/>
  <c r="C26" i="9"/>
  <c r="C25" i="9"/>
  <c r="C24" i="9"/>
  <c r="C23" i="9"/>
  <c r="C22" i="9"/>
  <c r="C21" i="9"/>
  <c r="C20" i="9"/>
  <c r="C19" i="9"/>
  <c r="C18" i="9"/>
  <c r="C17" i="9"/>
  <c r="C16" i="9"/>
  <c r="C15" i="9"/>
  <c r="C14" i="9"/>
  <c r="C13" i="9"/>
  <c r="C12" i="9"/>
  <c r="C11" i="9"/>
  <c r="C10" i="9"/>
  <c r="B31" i="9"/>
  <c r="B30" i="9"/>
  <c r="B29" i="9"/>
  <c r="B28" i="9"/>
  <c r="B27" i="9"/>
  <c r="B26" i="9"/>
  <c r="B25" i="9"/>
  <c r="B24" i="9"/>
  <c r="B23" i="9"/>
  <c r="B22" i="9"/>
  <c r="B21" i="9"/>
  <c r="B20" i="9"/>
  <c r="B19" i="9"/>
  <c r="B18" i="9"/>
  <c r="B17" i="9"/>
  <c r="B16" i="9"/>
  <c r="B15" i="9"/>
  <c r="B14" i="9"/>
  <c r="B13" i="9"/>
  <c r="B12" i="9"/>
  <c r="B11" i="9"/>
  <c r="B10" i="9"/>
  <c r="N10" i="9"/>
  <c r="R10" i="9" s="1"/>
  <c r="N11" i="9"/>
  <c r="N12" i="9"/>
  <c r="N13" i="9"/>
  <c r="R13" i="9" s="1"/>
  <c r="N14" i="9"/>
  <c r="R14" i="9" s="1"/>
  <c r="N15" i="9"/>
  <c r="N16" i="9"/>
  <c r="R16" i="9" s="1"/>
  <c r="N17" i="9"/>
  <c r="R17" i="9" s="1"/>
  <c r="N18" i="9"/>
  <c r="R18" i="9" s="1"/>
  <c r="N19" i="9"/>
  <c r="N20" i="9"/>
  <c r="N21" i="9"/>
  <c r="R21" i="9" s="1"/>
  <c r="N22" i="9"/>
  <c r="R22" i="9" s="1"/>
  <c r="N23" i="9"/>
  <c r="N24" i="9"/>
  <c r="R24" i="9" s="1"/>
  <c r="N25" i="9"/>
  <c r="R25" i="9" s="1"/>
  <c r="N26" i="9"/>
  <c r="R26" i="9" s="1"/>
  <c r="N27" i="9"/>
  <c r="N28" i="9"/>
  <c r="R28" i="9" s="1"/>
  <c r="N29" i="9"/>
  <c r="R29" i="9" s="1"/>
  <c r="N30" i="9"/>
  <c r="R30" i="9" s="1"/>
  <c r="N31" i="9"/>
  <c r="Q36" i="9"/>
  <c r="A31" i="9"/>
  <c r="A30" i="9"/>
  <c r="A29" i="9"/>
  <c r="A28" i="9"/>
  <c r="A27" i="9"/>
  <c r="A26" i="9"/>
  <c r="A25" i="9"/>
  <c r="A24" i="9"/>
  <c r="A23" i="9"/>
  <c r="A22" i="9"/>
  <c r="A21" i="9"/>
  <c r="A20" i="9"/>
  <c r="A19" i="9"/>
  <c r="A18" i="9"/>
  <c r="A17" i="9"/>
  <c r="A16" i="9"/>
  <c r="A15" i="9"/>
  <c r="A14" i="9"/>
  <c r="A13" i="9"/>
  <c r="A12" i="9"/>
  <c r="A11" i="9"/>
  <c r="A10" i="9"/>
  <c r="W32" i="8"/>
  <c r="U32" i="8"/>
  <c r="S32" i="8"/>
  <c r="P32" i="8"/>
  <c r="J32" i="8"/>
  <c r="I32" i="8"/>
  <c r="H32" i="8"/>
  <c r="G32" i="8"/>
  <c r="F32" i="8"/>
  <c r="E32" i="8"/>
  <c r="D32" i="8"/>
  <c r="C32" i="8"/>
  <c r="B32" i="8"/>
  <c r="A32" i="8"/>
  <c r="W31" i="8"/>
  <c r="U31" i="8"/>
  <c r="S31" i="8"/>
  <c r="P31" i="8"/>
  <c r="J31" i="8"/>
  <c r="I31" i="8"/>
  <c r="H31" i="8"/>
  <c r="G31" i="8"/>
  <c r="F31" i="8"/>
  <c r="E31" i="8"/>
  <c r="D31" i="8"/>
  <c r="C31" i="8"/>
  <c r="B31" i="8"/>
  <c r="A31" i="8"/>
  <c r="W30" i="8"/>
  <c r="U30" i="8"/>
  <c r="S30" i="8"/>
  <c r="P30" i="8"/>
  <c r="J30" i="8"/>
  <c r="I30" i="8"/>
  <c r="H30" i="8"/>
  <c r="G30" i="8"/>
  <c r="F30" i="8"/>
  <c r="E30" i="8"/>
  <c r="D30" i="8"/>
  <c r="C30" i="8"/>
  <c r="B30" i="8"/>
  <c r="A30" i="8"/>
  <c r="W29" i="8"/>
  <c r="U29" i="8"/>
  <c r="S29" i="8"/>
  <c r="P29" i="8"/>
  <c r="J29" i="8"/>
  <c r="I29" i="8"/>
  <c r="H29" i="8"/>
  <c r="G29" i="8"/>
  <c r="F29" i="8"/>
  <c r="E29" i="8"/>
  <c r="D29" i="8"/>
  <c r="C29" i="8"/>
  <c r="B29" i="8"/>
  <c r="A29" i="8"/>
  <c r="W28" i="8"/>
  <c r="U28" i="8"/>
  <c r="S28" i="8"/>
  <c r="P28" i="8"/>
  <c r="J28" i="8"/>
  <c r="I28" i="8"/>
  <c r="H28" i="8"/>
  <c r="G28" i="8"/>
  <c r="F28" i="8"/>
  <c r="E28" i="8"/>
  <c r="D28" i="8"/>
  <c r="C28" i="8"/>
  <c r="B28" i="8"/>
  <c r="A28" i="8"/>
  <c r="W27" i="8"/>
  <c r="U27" i="8"/>
  <c r="S27" i="8"/>
  <c r="P27" i="8"/>
  <c r="J27" i="8"/>
  <c r="I27" i="8"/>
  <c r="H27" i="8"/>
  <c r="G27" i="8"/>
  <c r="F27" i="8"/>
  <c r="E27" i="8"/>
  <c r="D27" i="8"/>
  <c r="C27" i="8"/>
  <c r="B27" i="8"/>
  <c r="A27" i="8"/>
  <c r="W26" i="8"/>
  <c r="U26" i="8"/>
  <c r="S26" i="8"/>
  <c r="P26" i="8"/>
  <c r="J26" i="8"/>
  <c r="I26" i="8"/>
  <c r="H26" i="8"/>
  <c r="G26" i="8"/>
  <c r="F26" i="8"/>
  <c r="E26" i="8"/>
  <c r="D26" i="8"/>
  <c r="C26" i="8"/>
  <c r="B26" i="8"/>
  <c r="A26" i="8"/>
  <c r="W25" i="8"/>
  <c r="U25" i="8"/>
  <c r="S25" i="8"/>
  <c r="P25" i="8"/>
  <c r="J25" i="8"/>
  <c r="I25" i="8"/>
  <c r="H25" i="8"/>
  <c r="G25" i="8"/>
  <c r="F25" i="8"/>
  <c r="E25" i="8"/>
  <c r="D25" i="8"/>
  <c r="C25" i="8"/>
  <c r="B25" i="8"/>
  <c r="A25" i="8"/>
  <c r="W24" i="8"/>
  <c r="U24" i="8"/>
  <c r="S24" i="8"/>
  <c r="P24" i="8"/>
  <c r="J24" i="8"/>
  <c r="I24" i="8"/>
  <c r="H24" i="8"/>
  <c r="G24" i="8"/>
  <c r="F24" i="8"/>
  <c r="E24" i="8"/>
  <c r="D24" i="8"/>
  <c r="C24" i="8"/>
  <c r="B24" i="8"/>
  <c r="A24" i="8"/>
  <c r="W23" i="8"/>
  <c r="U23" i="8"/>
  <c r="S23" i="8"/>
  <c r="P23" i="8"/>
  <c r="J23" i="8"/>
  <c r="I23" i="8"/>
  <c r="H23" i="8"/>
  <c r="G23" i="8"/>
  <c r="F23" i="8"/>
  <c r="E23" i="8"/>
  <c r="D23" i="8"/>
  <c r="C23" i="8"/>
  <c r="B23" i="8"/>
  <c r="A23" i="8"/>
  <c r="W22" i="8"/>
  <c r="U22" i="8"/>
  <c r="S22" i="8"/>
  <c r="P22" i="8"/>
  <c r="J22" i="8"/>
  <c r="I22" i="8"/>
  <c r="H22" i="8"/>
  <c r="G22" i="8"/>
  <c r="F22" i="8"/>
  <c r="E22" i="8"/>
  <c r="D22" i="8"/>
  <c r="C22" i="8"/>
  <c r="B22" i="8"/>
  <c r="A22" i="8"/>
  <c r="W21" i="8"/>
  <c r="U21" i="8"/>
  <c r="S21" i="8"/>
  <c r="P21" i="8"/>
  <c r="J21" i="8"/>
  <c r="I21" i="8"/>
  <c r="H21" i="8"/>
  <c r="G21" i="8"/>
  <c r="F21" i="8"/>
  <c r="E21" i="8"/>
  <c r="D21" i="8"/>
  <c r="C21" i="8"/>
  <c r="B21" i="8"/>
  <c r="A21" i="8"/>
  <c r="W20" i="8"/>
  <c r="U20" i="8"/>
  <c r="S20" i="8"/>
  <c r="P20" i="8"/>
  <c r="J20" i="8"/>
  <c r="I20" i="8"/>
  <c r="H20" i="8"/>
  <c r="G20" i="8"/>
  <c r="F20" i="8"/>
  <c r="E20" i="8"/>
  <c r="D20" i="8"/>
  <c r="C20" i="8"/>
  <c r="B20" i="8"/>
  <c r="A20" i="8"/>
  <c r="W19" i="8"/>
  <c r="U19" i="8"/>
  <c r="S19" i="8"/>
  <c r="P19" i="8"/>
  <c r="J19" i="8"/>
  <c r="I19" i="8"/>
  <c r="H19" i="8"/>
  <c r="G19" i="8"/>
  <c r="F19" i="8"/>
  <c r="E19" i="8"/>
  <c r="D19" i="8"/>
  <c r="C19" i="8"/>
  <c r="B19" i="8"/>
  <c r="A19" i="8"/>
  <c r="W18" i="8"/>
  <c r="U18" i="8"/>
  <c r="S18" i="8"/>
  <c r="P18" i="8"/>
  <c r="J18" i="8"/>
  <c r="I18" i="8"/>
  <c r="H18" i="8"/>
  <c r="G18" i="8"/>
  <c r="F18" i="8"/>
  <c r="E18" i="8"/>
  <c r="D18" i="8"/>
  <c r="C18" i="8"/>
  <c r="B18" i="8"/>
  <c r="A18" i="8"/>
  <c r="W17" i="8"/>
  <c r="U17" i="8"/>
  <c r="S17" i="8"/>
  <c r="P17" i="8"/>
  <c r="J17" i="8"/>
  <c r="I17" i="8"/>
  <c r="H17" i="8"/>
  <c r="G17" i="8"/>
  <c r="F17" i="8"/>
  <c r="E17" i="8"/>
  <c r="D17" i="8"/>
  <c r="C17" i="8"/>
  <c r="B17" i="8"/>
  <c r="A17" i="8"/>
  <c r="W16" i="8"/>
  <c r="U16" i="8"/>
  <c r="S16" i="8"/>
  <c r="P16" i="8"/>
  <c r="J16" i="8"/>
  <c r="I16" i="8"/>
  <c r="H16" i="8"/>
  <c r="G16" i="8"/>
  <c r="F16" i="8"/>
  <c r="E16" i="8"/>
  <c r="D16" i="8"/>
  <c r="C16" i="8"/>
  <c r="B16" i="8"/>
  <c r="A16" i="8"/>
  <c r="W15" i="8"/>
  <c r="U15" i="8"/>
  <c r="S15" i="8"/>
  <c r="P15" i="8"/>
  <c r="J15" i="8"/>
  <c r="I15" i="8"/>
  <c r="H15" i="8"/>
  <c r="G15" i="8"/>
  <c r="F15" i="8"/>
  <c r="E15" i="8"/>
  <c r="D15" i="8"/>
  <c r="C15" i="8"/>
  <c r="B15" i="8"/>
  <c r="A15" i="8"/>
  <c r="W14" i="8"/>
  <c r="U14" i="8"/>
  <c r="S14" i="8"/>
  <c r="P14" i="8"/>
  <c r="J14" i="8"/>
  <c r="I14" i="8"/>
  <c r="H14" i="8"/>
  <c r="G14" i="8"/>
  <c r="F14" i="8"/>
  <c r="E14" i="8"/>
  <c r="D14" i="8"/>
  <c r="C14" i="8"/>
  <c r="B14" i="8"/>
  <c r="A14" i="8"/>
  <c r="W13" i="8"/>
  <c r="U13" i="8"/>
  <c r="S13" i="8"/>
  <c r="P13" i="8"/>
  <c r="J13" i="8"/>
  <c r="I13" i="8"/>
  <c r="H13" i="8"/>
  <c r="G13" i="8"/>
  <c r="F13" i="8"/>
  <c r="E13" i="8"/>
  <c r="D13" i="8"/>
  <c r="C13" i="8"/>
  <c r="B13" i="8"/>
  <c r="A13" i="8"/>
  <c r="W12" i="8"/>
  <c r="U12" i="8"/>
  <c r="S12" i="8"/>
  <c r="P12" i="8"/>
  <c r="J12" i="8"/>
  <c r="I12" i="8"/>
  <c r="H12" i="8"/>
  <c r="G12" i="8"/>
  <c r="F12" i="8"/>
  <c r="E12" i="8"/>
  <c r="D12" i="8"/>
  <c r="C12" i="8"/>
  <c r="B12" i="8"/>
  <c r="A12" i="8"/>
  <c r="W11" i="8"/>
  <c r="U11" i="8"/>
  <c r="S11" i="8"/>
  <c r="P11" i="8"/>
  <c r="J11" i="8"/>
  <c r="I11" i="8"/>
  <c r="H11" i="8"/>
  <c r="G11" i="8"/>
  <c r="F11" i="8"/>
  <c r="E11" i="8"/>
  <c r="D11" i="8"/>
  <c r="C11" i="8"/>
  <c r="B11" i="8"/>
  <c r="A11" i="8"/>
  <c r="W10" i="8"/>
  <c r="W35" i="8" s="1"/>
  <c r="U10" i="8"/>
  <c r="S10" i="8"/>
  <c r="P10" i="8"/>
  <c r="J10" i="8"/>
  <c r="I10" i="8"/>
  <c r="H10" i="8"/>
  <c r="G10" i="8"/>
  <c r="F10" i="8"/>
  <c r="E10" i="8"/>
  <c r="D10" i="8"/>
  <c r="C10" i="8"/>
  <c r="B10" i="8"/>
  <c r="A10" i="8"/>
  <c r="Q35" i="8"/>
  <c r="N32" i="8"/>
  <c r="R32" i="8" s="1"/>
  <c r="N31" i="8"/>
  <c r="N30" i="8"/>
  <c r="R30" i="8" s="1"/>
  <c r="N29" i="8"/>
  <c r="R29" i="8" s="1"/>
  <c r="N28" i="8"/>
  <c r="R28" i="8" s="1"/>
  <c r="N27" i="8"/>
  <c r="N26" i="8"/>
  <c r="R26" i="8" s="1"/>
  <c r="N25" i="8"/>
  <c r="N24" i="8"/>
  <c r="R24" i="8" s="1"/>
  <c r="N23" i="8"/>
  <c r="N22" i="8"/>
  <c r="R22" i="8" s="1"/>
  <c r="N21" i="8"/>
  <c r="R21" i="8" s="1"/>
  <c r="N20" i="8"/>
  <c r="R20" i="8" s="1"/>
  <c r="N19" i="8"/>
  <c r="N18" i="8"/>
  <c r="R18" i="8" s="1"/>
  <c r="N17" i="8"/>
  <c r="R17" i="8" s="1"/>
  <c r="N16" i="8"/>
  <c r="N15" i="8"/>
  <c r="R15" i="8" s="1"/>
  <c r="N14" i="8"/>
  <c r="R14" i="8" s="1"/>
  <c r="N13" i="8"/>
  <c r="R13" i="8" s="1"/>
  <c r="N12" i="8"/>
  <c r="R12" i="8" s="1"/>
  <c r="N11" i="8"/>
  <c r="R11" i="8" s="1"/>
  <c r="N10" i="8"/>
  <c r="W32" i="7"/>
  <c r="U32" i="7"/>
  <c r="S32" i="7"/>
  <c r="P32" i="7"/>
  <c r="J32" i="7"/>
  <c r="I32" i="7"/>
  <c r="H32" i="7"/>
  <c r="G32" i="7"/>
  <c r="F32" i="7"/>
  <c r="E32" i="7"/>
  <c r="D32" i="7"/>
  <c r="C32" i="7"/>
  <c r="B32" i="7"/>
  <c r="A32" i="7"/>
  <c r="W31" i="7"/>
  <c r="U31" i="7"/>
  <c r="S31" i="7"/>
  <c r="P31" i="7"/>
  <c r="J31" i="7"/>
  <c r="I31" i="7"/>
  <c r="H31" i="7"/>
  <c r="G31" i="7"/>
  <c r="F31" i="7"/>
  <c r="E31" i="7"/>
  <c r="D31" i="7"/>
  <c r="C31" i="7"/>
  <c r="B31" i="7"/>
  <c r="A31" i="7"/>
  <c r="W30" i="7"/>
  <c r="U30" i="7"/>
  <c r="S30" i="7"/>
  <c r="P30" i="7"/>
  <c r="J30" i="7"/>
  <c r="I30" i="7"/>
  <c r="H30" i="7"/>
  <c r="G30" i="7"/>
  <c r="F30" i="7"/>
  <c r="E30" i="7"/>
  <c r="D30" i="7"/>
  <c r="C30" i="7"/>
  <c r="B30" i="7"/>
  <c r="A30" i="7"/>
  <c r="W29" i="7"/>
  <c r="U29" i="7"/>
  <c r="S29" i="7"/>
  <c r="P29" i="7"/>
  <c r="J29" i="7"/>
  <c r="I29" i="7"/>
  <c r="H29" i="7"/>
  <c r="G29" i="7"/>
  <c r="F29" i="7"/>
  <c r="E29" i="7"/>
  <c r="D29" i="7"/>
  <c r="C29" i="7"/>
  <c r="B29" i="7"/>
  <c r="A29" i="7"/>
  <c r="W28" i="7"/>
  <c r="U28" i="7"/>
  <c r="S28" i="7"/>
  <c r="P28" i="7"/>
  <c r="J28" i="7"/>
  <c r="I28" i="7"/>
  <c r="H28" i="7"/>
  <c r="G28" i="7"/>
  <c r="F28" i="7"/>
  <c r="E28" i="7"/>
  <c r="D28" i="7"/>
  <c r="C28" i="7"/>
  <c r="B28" i="7"/>
  <c r="A28" i="7"/>
  <c r="W27" i="7"/>
  <c r="U27" i="7"/>
  <c r="S27" i="7"/>
  <c r="P27" i="7"/>
  <c r="J27" i="7"/>
  <c r="I27" i="7"/>
  <c r="H27" i="7"/>
  <c r="G27" i="7"/>
  <c r="F27" i="7"/>
  <c r="E27" i="7"/>
  <c r="D27" i="7"/>
  <c r="C27" i="7"/>
  <c r="B27" i="7"/>
  <c r="A27" i="7"/>
  <c r="W26" i="7"/>
  <c r="U26" i="7"/>
  <c r="S26" i="7"/>
  <c r="P26" i="7"/>
  <c r="J26" i="7"/>
  <c r="I26" i="7"/>
  <c r="H26" i="7"/>
  <c r="G26" i="7"/>
  <c r="F26" i="7"/>
  <c r="E26" i="7"/>
  <c r="D26" i="7"/>
  <c r="C26" i="7"/>
  <c r="B26" i="7"/>
  <c r="A26" i="7"/>
  <c r="W25" i="7"/>
  <c r="U25" i="7"/>
  <c r="S25" i="7"/>
  <c r="P25" i="7"/>
  <c r="J25" i="7"/>
  <c r="I25" i="7"/>
  <c r="H25" i="7"/>
  <c r="G25" i="7"/>
  <c r="F25" i="7"/>
  <c r="E25" i="7"/>
  <c r="D25" i="7"/>
  <c r="C25" i="7"/>
  <c r="B25" i="7"/>
  <c r="A25" i="7"/>
  <c r="W24" i="7"/>
  <c r="U24" i="7"/>
  <c r="S24" i="7"/>
  <c r="P24" i="7"/>
  <c r="J24" i="7"/>
  <c r="I24" i="7"/>
  <c r="H24" i="7"/>
  <c r="G24" i="7"/>
  <c r="F24" i="7"/>
  <c r="E24" i="7"/>
  <c r="D24" i="7"/>
  <c r="C24" i="7"/>
  <c r="B24" i="7"/>
  <c r="A24" i="7"/>
  <c r="W23" i="7"/>
  <c r="U23" i="7"/>
  <c r="S23" i="7"/>
  <c r="P23" i="7"/>
  <c r="J23" i="7"/>
  <c r="I23" i="7"/>
  <c r="H23" i="7"/>
  <c r="G23" i="7"/>
  <c r="F23" i="7"/>
  <c r="E23" i="7"/>
  <c r="D23" i="7"/>
  <c r="C23" i="7"/>
  <c r="B23" i="7"/>
  <c r="A23" i="7"/>
  <c r="W22" i="7"/>
  <c r="U22" i="7"/>
  <c r="S22" i="7"/>
  <c r="P22" i="7"/>
  <c r="J22" i="7"/>
  <c r="I22" i="7"/>
  <c r="H22" i="7"/>
  <c r="G22" i="7"/>
  <c r="F22" i="7"/>
  <c r="E22" i="7"/>
  <c r="D22" i="7"/>
  <c r="C22" i="7"/>
  <c r="B22" i="7"/>
  <c r="A22" i="7"/>
  <c r="W21" i="7"/>
  <c r="U21" i="7"/>
  <c r="S21" i="7"/>
  <c r="P21" i="7"/>
  <c r="J21" i="7"/>
  <c r="I21" i="7"/>
  <c r="H21" i="7"/>
  <c r="G21" i="7"/>
  <c r="F21" i="7"/>
  <c r="E21" i="7"/>
  <c r="D21" i="7"/>
  <c r="C21" i="7"/>
  <c r="B21" i="7"/>
  <c r="A21" i="7"/>
  <c r="W20" i="7"/>
  <c r="U20" i="7"/>
  <c r="S20" i="7"/>
  <c r="P20" i="7"/>
  <c r="J20" i="7"/>
  <c r="I20" i="7"/>
  <c r="H20" i="7"/>
  <c r="G20" i="7"/>
  <c r="F20" i="7"/>
  <c r="E20" i="7"/>
  <c r="D20" i="7"/>
  <c r="C20" i="7"/>
  <c r="B20" i="7"/>
  <c r="A20" i="7"/>
  <c r="W19" i="7"/>
  <c r="U19" i="7"/>
  <c r="S19" i="7"/>
  <c r="P19" i="7"/>
  <c r="J19" i="7"/>
  <c r="I19" i="7"/>
  <c r="H19" i="7"/>
  <c r="G19" i="7"/>
  <c r="F19" i="7"/>
  <c r="E19" i="7"/>
  <c r="D19" i="7"/>
  <c r="C19" i="7"/>
  <c r="B19" i="7"/>
  <c r="A19" i="7"/>
  <c r="W18" i="7"/>
  <c r="U18" i="7"/>
  <c r="S18" i="7"/>
  <c r="P18" i="7"/>
  <c r="J18" i="7"/>
  <c r="I18" i="7"/>
  <c r="H18" i="7"/>
  <c r="G18" i="7"/>
  <c r="F18" i="7"/>
  <c r="E18" i="7"/>
  <c r="D18" i="7"/>
  <c r="C18" i="7"/>
  <c r="B18" i="7"/>
  <c r="A18" i="7"/>
  <c r="W17" i="7"/>
  <c r="U17" i="7"/>
  <c r="S17" i="7"/>
  <c r="P17" i="7"/>
  <c r="J17" i="7"/>
  <c r="I17" i="7"/>
  <c r="H17" i="7"/>
  <c r="G17" i="7"/>
  <c r="F17" i="7"/>
  <c r="E17" i="7"/>
  <c r="D17" i="7"/>
  <c r="C17" i="7"/>
  <c r="B17" i="7"/>
  <c r="A17" i="7"/>
  <c r="W16" i="7"/>
  <c r="U16" i="7"/>
  <c r="S16" i="7"/>
  <c r="P16" i="7"/>
  <c r="J16" i="7"/>
  <c r="I16" i="7"/>
  <c r="H16" i="7"/>
  <c r="G16" i="7"/>
  <c r="F16" i="7"/>
  <c r="E16" i="7"/>
  <c r="D16" i="7"/>
  <c r="C16" i="7"/>
  <c r="B16" i="7"/>
  <c r="A16" i="7"/>
  <c r="W15" i="7"/>
  <c r="U15" i="7"/>
  <c r="S15" i="7"/>
  <c r="P15" i="7"/>
  <c r="J15" i="7"/>
  <c r="I15" i="7"/>
  <c r="H15" i="7"/>
  <c r="G15" i="7"/>
  <c r="F15" i="7"/>
  <c r="E15" i="7"/>
  <c r="D15" i="7"/>
  <c r="C15" i="7"/>
  <c r="B15" i="7"/>
  <c r="A15" i="7"/>
  <c r="W14" i="7"/>
  <c r="U14" i="7"/>
  <c r="S14" i="7"/>
  <c r="P14" i="7"/>
  <c r="J14" i="7"/>
  <c r="I14" i="7"/>
  <c r="H14" i="7"/>
  <c r="G14" i="7"/>
  <c r="F14" i="7"/>
  <c r="E14" i="7"/>
  <c r="D14" i="7"/>
  <c r="C14" i="7"/>
  <c r="B14" i="7"/>
  <c r="A14" i="7"/>
  <c r="W13" i="7"/>
  <c r="U13" i="7"/>
  <c r="S13" i="7"/>
  <c r="P13" i="7"/>
  <c r="J13" i="7"/>
  <c r="I13" i="7"/>
  <c r="H13" i="7"/>
  <c r="G13" i="7"/>
  <c r="F13" i="7"/>
  <c r="E13" i="7"/>
  <c r="D13" i="7"/>
  <c r="C13" i="7"/>
  <c r="B13" i="7"/>
  <c r="A13" i="7"/>
  <c r="W12" i="7"/>
  <c r="U12" i="7"/>
  <c r="S12" i="7"/>
  <c r="P12" i="7"/>
  <c r="J12" i="7"/>
  <c r="I12" i="7"/>
  <c r="H12" i="7"/>
  <c r="G12" i="7"/>
  <c r="F12" i="7"/>
  <c r="E12" i="7"/>
  <c r="D12" i="7"/>
  <c r="C12" i="7"/>
  <c r="B12" i="7"/>
  <c r="A12" i="7"/>
  <c r="W11" i="7"/>
  <c r="U11" i="7"/>
  <c r="S11" i="7"/>
  <c r="P11" i="7"/>
  <c r="J11" i="7"/>
  <c r="I11" i="7"/>
  <c r="H11" i="7"/>
  <c r="G11" i="7"/>
  <c r="F11" i="7"/>
  <c r="E11" i="7"/>
  <c r="D11" i="7"/>
  <c r="C11" i="7"/>
  <c r="B11" i="7"/>
  <c r="A11" i="7"/>
  <c r="W10" i="7"/>
  <c r="U10" i="7"/>
  <c r="S10" i="7"/>
  <c r="P10" i="7"/>
  <c r="J10" i="7"/>
  <c r="I10" i="7"/>
  <c r="H10" i="7"/>
  <c r="G10" i="7"/>
  <c r="F10" i="7"/>
  <c r="E10" i="7"/>
  <c r="D10" i="7"/>
  <c r="C10" i="7"/>
  <c r="B10" i="7"/>
  <c r="A10" i="7"/>
  <c r="Q36" i="7"/>
  <c r="N32" i="7"/>
  <c r="N31" i="7"/>
  <c r="R30" i="7"/>
  <c r="N30" i="7"/>
  <c r="N29" i="7"/>
  <c r="R29" i="7"/>
  <c r="N28" i="7"/>
  <c r="R28" i="7" s="1"/>
  <c r="N27" i="7"/>
  <c r="N26" i="7"/>
  <c r="N25" i="7"/>
  <c r="R25" i="7" s="1"/>
  <c r="N24" i="7"/>
  <c r="N23" i="7"/>
  <c r="R23" i="7" s="1"/>
  <c r="N22" i="7"/>
  <c r="R22" i="7"/>
  <c r="N21" i="7"/>
  <c r="R21" i="7" s="1"/>
  <c r="X21" i="7" s="1"/>
  <c r="N20" i="7"/>
  <c r="R20" i="7"/>
  <c r="N19" i="7"/>
  <c r="N18" i="7"/>
  <c r="N17" i="7"/>
  <c r="R17" i="7"/>
  <c r="N16" i="7"/>
  <c r="N15" i="7"/>
  <c r="N14" i="7"/>
  <c r="R14" i="7"/>
  <c r="N13" i="7"/>
  <c r="N12" i="7"/>
  <c r="R12" i="7" s="1"/>
  <c r="X12" i="7" s="1"/>
  <c r="N11" i="7"/>
  <c r="N10" i="7"/>
  <c r="W33" i="2"/>
  <c r="U33" i="2"/>
  <c r="S33" i="2"/>
  <c r="P33" i="2"/>
  <c r="N33" i="2"/>
  <c r="R33" i="2" s="1"/>
  <c r="J33" i="2"/>
  <c r="I33" i="2"/>
  <c r="H33" i="2"/>
  <c r="G33" i="2"/>
  <c r="F33" i="2"/>
  <c r="E33" i="2"/>
  <c r="D33" i="2"/>
  <c r="C33" i="2"/>
  <c r="B33" i="2"/>
  <c r="A33" i="2"/>
  <c r="W32" i="2"/>
  <c r="U32" i="2"/>
  <c r="S32" i="2"/>
  <c r="P32" i="2"/>
  <c r="N32" i="2"/>
  <c r="R32" i="2"/>
  <c r="J32" i="2"/>
  <c r="I32" i="2"/>
  <c r="H32" i="2"/>
  <c r="G32" i="2"/>
  <c r="F32" i="2"/>
  <c r="E32" i="2"/>
  <c r="D32" i="2"/>
  <c r="C32" i="2"/>
  <c r="B32" i="2"/>
  <c r="A32" i="2"/>
  <c r="W31" i="2"/>
  <c r="U31" i="2"/>
  <c r="S31" i="2"/>
  <c r="P31" i="2"/>
  <c r="N31" i="2"/>
  <c r="J31" i="2"/>
  <c r="I31" i="2"/>
  <c r="H31" i="2"/>
  <c r="G31" i="2"/>
  <c r="F31" i="2"/>
  <c r="E31" i="2"/>
  <c r="D31" i="2"/>
  <c r="C31" i="2"/>
  <c r="B31" i="2"/>
  <c r="A31" i="2"/>
  <c r="W30" i="2"/>
  <c r="U30" i="2"/>
  <c r="S30" i="2"/>
  <c r="P30" i="2"/>
  <c r="N30" i="2"/>
  <c r="R30" i="2" s="1"/>
  <c r="J30" i="2"/>
  <c r="I30" i="2"/>
  <c r="H30" i="2"/>
  <c r="G30" i="2"/>
  <c r="F30" i="2"/>
  <c r="E30" i="2"/>
  <c r="D30" i="2"/>
  <c r="C30" i="2"/>
  <c r="B30" i="2"/>
  <c r="A30" i="2"/>
  <c r="W29" i="2"/>
  <c r="U29" i="2"/>
  <c r="S29" i="2"/>
  <c r="P29" i="2"/>
  <c r="J29" i="2"/>
  <c r="I29" i="2"/>
  <c r="H29" i="2"/>
  <c r="G29" i="2"/>
  <c r="F29" i="2"/>
  <c r="E29" i="2"/>
  <c r="D29" i="2"/>
  <c r="C29" i="2"/>
  <c r="B29" i="2"/>
  <c r="A29" i="2"/>
  <c r="W28" i="2"/>
  <c r="U28" i="2"/>
  <c r="S28" i="2"/>
  <c r="P28" i="2"/>
  <c r="J28" i="2"/>
  <c r="I28" i="2"/>
  <c r="H28" i="2"/>
  <c r="G28" i="2"/>
  <c r="F28" i="2"/>
  <c r="E28" i="2"/>
  <c r="D28" i="2"/>
  <c r="C28" i="2"/>
  <c r="B28" i="2"/>
  <c r="A28" i="2"/>
  <c r="W27" i="2"/>
  <c r="U27" i="2"/>
  <c r="S27" i="2"/>
  <c r="P27" i="2"/>
  <c r="J27" i="2"/>
  <c r="I27" i="2"/>
  <c r="H27" i="2"/>
  <c r="G27" i="2"/>
  <c r="F27" i="2"/>
  <c r="E27" i="2"/>
  <c r="D27" i="2"/>
  <c r="C27" i="2"/>
  <c r="B27" i="2"/>
  <c r="A27" i="2"/>
  <c r="W26" i="2"/>
  <c r="U26" i="2"/>
  <c r="S26" i="2"/>
  <c r="P26" i="2"/>
  <c r="J26" i="2"/>
  <c r="I26" i="2"/>
  <c r="H26" i="2"/>
  <c r="G26" i="2"/>
  <c r="F26" i="2"/>
  <c r="E26" i="2"/>
  <c r="D26" i="2"/>
  <c r="C26" i="2"/>
  <c r="B26" i="2"/>
  <c r="A26" i="2"/>
  <c r="W25" i="2"/>
  <c r="U25" i="2"/>
  <c r="S25" i="2"/>
  <c r="P25" i="2"/>
  <c r="J25" i="2"/>
  <c r="I25" i="2"/>
  <c r="H25" i="2"/>
  <c r="G25" i="2"/>
  <c r="F25" i="2"/>
  <c r="E25" i="2"/>
  <c r="D25" i="2"/>
  <c r="C25" i="2"/>
  <c r="B25" i="2"/>
  <c r="A25" i="2"/>
  <c r="W24" i="2"/>
  <c r="U24" i="2"/>
  <c r="S24" i="2"/>
  <c r="P24" i="2"/>
  <c r="J24" i="2"/>
  <c r="I24" i="2"/>
  <c r="H24" i="2"/>
  <c r="G24" i="2"/>
  <c r="F24" i="2"/>
  <c r="E24" i="2"/>
  <c r="D24" i="2"/>
  <c r="C24" i="2"/>
  <c r="B24" i="2"/>
  <c r="A24" i="2"/>
  <c r="W23" i="2"/>
  <c r="U23" i="2"/>
  <c r="S23" i="2"/>
  <c r="P23" i="2"/>
  <c r="J23" i="2"/>
  <c r="I23" i="2"/>
  <c r="H23" i="2"/>
  <c r="G23" i="2"/>
  <c r="F23" i="2"/>
  <c r="E23" i="2"/>
  <c r="D23" i="2"/>
  <c r="C23" i="2"/>
  <c r="B23" i="2"/>
  <c r="A23" i="2"/>
  <c r="W22" i="2"/>
  <c r="U22" i="2"/>
  <c r="S22" i="2"/>
  <c r="P22" i="2"/>
  <c r="J22" i="2"/>
  <c r="I22" i="2"/>
  <c r="H22" i="2"/>
  <c r="G22" i="2"/>
  <c r="F22" i="2"/>
  <c r="E22" i="2"/>
  <c r="D22" i="2"/>
  <c r="C22" i="2"/>
  <c r="B22" i="2"/>
  <c r="A22" i="2"/>
  <c r="W21" i="2"/>
  <c r="U21" i="2"/>
  <c r="S21" i="2"/>
  <c r="P21" i="2"/>
  <c r="J21" i="2"/>
  <c r="I21" i="2"/>
  <c r="H21" i="2"/>
  <c r="G21" i="2"/>
  <c r="F21" i="2"/>
  <c r="E21" i="2"/>
  <c r="D21" i="2"/>
  <c r="C21" i="2"/>
  <c r="B21" i="2"/>
  <c r="A21" i="2"/>
  <c r="W20" i="2"/>
  <c r="U20" i="2"/>
  <c r="S20" i="2"/>
  <c r="P20" i="2"/>
  <c r="J20" i="2"/>
  <c r="I20" i="2"/>
  <c r="H20" i="2"/>
  <c r="G20" i="2"/>
  <c r="F20" i="2"/>
  <c r="E20" i="2"/>
  <c r="D20" i="2"/>
  <c r="C20" i="2"/>
  <c r="B20" i="2"/>
  <c r="A20" i="2"/>
  <c r="W19" i="2"/>
  <c r="U19" i="2"/>
  <c r="S19" i="2"/>
  <c r="P19" i="2"/>
  <c r="J19" i="2"/>
  <c r="I19" i="2"/>
  <c r="H19" i="2"/>
  <c r="G19" i="2"/>
  <c r="F19" i="2"/>
  <c r="E19" i="2"/>
  <c r="D19" i="2"/>
  <c r="C19" i="2"/>
  <c r="B19" i="2"/>
  <c r="A19" i="2"/>
  <c r="W18" i="2"/>
  <c r="U18" i="2"/>
  <c r="S18" i="2"/>
  <c r="P18" i="2"/>
  <c r="J18" i="2"/>
  <c r="I18" i="2"/>
  <c r="H18" i="2"/>
  <c r="G18" i="2"/>
  <c r="F18" i="2"/>
  <c r="E18" i="2"/>
  <c r="D18" i="2"/>
  <c r="C18" i="2"/>
  <c r="B18" i="2"/>
  <c r="A18" i="2"/>
  <c r="W17" i="2"/>
  <c r="U17" i="2"/>
  <c r="S17" i="2"/>
  <c r="P17" i="2"/>
  <c r="J17" i="2"/>
  <c r="I17" i="2"/>
  <c r="H17" i="2"/>
  <c r="G17" i="2"/>
  <c r="F17" i="2"/>
  <c r="E17" i="2"/>
  <c r="D17" i="2"/>
  <c r="C17" i="2"/>
  <c r="B17" i="2"/>
  <c r="A17" i="2"/>
  <c r="W16" i="2"/>
  <c r="U16" i="2"/>
  <c r="S16" i="2"/>
  <c r="P16" i="2"/>
  <c r="J16" i="2"/>
  <c r="I16" i="2"/>
  <c r="H16" i="2"/>
  <c r="G16" i="2"/>
  <c r="F16" i="2"/>
  <c r="E16" i="2"/>
  <c r="D16" i="2"/>
  <c r="C16" i="2"/>
  <c r="B16" i="2"/>
  <c r="A16" i="2"/>
  <c r="W15" i="2"/>
  <c r="U15" i="2"/>
  <c r="S15" i="2"/>
  <c r="P15" i="2"/>
  <c r="J15" i="2"/>
  <c r="I15" i="2"/>
  <c r="H15" i="2"/>
  <c r="G15" i="2"/>
  <c r="F15" i="2"/>
  <c r="E15" i="2"/>
  <c r="D15" i="2"/>
  <c r="C15" i="2"/>
  <c r="B15" i="2"/>
  <c r="A15" i="2"/>
  <c r="W14" i="2"/>
  <c r="U14" i="2"/>
  <c r="S14" i="2"/>
  <c r="P14" i="2"/>
  <c r="J14" i="2"/>
  <c r="I14" i="2"/>
  <c r="H14" i="2"/>
  <c r="G14" i="2"/>
  <c r="F14" i="2"/>
  <c r="E14" i="2"/>
  <c r="D14" i="2"/>
  <c r="C14" i="2"/>
  <c r="B14" i="2"/>
  <c r="A14" i="2"/>
  <c r="W13" i="2"/>
  <c r="U13" i="2"/>
  <c r="S13" i="2"/>
  <c r="P13" i="2"/>
  <c r="J13" i="2"/>
  <c r="I13" i="2"/>
  <c r="H13" i="2"/>
  <c r="G13" i="2"/>
  <c r="F13" i="2"/>
  <c r="E13" i="2"/>
  <c r="D13" i="2"/>
  <c r="C13" i="2"/>
  <c r="B13" i="2"/>
  <c r="A13" i="2"/>
  <c r="W12" i="2"/>
  <c r="U12" i="2"/>
  <c r="S12" i="2"/>
  <c r="P12" i="2"/>
  <c r="R12" i="2" s="1"/>
  <c r="J12" i="2"/>
  <c r="I12" i="2"/>
  <c r="H12" i="2"/>
  <c r="G12" i="2"/>
  <c r="F12" i="2"/>
  <c r="E12" i="2"/>
  <c r="D12" i="2"/>
  <c r="C12" i="2"/>
  <c r="B12" i="2"/>
  <c r="A12" i="2"/>
  <c r="W11" i="2"/>
  <c r="U11" i="2"/>
  <c r="S11" i="2"/>
  <c r="P11" i="2"/>
  <c r="J11" i="2"/>
  <c r="I11" i="2"/>
  <c r="H11" i="2"/>
  <c r="G11" i="2"/>
  <c r="F11" i="2"/>
  <c r="E11" i="2"/>
  <c r="D11" i="2"/>
  <c r="C11" i="2"/>
  <c r="B11" i="2"/>
  <c r="A11" i="2"/>
  <c r="W10" i="2"/>
  <c r="U10" i="2"/>
  <c r="S10" i="2"/>
  <c r="S34" i="2" s="1"/>
  <c r="P10" i="2"/>
  <c r="P34" i="2" s="1"/>
  <c r="J10" i="2"/>
  <c r="I10" i="2"/>
  <c r="H10" i="2"/>
  <c r="G10" i="2"/>
  <c r="F10" i="2"/>
  <c r="E10" i="2"/>
  <c r="D10" i="2"/>
  <c r="C10" i="2"/>
  <c r="B10" i="2"/>
  <c r="Q34" i="2"/>
  <c r="N29" i="2"/>
  <c r="N28" i="2"/>
  <c r="N27" i="2"/>
  <c r="R27" i="2"/>
  <c r="X27" i="2" s="1"/>
  <c r="N26" i="2"/>
  <c r="R26" i="2"/>
  <c r="N25" i="2"/>
  <c r="R25" i="2" s="1"/>
  <c r="N24" i="2"/>
  <c r="R24" i="2"/>
  <c r="T24" i="2" s="1"/>
  <c r="N23" i="2"/>
  <c r="N22" i="2"/>
  <c r="R22" i="2"/>
  <c r="V22" i="2" s="1"/>
  <c r="N21" i="2"/>
  <c r="N20" i="2"/>
  <c r="N19" i="2"/>
  <c r="N18" i="2"/>
  <c r="R18" i="2"/>
  <c r="N17" i="2"/>
  <c r="R17" i="2" s="1"/>
  <c r="N16" i="2"/>
  <c r="R16" i="2" s="1"/>
  <c r="N15" i="2"/>
  <c r="N14" i="2"/>
  <c r="R14" i="2" s="1"/>
  <c r="N13" i="2"/>
  <c r="N12" i="2"/>
  <c r="N11" i="2"/>
  <c r="N10" i="2"/>
  <c r="R10" i="2" s="1"/>
  <c r="N10" i="1"/>
  <c r="R23" i="2"/>
  <c r="X23" i="2"/>
  <c r="R29" i="2"/>
  <c r="V29" i="2" s="1"/>
  <c r="R31" i="2"/>
  <c r="X31" i="2" s="1"/>
  <c r="R20" i="2"/>
  <c r="X20" i="2" s="1"/>
  <c r="R28" i="2"/>
  <c r="X28" i="2"/>
  <c r="T28" i="2"/>
  <c r="R15" i="7"/>
  <c r="T15" i="7"/>
  <c r="R27" i="7"/>
  <c r="X27" i="7"/>
  <c r="R19" i="7"/>
  <c r="T19" i="7"/>
  <c r="R18" i="7"/>
  <c r="X18" i="7"/>
  <c r="R26" i="7"/>
  <c r="V26" i="7"/>
  <c r="R11" i="7"/>
  <c r="X11" i="7"/>
  <c r="R31" i="7"/>
  <c r="R16" i="7"/>
  <c r="X16" i="7"/>
  <c r="R24" i="7"/>
  <c r="X24" i="7" s="1"/>
  <c r="R32" i="7"/>
  <c r="T32" i="7"/>
  <c r="X26" i="7"/>
  <c r="V30" i="7"/>
  <c r="X30" i="7"/>
  <c r="T30" i="7"/>
  <c r="V18" i="7"/>
  <c r="T18" i="7"/>
  <c r="V27" i="7"/>
  <c r="T27" i="7"/>
  <c r="X32" i="7"/>
  <c r="V32" i="7"/>
  <c r="V15" i="7"/>
  <c r="X31" i="7"/>
  <c r="T31" i="7"/>
  <c r="V31" i="7"/>
  <c r="S36" i="7"/>
  <c r="W36" i="7"/>
  <c r="R10" i="7"/>
  <c r="T10" i="7"/>
  <c r="X19" i="7"/>
  <c r="X15" i="7"/>
  <c r="T11" i="7"/>
  <c r="V19" i="7"/>
  <c r="V16" i="7"/>
  <c r="T16" i="7"/>
  <c r="S35" i="8"/>
  <c r="R20" i="9"/>
  <c r="X20" i="9" s="1"/>
  <c r="R12" i="9"/>
  <c r="V12" i="9" s="1"/>
  <c r="P41" i="10"/>
  <c r="R20" i="10"/>
  <c r="V20" i="10"/>
  <c r="R28" i="10"/>
  <c r="V28" i="10"/>
  <c r="R14" i="10"/>
  <c r="R10" i="10"/>
  <c r="V31" i="10"/>
  <c r="R33" i="10"/>
  <c r="X33" i="10"/>
  <c r="P34" i="10"/>
  <c r="R24" i="10"/>
  <c r="R32" i="10"/>
  <c r="T32" i="10"/>
  <c r="S39" i="10"/>
  <c r="S41" i="10"/>
  <c r="W34" i="10"/>
  <c r="X14" i="10"/>
  <c r="R12" i="10"/>
  <c r="R16" i="10"/>
  <c r="V16" i="10"/>
  <c r="X17" i="10"/>
  <c r="T17" i="10"/>
  <c r="V17" i="10"/>
  <c r="V19" i="10"/>
  <c r="X19" i="10"/>
  <c r="T19" i="10"/>
  <c r="T28" i="10"/>
  <c r="X21" i="10"/>
  <c r="T21" i="10"/>
  <c r="V21" i="10"/>
  <c r="V23" i="10"/>
  <c r="X23" i="10"/>
  <c r="T23" i="10"/>
  <c r="V11" i="10"/>
  <c r="X11" i="10"/>
  <c r="T11" i="10"/>
  <c r="X20" i="10"/>
  <c r="T20" i="10"/>
  <c r="X25" i="10"/>
  <c r="T25" i="10"/>
  <c r="V25" i="10"/>
  <c r="V27" i="10"/>
  <c r="X27" i="10"/>
  <c r="T27" i="10"/>
  <c r="X32" i="10"/>
  <c r="X13" i="10"/>
  <c r="T13" i="10"/>
  <c r="V13" i="10"/>
  <c r="V15" i="10"/>
  <c r="X15" i="10"/>
  <c r="T15" i="10"/>
  <c r="V24" i="10"/>
  <c r="X24" i="10"/>
  <c r="T24" i="10"/>
  <c r="X29" i="10"/>
  <c r="T29" i="10"/>
  <c r="V29" i="10"/>
  <c r="V10" i="10"/>
  <c r="V18" i="10"/>
  <c r="T31" i="10"/>
  <c r="X31" i="10"/>
  <c r="W39" i="10"/>
  <c r="W41" i="10"/>
  <c r="V14" i="10"/>
  <c r="V30" i="10"/>
  <c r="T10" i="10"/>
  <c r="X10" i="10"/>
  <c r="T14" i="10"/>
  <c r="T18" i="10"/>
  <c r="T22" i="10"/>
  <c r="X22" i="10"/>
  <c r="T26" i="10"/>
  <c r="X26" i="10"/>
  <c r="T30" i="10"/>
  <c r="S34" i="10"/>
  <c r="X28" i="10"/>
  <c r="V32" i="10"/>
  <c r="R39" i="10"/>
  <c r="R41" i="10"/>
  <c r="T33" i="10"/>
  <c r="V33" i="10"/>
  <c r="X16" i="10"/>
  <c r="V12" i="10"/>
  <c r="T12" i="10"/>
  <c r="T16" i="10"/>
  <c r="X12" i="10"/>
  <c r="R34" i="10"/>
  <c r="V34" i="10"/>
  <c r="T34" i="10"/>
  <c r="X34" i="10"/>
  <c r="U42" i="11"/>
  <c r="S42" i="11"/>
  <c r="X34" i="11"/>
  <c r="T34" i="11"/>
  <c r="V34" i="11"/>
  <c r="T33" i="11"/>
  <c r="X33" i="11"/>
  <c r="R13" i="11"/>
  <c r="V13" i="11"/>
  <c r="V14" i="11"/>
  <c r="R17" i="11"/>
  <c r="T17" i="11"/>
  <c r="R25" i="11"/>
  <c r="P42" i="11"/>
  <c r="U35" i="11"/>
  <c r="R21" i="11"/>
  <c r="V26" i="11"/>
  <c r="R29" i="11"/>
  <c r="X29" i="11"/>
  <c r="R12" i="11"/>
  <c r="T12" i="11"/>
  <c r="R16" i="11"/>
  <c r="T16" i="11"/>
  <c r="R24" i="11"/>
  <c r="T24" i="11"/>
  <c r="V12" i="11"/>
  <c r="X12" i="11"/>
  <c r="X20" i="11"/>
  <c r="V20" i="11"/>
  <c r="T20" i="11"/>
  <c r="V28" i="11"/>
  <c r="X28" i="11"/>
  <c r="T28" i="11"/>
  <c r="X17" i="11"/>
  <c r="X25" i="11"/>
  <c r="T25" i="11"/>
  <c r="V25" i="11"/>
  <c r="X24" i="11"/>
  <c r="V32" i="11"/>
  <c r="X32" i="11"/>
  <c r="T32" i="11"/>
  <c r="X13" i="11"/>
  <c r="T13" i="11"/>
  <c r="X21" i="11"/>
  <c r="T21" i="11"/>
  <c r="V21" i="11"/>
  <c r="V10" i="11"/>
  <c r="V22" i="11"/>
  <c r="V30" i="11"/>
  <c r="T11" i="11"/>
  <c r="X11" i="11"/>
  <c r="T15" i="11"/>
  <c r="X15" i="11"/>
  <c r="T19" i="11"/>
  <c r="X19" i="11"/>
  <c r="T23" i="11"/>
  <c r="X23" i="11"/>
  <c r="T27" i="11"/>
  <c r="X27" i="11"/>
  <c r="T31" i="11"/>
  <c r="X31" i="11"/>
  <c r="W40" i="11"/>
  <c r="W42" i="11"/>
  <c r="T10" i="11"/>
  <c r="X10" i="11"/>
  <c r="T14" i="11"/>
  <c r="X14" i="11"/>
  <c r="T18" i="11"/>
  <c r="X18" i="11"/>
  <c r="T22" i="11"/>
  <c r="T26" i="11"/>
  <c r="X26" i="11"/>
  <c r="T30" i="11"/>
  <c r="S35" i="11"/>
  <c r="V29" i="11"/>
  <c r="T29" i="11"/>
  <c r="V24" i="11"/>
  <c r="V17" i="11"/>
  <c r="X16" i="11"/>
  <c r="R40" i="11"/>
  <c r="R42" i="11"/>
  <c r="R35" i="11"/>
  <c r="V35" i="11"/>
  <c r="V16" i="11"/>
  <c r="X35" i="11"/>
  <c r="T35" i="11"/>
  <c r="R11" i="12"/>
  <c r="X11" i="12"/>
  <c r="R15" i="12"/>
  <c r="X15" i="12"/>
  <c r="R19" i="12"/>
  <c r="X19" i="12"/>
  <c r="S40" i="12"/>
  <c r="S42" i="12"/>
  <c r="X34" i="12"/>
  <c r="T34" i="12"/>
  <c r="V34" i="12"/>
  <c r="P42" i="12"/>
  <c r="R17" i="12"/>
  <c r="X17" i="12"/>
  <c r="R25" i="12"/>
  <c r="X25" i="12"/>
  <c r="R13" i="12"/>
  <c r="V13" i="12"/>
  <c r="V20" i="12"/>
  <c r="X20" i="12"/>
  <c r="T20" i="12"/>
  <c r="X26" i="12"/>
  <c r="T26" i="12"/>
  <c r="V26" i="12"/>
  <c r="V32" i="12"/>
  <c r="X32" i="12"/>
  <c r="T32" i="12"/>
  <c r="X13" i="12"/>
  <c r="T13" i="12"/>
  <c r="X14" i="12"/>
  <c r="T14" i="12"/>
  <c r="V14" i="12"/>
  <c r="V24" i="12"/>
  <c r="X24" i="12"/>
  <c r="T24" i="12"/>
  <c r="V29" i="12"/>
  <c r="X29" i="12"/>
  <c r="T29" i="12"/>
  <c r="X30" i="12"/>
  <c r="T30" i="12"/>
  <c r="V30" i="12"/>
  <c r="V12" i="12"/>
  <c r="X12" i="12"/>
  <c r="T12" i="12"/>
  <c r="V17" i="12"/>
  <c r="X18" i="12"/>
  <c r="T18" i="12"/>
  <c r="V18" i="12"/>
  <c r="V28" i="12"/>
  <c r="X28" i="12"/>
  <c r="T28" i="12"/>
  <c r="V33" i="12"/>
  <c r="X33" i="12"/>
  <c r="T33" i="12"/>
  <c r="V16" i="12"/>
  <c r="X16" i="12"/>
  <c r="T16" i="12"/>
  <c r="V21" i="12"/>
  <c r="X21" i="12"/>
  <c r="T21" i="12"/>
  <c r="X22" i="12"/>
  <c r="T22" i="12"/>
  <c r="V22" i="12"/>
  <c r="V11" i="12"/>
  <c r="V15" i="12"/>
  <c r="V19" i="12"/>
  <c r="V23" i="12"/>
  <c r="V27" i="12"/>
  <c r="V31" i="12"/>
  <c r="P35" i="12"/>
  <c r="U40" i="12"/>
  <c r="U42" i="12"/>
  <c r="R10" i="12"/>
  <c r="W40" i="12"/>
  <c r="W42" i="12"/>
  <c r="T11" i="12"/>
  <c r="T15" i="12"/>
  <c r="T19" i="12"/>
  <c r="T23" i="12"/>
  <c r="T27" i="12"/>
  <c r="T31" i="12"/>
  <c r="S35" i="12"/>
  <c r="V25" i="12"/>
  <c r="T25" i="12"/>
  <c r="T17" i="12"/>
  <c r="X10" i="12"/>
  <c r="T10" i="12"/>
  <c r="R40" i="12"/>
  <c r="R42" i="12"/>
  <c r="R35" i="12"/>
  <c r="V10" i="12"/>
  <c r="V35" i="12"/>
  <c r="X35" i="12"/>
  <c r="T35" i="12"/>
  <c r="S34" i="1"/>
  <c r="R26" i="1"/>
  <c r="R30" i="1"/>
  <c r="V30" i="1" s="1"/>
  <c r="P34" i="1"/>
  <c r="U34" i="1"/>
  <c r="W34" i="1"/>
  <c r="R10" i="1"/>
  <c r="R14" i="1"/>
  <c r="V14" i="1" s="1"/>
  <c r="R18" i="1"/>
  <c r="T18" i="1" s="1"/>
  <c r="R15" i="1"/>
  <c r="X15" i="1"/>
  <c r="R25" i="1"/>
  <c r="X25" i="1"/>
  <c r="R29" i="1"/>
  <c r="X29" i="1"/>
  <c r="X18" i="1"/>
  <c r="V18" i="1"/>
  <c r="X26" i="1"/>
  <c r="V26" i="1"/>
  <c r="T26" i="1"/>
  <c r="T30" i="1"/>
  <c r="R19" i="1"/>
  <c r="R24" i="1"/>
  <c r="T15" i="1"/>
  <c r="R28" i="1"/>
  <c r="X28" i="1" s="1"/>
  <c r="R11" i="1"/>
  <c r="R16" i="1"/>
  <c r="T16" i="1" s="1"/>
  <c r="R27" i="1"/>
  <c r="T10" i="1"/>
  <c r="V29" i="1"/>
  <c r="T29" i="1"/>
  <c r="X10" i="1"/>
  <c r="V15" i="1"/>
  <c r="V10" i="1"/>
  <c r="V25" i="1"/>
  <c r="X19" i="1"/>
  <c r="V19" i="1"/>
  <c r="T19" i="1"/>
  <c r="X11" i="1"/>
  <c r="V11" i="1"/>
  <c r="T11" i="1"/>
  <c r="X16" i="1"/>
  <c r="X27" i="1"/>
  <c r="V27" i="1"/>
  <c r="T27" i="1"/>
  <c r="T28" i="1"/>
  <c r="X24" i="1"/>
  <c r="V24" i="1"/>
  <c r="T24" i="1"/>
  <c r="X32" i="1"/>
  <c r="V32" i="1"/>
  <c r="T32" i="1"/>
  <c r="T31" i="1"/>
  <c r="V31" i="1"/>
  <c r="X31" i="1"/>
  <c r="T33" i="1"/>
  <c r="X33" i="1"/>
  <c r="V33" i="1"/>
  <c r="T25" i="1"/>
  <c r="X30" i="1"/>
  <c r="X18" i="2"/>
  <c r="T18" i="2"/>
  <c r="V26" i="2"/>
  <c r="T26" i="2"/>
  <c r="X32" i="2"/>
  <c r="T32" i="2"/>
  <c r="V32" i="2"/>
  <c r="X29" i="2"/>
  <c r="V31" i="2"/>
  <c r="V28" i="2"/>
  <c r="R13" i="2"/>
  <c r="R15" i="2"/>
  <c r="T15" i="2" s="1"/>
  <c r="R19" i="2"/>
  <c r="R21" i="2"/>
  <c r="T21" i="2"/>
  <c r="V24" i="2"/>
  <c r="W34" i="2"/>
  <c r="X24" i="2"/>
  <c r="T29" i="2"/>
  <c r="X13" i="2"/>
  <c r="V13" i="2"/>
  <c r="T19" i="2"/>
  <c r="V19" i="2"/>
  <c r="X19" i="2"/>
  <c r="V21" i="2"/>
  <c r="V23" i="2"/>
  <c r="T27" i="2"/>
  <c r="V20" i="2"/>
  <c r="T20" i="2"/>
  <c r="X22" i="2"/>
  <c r="V27" i="2"/>
  <c r="U34" i="2"/>
  <c r="T23" i="2"/>
  <c r="R11" i="2"/>
  <c r="T22" i="2"/>
  <c r="T31" i="2"/>
  <c r="V18" i="2"/>
  <c r="T13" i="2"/>
  <c r="X26" i="2"/>
  <c r="X21" i="2"/>
  <c r="T11" i="2"/>
  <c r="X11" i="2"/>
  <c r="V11" i="2"/>
  <c r="X12" i="3"/>
  <c r="T12" i="3"/>
  <c r="V12" i="3"/>
  <c r="X20" i="3"/>
  <c r="T20" i="3"/>
  <c r="V20" i="3"/>
  <c r="X28" i="3"/>
  <c r="T28" i="3"/>
  <c r="V28" i="3"/>
  <c r="V33" i="3"/>
  <c r="X33" i="3"/>
  <c r="T33" i="3"/>
  <c r="V17" i="3"/>
  <c r="X17" i="3"/>
  <c r="T17" i="3"/>
  <c r="V25" i="3"/>
  <c r="X25" i="3"/>
  <c r="T25" i="3"/>
  <c r="X32" i="3"/>
  <c r="T32" i="3"/>
  <c r="V32" i="3"/>
  <c r="T16" i="3"/>
  <c r="V24" i="3"/>
  <c r="X31" i="3"/>
  <c r="T31" i="3"/>
  <c r="V31" i="3"/>
  <c r="V13" i="3"/>
  <c r="T29" i="3"/>
  <c r="T10" i="3"/>
  <c r="X10" i="3"/>
  <c r="T18" i="3"/>
  <c r="X18" i="3"/>
  <c r="X22" i="3"/>
  <c r="T26" i="3"/>
  <c r="X26" i="3"/>
  <c r="X30" i="3"/>
  <c r="V11" i="3"/>
  <c r="V19" i="3"/>
  <c r="V27" i="3"/>
  <c r="S34" i="3"/>
  <c r="W34" i="3"/>
  <c r="P34" i="3"/>
  <c r="T11" i="3"/>
  <c r="T19" i="3"/>
  <c r="T27" i="3"/>
  <c r="V12" i="6"/>
  <c r="V17" i="6"/>
  <c r="X17" i="6"/>
  <c r="T17" i="6"/>
  <c r="V18" i="6"/>
  <c r="T28" i="6"/>
  <c r="V33" i="6"/>
  <c r="X33" i="6"/>
  <c r="T33" i="6"/>
  <c r="X16" i="6"/>
  <c r="T16" i="6"/>
  <c r="V16" i="6"/>
  <c r="X21" i="6"/>
  <c r="V22" i="6"/>
  <c r="X22" i="6"/>
  <c r="T22" i="6"/>
  <c r="X32" i="6"/>
  <c r="T32" i="6"/>
  <c r="V32" i="6"/>
  <c r="X20" i="6"/>
  <c r="V25" i="6"/>
  <c r="X25" i="6"/>
  <c r="T25" i="6"/>
  <c r="V14" i="6"/>
  <c r="X14" i="6"/>
  <c r="T14" i="6"/>
  <c r="X24" i="6"/>
  <c r="T24" i="6"/>
  <c r="V24" i="6"/>
  <c r="T29" i="6"/>
  <c r="V30" i="6"/>
  <c r="X30" i="6"/>
  <c r="T30" i="6"/>
  <c r="V15" i="6"/>
  <c r="V19" i="6"/>
  <c r="V23" i="6"/>
  <c r="V31" i="6"/>
  <c r="S34" i="6"/>
  <c r="W34" i="6"/>
  <c r="R10" i="6"/>
  <c r="P34" i="6"/>
  <c r="T19" i="6"/>
  <c r="T23" i="6"/>
  <c r="T27" i="6"/>
  <c r="R12" i="5"/>
  <c r="V12" i="5"/>
  <c r="X16" i="5"/>
  <c r="T16" i="5"/>
  <c r="V16" i="5"/>
  <c r="T23" i="5"/>
  <c r="X28" i="5"/>
  <c r="T28" i="5"/>
  <c r="V28" i="5"/>
  <c r="V13" i="5"/>
  <c r="X13" i="5"/>
  <c r="T13" i="5"/>
  <c r="V21" i="5"/>
  <c r="X21" i="5"/>
  <c r="T21" i="5"/>
  <c r="X27" i="5"/>
  <c r="T27" i="5"/>
  <c r="V27" i="5"/>
  <c r="V32" i="5"/>
  <c r="V33" i="5"/>
  <c r="X33" i="5"/>
  <c r="X12" i="5"/>
  <c r="T12" i="5"/>
  <c r="X20" i="5"/>
  <c r="T20" i="5"/>
  <c r="V20" i="5"/>
  <c r="X31" i="5"/>
  <c r="T31" i="5"/>
  <c r="V31" i="5"/>
  <c r="V17" i="5"/>
  <c r="X17" i="5"/>
  <c r="T17" i="5"/>
  <c r="X24" i="5"/>
  <c r="T24" i="5"/>
  <c r="V24" i="5"/>
  <c r="V25" i="5"/>
  <c r="X25" i="5"/>
  <c r="T25" i="5"/>
  <c r="T10" i="5"/>
  <c r="X10" i="5"/>
  <c r="X14" i="5"/>
  <c r="T18" i="5"/>
  <c r="X18" i="5"/>
  <c r="X22" i="5"/>
  <c r="T26" i="5"/>
  <c r="X26" i="5"/>
  <c r="T30" i="5"/>
  <c r="X30" i="5"/>
  <c r="V11" i="5"/>
  <c r="V15" i="5"/>
  <c r="V19" i="5"/>
  <c r="S34" i="5"/>
  <c r="W34" i="5"/>
  <c r="P34" i="5"/>
  <c r="T11" i="5"/>
  <c r="T15" i="5"/>
  <c r="T19" i="5"/>
  <c r="R15" i="4"/>
  <c r="T15" i="4" s="1"/>
  <c r="R23" i="4"/>
  <c r="T23" i="4"/>
  <c r="R31" i="4"/>
  <c r="X31" i="4" s="1"/>
  <c r="R11" i="4"/>
  <c r="T11" i="4" s="1"/>
  <c r="R19" i="4"/>
  <c r="T19" i="4" s="1"/>
  <c r="R27" i="4"/>
  <c r="V27" i="4" s="1"/>
  <c r="X27" i="4"/>
  <c r="X18" i="4"/>
  <c r="T18" i="4"/>
  <c r="X23" i="4"/>
  <c r="V23" i="4"/>
  <c r="X24" i="4"/>
  <c r="T24" i="4"/>
  <c r="V24" i="4"/>
  <c r="X12" i="4"/>
  <c r="T12" i="4"/>
  <c r="V12" i="4"/>
  <c r="V22" i="4"/>
  <c r="X22" i="4"/>
  <c r="T22" i="4"/>
  <c r="T27" i="4"/>
  <c r="T28" i="4"/>
  <c r="V28" i="4"/>
  <c r="X32" i="4"/>
  <c r="T32" i="4"/>
  <c r="V32" i="4"/>
  <c r="V33" i="4"/>
  <c r="X33" i="4"/>
  <c r="V10" i="4"/>
  <c r="X10" i="4"/>
  <c r="T10" i="4"/>
  <c r="V15" i="4"/>
  <c r="X16" i="4"/>
  <c r="T16" i="4"/>
  <c r="V16" i="4"/>
  <c r="V26" i="4"/>
  <c r="X26" i="4"/>
  <c r="T26" i="4"/>
  <c r="T31" i="4"/>
  <c r="V31" i="4"/>
  <c r="V14" i="4"/>
  <c r="X14" i="4"/>
  <c r="T14" i="4"/>
  <c r="X19" i="4"/>
  <c r="V19" i="4"/>
  <c r="X20" i="4"/>
  <c r="T20" i="4"/>
  <c r="V20" i="4"/>
  <c r="V30" i="4"/>
  <c r="X30" i="4"/>
  <c r="T30" i="4"/>
  <c r="X13" i="4"/>
  <c r="T17" i="4"/>
  <c r="X17" i="4"/>
  <c r="X21" i="4"/>
  <c r="T25" i="4"/>
  <c r="X25" i="4"/>
  <c r="T29" i="4"/>
  <c r="X29" i="4"/>
  <c r="S34" i="4"/>
  <c r="W34" i="4"/>
  <c r="V10" i="6"/>
  <c r="R34" i="6"/>
  <c r="X34" i="6" s="1"/>
  <c r="X10" i="6"/>
  <c r="T10" i="6"/>
  <c r="R34" i="5"/>
  <c r="X34" i="5"/>
  <c r="V34" i="5"/>
  <c r="R34" i="4"/>
  <c r="V34" i="4" s="1"/>
  <c r="V11" i="4"/>
  <c r="T34" i="4"/>
  <c r="V34" i="6"/>
  <c r="T34" i="5"/>
  <c r="V17" i="7"/>
  <c r="T17" i="7"/>
  <c r="X17" i="7"/>
  <c r="T21" i="7"/>
  <c r="V21" i="7"/>
  <c r="V22" i="7"/>
  <c r="X22" i="7"/>
  <c r="T22" i="7"/>
  <c r="V23" i="7"/>
  <c r="X23" i="7"/>
  <c r="T23" i="7"/>
  <c r="R34" i="7"/>
  <c r="X34" i="7" s="1"/>
  <c r="V34" i="7"/>
  <c r="X10" i="7"/>
  <c r="U36" i="7"/>
  <c r="X29" i="7"/>
  <c r="T29" i="7"/>
  <c r="V29" i="7"/>
  <c r="T12" i="7"/>
  <c r="V12" i="7"/>
  <c r="T20" i="7"/>
  <c r="V20" i="7"/>
  <c r="X20" i="7"/>
  <c r="X14" i="7"/>
  <c r="T14" i="7"/>
  <c r="V14" i="7"/>
  <c r="T26" i="7"/>
  <c r="R13" i="7"/>
  <c r="V13" i="7" s="1"/>
  <c r="T13" i="7"/>
  <c r="R33" i="7"/>
  <c r="T33" i="7"/>
  <c r="V24" i="7"/>
  <c r="P36" i="7"/>
  <c r="V35" i="7"/>
  <c r="X35" i="7"/>
  <c r="T35" i="7"/>
  <c r="T34" i="7"/>
  <c r="V10" i="7"/>
  <c r="T24" i="7"/>
  <c r="V11" i="7"/>
  <c r="V33" i="7"/>
  <c r="R36" i="7"/>
  <c r="V36" i="7" s="1"/>
  <c r="X33" i="7"/>
  <c r="R31" i="9" l="1"/>
  <c r="T31" i="9" s="1"/>
  <c r="R27" i="9"/>
  <c r="R23" i="9"/>
  <c r="X23" i="9" s="1"/>
  <c r="R19" i="9"/>
  <c r="R15" i="9"/>
  <c r="V15" i="9" s="1"/>
  <c r="R11" i="9"/>
  <c r="V16" i="9"/>
  <c r="X16" i="9"/>
  <c r="V31" i="9"/>
  <c r="T20" i="9"/>
  <c r="W36" i="9"/>
  <c r="P36" i="9"/>
  <c r="V25" i="9"/>
  <c r="X25" i="9"/>
  <c r="V13" i="9"/>
  <c r="X13" i="9"/>
  <c r="V23" i="9"/>
  <c r="T15" i="9"/>
  <c r="V29" i="9"/>
  <c r="T29" i="9"/>
  <c r="X29" i="9"/>
  <c r="X18" i="9"/>
  <c r="T18" i="9"/>
  <c r="V18" i="9"/>
  <c r="T11" i="9"/>
  <c r="X11" i="9"/>
  <c r="V11" i="9"/>
  <c r="V27" i="9"/>
  <c r="T27" i="9"/>
  <c r="X27" i="9"/>
  <c r="U36" i="9"/>
  <c r="X24" i="9"/>
  <c r="V24" i="9"/>
  <c r="T24" i="9"/>
  <c r="X28" i="9"/>
  <c r="V28" i="9"/>
  <c r="T28" i="9"/>
  <c r="T26" i="9"/>
  <c r="X26" i="9"/>
  <c r="V26" i="9"/>
  <c r="V17" i="9"/>
  <c r="X17" i="9"/>
  <c r="T14" i="9"/>
  <c r="X14" i="9"/>
  <c r="V14" i="9"/>
  <c r="T30" i="9"/>
  <c r="X30" i="9"/>
  <c r="V30" i="9"/>
  <c r="T19" i="9"/>
  <c r="X19" i="9"/>
  <c r="V19" i="9"/>
  <c r="X22" i="9"/>
  <c r="V22" i="9"/>
  <c r="T22" i="9"/>
  <c r="T10" i="9"/>
  <c r="X10" i="9"/>
  <c r="V10" i="9"/>
  <c r="V21" i="9"/>
  <c r="T21" i="9"/>
  <c r="X21" i="9"/>
  <c r="X15" i="9"/>
  <c r="X31" i="9"/>
  <c r="T16" i="9"/>
  <c r="T13" i="9"/>
  <c r="T17" i="9"/>
  <c r="T12" i="9"/>
  <c r="T25" i="9"/>
  <c r="X12" i="9"/>
  <c r="R36" i="9"/>
  <c r="V20" i="9"/>
  <c r="X13" i="7"/>
  <c r="T34" i="6"/>
  <c r="X36" i="7"/>
  <c r="X34" i="4"/>
  <c r="T21" i="4"/>
  <c r="T13" i="4"/>
  <c r="X15" i="4"/>
  <c r="X11" i="4"/>
  <c r="T22" i="5"/>
  <c r="T14" i="5"/>
  <c r="X32" i="5"/>
  <c r="X17" i="2"/>
  <c r="V17" i="2"/>
  <c r="T17" i="2"/>
  <c r="X12" i="2"/>
  <c r="V12" i="2"/>
  <c r="T12" i="2"/>
  <c r="V30" i="2"/>
  <c r="T30" i="2"/>
  <c r="X30" i="2"/>
  <c r="X12" i="1"/>
  <c r="R34" i="1"/>
  <c r="V12" i="1"/>
  <c r="T12" i="1"/>
  <c r="V20" i="1"/>
  <c r="X20" i="1"/>
  <c r="T20" i="1"/>
  <c r="X16" i="3"/>
  <c r="V16" i="3"/>
  <c r="X23" i="3"/>
  <c r="V23" i="3"/>
  <c r="T23" i="3"/>
  <c r="V30" i="3"/>
  <c r="T30" i="3"/>
  <c r="X29" i="5"/>
  <c r="T29" i="5"/>
  <c r="V29" i="5"/>
  <c r="X12" i="6"/>
  <c r="T12" i="6"/>
  <c r="X15" i="6"/>
  <c r="T15" i="6"/>
  <c r="V20" i="6"/>
  <c r="T20" i="6"/>
  <c r="X27" i="6"/>
  <c r="V27" i="6"/>
  <c r="T10" i="2"/>
  <c r="R34" i="2"/>
  <c r="V10" i="2"/>
  <c r="X10" i="2"/>
  <c r="X14" i="2"/>
  <c r="T14" i="2"/>
  <c r="V14" i="2"/>
  <c r="T28" i="7"/>
  <c r="V28" i="7"/>
  <c r="X28" i="7"/>
  <c r="X23" i="1"/>
  <c r="V23" i="1"/>
  <c r="T23" i="1"/>
  <c r="T13" i="3"/>
  <c r="X13" i="3"/>
  <c r="R34" i="3"/>
  <c r="X24" i="3"/>
  <c r="T24" i="3"/>
  <c r="X13" i="6"/>
  <c r="T13" i="6"/>
  <c r="V13" i="6"/>
  <c r="T18" i="6"/>
  <c r="X18" i="6"/>
  <c r="V21" i="6"/>
  <c r="T21" i="6"/>
  <c r="X28" i="6"/>
  <c r="V28" i="6"/>
  <c r="X31" i="6"/>
  <c r="T31" i="6"/>
  <c r="T36" i="7"/>
  <c r="V33" i="2"/>
  <c r="X33" i="2"/>
  <c r="T33" i="2"/>
  <c r="V25" i="7"/>
  <c r="T25" i="7"/>
  <c r="X25" i="7"/>
  <c r="T22" i="1"/>
  <c r="V22" i="1"/>
  <c r="X22" i="1"/>
  <c r="V14" i="3"/>
  <c r="T14" i="3"/>
  <c r="V21" i="3"/>
  <c r="T21" i="3"/>
  <c r="X23" i="5"/>
  <c r="V23" i="5"/>
  <c r="V29" i="6"/>
  <c r="X29" i="6"/>
  <c r="V16" i="2"/>
  <c r="T16" i="2"/>
  <c r="X16" i="2"/>
  <c r="X25" i="2"/>
  <c r="T25" i="2"/>
  <c r="V25" i="2"/>
  <c r="T13" i="1"/>
  <c r="X13" i="1"/>
  <c r="V13" i="1"/>
  <c r="V17" i="1"/>
  <c r="X17" i="1"/>
  <c r="T17" i="1"/>
  <c r="V21" i="1"/>
  <c r="T21" i="1"/>
  <c r="X21" i="1"/>
  <c r="X15" i="3"/>
  <c r="V15" i="3"/>
  <c r="T15" i="3"/>
  <c r="V22" i="3"/>
  <c r="T22" i="3"/>
  <c r="V29" i="3"/>
  <c r="X29" i="3"/>
  <c r="T11" i="6"/>
  <c r="V11" i="6"/>
  <c r="X11" i="6"/>
  <c r="V26" i="6"/>
  <c r="X26" i="6"/>
  <c r="V15" i="2"/>
  <c r="X15" i="2"/>
  <c r="V16" i="1"/>
  <c r="T14" i="1"/>
  <c r="X14" i="1"/>
  <c r="V28" i="1"/>
  <c r="P35" i="8"/>
  <c r="R10" i="8"/>
  <c r="V10" i="8" s="1"/>
  <c r="T30" i="8"/>
  <c r="X30" i="8"/>
  <c r="R23" i="8"/>
  <c r="V23" i="8" s="1"/>
  <c r="U35" i="8"/>
  <c r="T18" i="8"/>
  <c r="X18" i="8"/>
  <c r="V13" i="8"/>
  <c r="T13" i="8"/>
  <c r="R16" i="8"/>
  <c r="X16" i="8" s="1"/>
  <c r="R27" i="8"/>
  <c r="T27" i="8" s="1"/>
  <c r="V17" i="8"/>
  <c r="X17" i="8"/>
  <c r="T17" i="8"/>
  <c r="V24" i="8"/>
  <c r="T24" i="8"/>
  <c r="X24" i="8"/>
  <c r="V11" i="8"/>
  <c r="T11" i="8"/>
  <c r="X11" i="8"/>
  <c r="X14" i="8"/>
  <c r="V14" i="8"/>
  <c r="T14" i="8"/>
  <c r="T29" i="8"/>
  <c r="V29" i="8"/>
  <c r="X29" i="8"/>
  <c r="X13" i="8"/>
  <c r="V30" i="8"/>
  <c r="V18" i="8"/>
  <c r="R19" i="8"/>
  <c r="V19" i="8" s="1"/>
  <c r="R25" i="8"/>
  <c r="T25" i="8" s="1"/>
  <c r="R31" i="8"/>
  <c r="V31" i="8" s="1"/>
  <c r="T22" i="8"/>
  <c r="V22" i="8"/>
  <c r="X22" i="8"/>
  <c r="V28" i="8"/>
  <c r="T28" i="8"/>
  <c r="X28" i="8"/>
  <c r="T12" i="8"/>
  <c r="V12" i="8"/>
  <c r="X12" i="8"/>
  <c r="V20" i="8"/>
  <c r="T20" i="8"/>
  <c r="X20" i="8"/>
  <c r="X26" i="8"/>
  <c r="T26" i="8"/>
  <c r="V26" i="8"/>
  <c r="V15" i="8"/>
  <c r="T15" i="8"/>
  <c r="X15" i="8"/>
  <c r="X21" i="8"/>
  <c r="T21" i="8"/>
  <c r="V21" i="8"/>
  <c r="V32" i="8"/>
  <c r="T32" i="8"/>
  <c r="X32" i="8"/>
  <c r="T23" i="9" l="1"/>
  <c r="V36" i="9"/>
  <c r="X36" i="9"/>
  <c r="T36" i="9"/>
  <c r="T34" i="2"/>
  <c r="X34" i="2"/>
  <c r="V34" i="2"/>
  <c r="T10" i="8"/>
  <c r="X34" i="3"/>
  <c r="V34" i="3"/>
  <c r="T34" i="3"/>
  <c r="X34" i="1"/>
  <c r="V34" i="1"/>
  <c r="T34" i="1"/>
  <c r="X10" i="8"/>
  <c r="T16" i="8"/>
  <c r="V16" i="8"/>
  <c r="T31" i="8"/>
  <c r="X23" i="8"/>
  <c r="T23" i="8"/>
  <c r="X25" i="8"/>
  <c r="V25" i="8"/>
  <c r="X27" i="8"/>
  <c r="X31" i="8"/>
  <c r="V27" i="8"/>
  <c r="R35" i="8"/>
  <c r="X19" i="8"/>
  <c r="T19" i="8"/>
  <c r="X35" i="8" l="1"/>
  <c r="V35" i="8"/>
  <c r="T35" i="8"/>
</calcChain>
</file>

<file path=xl/sharedStrings.xml><?xml version="1.0" encoding="utf-8"?>
<sst xmlns="http://schemas.openxmlformats.org/spreadsheetml/2006/main" count="4521" uniqueCount="158">
  <si>
    <t>Esfera</t>
  </si>
  <si>
    <t>GND</t>
  </si>
  <si>
    <t>Fonte</t>
  </si>
  <si>
    <t>Dotação Inicial</t>
  </si>
  <si>
    <t>Provisão</t>
  </si>
  <si>
    <t>Destaque</t>
  </si>
  <si>
    <t>Dotação Líquida</t>
  </si>
  <si>
    <t>Empenhado</t>
  </si>
  <si>
    <t>%</t>
  </si>
  <si>
    <t>Liquidado</t>
  </si>
  <si>
    <t>Pago</t>
  </si>
  <si>
    <t>1</t>
  </si>
  <si>
    <t>F</t>
  </si>
  <si>
    <t>5</t>
  </si>
  <si>
    <t>3</t>
  </si>
  <si>
    <t>4</t>
  </si>
  <si>
    <t>Soma total</t>
  </si>
  <si>
    <t>Diferença</t>
  </si>
  <si>
    <t>0156</t>
  </si>
  <si>
    <t>0169</t>
  </si>
  <si>
    <t>0100</t>
  </si>
  <si>
    <t>0127</t>
  </si>
  <si>
    <t>0150</t>
  </si>
  <si>
    <t>Unidade Orçamentária</t>
  </si>
  <si>
    <t>Função Governo</t>
  </si>
  <si>
    <t>Subfunção Governo</t>
  </si>
  <si>
    <t>Programa Governo</t>
  </si>
  <si>
    <t>Ação Governo</t>
  </si>
  <si>
    <t>Esfera Orçamentária</t>
  </si>
  <si>
    <t>Fonte SOF</t>
  </si>
  <si>
    <t>Fonte Recursos</t>
  </si>
  <si>
    <t>Item Informação</t>
  </si>
  <si>
    <t>15</t>
  </si>
  <si>
    <t>PROVISAO RECEBIDA</t>
  </si>
  <si>
    <t>Grupo Despesa</t>
  </si>
  <si>
    <t>02</t>
  </si>
  <si>
    <t>126</t>
  </si>
  <si>
    <t>0569</t>
  </si>
  <si>
    <t>PRESTACAO JURISDICIONAL NA JUSTICA FEDERAL</t>
  </si>
  <si>
    <t>151W</t>
  </si>
  <si>
    <t>DESENVOLVIMENTO E IMPLANTACAO DO SISTEMA PROCESSO JUDICIAL E</t>
  </si>
  <si>
    <t>RECURSOS ORDINARIOS</t>
  </si>
  <si>
    <t>12104</t>
  </si>
  <si>
    <t>TRIBUNAL REGIONAL FEDERAL DA 3A. REGIAO</t>
  </si>
  <si>
    <t>061</t>
  </si>
  <si>
    <t>4224</t>
  </si>
  <si>
    <t>ASSISTENCIA JURIDICA A PESSOAS CARENTES</t>
  </si>
  <si>
    <t>4257</t>
  </si>
  <si>
    <t>JULGAMENTO DE CAUSAS NA JUSTICA FEDERAL</t>
  </si>
  <si>
    <t>CUSTAS E EMOLUMENTOS - PODER JUDICIARIO</t>
  </si>
  <si>
    <t>RECURSOS NAO-FINANCEIROS DIRETAM. ARRECADADOS</t>
  </si>
  <si>
    <t>122</t>
  </si>
  <si>
    <t>09HB</t>
  </si>
  <si>
    <t>CONTRIBUICAO DA UNIAO, DE SUAS AUTARQUIAS E FUNDACOES PARA O</t>
  </si>
  <si>
    <t>20TP</t>
  </si>
  <si>
    <t>3600</t>
  </si>
  <si>
    <t>REFORMA DO EDIFICIO-SEDE DO TRIBUNAL REGIONAL FEDERAL DA 3.</t>
  </si>
  <si>
    <t>131</t>
  </si>
  <si>
    <t>2549</t>
  </si>
  <si>
    <t>COMUNICACAO E DIVULGACAO INSTITUCIONAL</t>
  </si>
  <si>
    <t>301</t>
  </si>
  <si>
    <t>2004</t>
  </si>
  <si>
    <t>ASSISTENCIA MEDICA E ODONTOLOGICA AOS SERVIDORES CIVIS, EMPR</t>
  </si>
  <si>
    <t>2</t>
  </si>
  <si>
    <t>331</t>
  </si>
  <si>
    <t>00M1</t>
  </si>
  <si>
    <t>BENEFICIOS ASSISTENCIAIS DECORRENTES DO AUXILIO-FUNERAL E NA</t>
  </si>
  <si>
    <t>2010</t>
  </si>
  <si>
    <t>ASSISTENCIA PRE-ESCOLAR AOS DEPENDENTES DOS SERVIDORES CIVIS</t>
  </si>
  <si>
    <t>2011</t>
  </si>
  <si>
    <t>AUXILIO-TRANSPORTE AOS SERVIDORES CIVIS, EMPREGADOS E MILITA</t>
  </si>
  <si>
    <t>2012</t>
  </si>
  <si>
    <t>AUXILIO-ALIMENTACAO AOS SERVIDORES CIVIS, EMPREGADOS E MILIT</t>
  </si>
  <si>
    <t>09</t>
  </si>
  <si>
    <t>272</t>
  </si>
  <si>
    <t>0089</t>
  </si>
  <si>
    <t>PREVIDENCIA DE INATIVOS E PENSIONISTAS DA UNIAO</t>
  </si>
  <si>
    <t>0181</t>
  </si>
  <si>
    <t>CONTRIBUICAO PLANO SEGURIDADE SOCIAL SERVIDOR</t>
  </si>
  <si>
    <t>CONTRIB.PATRONAL P/PLANO DE SEGURID.SOC.SERV.</t>
  </si>
  <si>
    <t>PODER JUDICIÁRIO</t>
  </si>
  <si>
    <t>ÓRGÃO:</t>
  </si>
  <si>
    <t>JUSTIÇA FEDERAL</t>
  </si>
  <si>
    <t>UNIDADE:</t>
  </si>
  <si>
    <t>Data de referência:</t>
  </si>
  <si>
    <t xml:space="preserve"> RESOLUÇÃO 102 CNJ - ANEXO II - DOTAÇÃO E EXECUÇÃO ORÇAMENTÁRIA</t>
  </si>
  <si>
    <t>Classificação Orçamentária</t>
  </si>
  <si>
    <t>Créditos Adicionais</t>
  </si>
  <si>
    <t>Dotação Atualizada</t>
  </si>
  <si>
    <t>Contingenciado</t>
  </si>
  <si>
    <t>Movimentação Líquida de Créditos</t>
  </si>
  <si>
    <t>Execução</t>
  </si>
  <si>
    <t>Função e Subfunção</t>
  </si>
  <si>
    <t xml:space="preserve">Programática
(Programa, Ação e Subtítulo) </t>
  </si>
  <si>
    <t xml:space="preserve">Descrição </t>
  </si>
  <si>
    <t>Acréscimos</t>
  </si>
  <si>
    <t>Decréscimos</t>
  </si>
  <si>
    <t>Código</t>
  </si>
  <si>
    <t>Descrição</t>
  </si>
  <si>
    <t>Programa</t>
  </si>
  <si>
    <t>Ação e Subtítulo</t>
  </si>
  <si>
    <t>A</t>
  </si>
  <si>
    <t>B</t>
  </si>
  <si>
    <t>C</t>
  </si>
  <si>
    <t>D=A+B-C</t>
  </si>
  <si>
    <t>E</t>
  </si>
  <si>
    <t>G</t>
  </si>
  <si>
    <t>H = D-E+F+G</t>
  </si>
  <si>
    <t>I</t>
  </si>
  <si>
    <t>I / H</t>
  </si>
  <si>
    <t>J</t>
  </si>
  <si>
    <t>J / H</t>
  </si>
  <si>
    <t>K</t>
  </si>
  <si>
    <t>K / H</t>
  </si>
  <si>
    <t>Total</t>
  </si>
  <si>
    <t>Obs.: 1. Movimentação líquida de créditos = Provisão/Destaque recebidos - Provisão/Destaque concedidos</t>
  </si>
  <si>
    <t xml:space="preserve">           2. Nas colunas relativas à execução, não incluir as despesas referentes aos restos a pagar do ano anterior.</t>
  </si>
  <si>
    <t>090029 - TRIBUNAL REGIONAL FEDERAL DA 3ª REGIÃO</t>
  </si>
  <si>
    <t>PESSOAL ATIVO DA UNIAO</t>
  </si>
  <si>
    <t>AJUDA DE CUSTO PARA MORADIA OU AUXILIO-MORADIA A AGENTES PUB</t>
  </si>
  <si>
    <t>APOSENTADORIAS E PENSOES - SERVIDORES CIVIS</t>
  </si>
  <si>
    <t>DACO_ANEXOII_NOVO_FORMATO_UG_090029_55</t>
  </si>
  <si>
    <t>Páginas:</t>
  </si>
  <si>
    <t>RECURSOS DE CONVENIOS</t>
  </si>
  <si>
    <t>15HF</t>
  </si>
  <si>
    <t>AQUISICAO DE IMOVEIS PARA FUNCIONAMENTO DO TRF3 DA 3. REGIAO</t>
  </si>
  <si>
    <t>216H</t>
  </si>
  <si>
    <t>29</t>
  </si>
  <si>
    <t>31</t>
  </si>
  <si>
    <t>34</t>
  </si>
  <si>
    <t>DESPESAS EMPENHADAS (CONTROLE EMPENHO)</t>
  </si>
  <si>
    <t>DESPESAS LIQUIDADAS (CONTROLE EMPENHO)</t>
  </si>
  <si>
    <t>DESPESAS PAGAS (CONTROLE EMPENHO)</t>
  </si>
  <si>
    <t>Saldo Atual (Item Inf.)</t>
  </si>
  <si>
    <t>Tes. Gerencial</t>
  </si>
  <si>
    <t>Mês Lançamento: OUT/2016</t>
  </si>
  <si>
    <t>Mês Lançamento: NOV/2016</t>
  </si>
  <si>
    <t>Mês Lançamento: DEZ/2016</t>
  </si>
  <si>
    <t>Mês Lançamento: JAN/2017</t>
  </si>
  <si>
    <t>12SU</t>
  </si>
  <si>
    <t>AQUISICAO DE EDIFICIO-ANEXO AO TRF 3. REGIAO EM SAO PAULO -</t>
  </si>
  <si>
    <t>0188</t>
  </si>
  <si>
    <t>REMUNERACAO DAS DISPONIB. DO TESOURO NACIONAL</t>
  </si>
  <si>
    <t>15HG</t>
  </si>
  <si>
    <t>15NZ</t>
  </si>
  <si>
    <t>846</t>
  </si>
  <si>
    <t>Mês Lançamento: FEV/2017</t>
  </si>
  <si>
    <t>Mês Lançamento: MAR/2017</t>
  </si>
  <si>
    <t>Mês Lançamento: ABR/2017</t>
  </si>
  <si>
    <t>Mês Lançamento: MAI/2017</t>
  </si>
  <si>
    <t>Mês Lançamento: JUN/2017</t>
  </si>
  <si>
    <t>Mês Lançamento: JUL/2017</t>
  </si>
  <si>
    <t>12101</t>
  </si>
  <si>
    <t>JUSTICA FEDERAL DE PRIMEIRO GRAU</t>
  </si>
  <si>
    <t>Mês Lançamento: AGO/2017</t>
  </si>
  <si>
    <t>Saldo (Moeda Origem Item Informação)</t>
  </si>
  <si>
    <t>Mês Lançamento: SET/2017</t>
  </si>
  <si>
    <t>PSet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</si>
</sst>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#,##0.00;\(#,##0.00\)"/>
    <numFmt numFmtId="165" formatCode="0.0%"/>
    <numFmt numFmtId="166" formatCode="[$-416]mmmm\-yy;@"/>
    <numFmt numFmtId="167" formatCode="_(* #,##0_);_(* \(#,##0\);_(* &quot;-&quot;??_);_(@_)"/>
  </numFmts>
  <fonts count="13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9"/>
      <color rgb="FFFF0000"/>
      <name val="Arial"/>
      <family val="2"/>
    </font>
    <font>
      <sz val="10"/>
      <name val="Arial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9" fillId="0" borderId="0"/>
    <xf numFmtId="0" fontId="8" fillId="0" borderId="0"/>
    <xf numFmtId="0" fontId="9" fillId="0" borderId="0"/>
    <xf numFmtId="0" fontId="9" fillId="0" borderId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2" fillId="0" borderId="0"/>
  </cellStyleXfs>
  <cellXfs count="84">
    <xf numFmtId="0" fontId="0" fillId="0" borderId="0" xfId="0"/>
    <xf numFmtId="4" fontId="0" fillId="0" borderId="0" xfId="0" applyNumberFormat="1" applyFill="1"/>
    <xf numFmtId="0" fontId="0" fillId="0" borderId="0" xfId="0" applyFill="1" applyAlignment="1">
      <alignment horizontal="center"/>
    </xf>
    <xf numFmtId="10" fontId="0" fillId="0" borderId="0" xfId="0" applyNumberFormat="1" applyFill="1"/>
    <xf numFmtId="0" fontId="0" fillId="0" borderId="0" xfId="0" applyFill="1"/>
    <xf numFmtId="164" fontId="0" fillId="0" borderId="0" xfId="0" applyNumberFormat="1" applyAlignment="1"/>
    <xf numFmtId="0" fontId="3" fillId="0" borderId="0" xfId="0" applyFont="1" applyAlignment="1"/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3" fillId="0" borderId="0" xfId="0" applyFont="1"/>
    <xf numFmtId="166" fontId="3" fillId="0" borderId="0" xfId="0" applyNumberFormat="1" applyFont="1" applyAlignment="1">
      <alignment horizontal="left"/>
    </xf>
    <xf numFmtId="166" fontId="3" fillId="0" borderId="0" xfId="0" applyNumberFormat="1" applyFont="1"/>
    <xf numFmtId="0" fontId="5" fillId="0" borderId="1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5" fillId="0" borderId="3" xfId="2" applyFont="1" applyFill="1" applyBorder="1" applyAlignment="1">
      <alignment horizontal="center" vertical="center" wrapText="1"/>
    </xf>
    <xf numFmtId="165" fontId="5" fillId="0" borderId="2" xfId="8" applyNumberFormat="1" applyFont="1" applyFill="1" applyBorder="1" applyAlignment="1">
      <alignment horizontal="center" vertical="center" wrapText="1"/>
    </xf>
    <xf numFmtId="165" fontId="5" fillId="0" borderId="4" xfId="8" applyNumberFormat="1" applyFont="1" applyFill="1" applyBorder="1" applyAlignment="1">
      <alignment horizontal="center" vertical="center" wrapText="1"/>
    </xf>
    <xf numFmtId="167" fontId="5" fillId="0" borderId="4" xfId="9" applyNumberFormat="1" applyFont="1" applyFill="1" applyBorder="1" applyAlignment="1">
      <alignment horizontal="center" vertical="center" wrapText="1"/>
    </xf>
    <xf numFmtId="0" fontId="5" fillId="0" borderId="5" xfId="2" applyFont="1" applyFill="1" applyBorder="1" applyAlignment="1">
      <alignment horizontal="center" vertical="center" wrapText="1"/>
    </xf>
    <xf numFmtId="0" fontId="5" fillId="0" borderId="6" xfId="2" applyFont="1" applyFill="1" applyBorder="1" applyAlignment="1">
      <alignment horizontal="center" vertical="center" wrapText="1"/>
    </xf>
    <xf numFmtId="0" fontId="5" fillId="0" borderId="7" xfId="2" applyFont="1" applyFill="1" applyBorder="1" applyAlignment="1">
      <alignment horizontal="center" vertical="center" wrapText="1"/>
    </xf>
    <xf numFmtId="0" fontId="5" fillId="0" borderId="8" xfId="2" applyFont="1" applyFill="1" applyBorder="1" applyAlignment="1">
      <alignment horizontal="center" vertical="center" wrapText="1"/>
    </xf>
    <xf numFmtId="165" fontId="5" fillId="0" borderId="9" xfId="8" applyNumberFormat="1" applyFont="1" applyFill="1" applyBorder="1" applyAlignment="1">
      <alignment horizontal="center" vertical="center" wrapText="1"/>
    </xf>
    <xf numFmtId="167" fontId="5" fillId="0" borderId="8" xfId="9" applyNumberFormat="1" applyFont="1" applyFill="1" applyBorder="1" applyAlignment="1">
      <alignment horizontal="center" vertical="center" wrapText="1"/>
    </xf>
    <xf numFmtId="0" fontId="3" fillId="0" borderId="10" xfId="2" applyNumberFormat="1" applyFont="1" applyFill="1" applyBorder="1" applyAlignment="1">
      <alignment horizontal="center" vertical="center" wrapText="1"/>
    </xf>
    <xf numFmtId="0" fontId="3" fillId="0" borderId="1" xfId="2" applyNumberFormat="1" applyFont="1" applyFill="1" applyBorder="1" applyAlignment="1">
      <alignment horizontal="left" vertical="center" wrapText="1"/>
    </xf>
    <xf numFmtId="0" fontId="3" fillId="0" borderId="1" xfId="2" applyNumberFormat="1" applyFont="1" applyFill="1" applyBorder="1" applyAlignment="1">
      <alignment horizontal="center" vertical="center" wrapText="1"/>
    </xf>
    <xf numFmtId="0" fontId="3" fillId="0" borderId="11" xfId="2" applyNumberFormat="1" applyFont="1" applyFill="1" applyBorder="1" applyAlignment="1">
      <alignment vertical="center" wrapText="1"/>
    </xf>
    <xf numFmtId="0" fontId="3" fillId="0" borderId="10" xfId="2" applyNumberFormat="1" applyFont="1" applyFill="1" applyBorder="1" applyAlignment="1">
      <alignment vertical="center" wrapText="1"/>
    </xf>
    <xf numFmtId="167" fontId="3" fillId="0" borderId="1" xfId="9" applyNumberFormat="1" applyFont="1" applyBorder="1" applyAlignment="1">
      <alignment horizontal="right" vertical="center"/>
    </xf>
    <xf numFmtId="165" fontId="3" fillId="0" borderId="1" xfId="8" applyNumberFormat="1" applyFont="1" applyBorder="1" applyAlignment="1">
      <alignment horizontal="right" vertical="center"/>
    </xf>
    <xf numFmtId="0" fontId="3" fillId="0" borderId="12" xfId="2" applyNumberFormat="1" applyFont="1" applyFill="1" applyBorder="1" applyAlignment="1">
      <alignment horizontal="center" vertical="center" wrapText="1"/>
    </xf>
    <xf numFmtId="0" fontId="3" fillId="0" borderId="12" xfId="2" applyNumberFormat="1" applyFont="1" applyFill="1" applyBorder="1" applyAlignment="1">
      <alignment horizontal="left" vertical="center" wrapText="1"/>
    </xf>
    <xf numFmtId="0" fontId="3" fillId="0" borderId="13" xfId="2" applyNumberFormat="1" applyFont="1" applyFill="1" applyBorder="1" applyAlignment="1">
      <alignment horizontal="left" vertical="center" wrapText="1"/>
    </xf>
    <xf numFmtId="167" fontId="3" fillId="0" borderId="12" xfId="9" applyNumberFormat="1" applyFont="1" applyBorder="1" applyAlignment="1">
      <alignment horizontal="right" vertical="center"/>
    </xf>
    <xf numFmtId="165" fontId="3" fillId="0" borderId="12" xfId="8" applyNumberFormat="1" applyFont="1" applyBorder="1" applyAlignment="1">
      <alignment horizontal="right" vertical="center"/>
    </xf>
    <xf numFmtId="167" fontId="5" fillId="0" borderId="14" xfId="9" applyNumberFormat="1" applyFont="1" applyFill="1" applyBorder="1" applyAlignment="1">
      <alignment horizontal="center" vertical="center" wrapText="1"/>
    </xf>
    <xf numFmtId="40" fontId="0" fillId="0" borderId="0" xfId="0" applyNumberFormat="1" applyAlignment="1">
      <alignment shrinkToFit="1"/>
    </xf>
    <xf numFmtId="40" fontId="0" fillId="0" borderId="0" xfId="0" applyNumberFormat="1"/>
    <xf numFmtId="167" fontId="3" fillId="2" borderId="12" xfId="9" applyNumberFormat="1" applyFont="1" applyFill="1" applyBorder="1" applyAlignment="1">
      <alignment horizontal="right" vertical="center"/>
    </xf>
    <xf numFmtId="0" fontId="0" fillId="0" borderId="0" xfId="0" applyFill="1" applyAlignment="1">
      <alignment shrinkToFit="1"/>
    </xf>
    <xf numFmtId="4" fontId="0" fillId="0" borderId="0" xfId="0" applyNumberFormat="1" applyFill="1" applyAlignment="1">
      <alignment shrinkToFit="1"/>
    </xf>
    <xf numFmtId="10" fontId="0" fillId="0" borderId="0" xfId="0" applyNumberFormat="1" applyFill="1" applyAlignment="1">
      <alignment shrinkToFit="1"/>
    </xf>
    <xf numFmtId="165" fontId="3" fillId="0" borderId="14" xfId="5" applyNumberFormat="1" applyFont="1" applyFill="1" applyBorder="1" applyAlignment="1">
      <alignment horizontal="right" vertical="center" wrapText="1"/>
    </xf>
    <xf numFmtId="9" fontId="3" fillId="0" borderId="1" xfId="5" applyFont="1" applyBorder="1" applyAlignment="1">
      <alignment horizontal="right" vertical="center"/>
    </xf>
    <xf numFmtId="165" fontId="3" fillId="0" borderId="0" xfId="7" applyNumberFormat="1" applyFont="1" applyBorder="1" applyAlignment="1">
      <alignment horizontal="center"/>
    </xf>
    <xf numFmtId="0" fontId="10" fillId="0" borderId="0" xfId="0" applyFont="1" applyAlignment="1"/>
    <xf numFmtId="167" fontId="5" fillId="0" borderId="10" xfId="9" applyNumberFormat="1" applyFont="1" applyBorder="1" applyAlignment="1">
      <alignment horizontal="right" vertical="center"/>
    </xf>
    <xf numFmtId="167" fontId="5" fillId="0" borderId="1" xfId="9" applyNumberFormat="1" applyFont="1" applyBorder="1" applyAlignment="1">
      <alignment horizontal="right" vertical="center"/>
    </xf>
    <xf numFmtId="167" fontId="5" fillId="0" borderId="15" xfId="9" applyNumberFormat="1" applyFont="1" applyBorder="1" applyAlignment="1">
      <alignment horizontal="right" vertical="center"/>
    </xf>
    <xf numFmtId="167" fontId="5" fillId="0" borderId="12" xfId="9" applyNumberFormat="1" applyFont="1" applyBorder="1" applyAlignment="1">
      <alignment horizontal="right" vertical="center"/>
    </xf>
    <xf numFmtId="167" fontId="5" fillId="0" borderId="13" xfId="9" applyNumberFormat="1" applyFont="1" applyBorder="1" applyAlignment="1">
      <alignment horizontal="right" vertical="center"/>
    </xf>
    <xf numFmtId="167" fontId="3" fillId="0" borderId="14" xfId="9" applyNumberFormat="1" applyFont="1" applyFill="1" applyBorder="1" applyAlignment="1">
      <alignment horizontal="right" vertical="center" wrapText="1"/>
    </xf>
    <xf numFmtId="0" fontId="10" fillId="0" borderId="0" xfId="0" applyFont="1" applyBorder="1"/>
    <xf numFmtId="40" fontId="7" fillId="0" borderId="0" xfId="0" applyNumberFormat="1" applyFont="1" applyAlignment="1">
      <alignment shrinkToFit="1"/>
    </xf>
    <xf numFmtId="167" fontId="3" fillId="2" borderId="1" xfId="9" applyNumberFormat="1" applyFont="1" applyFill="1" applyBorder="1" applyAlignment="1">
      <alignment horizontal="right" vertical="center"/>
    </xf>
    <xf numFmtId="164" fontId="0" fillId="0" borderId="0" xfId="0" applyNumberFormat="1"/>
    <xf numFmtId="165" fontId="3" fillId="0" borderId="1" xfId="5" applyNumberFormat="1" applyFont="1" applyBorder="1" applyAlignment="1">
      <alignment horizontal="right" vertical="center"/>
    </xf>
    <xf numFmtId="165" fontId="0" fillId="0" borderId="0" xfId="5" applyNumberFormat="1" applyFont="1" applyFill="1"/>
    <xf numFmtId="0" fontId="0" fillId="0" borderId="0" xfId="0"/>
    <xf numFmtId="0" fontId="0" fillId="0" borderId="0" xfId="0"/>
    <xf numFmtId="43" fontId="0" fillId="0" borderId="0" xfId="11" applyFont="1" applyFill="1" applyAlignment="1">
      <alignment shrinkToFit="1"/>
    </xf>
    <xf numFmtId="43" fontId="0" fillId="0" borderId="0" xfId="0" applyNumberFormat="1" applyFill="1"/>
    <xf numFmtId="0" fontId="12" fillId="0" borderId="0" xfId="12"/>
    <xf numFmtId="164" fontId="12" fillId="0" borderId="0" xfId="12" applyNumberFormat="1" applyAlignment="1"/>
    <xf numFmtId="0" fontId="5" fillId="0" borderId="20" xfId="2" applyFont="1" applyFill="1" applyBorder="1" applyAlignment="1">
      <alignment horizontal="center" vertical="center" wrapText="1"/>
    </xf>
    <xf numFmtId="0" fontId="5" fillId="0" borderId="21" xfId="2" applyFont="1" applyFill="1" applyBorder="1" applyAlignment="1">
      <alignment horizontal="center" vertical="center" wrapText="1"/>
    </xf>
    <xf numFmtId="0" fontId="5" fillId="0" borderId="22" xfId="2" applyFont="1" applyFill="1" applyBorder="1" applyAlignment="1">
      <alignment horizontal="center" vertical="center" wrapText="1"/>
    </xf>
    <xf numFmtId="0" fontId="5" fillId="0" borderId="23" xfId="2" applyFont="1" applyFill="1" applyBorder="1" applyAlignment="1">
      <alignment horizontal="center" vertical="center" wrapText="1"/>
    </xf>
    <xf numFmtId="0" fontId="5" fillId="0" borderId="24" xfId="2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5" fillId="0" borderId="25" xfId="2" applyFont="1" applyFill="1" applyBorder="1" applyAlignment="1">
      <alignment horizontal="center" vertical="center" wrapText="1"/>
    </xf>
    <xf numFmtId="0" fontId="5" fillId="0" borderId="26" xfId="2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5" fillId="0" borderId="27" xfId="2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5" xfId="2" applyFont="1" applyFill="1" applyBorder="1" applyAlignment="1">
      <alignment horizontal="center" vertical="center" wrapText="1"/>
    </xf>
    <xf numFmtId="0" fontId="5" fillId="0" borderId="17" xfId="2" applyFont="1" applyFill="1" applyBorder="1" applyAlignment="1">
      <alignment horizontal="center" vertical="center" wrapText="1"/>
    </xf>
    <xf numFmtId="0" fontId="5" fillId="0" borderId="18" xfId="2" applyFont="1" applyFill="1" applyBorder="1" applyAlignment="1">
      <alignment horizontal="center" vertical="center" wrapText="1"/>
    </xf>
    <xf numFmtId="0" fontId="5" fillId="0" borderId="19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0" fillId="0" borderId="0" xfId="0"/>
    <xf numFmtId="0" fontId="12" fillId="0" borderId="0" xfId="12"/>
  </cellXfs>
  <cellStyles count="13">
    <cellStyle name="Normal" xfId="0" builtinId="0"/>
    <cellStyle name="Normal 2" xfId="1"/>
    <cellStyle name="Normal 2 8" xfId="2"/>
    <cellStyle name="Normal 3" xfId="3"/>
    <cellStyle name="Normal 4" xfId="4"/>
    <cellStyle name="Normal 5" xfId="12"/>
    <cellStyle name="Porcentagem" xfId="5" builtinId="5"/>
    <cellStyle name="Porcentagem 11" xfId="6"/>
    <cellStyle name="Porcentagem 11 2" xfId="7"/>
    <cellStyle name="Porcentagem 2" xfId="8"/>
    <cellStyle name="Vírgula" xfId="11" builtinId="3"/>
    <cellStyle name="Vírgula 2" xfId="9"/>
    <cellStyle name="Vírgula 3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8"/>
  <sheetViews>
    <sheetView showGridLines="0" view="pageBreakPreview" zoomScale="65" zoomScaleNormal="70" zoomScaleSheetLayoutView="65" workbookViewId="0">
      <selection activeCell="D6" sqref="D6"/>
    </sheetView>
  </sheetViews>
  <sheetFormatPr defaultRowHeight="25.5" customHeight="1" x14ac:dyDescent="0.2"/>
  <cols>
    <col min="1" max="1" width="14" style="2" customWidth="1"/>
    <col min="2" max="2" width="39" style="2" customWidth="1"/>
    <col min="3" max="3" width="11.85546875" style="2" customWidth="1"/>
    <col min="4" max="4" width="19.28515625" style="2" customWidth="1"/>
    <col min="5" max="5" width="44.7109375" style="2" customWidth="1"/>
    <col min="6" max="6" width="61.5703125" style="2" customWidth="1"/>
    <col min="7" max="7" width="8.140625" style="1" customWidth="1"/>
    <col min="8" max="8" width="9.140625" style="1"/>
    <col min="9" max="9" width="34.140625" style="1" customWidth="1"/>
    <col min="10" max="10" width="9.140625" style="1"/>
    <col min="11" max="11" width="13.28515625" style="1" customWidth="1"/>
    <col min="12" max="12" width="12" style="1" customWidth="1"/>
    <col min="13" max="13" width="13.85546875" style="1" customWidth="1"/>
    <col min="14" max="14" width="11.140625" style="1" customWidth="1"/>
    <col min="15" max="15" width="15.85546875" style="1" customWidth="1"/>
    <col min="16" max="16" width="12.85546875" style="3" customWidth="1"/>
    <col min="17" max="17" width="11" style="1" customWidth="1"/>
    <col min="18" max="18" width="12.85546875" style="3" customWidth="1"/>
    <col min="19" max="19" width="12.85546875" style="1" customWidth="1"/>
    <col min="20" max="20" width="9.28515625" style="3" bestFit="1" customWidth="1"/>
    <col min="21" max="21" width="11.5703125" style="4" bestFit="1" customWidth="1"/>
    <col min="22" max="22" width="9.28515625" style="4" bestFit="1" customWidth="1"/>
    <col min="23" max="23" width="11.5703125" style="4" customWidth="1"/>
    <col min="24" max="24" width="9.28515625" style="4" bestFit="1" customWidth="1"/>
    <col min="25" max="16384" width="9.140625" style="4"/>
  </cols>
  <sheetData>
    <row r="1" spans="1:26" ht="25.5" customHeight="1" x14ac:dyDescent="0.2">
      <c r="A1" s="6" t="s">
        <v>80</v>
      </c>
      <c r="B1" s="6"/>
      <c r="C1" s="6"/>
      <c r="D1" s="6"/>
      <c r="E1" s="7"/>
      <c r="F1" s="7"/>
      <c r="G1" s="7"/>
      <c r="H1" s="8"/>
      <c r="I1" s="8"/>
      <c r="J1" s="8"/>
      <c r="K1" s="7"/>
      <c r="L1" s="7"/>
      <c r="M1" s="7"/>
      <c r="N1" s="7"/>
      <c r="O1" s="7"/>
      <c r="P1" s="7"/>
      <c r="Q1" s="7"/>
      <c r="R1" s="7"/>
      <c r="S1" s="7"/>
      <c r="T1" s="7"/>
      <c r="U1" s="45"/>
      <c r="V1" s="7"/>
      <c r="W1" s="45"/>
      <c r="X1" s="7"/>
    </row>
    <row r="2" spans="1:26" ht="25.5" customHeight="1" x14ac:dyDescent="0.2">
      <c r="A2" s="6" t="s">
        <v>81</v>
      </c>
      <c r="B2" s="6" t="s">
        <v>82</v>
      </c>
      <c r="C2" s="6"/>
      <c r="D2" s="6"/>
      <c r="E2" s="7"/>
      <c r="F2" s="7"/>
      <c r="G2" s="7"/>
      <c r="H2" s="8"/>
      <c r="I2" s="8"/>
      <c r="J2" s="8"/>
      <c r="K2" s="7"/>
      <c r="L2" s="7"/>
      <c r="M2" s="7"/>
      <c r="N2" s="7"/>
      <c r="O2" s="7"/>
      <c r="P2" s="7"/>
      <c r="Q2" s="7"/>
      <c r="R2" s="7"/>
      <c r="S2" s="7"/>
      <c r="T2" s="7"/>
      <c r="U2" s="45"/>
      <c r="V2" s="7"/>
      <c r="W2" s="45"/>
      <c r="X2" s="7"/>
    </row>
    <row r="3" spans="1:26" ht="25.5" customHeight="1" x14ac:dyDescent="0.2">
      <c r="A3" s="6" t="s">
        <v>83</v>
      </c>
      <c r="B3" s="46" t="s">
        <v>117</v>
      </c>
      <c r="C3" s="46"/>
      <c r="D3" s="46"/>
      <c r="E3" s="7"/>
      <c r="F3" s="7"/>
      <c r="G3" s="7"/>
      <c r="H3" s="8"/>
      <c r="I3" s="8"/>
      <c r="J3" s="8"/>
      <c r="K3" s="7"/>
      <c r="L3" s="7"/>
      <c r="M3" s="7"/>
      <c r="N3" s="7"/>
      <c r="O3" s="7"/>
      <c r="P3" s="7"/>
      <c r="Q3" s="7"/>
      <c r="R3" s="7"/>
      <c r="S3" s="7"/>
      <c r="T3" s="7"/>
      <c r="U3" s="45"/>
      <c r="V3" s="7"/>
      <c r="W3" s="45"/>
      <c r="X3" s="7"/>
    </row>
    <row r="4" spans="1:26" ht="25.5" customHeight="1" x14ac:dyDescent="0.2">
      <c r="A4" s="9" t="s">
        <v>84</v>
      </c>
      <c r="B4" s="10">
        <v>42736</v>
      </c>
      <c r="C4" s="11"/>
      <c r="D4" s="9"/>
      <c r="E4" s="7"/>
      <c r="F4" s="7"/>
      <c r="G4" s="7"/>
      <c r="H4" s="8"/>
      <c r="I4" s="8"/>
      <c r="J4" s="8"/>
      <c r="K4" s="7"/>
      <c r="L4" s="7"/>
      <c r="M4" s="7"/>
      <c r="N4" s="7"/>
      <c r="O4" s="7"/>
      <c r="P4" s="7"/>
      <c r="Q4" s="7"/>
      <c r="R4" s="7"/>
      <c r="S4" s="7"/>
      <c r="T4" s="7"/>
      <c r="U4" s="45"/>
      <c r="V4" s="7"/>
      <c r="W4" s="45"/>
      <c r="X4" s="7"/>
    </row>
    <row r="5" spans="1:26" ht="25.5" customHeight="1" x14ac:dyDescent="0.2">
      <c r="A5" s="74" t="s">
        <v>85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</row>
    <row r="6" spans="1:26" ht="25.5" customHeight="1" thickBot="1" x14ac:dyDescent="0.25">
      <c r="A6" s="7"/>
      <c r="B6" s="7"/>
      <c r="C6" s="7"/>
      <c r="D6" s="7"/>
      <c r="E6" s="7"/>
      <c r="F6" s="7"/>
      <c r="G6" s="7"/>
      <c r="H6" s="8"/>
      <c r="I6" s="8"/>
      <c r="J6" s="8"/>
      <c r="K6" s="7"/>
      <c r="L6" s="7"/>
      <c r="M6" s="7"/>
      <c r="N6" s="7"/>
      <c r="O6" s="7"/>
      <c r="P6" s="7"/>
      <c r="Q6" s="7"/>
      <c r="R6" s="7"/>
      <c r="S6" s="7"/>
      <c r="T6" s="7"/>
      <c r="U6" s="45"/>
      <c r="V6" s="7"/>
      <c r="W6" s="45"/>
      <c r="X6" s="7"/>
    </row>
    <row r="7" spans="1:26" ht="26.25" customHeight="1" thickBot="1" x14ac:dyDescent="0.25">
      <c r="A7" s="72" t="s">
        <v>86</v>
      </c>
      <c r="B7" s="75"/>
      <c r="C7" s="75"/>
      <c r="D7" s="75"/>
      <c r="E7" s="75"/>
      <c r="F7" s="75"/>
      <c r="G7" s="75"/>
      <c r="H7" s="75"/>
      <c r="I7" s="75"/>
      <c r="J7" s="73"/>
      <c r="K7" s="70" t="s">
        <v>3</v>
      </c>
      <c r="L7" s="67" t="s">
        <v>87</v>
      </c>
      <c r="M7" s="69"/>
      <c r="N7" s="70" t="s">
        <v>88</v>
      </c>
      <c r="O7" s="70" t="s">
        <v>89</v>
      </c>
      <c r="P7" s="72" t="s">
        <v>90</v>
      </c>
      <c r="Q7" s="73"/>
      <c r="R7" s="70" t="s">
        <v>6</v>
      </c>
      <c r="S7" s="72" t="s">
        <v>91</v>
      </c>
      <c r="T7" s="75"/>
      <c r="U7" s="75"/>
      <c r="V7" s="75"/>
      <c r="W7" s="75"/>
      <c r="X7" s="73"/>
    </row>
    <row r="8" spans="1:26" ht="26.25" customHeight="1" x14ac:dyDescent="0.2">
      <c r="A8" s="78" t="s">
        <v>23</v>
      </c>
      <c r="B8" s="79"/>
      <c r="C8" s="76" t="s">
        <v>92</v>
      </c>
      <c r="D8" s="76" t="s">
        <v>93</v>
      </c>
      <c r="E8" s="80" t="s">
        <v>94</v>
      </c>
      <c r="F8" s="81"/>
      <c r="G8" s="76" t="s">
        <v>0</v>
      </c>
      <c r="H8" s="65" t="s">
        <v>2</v>
      </c>
      <c r="I8" s="66"/>
      <c r="J8" s="76" t="s">
        <v>1</v>
      </c>
      <c r="K8" s="71"/>
      <c r="L8" s="12" t="s">
        <v>95</v>
      </c>
      <c r="M8" s="12" t="s">
        <v>96</v>
      </c>
      <c r="N8" s="71"/>
      <c r="O8" s="71"/>
      <c r="P8" s="14" t="s">
        <v>4</v>
      </c>
      <c r="Q8" s="14" t="s">
        <v>5</v>
      </c>
      <c r="R8" s="71"/>
      <c r="S8" s="13" t="s">
        <v>7</v>
      </c>
      <c r="T8" s="15" t="s">
        <v>8</v>
      </c>
      <c r="U8" s="13" t="s">
        <v>9</v>
      </c>
      <c r="V8" s="16" t="s">
        <v>8</v>
      </c>
      <c r="W8" s="17" t="s">
        <v>10</v>
      </c>
      <c r="X8" s="16" t="s">
        <v>8</v>
      </c>
    </row>
    <row r="9" spans="1:26" ht="26.25" customHeight="1" thickBot="1" x14ac:dyDescent="0.25">
      <c r="A9" s="18" t="s">
        <v>97</v>
      </c>
      <c r="B9" s="18" t="s">
        <v>98</v>
      </c>
      <c r="C9" s="77"/>
      <c r="D9" s="77"/>
      <c r="E9" s="19" t="s">
        <v>99</v>
      </c>
      <c r="F9" s="19" t="s">
        <v>100</v>
      </c>
      <c r="G9" s="77"/>
      <c r="H9" s="19" t="s">
        <v>97</v>
      </c>
      <c r="I9" s="19" t="s">
        <v>98</v>
      </c>
      <c r="J9" s="77"/>
      <c r="K9" s="18" t="s">
        <v>101</v>
      </c>
      <c r="L9" s="20" t="s">
        <v>102</v>
      </c>
      <c r="M9" s="20" t="s">
        <v>103</v>
      </c>
      <c r="N9" s="20" t="s">
        <v>104</v>
      </c>
      <c r="O9" s="20" t="s">
        <v>105</v>
      </c>
      <c r="P9" s="20" t="s">
        <v>12</v>
      </c>
      <c r="Q9" s="20" t="s">
        <v>106</v>
      </c>
      <c r="R9" s="18" t="s">
        <v>107</v>
      </c>
      <c r="S9" s="21" t="s">
        <v>108</v>
      </c>
      <c r="T9" s="22" t="s">
        <v>109</v>
      </c>
      <c r="U9" s="21" t="s">
        <v>110</v>
      </c>
      <c r="V9" s="22" t="s">
        <v>111</v>
      </c>
      <c r="W9" s="23" t="s">
        <v>112</v>
      </c>
      <c r="X9" s="22" t="s">
        <v>113</v>
      </c>
    </row>
    <row r="10" spans="1:26" ht="26.25" customHeight="1" x14ac:dyDescent="0.2">
      <c r="A10" s="24" t="str">
        <f>+'Access-Jan'!A9</f>
        <v>12104</v>
      </c>
      <c r="B10" s="25" t="str">
        <f>+'Access-Jan'!B9</f>
        <v>TRIBUNAL REGIONAL FEDERAL DA 3A. REGIAO</v>
      </c>
      <c r="C10" s="26" t="str">
        <f>CONCATENATE('Access-Jan'!C9,".",'Access-Jan'!D9)</f>
        <v>02.061</v>
      </c>
      <c r="D10" s="26" t="str">
        <f>CONCATENATE('Access-Jan'!E9,".",'Access-Jan'!G9)</f>
        <v>0569.4224</v>
      </c>
      <c r="E10" s="25" t="str">
        <f>+'Access-Jan'!F9</f>
        <v>PRESTACAO JURISDICIONAL NA JUSTICA FEDERAL</v>
      </c>
      <c r="F10" s="27" t="str">
        <f>+'Access-Jan'!H9</f>
        <v>ASSISTENCIA JURIDICA A PESSOAS CARENTES</v>
      </c>
      <c r="G10" s="24" t="str">
        <f>IF('Access-Jan'!I9="1","F","S")</f>
        <v>F</v>
      </c>
      <c r="H10" s="24" t="str">
        <f>+'Access-Jan'!J9</f>
        <v>0100</v>
      </c>
      <c r="I10" s="28" t="str">
        <f>+'Access-Jan'!K9</f>
        <v>RECURSOS ORDINARIOS</v>
      </c>
      <c r="J10" s="24" t="str">
        <f>+'Access-Jan'!L9</f>
        <v>3</v>
      </c>
      <c r="K10" s="47"/>
      <c r="L10" s="48"/>
      <c r="M10" s="48"/>
      <c r="N10" s="49">
        <f>+K10+L10-M10</f>
        <v>0</v>
      </c>
      <c r="O10" s="47"/>
      <c r="P10" s="29">
        <f>'Access-Jan'!M9</f>
        <v>15000</v>
      </c>
      <c r="Q10" s="29"/>
      <c r="R10" s="29">
        <f>N10-O10+P10</f>
        <v>15000</v>
      </c>
      <c r="S10" s="29">
        <f>'Access-Jan'!N9</f>
        <v>15000</v>
      </c>
      <c r="T10" s="57">
        <f>IF(R10&gt;0,S10/R10,0)</f>
        <v>1</v>
      </c>
      <c r="U10" s="29">
        <f>'Access-Jan'!O9</f>
        <v>0</v>
      </c>
      <c r="V10" s="30">
        <f>IF(R10&gt;0,U10/R10,0)</f>
        <v>0</v>
      </c>
      <c r="W10" s="29">
        <f>'Access-Jan'!P9</f>
        <v>0</v>
      </c>
      <c r="X10" s="30">
        <f>IF(R10&gt;0,W10/R10,0)</f>
        <v>0</v>
      </c>
      <c r="Z10" s="58"/>
    </row>
    <row r="11" spans="1:26" ht="26.25" customHeight="1" x14ac:dyDescent="0.2">
      <c r="A11" s="31" t="str">
        <f>+'Access-Jan'!A10</f>
        <v>12104</v>
      </c>
      <c r="B11" s="32" t="str">
        <f>+'Access-Jan'!B10</f>
        <v>TRIBUNAL REGIONAL FEDERAL DA 3A. REGIAO</v>
      </c>
      <c r="C11" s="31" t="str">
        <f>CONCATENATE('Access-Jan'!C10,".",'Access-Jan'!D10)</f>
        <v>02.061</v>
      </c>
      <c r="D11" s="31" t="str">
        <f>CONCATENATE('Access-Jan'!E10,".",'Access-Jan'!G10)</f>
        <v>0569.4257</v>
      </c>
      <c r="E11" s="32" t="str">
        <f>+'Access-Jan'!F10</f>
        <v>PRESTACAO JURISDICIONAL NA JUSTICA FEDERAL</v>
      </c>
      <c r="F11" s="33" t="str">
        <f>+'Access-Jan'!H10</f>
        <v>JULGAMENTO DE CAUSAS NA JUSTICA FEDERAL</v>
      </c>
      <c r="G11" s="31" t="str">
        <f>IF('Access-Jan'!I10="1","F","S")</f>
        <v>F</v>
      </c>
      <c r="H11" s="31" t="str">
        <f>+'Access-Jan'!J10</f>
        <v>0100</v>
      </c>
      <c r="I11" s="32" t="str">
        <f>+'Access-Jan'!K10</f>
        <v>RECURSOS ORDINARIOS</v>
      </c>
      <c r="J11" s="31" t="str">
        <f>+'Access-Jan'!L10</f>
        <v>4</v>
      </c>
      <c r="K11" s="50"/>
      <c r="L11" s="50"/>
      <c r="M11" s="50"/>
      <c r="N11" s="51">
        <f t="shared" ref="N11:N30" si="0">+K11+L11-M11</f>
        <v>0</v>
      </c>
      <c r="O11" s="50"/>
      <c r="P11" s="34">
        <f>'Access-Jan'!M10</f>
        <v>2184875</v>
      </c>
      <c r="Q11" s="34"/>
      <c r="R11" s="34">
        <f t="shared" ref="R11:R30" si="1">N11-O11+P11</f>
        <v>2184875</v>
      </c>
      <c r="S11" s="34">
        <f>'Access-Jan'!N10</f>
        <v>0</v>
      </c>
      <c r="T11" s="35">
        <f t="shared" ref="T11:T34" si="2">IF(R11&gt;0,S11/R11,0)</f>
        <v>0</v>
      </c>
      <c r="U11" s="34">
        <f>'Access-Jan'!O10</f>
        <v>0</v>
      </c>
      <c r="V11" s="35">
        <f t="shared" ref="V11:V34" si="3">IF(R11&gt;0,U11/R11,0)</f>
        <v>0</v>
      </c>
      <c r="W11" s="34">
        <f>'Access-Jan'!P10</f>
        <v>0</v>
      </c>
      <c r="X11" s="35">
        <f t="shared" ref="X11:X34" si="4">IF(R11&gt;0,W11/R11,0)</f>
        <v>0</v>
      </c>
      <c r="Z11" s="58"/>
    </row>
    <row r="12" spans="1:26" ht="26.25" customHeight="1" x14ac:dyDescent="0.2">
      <c r="A12" s="31" t="str">
        <f>+'Access-Jan'!A11</f>
        <v>12104</v>
      </c>
      <c r="B12" s="32" t="str">
        <f>+'Access-Jan'!B11</f>
        <v>TRIBUNAL REGIONAL FEDERAL DA 3A. REGIAO</v>
      </c>
      <c r="C12" s="31" t="str">
        <f>CONCATENATE('Access-Jan'!C11,".",'Access-Jan'!D11)</f>
        <v>02.061</v>
      </c>
      <c r="D12" s="31" t="str">
        <f>CONCATENATE('Access-Jan'!E11,".",'Access-Jan'!G11)</f>
        <v>0569.4257</v>
      </c>
      <c r="E12" s="32" t="str">
        <f>+'Access-Jan'!F11</f>
        <v>PRESTACAO JURISDICIONAL NA JUSTICA FEDERAL</v>
      </c>
      <c r="F12" s="32" t="str">
        <f>+'Access-Jan'!H11</f>
        <v>JULGAMENTO DE CAUSAS NA JUSTICA FEDERAL</v>
      </c>
      <c r="G12" s="31" t="str">
        <f>IF('Access-Jan'!I11="1","F","S")</f>
        <v>F</v>
      </c>
      <c r="H12" s="31" t="str">
        <f>+'Access-Jan'!J11</f>
        <v>0100</v>
      </c>
      <c r="I12" s="32" t="str">
        <f>+'Access-Jan'!K11</f>
        <v>RECURSOS ORDINARIOS</v>
      </c>
      <c r="J12" s="31" t="str">
        <f>+'Access-Jan'!L11</f>
        <v>3</v>
      </c>
      <c r="K12" s="34"/>
      <c r="L12" s="34"/>
      <c r="M12" s="34"/>
      <c r="N12" s="50">
        <f t="shared" si="0"/>
        <v>0</v>
      </c>
      <c r="O12" s="34"/>
      <c r="P12" s="34">
        <f>'Access-Jan'!M11</f>
        <v>43419953</v>
      </c>
      <c r="Q12" s="34"/>
      <c r="R12" s="34">
        <f t="shared" si="1"/>
        <v>43419953</v>
      </c>
      <c r="S12" s="39">
        <f>'Access-Jan'!N11</f>
        <v>29334254.420000002</v>
      </c>
      <c r="T12" s="35">
        <f t="shared" si="2"/>
        <v>0.67559387777319801</v>
      </c>
      <c r="U12" s="34">
        <f>'Access-Jan'!O11</f>
        <v>823843.73</v>
      </c>
      <c r="V12" s="35">
        <f t="shared" si="3"/>
        <v>1.8973851261423522E-2</v>
      </c>
      <c r="W12" s="34">
        <f>'Access-Jan'!P11</f>
        <v>343038.52</v>
      </c>
      <c r="X12" s="35">
        <f t="shared" si="4"/>
        <v>7.9004811451546253E-3</v>
      </c>
      <c r="Z12" s="58"/>
    </row>
    <row r="13" spans="1:26" ht="26.25" customHeight="1" x14ac:dyDescent="0.2">
      <c r="A13" s="31" t="str">
        <f>+'Access-Jan'!A12</f>
        <v>12104</v>
      </c>
      <c r="B13" s="32" t="str">
        <f>+'Access-Jan'!B12</f>
        <v>TRIBUNAL REGIONAL FEDERAL DA 3A. REGIAO</v>
      </c>
      <c r="C13" s="31" t="str">
        <f>CONCATENATE('Access-Jan'!C12,".",'Access-Jan'!D12)</f>
        <v>02.061</v>
      </c>
      <c r="D13" s="31" t="str">
        <f>CONCATENATE('Access-Jan'!E12,".",'Access-Jan'!G12)</f>
        <v>0569.4257</v>
      </c>
      <c r="E13" s="32" t="str">
        <f>+'Access-Jan'!F12</f>
        <v>PRESTACAO JURISDICIONAL NA JUSTICA FEDERAL</v>
      </c>
      <c r="F13" s="32" t="str">
        <f>+'Access-Jan'!H12</f>
        <v>JULGAMENTO DE CAUSAS NA JUSTICA FEDERAL</v>
      </c>
      <c r="G13" s="31" t="str">
        <f>IF('Access-Jan'!I12="1","F","S")</f>
        <v>F</v>
      </c>
      <c r="H13" s="31" t="str">
        <f>+'Access-Jan'!J12</f>
        <v>0127</v>
      </c>
      <c r="I13" s="32" t="str">
        <f>+'Access-Jan'!K12</f>
        <v>CUSTAS E EMOLUMENTOS - PODER JUDICIARIO</v>
      </c>
      <c r="J13" s="31" t="str">
        <f>+'Access-Jan'!L12</f>
        <v>3</v>
      </c>
      <c r="K13" s="34"/>
      <c r="L13" s="34"/>
      <c r="M13" s="34"/>
      <c r="N13" s="50">
        <f t="shared" si="0"/>
        <v>0</v>
      </c>
      <c r="O13" s="34"/>
      <c r="P13" s="34">
        <f>'Access-Jan'!M12</f>
        <v>6790890</v>
      </c>
      <c r="Q13" s="34"/>
      <c r="R13" s="34">
        <f t="shared" si="1"/>
        <v>6790890</v>
      </c>
      <c r="S13" s="39">
        <f>'Access-Jan'!N12</f>
        <v>6787594.9299999997</v>
      </c>
      <c r="T13" s="35">
        <f t="shared" si="2"/>
        <v>0.99951478083137846</v>
      </c>
      <c r="U13" s="34">
        <f>'Access-Jan'!O12</f>
        <v>308340.58</v>
      </c>
      <c r="V13" s="35">
        <f t="shared" si="3"/>
        <v>4.5405032330077505E-2</v>
      </c>
      <c r="W13" s="34">
        <f>'Access-Jan'!P12</f>
        <v>92527.57</v>
      </c>
      <c r="X13" s="35">
        <f t="shared" si="4"/>
        <v>1.362524941502513E-2</v>
      </c>
      <c r="Z13" s="58"/>
    </row>
    <row r="14" spans="1:26" ht="26.25" customHeight="1" x14ac:dyDescent="0.2">
      <c r="A14" s="31" t="str">
        <f>+'Access-Jan'!A13</f>
        <v>12104</v>
      </c>
      <c r="B14" s="32" t="str">
        <f>+'Access-Jan'!B13</f>
        <v>TRIBUNAL REGIONAL FEDERAL DA 3A. REGIAO</v>
      </c>
      <c r="C14" s="31" t="str">
        <f>CONCATENATE('Access-Jan'!C13,".",'Access-Jan'!D13)</f>
        <v>02.061</v>
      </c>
      <c r="D14" s="31" t="str">
        <f>CONCATENATE('Access-Jan'!E13,".",'Access-Jan'!G13)</f>
        <v>0569.4257</v>
      </c>
      <c r="E14" s="32" t="str">
        <f>+'Access-Jan'!F13</f>
        <v>PRESTACAO JURISDICIONAL NA JUSTICA FEDERAL</v>
      </c>
      <c r="F14" s="32" t="str">
        <f>+'Access-Jan'!H13</f>
        <v>JULGAMENTO DE CAUSAS NA JUSTICA FEDERAL</v>
      </c>
      <c r="G14" s="31" t="str">
        <f>IF('Access-Jan'!I13="1","F","S")</f>
        <v>F</v>
      </c>
      <c r="H14" s="31" t="str">
        <f>+'Access-Jan'!J13</f>
        <v>0150</v>
      </c>
      <c r="I14" s="32" t="str">
        <f>+'Access-Jan'!K13</f>
        <v>RECURSOS NAO-FINANCEIROS DIRETAM. ARRECADADOS</v>
      </c>
      <c r="J14" s="31" t="str">
        <f>+'Access-Jan'!L13</f>
        <v>3</v>
      </c>
      <c r="K14" s="34"/>
      <c r="L14" s="34"/>
      <c r="M14" s="34"/>
      <c r="N14" s="50">
        <f t="shared" si="0"/>
        <v>0</v>
      </c>
      <c r="O14" s="34"/>
      <c r="P14" s="34">
        <f>'Access-Jan'!M13</f>
        <v>800000</v>
      </c>
      <c r="Q14" s="34"/>
      <c r="R14" s="34">
        <f t="shared" si="1"/>
        <v>800000</v>
      </c>
      <c r="S14" s="39">
        <f>'Access-Jan'!N13</f>
        <v>0</v>
      </c>
      <c r="T14" s="35">
        <f t="shared" si="2"/>
        <v>0</v>
      </c>
      <c r="U14" s="34">
        <f>'Access-Jan'!O13</f>
        <v>0</v>
      </c>
      <c r="V14" s="35">
        <f t="shared" si="3"/>
        <v>0</v>
      </c>
      <c r="W14" s="34">
        <f>'Access-Jan'!P13</f>
        <v>0</v>
      </c>
      <c r="X14" s="35">
        <f t="shared" si="4"/>
        <v>0</v>
      </c>
      <c r="Z14" s="58"/>
    </row>
    <row r="15" spans="1:26" ht="26.25" customHeight="1" x14ac:dyDescent="0.2">
      <c r="A15" s="31" t="str">
        <f>+'Access-Jan'!A14</f>
        <v>12104</v>
      </c>
      <c r="B15" s="32" t="str">
        <f>+'Access-Jan'!B14</f>
        <v>TRIBUNAL REGIONAL FEDERAL DA 3A. REGIAO</v>
      </c>
      <c r="C15" s="31" t="str">
        <f>CONCATENATE('Access-Jan'!C14,".",'Access-Jan'!D14)</f>
        <v>02.061</v>
      </c>
      <c r="D15" s="31" t="str">
        <f>CONCATENATE('Access-Jan'!E14,".",'Access-Jan'!G14)</f>
        <v>0569.4257</v>
      </c>
      <c r="E15" s="32" t="str">
        <f>+'Access-Jan'!F14</f>
        <v>PRESTACAO JURISDICIONAL NA JUSTICA FEDERAL</v>
      </c>
      <c r="F15" s="32" t="str">
        <f>+'Access-Jan'!H14</f>
        <v>JULGAMENTO DE CAUSAS NA JUSTICA FEDERAL</v>
      </c>
      <c r="G15" s="31" t="str">
        <f>IF('Access-Jan'!I14="1","F","S")</f>
        <v>F</v>
      </c>
      <c r="H15" s="31" t="str">
        <f>+'Access-Jan'!J14</f>
        <v>0181</v>
      </c>
      <c r="I15" s="32" t="str">
        <f>+'Access-Jan'!K14</f>
        <v>RECURSOS DE CONVENIOS</v>
      </c>
      <c r="J15" s="31" t="str">
        <f>+'Access-Jan'!L14</f>
        <v>4</v>
      </c>
      <c r="K15" s="50"/>
      <c r="L15" s="50"/>
      <c r="M15" s="50"/>
      <c r="N15" s="50">
        <f t="shared" si="0"/>
        <v>0</v>
      </c>
      <c r="O15" s="50"/>
      <c r="P15" s="34">
        <f>'Access-Jan'!M14</f>
        <v>4951378</v>
      </c>
      <c r="Q15" s="34"/>
      <c r="R15" s="34">
        <f t="shared" si="1"/>
        <v>4951378</v>
      </c>
      <c r="S15" s="39">
        <f>'Access-Jan'!N14</f>
        <v>0</v>
      </c>
      <c r="T15" s="35">
        <f t="shared" si="2"/>
        <v>0</v>
      </c>
      <c r="U15" s="34">
        <f>'Access-Jan'!O14</f>
        <v>0</v>
      </c>
      <c r="V15" s="35">
        <f t="shared" si="3"/>
        <v>0</v>
      </c>
      <c r="W15" s="34">
        <f>'Access-Jan'!P14</f>
        <v>0</v>
      </c>
      <c r="X15" s="35">
        <f t="shared" si="4"/>
        <v>0</v>
      </c>
    </row>
    <row r="16" spans="1:26" ht="26.25" customHeight="1" x14ac:dyDescent="0.2">
      <c r="A16" s="31" t="str">
        <f>+'Access-Jan'!A15</f>
        <v>12104</v>
      </c>
      <c r="B16" s="32" t="str">
        <f>+'Access-Jan'!B15</f>
        <v>TRIBUNAL REGIONAL FEDERAL DA 3A. REGIAO</v>
      </c>
      <c r="C16" s="31" t="str">
        <f>CONCATENATE('Access-Jan'!C15,".",'Access-Jan'!D15)</f>
        <v>02.061</v>
      </c>
      <c r="D16" s="31" t="str">
        <f>CONCATENATE('Access-Jan'!E15,".",'Access-Jan'!G15)</f>
        <v>0569.4257</v>
      </c>
      <c r="E16" s="32" t="str">
        <f>+'Access-Jan'!F15</f>
        <v>PRESTACAO JURISDICIONAL NA JUSTICA FEDERAL</v>
      </c>
      <c r="F16" s="32" t="str">
        <f>+'Access-Jan'!H15</f>
        <v>JULGAMENTO DE CAUSAS NA JUSTICA FEDERAL</v>
      </c>
      <c r="G16" s="31" t="str">
        <f>IF('Access-Jan'!I15="1","F","S")</f>
        <v>F</v>
      </c>
      <c r="H16" s="31" t="str">
        <f>+'Access-Jan'!J15</f>
        <v>0181</v>
      </c>
      <c r="I16" s="32" t="str">
        <f>+'Access-Jan'!K15</f>
        <v>RECURSOS DE CONVENIOS</v>
      </c>
      <c r="J16" s="31" t="str">
        <f>+'Access-Jan'!L15</f>
        <v>3</v>
      </c>
      <c r="K16" s="34"/>
      <c r="L16" s="34"/>
      <c r="M16" s="34"/>
      <c r="N16" s="50">
        <f t="shared" si="0"/>
        <v>0</v>
      </c>
      <c r="O16" s="34"/>
      <c r="P16" s="34">
        <f>'Access-Jan'!M15</f>
        <v>175000</v>
      </c>
      <c r="Q16" s="34"/>
      <c r="R16" s="34">
        <f t="shared" si="1"/>
        <v>175000</v>
      </c>
      <c r="S16" s="39">
        <f>'Access-Jan'!N15</f>
        <v>0</v>
      </c>
      <c r="T16" s="35">
        <f t="shared" si="2"/>
        <v>0</v>
      </c>
      <c r="U16" s="34">
        <f>'Access-Jan'!O15</f>
        <v>0</v>
      </c>
      <c r="V16" s="35">
        <f t="shared" si="3"/>
        <v>0</v>
      </c>
      <c r="W16" s="34">
        <f>'Access-Jan'!P15</f>
        <v>0</v>
      </c>
      <c r="X16" s="35">
        <f t="shared" si="4"/>
        <v>0</v>
      </c>
    </row>
    <row r="17" spans="1:24" ht="26.25" customHeight="1" x14ac:dyDescent="0.2">
      <c r="A17" s="31" t="str">
        <f>+'Access-Jan'!A16</f>
        <v>12104</v>
      </c>
      <c r="B17" s="32" t="str">
        <f>+'Access-Jan'!B16</f>
        <v>TRIBUNAL REGIONAL FEDERAL DA 3A. REGIAO</v>
      </c>
      <c r="C17" s="31" t="str">
        <f>CONCATENATE('Access-Jan'!C16,".",'Access-Jan'!D16)</f>
        <v>02.122</v>
      </c>
      <c r="D17" s="31" t="str">
        <f>CONCATENATE('Access-Jan'!E16,".",'Access-Jan'!G16)</f>
        <v>0569.12SU</v>
      </c>
      <c r="E17" s="32" t="str">
        <f>+'Access-Jan'!F16</f>
        <v>PRESTACAO JURISDICIONAL NA JUSTICA FEDERAL</v>
      </c>
      <c r="F17" s="32" t="str">
        <f>+'Access-Jan'!H16</f>
        <v>AQUISICAO DE EDIFICIO-ANEXO AO TRF 3. REGIAO EM SAO PAULO -</v>
      </c>
      <c r="G17" s="31" t="str">
        <f>IF('Access-Jan'!I16="1","F","S")</f>
        <v>F</v>
      </c>
      <c r="H17" s="31" t="str">
        <f>+'Access-Jan'!J16</f>
        <v>0100</v>
      </c>
      <c r="I17" s="32" t="str">
        <f>+'Access-Jan'!K16</f>
        <v>RECURSOS ORDINARIOS</v>
      </c>
      <c r="J17" s="31" t="str">
        <f>+'Access-Jan'!L16</f>
        <v>5</v>
      </c>
      <c r="K17" s="34"/>
      <c r="L17" s="34"/>
      <c r="M17" s="34"/>
      <c r="N17" s="50">
        <f t="shared" si="0"/>
        <v>0</v>
      </c>
      <c r="O17" s="34"/>
      <c r="P17" s="34">
        <f>'Access-Jan'!M16</f>
        <v>10000000</v>
      </c>
      <c r="Q17" s="34"/>
      <c r="R17" s="34">
        <f t="shared" si="1"/>
        <v>10000000</v>
      </c>
      <c r="S17" s="39">
        <f>'Access-Jan'!N16</f>
        <v>0</v>
      </c>
      <c r="T17" s="35">
        <f t="shared" si="2"/>
        <v>0</v>
      </c>
      <c r="U17" s="34">
        <f>'Access-Jan'!O16</f>
        <v>0</v>
      </c>
      <c r="V17" s="35">
        <f t="shared" si="3"/>
        <v>0</v>
      </c>
      <c r="W17" s="34">
        <f>'Access-Jan'!P16</f>
        <v>0</v>
      </c>
      <c r="X17" s="35">
        <f t="shared" si="4"/>
        <v>0</v>
      </c>
    </row>
    <row r="18" spans="1:24" ht="26.25" customHeight="1" x14ac:dyDescent="0.2">
      <c r="A18" s="31" t="str">
        <f>+'Access-Jan'!A17</f>
        <v>12104</v>
      </c>
      <c r="B18" s="32" t="str">
        <f>+'Access-Jan'!B17</f>
        <v>TRIBUNAL REGIONAL FEDERAL DA 3A. REGIAO</v>
      </c>
      <c r="C18" s="31" t="str">
        <f>CONCATENATE('Access-Jan'!C17,".",'Access-Jan'!D17)</f>
        <v>02.122</v>
      </c>
      <c r="D18" s="31" t="str">
        <f>CONCATENATE('Access-Jan'!E17,".",'Access-Jan'!G17)</f>
        <v>0569.12SU</v>
      </c>
      <c r="E18" s="32" t="str">
        <f>+'Access-Jan'!F17</f>
        <v>PRESTACAO JURISDICIONAL NA JUSTICA FEDERAL</v>
      </c>
      <c r="F18" s="32" t="str">
        <f>+'Access-Jan'!H17</f>
        <v>AQUISICAO DE EDIFICIO-ANEXO AO TRF 3. REGIAO EM SAO PAULO -</v>
      </c>
      <c r="G18" s="31" t="str">
        <f>IF('Access-Jan'!I17="1","F","S")</f>
        <v>F</v>
      </c>
      <c r="H18" s="31" t="str">
        <f>+'Access-Jan'!J17</f>
        <v>0188</v>
      </c>
      <c r="I18" s="32" t="str">
        <f>+'Access-Jan'!K17</f>
        <v>REMUNERACAO DAS DISPONIB. DO TESOURO NACIONAL</v>
      </c>
      <c r="J18" s="31" t="str">
        <f>+'Access-Jan'!L17</f>
        <v>5</v>
      </c>
      <c r="K18" s="50"/>
      <c r="L18" s="50"/>
      <c r="M18" s="50"/>
      <c r="N18" s="50">
        <f t="shared" si="0"/>
        <v>0</v>
      </c>
      <c r="O18" s="50"/>
      <c r="P18" s="34">
        <f>'Access-Jan'!M17</f>
        <v>10000000</v>
      </c>
      <c r="Q18" s="34"/>
      <c r="R18" s="34">
        <f t="shared" si="1"/>
        <v>10000000</v>
      </c>
      <c r="S18" s="39">
        <f>'Access-Jan'!N17</f>
        <v>0</v>
      </c>
      <c r="T18" s="35">
        <f t="shared" si="2"/>
        <v>0</v>
      </c>
      <c r="U18" s="34">
        <f>'Access-Jan'!O17</f>
        <v>0</v>
      </c>
      <c r="V18" s="35">
        <f t="shared" si="3"/>
        <v>0</v>
      </c>
      <c r="W18" s="34">
        <f>'Access-Jan'!P17</f>
        <v>0</v>
      </c>
      <c r="X18" s="35">
        <f t="shared" si="4"/>
        <v>0</v>
      </c>
    </row>
    <row r="19" spans="1:24" ht="26.25" customHeight="1" x14ac:dyDescent="0.2">
      <c r="A19" s="31" t="str">
        <f>+'Access-Jan'!A18</f>
        <v>12104</v>
      </c>
      <c r="B19" s="32" t="str">
        <f>+'Access-Jan'!B18</f>
        <v>TRIBUNAL REGIONAL FEDERAL DA 3A. REGIAO</v>
      </c>
      <c r="C19" s="31" t="str">
        <f>CONCATENATE('Access-Jan'!C18,".",'Access-Jan'!D18)</f>
        <v>02.122</v>
      </c>
      <c r="D19" s="31" t="str">
        <f>CONCATENATE('Access-Jan'!E18,".",'Access-Jan'!G18)</f>
        <v>0569.15HG</v>
      </c>
      <c r="E19" s="32" t="str">
        <f>+'Access-Jan'!F18</f>
        <v>PRESTACAO JURISDICIONAL NA JUSTICA FEDERAL</v>
      </c>
      <c r="F19" s="32" t="str">
        <f>+'Access-Jan'!H18</f>
        <v>AQUISICAO DE IMOVEIS PARA FUNCIONAMENTO DO TRF3 DA 3. REGIAO</v>
      </c>
      <c r="G19" s="31" t="str">
        <f>IF('Access-Jan'!I18="1","F","S")</f>
        <v>F</v>
      </c>
      <c r="H19" s="31" t="str">
        <f>+'Access-Jan'!J18</f>
        <v>0100</v>
      </c>
      <c r="I19" s="32" t="str">
        <f>+'Access-Jan'!K18</f>
        <v>RECURSOS ORDINARIOS</v>
      </c>
      <c r="J19" s="31" t="str">
        <f>+'Access-Jan'!L18</f>
        <v>5</v>
      </c>
      <c r="K19" s="50"/>
      <c r="L19" s="50"/>
      <c r="M19" s="50"/>
      <c r="N19" s="50">
        <f t="shared" si="0"/>
        <v>0</v>
      </c>
      <c r="O19" s="50"/>
      <c r="P19" s="34">
        <f>'Access-Jan'!M18</f>
        <v>9000000</v>
      </c>
      <c r="Q19" s="34"/>
      <c r="R19" s="34">
        <f t="shared" si="1"/>
        <v>9000000</v>
      </c>
      <c r="S19" s="39">
        <f>'Access-Jan'!N18</f>
        <v>0</v>
      </c>
      <c r="T19" s="35">
        <f t="shared" si="2"/>
        <v>0</v>
      </c>
      <c r="U19" s="34">
        <f>'Access-Jan'!O18</f>
        <v>0</v>
      </c>
      <c r="V19" s="35">
        <f t="shared" si="3"/>
        <v>0</v>
      </c>
      <c r="W19" s="34">
        <f>'Access-Jan'!P18</f>
        <v>0</v>
      </c>
      <c r="X19" s="35">
        <f t="shared" si="4"/>
        <v>0</v>
      </c>
    </row>
    <row r="20" spans="1:24" ht="26.25" customHeight="1" x14ac:dyDescent="0.2">
      <c r="A20" s="31" t="str">
        <f>+'Access-Jan'!A19</f>
        <v>12104</v>
      </c>
      <c r="B20" s="32" t="str">
        <f>+'Access-Jan'!B19</f>
        <v>TRIBUNAL REGIONAL FEDERAL DA 3A. REGIAO</v>
      </c>
      <c r="C20" s="31" t="str">
        <f>CONCATENATE('Access-Jan'!C19,".",'Access-Jan'!D19)</f>
        <v>02.122</v>
      </c>
      <c r="D20" s="31" t="str">
        <f>CONCATENATE('Access-Jan'!E19,".",'Access-Jan'!G19)</f>
        <v>0569.15HG</v>
      </c>
      <c r="E20" s="32" t="str">
        <f>+'Access-Jan'!F19</f>
        <v>PRESTACAO JURISDICIONAL NA JUSTICA FEDERAL</v>
      </c>
      <c r="F20" s="32" t="str">
        <f>+'Access-Jan'!H19</f>
        <v>AQUISICAO DE IMOVEIS PARA FUNCIONAMENTO DO TRF3 DA 3. REGIAO</v>
      </c>
      <c r="G20" s="31" t="str">
        <f>IF('Access-Jan'!I19="1","F","S")</f>
        <v>F</v>
      </c>
      <c r="H20" s="31" t="str">
        <f>+'Access-Jan'!J19</f>
        <v>0181</v>
      </c>
      <c r="I20" s="32" t="str">
        <f>+'Access-Jan'!K19</f>
        <v>RECURSOS DE CONVENIOS</v>
      </c>
      <c r="J20" s="31" t="str">
        <f>+'Access-Jan'!L19</f>
        <v>5</v>
      </c>
      <c r="K20" s="50"/>
      <c r="L20" s="50"/>
      <c r="M20" s="50"/>
      <c r="N20" s="50">
        <f t="shared" si="0"/>
        <v>0</v>
      </c>
      <c r="O20" s="50"/>
      <c r="P20" s="34">
        <f>'Access-Jan'!M19</f>
        <v>9000000</v>
      </c>
      <c r="Q20" s="34"/>
      <c r="R20" s="34">
        <f t="shared" si="1"/>
        <v>9000000</v>
      </c>
      <c r="S20" s="39">
        <f>'Access-Jan'!N19</f>
        <v>0</v>
      </c>
      <c r="T20" s="35">
        <f t="shared" si="2"/>
        <v>0</v>
      </c>
      <c r="U20" s="34">
        <f>'Access-Jan'!O19</f>
        <v>0</v>
      </c>
      <c r="V20" s="35">
        <f t="shared" si="3"/>
        <v>0</v>
      </c>
      <c r="W20" s="34">
        <f>'Access-Jan'!P19</f>
        <v>0</v>
      </c>
      <c r="X20" s="35">
        <f t="shared" si="4"/>
        <v>0</v>
      </c>
    </row>
    <row r="21" spans="1:24" ht="26.25" customHeight="1" x14ac:dyDescent="0.2">
      <c r="A21" s="31" t="str">
        <f>+'Access-Jan'!A20</f>
        <v>12104</v>
      </c>
      <c r="B21" s="32" t="str">
        <f>+'Access-Jan'!B20</f>
        <v>TRIBUNAL REGIONAL FEDERAL DA 3A. REGIAO</v>
      </c>
      <c r="C21" s="31" t="str">
        <f>CONCATENATE('Access-Jan'!C20,".",'Access-Jan'!D20)</f>
        <v>02.122</v>
      </c>
      <c r="D21" s="31" t="str">
        <f>CONCATENATE('Access-Jan'!E20,".",'Access-Jan'!G20)</f>
        <v>0569.15NZ</v>
      </c>
      <c r="E21" s="32" t="str">
        <f>+'Access-Jan'!F20</f>
        <v>PRESTACAO JURISDICIONAL NA JUSTICA FEDERAL</v>
      </c>
      <c r="F21" s="32" t="str">
        <f>+'Access-Jan'!H20</f>
        <v>REFORMA DO EDIFICIO-SEDE DO TRIBUNAL REGIONAL FEDERAL DA 3.</v>
      </c>
      <c r="G21" s="31" t="str">
        <f>IF('Access-Jan'!I20="1","F","S")</f>
        <v>F</v>
      </c>
      <c r="H21" s="31" t="str">
        <f>+'Access-Jan'!J20</f>
        <v>0100</v>
      </c>
      <c r="I21" s="32" t="str">
        <f>+'Access-Jan'!K20</f>
        <v>RECURSOS ORDINARIOS</v>
      </c>
      <c r="J21" s="31" t="str">
        <f>+'Access-Jan'!L20</f>
        <v>4</v>
      </c>
      <c r="K21" s="50"/>
      <c r="L21" s="50"/>
      <c r="M21" s="50"/>
      <c r="N21" s="50">
        <f t="shared" si="0"/>
        <v>0</v>
      </c>
      <c r="O21" s="50"/>
      <c r="P21" s="34">
        <f>'Access-Jan'!M20</f>
        <v>2500000</v>
      </c>
      <c r="Q21" s="34"/>
      <c r="R21" s="34">
        <f t="shared" si="1"/>
        <v>2500000</v>
      </c>
      <c r="S21" s="39">
        <f>'Access-Jan'!N20</f>
        <v>0</v>
      </c>
      <c r="T21" s="35">
        <f t="shared" si="2"/>
        <v>0</v>
      </c>
      <c r="U21" s="34">
        <f>'Access-Jan'!O20</f>
        <v>0</v>
      </c>
      <c r="V21" s="35">
        <f t="shared" si="3"/>
        <v>0</v>
      </c>
      <c r="W21" s="34">
        <f>'Access-Jan'!P20</f>
        <v>0</v>
      </c>
      <c r="X21" s="35">
        <f t="shared" si="4"/>
        <v>0</v>
      </c>
    </row>
    <row r="22" spans="1:24" ht="26.25" customHeight="1" x14ac:dyDescent="0.2">
      <c r="A22" s="31" t="str">
        <f>+'Access-Jan'!A21</f>
        <v>12104</v>
      </c>
      <c r="B22" s="32" t="str">
        <f>+'Access-Jan'!B21</f>
        <v>TRIBUNAL REGIONAL FEDERAL DA 3A. REGIAO</v>
      </c>
      <c r="C22" s="31" t="str">
        <f>CONCATENATE('Access-Jan'!C21,".",'Access-Jan'!D21)</f>
        <v>02.122</v>
      </c>
      <c r="D22" s="31" t="str">
        <f>CONCATENATE('Access-Jan'!E21,".",'Access-Jan'!G21)</f>
        <v>0569.20TP</v>
      </c>
      <c r="E22" s="32" t="str">
        <f>+'Access-Jan'!F21</f>
        <v>PRESTACAO JURISDICIONAL NA JUSTICA FEDERAL</v>
      </c>
      <c r="F22" s="32" t="str">
        <f>+'Access-Jan'!H21</f>
        <v>PESSOAL ATIVO DA UNIAO</v>
      </c>
      <c r="G22" s="31" t="str">
        <f>IF('Access-Jan'!I21="1","F","S")</f>
        <v>F</v>
      </c>
      <c r="H22" s="31" t="str">
        <f>+'Access-Jan'!J21</f>
        <v>0100</v>
      </c>
      <c r="I22" s="32" t="str">
        <f>+'Access-Jan'!K21</f>
        <v>RECURSOS ORDINARIOS</v>
      </c>
      <c r="J22" s="31" t="str">
        <f>+'Access-Jan'!L21</f>
        <v>1</v>
      </c>
      <c r="K22" s="50"/>
      <c r="L22" s="50"/>
      <c r="M22" s="50"/>
      <c r="N22" s="50">
        <f t="shared" si="0"/>
        <v>0</v>
      </c>
      <c r="O22" s="50"/>
      <c r="P22" s="34">
        <f>'Access-Jan'!M21</f>
        <v>45065730.490000002</v>
      </c>
      <c r="Q22" s="34"/>
      <c r="R22" s="34">
        <f t="shared" si="1"/>
        <v>45065730.490000002</v>
      </c>
      <c r="S22" s="39">
        <f>'Access-Jan'!N21</f>
        <v>42750746.630000003</v>
      </c>
      <c r="T22" s="35">
        <f t="shared" si="2"/>
        <v>0.94863094784375701</v>
      </c>
      <c r="U22" s="34">
        <f>'Access-Jan'!O21</f>
        <v>42708795.490000002</v>
      </c>
      <c r="V22" s="35">
        <f t="shared" si="3"/>
        <v>0.94770006001515938</v>
      </c>
      <c r="W22" s="34">
        <f>'Access-Jan'!P21</f>
        <v>41627416.350000001</v>
      </c>
      <c r="X22" s="35">
        <f t="shared" si="4"/>
        <v>0.92370446229063219</v>
      </c>
    </row>
    <row r="23" spans="1:24" ht="26.25" customHeight="1" x14ac:dyDescent="0.2">
      <c r="A23" s="31" t="str">
        <f>+'Access-Jan'!A22</f>
        <v>12104</v>
      </c>
      <c r="B23" s="32" t="str">
        <f>+'Access-Jan'!B22</f>
        <v>TRIBUNAL REGIONAL FEDERAL DA 3A. REGIAO</v>
      </c>
      <c r="C23" s="31" t="str">
        <f>CONCATENATE('Access-Jan'!C22,".",'Access-Jan'!D22)</f>
        <v>02.122</v>
      </c>
      <c r="D23" s="31" t="str">
        <f>CONCATENATE('Access-Jan'!E22,".",'Access-Jan'!G22)</f>
        <v>0569.216H</v>
      </c>
      <c r="E23" s="32" t="str">
        <f>+'Access-Jan'!F22</f>
        <v>PRESTACAO JURISDICIONAL NA JUSTICA FEDERAL</v>
      </c>
      <c r="F23" s="32" t="str">
        <f>+'Access-Jan'!H22</f>
        <v>AJUDA DE CUSTO PARA MORADIA OU AUXILIO-MORADIA A AGENTES PUB</v>
      </c>
      <c r="G23" s="31" t="str">
        <f>IF('Access-Jan'!I22="1","F","S")</f>
        <v>F</v>
      </c>
      <c r="H23" s="31" t="str">
        <f>+'Access-Jan'!J22</f>
        <v>0100</v>
      </c>
      <c r="I23" s="32" t="str">
        <f>+'Access-Jan'!K22</f>
        <v>RECURSOS ORDINARIOS</v>
      </c>
      <c r="J23" s="31" t="str">
        <f>+'Access-Jan'!L22</f>
        <v>3</v>
      </c>
      <c r="K23" s="50"/>
      <c r="L23" s="50"/>
      <c r="M23" s="50"/>
      <c r="N23" s="50">
        <f t="shared" si="0"/>
        <v>0</v>
      </c>
      <c r="O23" s="50"/>
      <c r="P23" s="34">
        <f>'Access-Jan'!M22</f>
        <v>2303742</v>
      </c>
      <c r="Q23" s="34"/>
      <c r="R23" s="34">
        <f t="shared" si="1"/>
        <v>2303742</v>
      </c>
      <c r="S23" s="39">
        <f>'Access-Jan'!N22</f>
        <v>183864.66</v>
      </c>
      <c r="T23" s="35">
        <f t="shared" si="2"/>
        <v>7.9811306995314579E-2</v>
      </c>
      <c r="U23" s="34">
        <f>'Access-Jan'!O22</f>
        <v>183864.66</v>
      </c>
      <c r="V23" s="35">
        <f t="shared" si="3"/>
        <v>7.9811306995314579E-2</v>
      </c>
      <c r="W23" s="34">
        <f>'Access-Jan'!P22</f>
        <v>183864.66</v>
      </c>
      <c r="X23" s="35">
        <f t="shared" si="4"/>
        <v>7.9811306995314579E-2</v>
      </c>
    </row>
    <row r="24" spans="1:24" ht="26.25" customHeight="1" x14ac:dyDescent="0.2">
      <c r="A24" s="31" t="str">
        <f>+'Access-Jan'!A23</f>
        <v>12104</v>
      </c>
      <c r="B24" s="32" t="str">
        <f>+'Access-Jan'!B23</f>
        <v>TRIBUNAL REGIONAL FEDERAL DA 3A. REGIAO</v>
      </c>
      <c r="C24" s="31" t="str">
        <f>CONCATENATE('Access-Jan'!C23,".",'Access-Jan'!D23)</f>
        <v>02.126</v>
      </c>
      <c r="D24" s="31" t="str">
        <f>CONCATENATE('Access-Jan'!E23,".",'Access-Jan'!G23)</f>
        <v>0569.151W</v>
      </c>
      <c r="E24" s="32" t="str">
        <f>+'Access-Jan'!F23</f>
        <v>PRESTACAO JURISDICIONAL NA JUSTICA FEDERAL</v>
      </c>
      <c r="F24" s="32" t="str">
        <f>+'Access-Jan'!H23</f>
        <v>DESENVOLVIMENTO E IMPLANTACAO DO SISTEMA PROCESSO JUDICIAL E</v>
      </c>
      <c r="G24" s="31" t="str">
        <f>IF('Access-Jan'!I23="1","F","S")</f>
        <v>F</v>
      </c>
      <c r="H24" s="31" t="str">
        <f>+'Access-Jan'!J23</f>
        <v>0100</v>
      </c>
      <c r="I24" s="32" t="str">
        <f>+'Access-Jan'!K23</f>
        <v>RECURSOS ORDINARIOS</v>
      </c>
      <c r="J24" s="31" t="str">
        <f>+'Access-Jan'!L23</f>
        <v>3</v>
      </c>
      <c r="K24" s="50"/>
      <c r="L24" s="50"/>
      <c r="M24" s="50"/>
      <c r="N24" s="50">
        <f t="shared" si="0"/>
        <v>0</v>
      </c>
      <c r="O24" s="50"/>
      <c r="P24" s="34">
        <f>'Access-Jan'!M23</f>
        <v>660997</v>
      </c>
      <c r="Q24" s="34"/>
      <c r="R24" s="34">
        <f t="shared" si="1"/>
        <v>660997</v>
      </c>
      <c r="S24" s="39">
        <f>'Access-Jan'!N23</f>
        <v>373888</v>
      </c>
      <c r="T24" s="35">
        <f t="shared" si="2"/>
        <v>0.56564250669821492</v>
      </c>
      <c r="U24" s="34">
        <f>'Access-Jan'!O23</f>
        <v>5712.93</v>
      </c>
      <c r="V24" s="35">
        <f t="shared" si="3"/>
        <v>8.6428985305530889E-3</v>
      </c>
      <c r="W24" s="34">
        <f>'Access-Jan'!P23</f>
        <v>5712.93</v>
      </c>
      <c r="X24" s="35">
        <f t="shared" si="4"/>
        <v>8.6428985305530889E-3</v>
      </c>
    </row>
    <row r="25" spans="1:24" ht="26.25" customHeight="1" x14ac:dyDescent="0.2">
      <c r="A25" s="31" t="str">
        <f>+'Access-Jan'!A24</f>
        <v>12104</v>
      </c>
      <c r="B25" s="32" t="str">
        <f>+'Access-Jan'!B24</f>
        <v>TRIBUNAL REGIONAL FEDERAL DA 3A. REGIAO</v>
      </c>
      <c r="C25" s="31" t="str">
        <f>CONCATENATE('Access-Jan'!C24,".",'Access-Jan'!D24)</f>
        <v>02.131</v>
      </c>
      <c r="D25" s="31" t="str">
        <f>CONCATENATE('Access-Jan'!E24,".",'Access-Jan'!G24)</f>
        <v>0569.2549</v>
      </c>
      <c r="E25" s="32" t="str">
        <f>+'Access-Jan'!F24</f>
        <v>PRESTACAO JURISDICIONAL NA JUSTICA FEDERAL</v>
      </c>
      <c r="F25" s="32" t="str">
        <f>+'Access-Jan'!H24</f>
        <v>COMUNICACAO E DIVULGACAO INSTITUCIONAL</v>
      </c>
      <c r="G25" s="31" t="str">
        <f>IF('Access-Jan'!I24="1","F","S")</f>
        <v>F</v>
      </c>
      <c r="H25" s="31" t="str">
        <f>+'Access-Jan'!J24</f>
        <v>0100</v>
      </c>
      <c r="I25" s="32" t="str">
        <f>+'Access-Jan'!K24</f>
        <v>RECURSOS ORDINARIOS</v>
      </c>
      <c r="J25" s="31" t="str">
        <f>+'Access-Jan'!L24</f>
        <v>3</v>
      </c>
      <c r="K25" s="50"/>
      <c r="L25" s="50"/>
      <c r="M25" s="50"/>
      <c r="N25" s="50">
        <f t="shared" si="0"/>
        <v>0</v>
      </c>
      <c r="O25" s="50"/>
      <c r="P25" s="34">
        <f>'Access-Jan'!M24</f>
        <v>356345</v>
      </c>
      <c r="Q25" s="34"/>
      <c r="R25" s="34">
        <f t="shared" si="1"/>
        <v>356345</v>
      </c>
      <c r="S25" s="39">
        <f>'Access-Jan'!N24</f>
        <v>0</v>
      </c>
      <c r="T25" s="35">
        <f t="shared" si="2"/>
        <v>0</v>
      </c>
      <c r="U25" s="34">
        <f>'Access-Jan'!O24</f>
        <v>0</v>
      </c>
      <c r="V25" s="35">
        <f t="shared" si="3"/>
        <v>0</v>
      </c>
      <c r="W25" s="34">
        <f>'Access-Jan'!P24</f>
        <v>0</v>
      </c>
      <c r="X25" s="35">
        <f t="shared" si="4"/>
        <v>0</v>
      </c>
    </row>
    <row r="26" spans="1:24" ht="26.25" customHeight="1" x14ac:dyDescent="0.2">
      <c r="A26" s="31" t="str">
        <f>+'Access-Jan'!A25</f>
        <v>12104</v>
      </c>
      <c r="B26" s="32" t="str">
        <f>+'Access-Jan'!B25</f>
        <v>TRIBUNAL REGIONAL FEDERAL DA 3A. REGIAO</v>
      </c>
      <c r="C26" s="31" t="str">
        <f>CONCATENATE('Access-Jan'!C25,".",'Access-Jan'!D25)</f>
        <v>02.301</v>
      </c>
      <c r="D26" s="31" t="str">
        <f>CONCATENATE('Access-Jan'!E25,".",'Access-Jan'!G25)</f>
        <v>0569.2004</v>
      </c>
      <c r="E26" s="32" t="str">
        <f>+'Access-Jan'!F25</f>
        <v>PRESTACAO JURISDICIONAL NA JUSTICA FEDERAL</v>
      </c>
      <c r="F26" s="32" t="str">
        <f>+'Access-Jan'!H25</f>
        <v>ASSISTENCIA MEDICA E ODONTOLOGICA AOS SERVIDORES CIVIS, EMPR</v>
      </c>
      <c r="G26" s="31" t="str">
        <f>IF('Access-Jan'!I25="1","F","S")</f>
        <v>S</v>
      </c>
      <c r="H26" s="31" t="str">
        <f>+'Access-Jan'!J25</f>
        <v>0100</v>
      </c>
      <c r="I26" s="32" t="str">
        <f>+'Access-Jan'!K25</f>
        <v>RECURSOS ORDINARIOS</v>
      </c>
      <c r="J26" s="31" t="str">
        <f>+'Access-Jan'!L25</f>
        <v>4</v>
      </c>
      <c r="K26" s="50"/>
      <c r="L26" s="50"/>
      <c r="M26" s="50"/>
      <c r="N26" s="50">
        <f t="shared" si="0"/>
        <v>0</v>
      </c>
      <c r="O26" s="50"/>
      <c r="P26" s="34">
        <f>'Access-Jan'!M25</f>
        <v>15000</v>
      </c>
      <c r="Q26" s="34"/>
      <c r="R26" s="34">
        <f t="shared" si="1"/>
        <v>15000</v>
      </c>
      <c r="S26" s="39">
        <f>'Access-Jan'!N25</f>
        <v>0</v>
      </c>
      <c r="T26" s="35">
        <f t="shared" si="2"/>
        <v>0</v>
      </c>
      <c r="U26" s="34">
        <f>'Access-Jan'!O25</f>
        <v>0</v>
      </c>
      <c r="V26" s="35">
        <f t="shared" si="3"/>
        <v>0</v>
      </c>
      <c r="W26" s="34">
        <f>'Access-Jan'!P25</f>
        <v>0</v>
      </c>
      <c r="X26" s="35">
        <f t="shared" si="4"/>
        <v>0</v>
      </c>
    </row>
    <row r="27" spans="1:24" ht="26.25" customHeight="1" x14ac:dyDescent="0.2">
      <c r="A27" s="31" t="str">
        <f>+'Access-Jan'!A26</f>
        <v>12104</v>
      </c>
      <c r="B27" s="32" t="str">
        <f>+'Access-Jan'!B26</f>
        <v>TRIBUNAL REGIONAL FEDERAL DA 3A. REGIAO</v>
      </c>
      <c r="C27" s="31" t="str">
        <f>CONCATENATE('Access-Jan'!C26,".",'Access-Jan'!D26)</f>
        <v>02.301</v>
      </c>
      <c r="D27" s="31" t="str">
        <f>CONCATENATE('Access-Jan'!E26,".",'Access-Jan'!G26)</f>
        <v>0569.2004</v>
      </c>
      <c r="E27" s="32" t="str">
        <f>+'Access-Jan'!F26</f>
        <v>PRESTACAO JURISDICIONAL NA JUSTICA FEDERAL</v>
      </c>
      <c r="F27" s="32" t="str">
        <f>+'Access-Jan'!H26</f>
        <v>ASSISTENCIA MEDICA E ODONTOLOGICA AOS SERVIDORES CIVIS, EMPR</v>
      </c>
      <c r="G27" s="31" t="str">
        <f>IF('Access-Jan'!I26="1","F","S")</f>
        <v>S</v>
      </c>
      <c r="H27" s="31" t="str">
        <f>+'Access-Jan'!J26</f>
        <v>0100</v>
      </c>
      <c r="I27" s="32" t="str">
        <f>+'Access-Jan'!K26</f>
        <v>RECURSOS ORDINARIOS</v>
      </c>
      <c r="J27" s="31" t="str">
        <f>+'Access-Jan'!L26</f>
        <v>3</v>
      </c>
      <c r="K27" s="50"/>
      <c r="L27" s="50"/>
      <c r="M27" s="50"/>
      <c r="N27" s="50">
        <f t="shared" si="0"/>
        <v>0</v>
      </c>
      <c r="O27" s="50"/>
      <c r="P27" s="34">
        <f>'Access-Jan'!M26</f>
        <v>11979420</v>
      </c>
      <c r="Q27" s="34"/>
      <c r="R27" s="34">
        <f t="shared" si="1"/>
        <v>11979420</v>
      </c>
      <c r="S27" s="39">
        <f>'Access-Jan'!N26</f>
        <v>11878420</v>
      </c>
      <c r="T27" s="35">
        <f t="shared" si="2"/>
        <v>0.99156887395216131</v>
      </c>
      <c r="U27" s="34">
        <f>'Access-Jan'!O26</f>
        <v>42787.61</v>
      </c>
      <c r="V27" s="35">
        <f t="shared" si="3"/>
        <v>3.5717597346115256E-3</v>
      </c>
      <c r="W27" s="34">
        <f>'Access-Jan'!P26</f>
        <v>42787.61</v>
      </c>
      <c r="X27" s="35">
        <f t="shared" si="4"/>
        <v>3.5717597346115256E-3</v>
      </c>
    </row>
    <row r="28" spans="1:24" ht="26.25" customHeight="1" x14ac:dyDescent="0.2">
      <c r="A28" s="31" t="str">
        <f>+'Access-Jan'!A27</f>
        <v>12104</v>
      </c>
      <c r="B28" s="32" t="str">
        <f>+'Access-Jan'!B27</f>
        <v>TRIBUNAL REGIONAL FEDERAL DA 3A. REGIAO</v>
      </c>
      <c r="C28" s="31" t="str">
        <f>CONCATENATE('Access-Jan'!C27,".",'Access-Jan'!D27)</f>
        <v>02.331</v>
      </c>
      <c r="D28" s="31" t="str">
        <f>CONCATENATE('Access-Jan'!E27,".",'Access-Jan'!G27)</f>
        <v>0569.00M1</v>
      </c>
      <c r="E28" s="32" t="str">
        <f>+'Access-Jan'!F27</f>
        <v>PRESTACAO JURISDICIONAL NA JUSTICA FEDERAL</v>
      </c>
      <c r="F28" s="32" t="str">
        <f>+'Access-Jan'!H27</f>
        <v>BENEFICIOS ASSISTENCIAIS DECORRENTES DO AUXILIO-FUNERAL E NA</v>
      </c>
      <c r="G28" s="31" t="str">
        <f>IF('Access-Jan'!I27="1","F","S")</f>
        <v>F</v>
      </c>
      <c r="H28" s="31" t="str">
        <f>+'Access-Jan'!J27</f>
        <v>0100</v>
      </c>
      <c r="I28" s="32" t="str">
        <f>+'Access-Jan'!K27</f>
        <v>RECURSOS ORDINARIOS</v>
      </c>
      <c r="J28" s="31" t="str">
        <f>+'Access-Jan'!L27</f>
        <v>3</v>
      </c>
      <c r="K28" s="50"/>
      <c r="L28" s="50"/>
      <c r="M28" s="50"/>
      <c r="N28" s="50">
        <f t="shared" si="0"/>
        <v>0</v>
      </c>
      <c r="O28" s="50"/>
      <c r="P28" s="34">
        <f>'Access-Jan'!M27</f>
        <v>4532.1400000000003</v>
      </c>
      <c r="Q28" s="34"/>
      <c r="R28" s="34">
        <f t="shared" si="1"/>
        <v>4532.1400000000003</v>
      </c>
      <c r="S28" s="39">
        <f>'Access-Jan'!N27</f>
        <v>4532.1400000000003</v>
      </c>
      <c r="T28" s="35">
        <f t="shared" si="2"/>
        <v>1</v>
      </c>
      <c r="U28" s="34">
        <f>'Access-Jan'!O27</f>
        <v>4532.1400000000003</v>
      </c>
      <c r="V28" s="35">
        <f t="shared" si="3"/>
        <v>1</v>
      </c>
      <c r="W28" s="34">
        <f>'Access-Jan'!P27</f>
        <v>4532.1400000000003</v>
      </c>
      <c r="X28" s="35">
        <f t="shared" si="4"/>
        <v>1</v>
      </c>
    </row>
    <row r="29" spans="1:24" ht="26.25" customHeight="1" x14ac:dyDescent="0.2">
      <c r="A29" s="31" t="str">
        <f>+'Access-Jan'!A28</f>
        <v>12104</v>
      </c>
      <c r="B29" s="32" t="str">
        <f>+'Access-Jan'!B28</f>
        <v>TRIBUNAL REGIONAL FEDERAL DA 3A. REGIAO</v>
      </c>
      <c r="C29" s="31" t="str">
        <f>CONCATENATE('Access-Jan'!C28,".",'Access-Jan'!D28)</f>
        <v>02.331</v>
      </c>
      <c r="D29" s="31" t="str">
        <f>CONCATENATE('Access-Jan'!E28,".",'Access-Jan'!G28)</f>
        <v>0569.2010</v>
      </c>
      <c r="E29" s="32" t="str">
        <f>+'Access-Jan'!F28</f>
        <v>PRESTACAO JURISDICIONAL NA JUSTICA FEDERAL</v>
      </c>
      <c r="F29" s="32" t="str">
        <f>+'Access-Jan'!H28</f>
        <v>ASSISTENCIA PRE-ESCOLAR AOS DEPENDENTES DOS SERVIDORES CIVIS</v>
      </c>
      <c r="G29" s="31" t="str">
        <f>IF('Access-Jan'!I28="1","F","S")</f>
        <v>F</v>
      </c>
      <c r="H29" s="31" t="str">
        <f>+'Access-Jan'!J28</f>
        <v>0100</v>
      </c>
      <c r="I29" s="32" t="str">
        <f>+'Access-Jan'!K28</f>
        <v>RECURSOS ORDINARIOS</v>
      </c>
      <c r="J29" s="31" t="str">
        <f>+'Access-Jan'!L28</f>
        <v>3</v>
      </c>
      <c r="K29" s="50"/>
      <c r="L29" s="50"/>
      <c r="M29" s="50"/>
      <c r="N29" s="50">
        <f t="shared" si="0"/>
        <v>0</v>
      </c>
      <c r="O29" s="50"/>
      <c r="P29" s="34">
        <f>'Access-Jan'!M28</f>
        <v>2063448</v>
      </c>
      <c r="Q29" s="34"/>
      <c r="R29" s="34">
        <f t="shared" si="1"/>
        <v>2063448</v>
      </c>
      <c r="S29" s="34">
        <f>'Access-Jan'!N28</f>
        <v>2063448</v>
      </c>
      <c r="T29" s="35">
        <f t="shared" si="2"/>
        <v>1</v>
      </c>
      <c r="U29" s="34">
        <f>'Access-Jan'!O28</f>
        <v>169857</v>
      </c>
      <c r="V29" s="35">
        <f t="shared" si="3"/>
        <v>8.2317073170731711E-2</v>
      </c>
      <c r="W29" s="34">
        <f>'Access-Jan'!P28</f>
        <v>169857</v>
      </c>
      <c r="X29" s="35">
        <f t="shared" si="4"/>
        <v>8.2317073170731711E-2</v>
      </c>
    </row>
    <row r="30" spans="1:24" ht="26.25" customHeight="1" x14ac:dyDescent="0.2">
      <c r="A30" s="31" t="str">
        <f>+'Access-Jan'!A29</f>
        <v>12104</v>
      </c>
      <c r="B30" s="32" t="str">
        <f>+'Access-Jan'!B29</f>
        <v>TRIBUNAL REGIONAL FEDERAL DA 3A. REGIAO</v>
      </c>
      <c r="C30" s="31" t="str">
        <f>CONCATENATE('Access-Jan'!C29,".",'Access-Jan'!D29)</f>
        <v>02.331</v>
      </c>
      <c r="D30" s="31" t="str">
        <f>CONCATENATE('Access-Jan'!E29,".",'Access-Jan'!G29)</f>
        <v>0569.2011</v>
      </c>
      <c r="E30" s="32" t="str">
        <f>+'Access-Jan'!F29</f>
        <v>PRESTACAO JURISDICIONAL NA JUSTICA FEDERAL</v>
      </c>
      <c r="F30" s="32" t="str">
        <f>+'Access-Jan'!H29</f>
        <v>AUXILIO-TRANSPORTE AOS SERVIDORES CIVIS, EMPREGADOS E MILITA</v>
      </c>
      <c r="G30" s="31" t="str">
        <f>IF('Access-Jan'!I29="1","F","S")</f>
        <v>F</v>
      </c>
      <c r="H30" s="31" t="str">
        <f>+'Access-Jan'!J29</f>
        <v>0100</v>
      </c>
      <c r="I30" s="32" t="str">
        <f>+'Access-Jan'!K29</f>
        <v>RECURSOS ORDINARIOS</v>
      </c>
      <c r="J30" s="31" t="str">
        <f>+'Access-Jan'!L29</f>
        <v>3</v>
      </c>
      <c r="K30" s="50"/>
      <c r="L30" s="50"/>
      <c r="M30" s="50"/>
      <c r="N30" s="50">
        <f t="shared" si="0"/>
        <v>0</v>
      </c>
      <c r="O30" s="50"/>
      <c r="P30" s="34">
        <f>'Access-Jan'!M29</f>
        <v>1485000</v>
      </c>
      <c r="Q30" s="34"/>
      <c r="R30" s="34">
        <f t="shared" si="1"/>
        <v>1485000</v>
      </c>
      <c r="S30" s="34">
        <f>'Access-Jan'!N29</f>
        <v>1485000</v>
      </c>
      <c r="T30" s="35">
        <f t="shared" si="2"/>
        <v>1</v>
      </c>
      <c r="U30" s="34">
        <f>'Access-Jan'!O29</f>
        <v>90455.56</v>
      </c>
      <c r="V30" s="35">
        <f t="shared" si="3"/>
        <v>6.0912835016835018E-2</v>
      </c>
      <c r="W30" s="34">
        <f>'Access-Jan'!P29</f>
        <v>90455.56</v>
      </c>
      <c r="X30" s="35">
        <f t="shared" si="4"/>
        <v>6.0912835016835018E-2</v>
      </c>
    </row>
    <row r="31" spans="1:24" ht="26.25" customHeight="1" x14ac:dyDescent="0.2">
      <c r="A31" s="31" t="str">
        <f>+'Access-Jan'!A30</f>
        <v>12104</v>
      </c>
      <c r="B31" s="32" t="str">
        <f>+'Access-Jan'!B30</f>
        <v>TRIBUNAL REGIONAL FEDERAL DA 3A. REGIAO</v>
      </c>
      <c r="C31" s="31" t="str">
        <f>CONCATENATE('Access-Jan'!C30,".",'Access-Jan'!D30)</f>
        <v>02.331</v>
      </c>
      <c r="D31" s="31" t="str">
        <f>CONCATENATE('Access-Jan'!E30,".",'Access-Jan'!G30)</f>
        <v>0569.2012</v>
      </c>
      <c r="E31" s="32" t="str">
        <f>+'Access-Jan'!F30</f>
        <v>PRESTACAO JURISDICIONAL NA JUSTICA FEDERAL</v>
      </c>
      <c r="F31" s="32" t="str">
        <f>+'Access-Jan'!H30</f>
        <v>AUXILIO-ALIMENTACAO AOS SERVIDORES CIVIS, EMPREGADOS E MILIT</v>
      </c>
      <c r="G31" s="31" t="str">
        <f>IF('Access-Jan'!I30="1","F","S")</f>
        <v>F</v>
      </c>
      <c r="H31" s="31" t="str">
        <f>+'Access-Jan'!J30</f>
        <v>0100</v>
      </c>
      <c r="I31" s="32" t="str">
        <f>+'Access-Jan'!K30</f>
        <v>RECURSOS ORDINARIOS</v>
      </c>
      <c r="J31" s="31" t="str">
        <f>+'Access-Jan'!L30</f>
        <v>3</v>
      </c>
      <c r="K31" s="50"/>
      <c r="L31" s="50"/>
      <c r="M31" s="50"/>
      <c r="N31" s="50">
        <f>+K31+L31-M31</f>
        <v>0</v>
      </c>
      <c r="O31" s="50"/>
      <c r="P31" s="34">
        <f>'Access-Jan'!M30</f>
        <v>19423248</v>
      </c>
      <c r="Q31" s="34"/>
      <c r="R31" s="34">
        <f>N31-O31+P31</f>
        <v>19423248</v>
      </c>
      <c r="S31" s="34">
        <f>'Access-Jan'!N30</f>
        <v>19423248</v>
      </c>
      <c r="T31" s="35">
        <f>IF(R31&gt;0,S31/R31,0)</f>
        <v>1</v>
      </c>
      <c r="U31" s="34">
        <f>'Access-Jan'!O30</f>
        <v>1611773.2</v>
      </c>
      <c r="V31" s="35">
        <f>IF(R31&gt;0,U31/R31,0)</f>
        <v>8.298165167844225E-2</v>
      </c>
      <c r="W31" s="34">
        <f>'Access-Jan'!P30</f>
        <v>1611773.2</v>
      </c>
      <c r="X31" s="35">
        <f>IF(R31&gt;0,W31/R31,0)</f>
        <v>8.298165167844225E-2</v>
      </c>
    </row>
    <row r="32" spans="1:24" ht="26.25" customHeight="1" x14ac:dyDescent="0.2">
      <c r="A32" s="31" t="str">
        <f>+'Access-Jan'!A31</f>
        <v>12104</v>
      </c>
      <c r="B32" s="32" t="str">
        <f>+'Access-Jan'!B31</f>
        <v>TRIBUNAL REGIONAL FEDERAL DA 3A. REGIAO</v>
      </c>
      <c r="C32" s="31" t="str">
        <f>CONCATENATE('Access-Jan'!C31,".",'Access-Jan'!D31)</f>
        <v>02.846</v>
      </c>
      <c r="D32" s="31" t="str">
        <f>CONCATENATE('Access-Jan'!E31,".",'Access-Jan'!G31)</f>
        <v>0569.09HB</v>
      </c>
      <c r="E32" s="32" t="str">
        <f>+'Access-Jan'!F31</f>
        <v>PRESTACAO JURISDICIONAL NA JUSTICA FEDERAL</v>
      </c>
      <c r="F32" s="32" t="str">
        <f>+'Access-Jan'!H31</f>
        <v>CONTRIBUICAO DA UNIAO, DE SUAS AUTARQUIAS E FUNDACOES PARA O</v>
      </c>
      <c r="G32" s="31" t="str">
        <f>IF('Access-Jan'!I31="1","F","S")</f>
        <v>F</v>
      </c>
      <c r="H32" s="31" t="str">
        <f>+'Access-Jan'!J31</f>
        <v>0100</v>
      </c>
      <c r="I32" s="32" t="str">
        <f>+'Access-Jan'!K31</f>
        <v>RECURSOS ORDINARIOS</v>
      </c>
      <c r="J32" s="31" t="str">
        <f>+'Access-Jan'!L31</f>
        <v>1</v>
      </c>
      <c r="K32" s="50"/>
      <c r="L32" s="50"/>
      <c r="M32" s="50"/>
      <c r="N32" s="50">
        <f>+K32+L32-M32</f>
        <v>0</v>
      </c>
      <c r="O32" s="50"/>
      <c r="P32" s="34">
        <f>'Access-Jan'!M31</f>
        <v>5264170.6500000004</v>
      </c>
      <c r="Q32" s="34"/>
      <c r="R32" s="34">
        <f>N32-O32+P32</f>
        <v>5264170.6500000004</v>
      </c>
      <c r="S32" s="34">
        <f>'Access-Jan'!N31</f>
        <v>5264170.6500000004</v>
      </c>
      <c r="T32" s="35">
        <f>IF(R32&gt;0,S32/R32,0)</f>
        <v>1</v>
      </c>
      <c r="U32" s="34">
        <f>'Access-Jan'!O31</f>
        <v>5260747.41</v>
      </c>
      <c r="V32" s="35">
        <f>IF(R32&gt;0,U32/R32,0)</f>
        <v>0.99934970953116797</v>
      </c>
      <c r="W32" s="34">
        <f>'Access-Jan'!P31</f>
        <v>5260747.41</v>
      </c>
      <c r="X32" s="35">
        <f>IF(R32&gt;0,W32/R32,0)</f>
        <v>0.99934970953116797</v>
      </c>
    </row>
    <row r="33" spans="1:24" ht="26.25" customHeight="1" thickBot="1" x14ac:dyDescent="0.25">
      <c r="A33" s="31" t="str">
        <f>+'Access-Jan'!A32</f>
        <v>12104</v>
      </c>
      <c r="B33" s="32" t="str">
        <f>+'Access-Jan'!B32</f>
        <v>TRIBUNAL REGIONAL FEDERAL DA 3A. REGIAO</v>
      </c>
      <c r="C33" s="31" t="str">
        <f>CONCATENATE('Access-Jan'!C32,".",'Access-Jan'!D32)</f>
        <v>09.272</v>
      </c>
      <c r="D33" s="31" t="str">
        <f>CONCATENATE('Access-Jan'!E32,".",'Access-Jan'!G32)</f>
        <v>0089.0181</v>
      </c>
      <c r="E33" s="32" t="str">
        <f>+'Access-Jan'!F32</f>
        <v>PREVIDENCIA DE INATIVOS E PENSIONISTAS DA UNIAO</v>
      </c>
      <c r="F33" s="32" t="str">
        <f>+'Access-Jan'!H32</f>
        <v>APOSENTADORIAS E PENSOES - SERVIDORES CIVIS</v>
      </c>
      <c r="G33" s="31" t="str">
        <f>IF('Access-Jan'!I32="1","F","S")</f>
        <v>S</v>
      </c>
      <c r="H33" s="31" t="str">
        <f>+'Access-Jan'!J32</f>
        <v>0169</v>
      </c>
      <c r="I33" s="32" t="str">
        <f>+'Access-Jan'!K32</f>
        <v>CONTRIB.PATRONAL P/PLANO DE SEGURID.SOC.SERV.</v>
      </c>
      <c r="J33" s="31" t="str">
        <f>+'Access-Jan'!L32</f>
        <v>1</v>
      </c>
      <c r="K33" s="50"/>
      <c r="L33" s="50"/>
      <c r="M33" s="50"/>
      <c r="N33" s="50">
        <f>+K33+L33-M33</f>
        <v>0</v>
      </c>
      <c r="O33" s="50"/>
      <c r="P33" s="34">
        <f>'Access-Jan'!M32</f>
        <v>11063941.060000001</v>
      </c>
      <c r="Q33" s="34"/>
      <c r="R33" s="34">
        <f>N33-O33+P33</f>
        <v>11063941.060000001</v>
      </c>
      <c r="S33" s="34">
        <f>'Access-Jan'!N32</f>
        <v>11063941.060000001</v>
      </c>
      <c r="T33" s="35">
        <f>IF(R33&gt;0,S33/R33,0)</f>
        <v>1</v>
      </c>
      <c r="U33" s="34">
        <f>'Access-Jan'!O32</f>
        <v>11063941.060000001</v>
      </c>
      <c r="V33" s="35">
        <f>IF(R33&gt;0,U33/R33,0)</f>
        <v>1</v>
      </c>
      <c r="W33" s="34">
        <f>'Access-Jan'!P32</f>
        <v>10797958.09</v>
      </c>
      <c r="X33" s="35">
        <f>IF(R33&gt;0,W33/R33,0)</f>
        <v>0.97595947334159061</v>
      </c>
    </row>
    <row r="34" spans="1:24" ht="26.25" customHeight="1" thickBot="1" x14ac:dyDescent="0.25">
      <c r="A34" s="67" t="s">
        <v>114</v>
      </c>
      <c r="B34" s="68"/>
      <c r="C34" s="68"/>
      <c r="D34" s="68"/>
      <c r="E34" s="68"/>
      <c r="F34" s="68"/>
      <c r="G34" s="68"/>
      <c r="H34" s="68"/>
      <c r="I34" s="68"/>
      <c r="J34" s="69"/>
      <c r="K34" s="36">
        <v>0</v>
      </c>
      <c r="L34" s="36">
        <v>0</v>
      </c>
      <c r="M34" s="36">
        <v>0</v>
      </c>
      <c r="N34" s="36">
        <v>0</v>
      </c>
      <c r="O34" s="36">
        <v>0</v>
      </c>
      <c r="P34" s="52">
        <f>SUM(P10:P33)</f>
        <v>198522670.34</v>
      </c>
      <c r="Q34" s="52">
        <f>SUM(Q10:Q33)</f>
        <v>0</v>
      </c>
      <c r="R34" s="52">
        <f>SUM(R10:R33)</f>
        <v>198522670.34</v>
      </c>
      <c r="S34" s="52">
        <f>SUM(S10:S33)</f>
        <v>130628108.49000001</v>
      </c>
      <c r="T34" s="43">
        <f t="shared" si="2"/>
        <v>0.65800096415326104</v>
      </c>
      <c r="U34" s="52">
        <f>SUM(U10:U33)</f>
        <v>62274651.370000005</v>
      </c>
      <c r="V34" s="43">
        <f t="shared" si="3"/>
        <v>0.31369037734252353</v>
      </c>
      <c r="W34" s="52">
        <f>SUM(W10:W33)</f>
        <v>60230671.040000007</v>
      </c>
      <c r="X34" s="43">
        <f t="shared" si="4"/>
        <v>0.30339442309961828</v>
      </c>
    </row>
    <row r="35" spans="1:24" ht="26.25" customHeight="1" x14ac:dyDescent="0.2">
      <c r="A35" s="7" t="s">
        <v>115</v>
      </c>
      <c r="B35" s="7"/>
      <c r="C35" s="7"/>
      <c r="D35" s="7"/>
      <c r="E35" s="7"/>
      <c r="F35" s="7"/>
      <c r="G35" s="7"/>
      <c r="H35" s="8"/>
      <c r="I35" s="8"/>
      <c r="J35" s="8"/>
      <c r="K35" s="7"/>
      <c r="L35" s="7"/>
      <c r="M35" s="7"/>
      <c r="N35" s="7"/>
      <c r="O35" s="7"/>
      <c r="P35" s="7"/>
      <c r="Q35" s="7"/>
      <c r="R35" s="7"/>
      <c r="S35" s="7"/>
      <c r="T35" s="7"/>
      <c r="U35" s="45"/>
      <c r="V35" s="7"/>
      <c r="W35" s="45"/>
      <c r="X35" s="7"/>
    </row>
    <row r="36" spans="1:24" ht="26.25" customHeight="1" x14ac:dyDescent="0.2">
      <c r="A36" s="7" t="s">
        <v>116</v>
      </c>
      <c r="B36" s="53"/>
      <c r="C36" s="7"/>
      <c r="D36" s="7"/>
      <c r="E36" s="7"/>
      <c r="F36" s="7"/>
      <c r="G36" s="7"/>
      <c r="H36" s="8"/>
      <c r="I36" s="8"/>
      <c r="J36" s="8"/>
      <c r="K36" s="7"/>
      <c r="L36" s="7"/>
      <c r="M36" s="7"/>
      <c r="N36" s="7"/>
      <c r="O36" s="7"/>
      <c r="P36" s="7"/>
      <c r="Q36" s="7"/>
      <c r="R36" s="7"/>
      <c r="S36" s="7"/>
      <c r="T36" s="7"/>
      <c r="U36" s="45"/>
      <c r="V36" s="7"/>
      <c r="W36" s="45"/>
      <c r="X36" s="7"/>
    </row>
    <row r="38" spans="1:24" ht="44.25" customHeight="1" x14ac:dyDescent="0.2"/>
  </sheetData>
  <mergeCells count="17">
    <mergeCell ref="A5:X5"/>
    <mergeCell ref="A7:J7"/>
    <mergeCell ref="K7:K8"/>
    <mergeCell ref="L7:M7"/>
    <mergeCell ref="R7:R8"/>
    <mergeCell ref="S7:X7"/>
    <mergeCell ref="J8:J9"/>
    <mergeCell ref="A8:B8"/>
    <mergeCell ref="C8:C9"/>
    <mergeCell ref="D8:D9"/>
    <mergeCell ref="E8:F8"/>
    <mergeCell ref="G8:G9"/>
    <mergeCell ref="H8:I8"/>
    <mergeCell ref="A34:J34"/>
    <mergeCell ref="N7:N8"/>
    <mergeCell ref="O7:O8"/>
    <mergeCell ref="P7:Q7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6"/>
  <sheetViews>
    <sheetView showGridLines="0" view="pageBreakPreview" zoomScale="65" zoomScaleNormal="70" zoomScaleSheetLayoutView="65" workbookViewId="0">
      <selection activeCell="D6" sqref="D6"/>
    </sheetView>
  </sheetViews>
  <sheetFormatPr defaultRowHeight="25.5" customHeight="1" x14ac:dyDescent="0.2"/>
  <cols>
    <col min="1" max="1" width="15.28515625" style="2" customWidth="1"/>
    <col min="2" max="2" width="39" style="2" customWidth="1"/>
    <col min="3" max="3" width="11.85546875" style="2" customWidth="1"/>
    <col min="4" max="4" width="19.28515625" style="2" customWidth="1"/>
    <col min="5" max="5" width="44.7109375" style="2" customWidth="1"/>
    <col min="6" max="6" width="61.5703125" style="2" customWidth="1"/>
    <col min="7" max="7" width="8.140625" style="1" customWidth="1"/>
    <col min="8" max="8" width="9.140625" style="1"/>
    <col min="9" max="9" width="36" style="1" customWidth="1"/>
    <col min="10" max="10" width="9.140625" style="1"/>
    <col min="11" max="11" width="13.28515625" style="1" customWidth="1"/>
    <col min="12" max="12" width="12" style="1" customWidth="1"/>
    <col min="13" max="13" width="13.85546875" style="1" customWidth="1"/>
    <col min="14" max="14" width="11.140625" style="1" customWidth="1"/>
    <col min="15" max="15" width="15.85546875" style="1" customWidth="1"/>
    <col min="16" max="16" width="13.5703125" style="3" customWidth="1"/>
    <col min="17" max="17" width="11" style="1" customWidth="1"/>
    <col min="18" max="18" width="13" style="3" customWidth="1"/>
    <col min="19" max="19" width="11.5703125" style="1" bestFit="1" customWidth="1"/>
    <col min="20" max="20" width="9.28515625" style="3" bestFit="1" customWidth="1"/>
    <col min="21" max="21" width="11.5703125" style="4" bestFit="1" customWidth="1"/>
    <col min="22" max="22" width="9.28515625" style="4" bestFit="1" customWidth="1"/>
    <col min="23" max="23" width="13.28515625" style="4" customWidth="1"/>
    <col min="24" max="24" width="9.28515625" style="4" bestFit="1" customWidth="1"/>
    <col min="25" max="16384" width="9.140625" style="4"/>
  </cols>
  <sheetData>
    <row r="1" spans="1:24" ht="25.5" customHeight="1" x14ac:dyDescent="0.2">
      <c r="A1" s="6" t="s">
        <v>80</v>
      </c>
      <c r="B1" s="6"/>
      <c r="C1" s="6"/>
      <c r="D1" s="6"/>
      <c r="E1" s="7"/>
      <c r="F1" s="7"/>
      <c r="G1" s="7"/>
      <c r="H1" s="8"/>
      <c r="I1" s="8"/>
      <c r="J1" s="8"/>
      <c r="K1" s="7"/>
      <c r="L1" s="7"/>
      <c r="M1" s="7"/>
      <c r="N1" s="7"/>
      <c r="O1" s="7"/>
      <c r="P1" s="7"/>
      <c r="Q1" s="7"/>
      <c r="R1" s="7"/>
      <c r="S1" s="7"/>
      <c r="T1" s="7"/>
      <c r="U1" s="45"/>
      <c r="V1" s="7"/>
      <c r="W1" s="45"/>
      <c r="X1" s="7"/>
    </row>
    <row r="2" spans="1:24" ht="25.5" customHeight="1" x14ac:dyDescent="0.2">
      <c r="A2" s="6" t="s">
        <v>81</v>
      </c>
      <c r="B2" s="6" t="s">
        <v>82</v>
      </c>
      <c r="C2" s="6"/>
      <c r="D2" s="6"/>
      <c r="E2" s="7"/>
      <c r="F2" s="7"/>
      <c r="G2" s="7"/>
      <c r="H2" s="8"/>
      <c r="I2" s="8"/>
      <c r="J2" s="8"/>
      <c r="K2" s="7"/>
      <c r="L2" s="7"/>
      <c r="M2" s="7"/>
      <c r="N2" s="7"/>
      <c r="O2" s="7"/>
      <c r="P2" s="7"/>
      <c r="Q2" s="7"/>
      <c r="R2" s="7"/>
      <c r="S2" s="7"/>
      <c r="T2" s="7"/>
      <c r="U2" s="45"/>
      <c r="V2" s="7"/>
      <c r="W2" s="45"/>
      <c r="X2" s="7"/>
    </row>
    <row r="3" spans="1:24" ht="25.5" customHeight="1" x14ac:dyDescent="0.2">
      <c r="A3" s="6" t="s">
        <v>83</v>
      </c>
      <c r="B3" s="46" t="s">
        <v>117</v>
      </c>
      <c r="C3" s="46"/>
      <c r="D3" s="46"/>
      <c r="E3" s="7"/>
      <c r="F3" s="7"/>
      <c r="G3" s="7"/>
      <c r="H3" s="8"/>
      <c r="I3" s="8"/>
      <c r="J3" s="8"/>
      <c r="K3" s="7"/>
      <c r="L3" s="7"/>
      <c r="M3" s="7"/>
      <c r="N3" s="7"/>
      <c r="O3" s="7"/>
      <c r="P3" s="7"/>
      <c r="Q3" s="7"/>
      <c r="R3" s="7"/>
      <c r="S3" s="7"/>
      <c r="T3" s="7"/>
      <c r="U3" s="45"/>
      <c r="V3" s="7"/>
      <c r="W3" s="45"/>
      <c r="X3" s="7"/>
    </row>
    <row r="4" spans="1:24" ht="25.5" customHeight="1" x14ac:dyDescent="0.2">
      <c r="A4" s="9" t="s">
        <v>84</v>
      </c>
      <c r="B4" s="10">
        <v>42767</v>
      </c>
      <c r="C4" s="11"/>
      <c r="D4" s="9"/>
      <c r="E4" s="7"/>
      <c r="F4" s="7"/>
      <c r="G4" s="7"/>
      <c r="H4" s="8"/>
      <c r="I4" s="8"/>
      <c r="J4" s="8"/>
      <c r="K4" s="7"/>
      <c r="L4" s="7"/>
      <c r="M4" s="7"/>
      <c r="N4" s="7"/>
      <c r="O4" s="7"/>
      <c r="P4" s="7"/>
      <c r="Q4" s="7"/>
      <c r="R4" s="7"/>
      <c r="S4" s="7"/>
      <c r="T4" s="7"/>
      <c r="U4" s="45"/>
      <c r="V4" s="7"/>
      <c r="W4" s="45"/>
      <c r="X4" s="7"/>
    </row>
    <row r="5" spans="1:24" ht="25.5" customHeight="1" x14ac:dyDescent="0.2">
      <c r="A5" s="74" t="s">
        <v>85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</row>
    <row r="6" spans="1:24" ht="25.5" customHeight="1" thickBot="1" x14ac:dyDescent="0.25">
      <c r="A6" s="7"/>
      <c r="B6" s="7"/>
      <c r="C6" s="7"/>
      <c r="D6" s="7"/>
      <c r="E6" s="7"/>
      <c r="F6" s="7"/>
      <c r="G6" s="7"/>
      <c r="H6" s="8"/>
      <c r="I6" s="8"/>
      <c r="J6" s="8"/>
      <c r="K6" s="7"/>
      <c r="L6" s="7"/>
      <c r="M6" s="7"/>
      <c r="N6" s="7"/>
      <c r="O6" s="7"/>
      <c r="P6" s="7"/>
      <c r="Q6" s="7"/>
      <c r="R6" s="7"/>
      <c r="S6" s="7"/>
      <c r="T6" s="7"/>
      <c r="U6" s="45"/>
      <c r="V6" s="7"/>
      <c r="W6" s="45"/>
      <c r="X6" s="7"/>
    </row>
    <row r="7" spans="1:24" ht="25.5" customHeight="1" thickBot="1" x14ac:dyDescent="0.25">
      <c r="A7" s="72" t="s">
        <v>86</v>
      </c>
      <c r="B7" s="75"/>
      <c r="C7" s="75"/>
      <c r="D7" s="75"/>
      <c r="E7" s="75"/>
      <c r="F7" s="75"/>
      <c r="G7" s="75"/>
      <c r="H7" s="75"/>
      <c r="I7" s="75"/>
      <c r="J7" s="73"/>
      <c r="K7" s="70" t="s">
        <v>3</v>
      </c>
      <c r="L7" s="67" t="s">
        <v>87</v>
      </c>
      <c r="M7" s="69"/>
      <c r="N7" s="70" t="s">
        <v>88</v>
      </c>
      <c r="O7" s="70" t="s">
        <v>89</v>
      </c>
      <c r="P7" s="72" t="s">
        <v>90</v>
      </c>
      <c r="Q7" s="73"/>
      <c r="R7" s="70" t="s">
        <v>6</v>
      </c>
      <c r="S7" s="72" t="s">
        <v>91</v>
      </c>
      <c r="T7" s="75"/>
      <c r="U7" s="75"/>
      <c r="V7" s="75"/>
      <c r="W7" s="75"/>
      <c r="X7" s="73"/>
    </row>
    <row r="8" spans="1:24" ht="25.5" customHeight="1" x14ac:dyDescent="0.2">
      <c r="A8" s="78" t="s">
        <v>23</v>
      </c>
      <c r="B8" s="79"/>
      <c r="C8" s="76" t="s">
        <v>92</v>
      </c>
      <c r="D8" s="76" t="s">
        <v>93</v>
      </c>
      <c r="E8" s="80" t="s">
        <v>94</v>
      </c>
      <c r="F8" s="81"/>
      <c r="G8" s="76" t="s">
        <v>0</v>
      </c>
      <c r="H8" s="65" t="s">
        <v>2</v>
      </c>
      <c r="I8" s="66"/>
      <c r="J8" s="76" t="s">
        <v>1</v>
      </c>
      <c r="K8" s="71"/>
      <c r="L8" s="12" t="s">
        <v>95</v>
      </c>
      <c r="M8" s="12" t="s">
        <v>96</v>
      </c>
      <c r="N8" s="71"/>
      <c r="O8" s="71"/>
      <c r="P8" s="14" t="s">
        <v>4</v>
      </c>
      <c r="Q8" s="14" t="s">
        <v>5</v>
      </c>
      <c r="R8" s="71"/>
      <c r="S8" s="13" t="s">
        <v>7</v>
      </c>
      <c r="T8" s="15" t="s">
        <v>8</v>
      </c>
      <c r="U8" s="13" t="s">
        <v>9</v>
      </c>
      <c r="V8" s="16" t="s">
        <v>8</v>
      </c>
      <c r="W8" s="17" t="s">
        <v>10</v>
      </c>
      <c r="X8" s="16" t="s">
        <v>8</v>
      </c>
    </row>
    <row r="9" spans="1:24" ht="25.5" customHeight="1" thickBot="1" x14ac:dyDescent="0.25">
      <c r="A9" s="18" t="s">
        <v>97</v>
      </c>
      <c r="B9" s="18" t="s">
        <v>98</v>
      </c>
      <c r="C9" s="77"/>
      <c r="D9" s="77"/>
      <c r="E9" s="19" t="s">
        <v>99</v>
      </c>
      <c r="F9" s="19" t="s">
        <v>100</v>
      </c>
      <c r="G9" s="77"/>
      <c r="H9" s="19" t="s">
        <v>97</v>
      </c>
      <c r="I9" s="19" t="s">
        <v>98</v>
      </c>
      <c r="J9" s="77"/>
      <c r="K9" s="18" t="s">
        <v>101</v>
      </c>
      <c r="L9" s="20" t="s">
        <v>102</v>
      </c>
      <c r="M9" s="20" t="s">
        <v>103</v>
      </c>
      <c r="N9" s="20" t="s">
        <v>104</v>
      </c>
      <c r="O9" s="20" t="s">
        <v>105</v>
      </c>
      <c r="P9" s="20" t="s">
        <v>12</v>
      </c>
      <c r="Q9" s="20" t="s">
        <v>106</v>
      </c>
      <c r="R9" s="18" t="s">
        <v>107</v>
      </c>
      <c r="S9" s="21" t="s">
        <v>108</v>
      </c>
      <c r="T9" s="22" t="s">
        <v>109</v>
      </c>
      <c r="U9" s="21" t="s">
        <v>110</v>
      </c>
      <c r="V9" s="22" t="s">
        <v>111</v>
      </c>
      <c r="W9" s="23" t="s">
        <v>112</v>
      </c>
      <c r="X9" s="22" t="s">
        <v>113</v>
      </c>
    </row>
    <row r="10" spans="1:24" ht="25.5" customHeight="1" x14ac:dyDescent="0.2">
      <c r="A10" s="24" t="str">
        <f>+'Access-Fev'!A10</f>
        <v>12104</v>
      </c>
      <c r="B10" s="25" t="str">
        <f>+'Access-Fev'!B10</f>
        <v>TRIBUNAL REGIONAL FEDERAL DA 3A. REGIAO</v>
      </c>
      <c r="C10" s="26" t="str">
        <f>CONCATENATE('Access-Fev'!C10,".",'Access-Fev'!D10)</f>
        <v>02.061</v>
      </c>
      <c r="D10" s="26" t="str">
        <f>CONCATENATE('Access-Fev'!E10,".",'Access-Fev'!G10)</f>
        <v>0569.4224</v>
      </c>
      <c r="E10" s="25" t="str">
        <f>+'Access-Fev'!F10</f>
        <v>PRESTACAO JURISDICIONAL NA JUSTICA FEDERAL</v>
      </c>
      <c r="F10" s="27" t="str">
        <f>+'Access-Fev'!H10</f>
        <v>ASSISTENCIA JURIDICA A PESSOAS CARENTES</v>
      </c>
      <c r="G10" s="24" t="str">
        <f>IF('Access-Fev'!I10="1","F","S")</f>
        <v>F</v>
      </c>
      <c r="H10" s="24" t="str">
        <f>+'Access-Fev'!J10</f>
        <v>0100</v>
      </c>
      <c r="I10" s="28" t="str">
        <f>+'Access-Fev'!K10</f>
        <v>RECURSOS ORDINARIOS</v>
      </c>
      <c r="J10" s="24" t="str">
        <f>+'Access-Fev'!L10</f>
        <v>3</v>
      </c>
      <c r="K10" s="47"/>
      <c r="L10" s="48"/>
      <c r="M10" s="48"/>
      <c r="N10" s="49">
        <f>+K10+L10-M10</f>
        <v>0</v>
      </c>
      <c r="O10" s="47"/>
      <c r="P10" s="29">
        <f>'Access-Fev'!M10</f>
        <v>15000</v>
      </c>
      <c r="Q10" s="29"/>
      <c r="R10" s="29">
        <f>N10-O10+P10</f>
        <v>15000</v>
      </c>
      <c r="S10" s="55">
        <f>'Access-Fev'!N10</f>
        <v>15000</v>
      </c>
      <c r="T10" s="44">
        <f>IF(R10&gt;0,S10/R10,0)</f>
        <v>1</v>
      </c>
      <c r="U10" s="29">
        <f>'Access-Fev'!O10</f>
        <v>0</v>
      </c>
      <c r="V10" s="30">
        <f>IF(R10&gt;0,U10/R10,0)</f>
        <v>0</v>
      </c>
      <c r="W10" s="29">
        <f>'Access-Fev'!P10</f>
        <v>0</v>
      </c>
      <c r="X10" s="30">
        <f>IF(R10&gt;0,W10/R10,0)</f>
        <v>0</v>
      </c>
    </row>
    <row r="11" spans="1:24" ht="25.5" customHeight="1" x14ac:dyDescent="0.2">
      <c r="A11" s="31" t="str">
        <f>+'Access-Fev'!A11</f>
        <v>12104</v>
      </c>
      <c r="B11" s="32" t="str">
        <f>+'Access-Fev'!B11</f>
        <v>TRIBUNAL REGIONAL FEDERAL DA 3A. REGIAO</v>
      </c>
      <c r="C11" s="31" t="str">
        <f>CONCATENATE('Access-Fev'!C11,".",'Access-Fev'!D11)</f>
        <v>02.061</v>
      </c>
      <c r="D11" s="31" t="str">
        <f>CONCATENATE('Access-Fev'!E11,".",'Access-Fev'!G11)</f>
        <v>0569.4257</v>
      </c>
      <c r="E11" s="32" t="str">
        <f>+'Access-Fev'!F11</f>
        <v>PRESTACAO JURISDICIONAL NA JUSTICA FEDERAL</v>
      </c>
      <c r="F11" s="33" t="str">
        <f>+'Access-Fev'!H11</f>
        <v>JULGAMENTO DE CAUSAS NA JUSTICA FEDERAL</v>
      </c>
      <c r="G11" s="31" t="str">
        <f>IF('Access-Fev'!I11="1","F","S")</f>
        <v>F</v>
      </c>
      <c r="H11" s="31" t="str">
        <f>+'Access-Fev'!J11</f>
        <v>0100</v>
      </c>
      <c r="I11" s="32" t="str">
        <f>+'Access-Fev'!K11</f>
        <v>RECURSOS ORDINARIOS</v>
      </c>
      <c r="J11" s="31" t="str">
        <f>+'Access-Fev'!L11</f>
        <v>4</v>
      </c>
      <c r="K11" s="50"/>
      <c r="L11" s="50"/>
      <c r="M11" s="50"/>
      <c r="N11" s="51">
        <f t="shared" ref="N11:N29" si="0">+K11+L11-M11</f>
        <v>0</v>
      </c>
      <c r="O11" s="50"/>
      <c r="P11" s="34">
        <f>'Access-Fev'!M11</f>
        <v>2184875</v>
      </c>
      <c r="Q11" s="34"/>
      <c r="R11" s="34">
        <f t="shared" ref="R11:R29" si="1">N11-O11+P11</f>
        <v>2184875</v>
      </c>
      <c r="S11" s="39">
        <f>'Access-Fev'!N11</f>
        <v>0</v>
      </c>
      <c r="T11" s="35">
        <f t="shared" ref="T11:T34" si="2">IF(R11&gt;0,S11/R11,0)</f>
        <v>0</v>
      </c>
      <c r="U11" s="34">
        <f>'Access-Fev'!O11</f>
        <v>0</v>
      </c>
      <c r="V11" s="35">
        <f t="shared" ref="V11:V34" si="3">IF(R11&gt;0,U11/R11,0)</f>
        <v>0</v>
      </c>
      <c r="W11" s="34">
        <f>'Access-Fev'!P11</f>
        <v>0</v>
      </c>
      <c r="X11" s="35">
        <f t="shared" ref="X11:X34" si="4">IF(R11&gt;0,W11/R11,0)</f>
        <v>0</v>
      </c>
    </row>
    <row r="12" spans="1:24" ht="25.5" customHeight="1" x14ac:dyDescent="0.2">
      <c r="A12" s="31" t="str">
        <f>+'Access-Fev'!A12</f>
        <v>12104</v>
      </c>
      <c r="B12" s="32" t="str">
        <f>+'Access-Fev'!B12</f>
        <v>TRIBUNAL REGIONAL FEDERAL DA 3A. REGIAO</v>
      </c>
      <c r="C12" s="31" t="str">
        <f>CONCATENATE('Access-Fev'!C12,".",'Access-Fev'!D12)</f>
        <v>02.061</v>
      </c>
      <c r="D12" s="31" t="str">
        <f>CONCATENATE('Access-Fev'!E12,".",'Access-Fev'!G12)</f>
        <v>0569.4257</v>
      </c>
      <c r="E12" s="32" t="str">
        <f>+'Access-Fev'!F12</f>
        <v>PRESTACAO JURISDICIONAL NA JUSTICA FEDERAL</v>
      </c>
      <c r="F12" s="32" t="str">
        <f>+'Access-Fev'!H12</f>
        <v>JULGAMENTO DE CAUSAS NA JUSTICA FEDERAL</v>
      </c>
      <c r="G12" s="31" t="str">
        <f>IF('Access-Fev'!I12="1","F","S")</f>
        <v>F</v>
      </c>
      <c r="H12" s="31" t="str">
        <f>+'Access-Fev'!J12</f>
        <v>0100</v>
      </c>
      <c r="I12" s="32" t="str">
        <f>+'Access-Fev'!K12</f>
        <v>RECURSOS ORDINARIOS</v>
      </c>
      <c r="J12" s="31" t="str">
        <f>+'Access-Fev'!L12</f>
        <v>3</v>
      </c>
      <c r="K12" s="34"/>
      <c r="L12" s="34"/>
      <c r="M12" s="34"/>
      <c r="N12" s="50">
        <f t="shared" si="0"/>
        <v>0</v>
      </c>
      <c r="O12" s="34"/>
      <c r="P12" s="34">
        <f>'Access-Fev'!M12</f>
        <v>43419953</v>
      </c>
      <c r="Q12" s="34"/>
      <c r="R12" s="34">
        <f t="shared" si="1"/>
        <v>43419953</v>
      </c>
      <c r="S12" s="39">
        <f>'Access-Fev'!N12</f>
        <v>32799111.829999998</v>
      </c>
      <c r="T12" s="35">
        <f t="shared" si="2"/>
        <v>0.75539261477321262</v>
      </c>
      <c r="U12" s="34">
        <f>'Access-Fev'!O12</f>
        <v>3549183.28</v>
      </c>
      <c r="V12" s="35">
        <f t="shared" si="3"/>
        <v>8.1740836522784813E-2</v>
      </c>
      <c r="W12" s="34">
        <f>'Access-Fev'!P12</f>
        <v>1504077.15</v>
      </c>
      <c r="X12" s="35">
        <f t="shared" si="4"/>
        <v>3.4640229804025813E-2</v>
      </c>
    </row>
    <row r="13" spans="1:24" ht="25.5" customHeight="1" x14ac:dyDescent="0.2">
      <c r="A13" s="31" t="str">
        <f>+'Access-Fev'!A13</f>
        <v>12104</v>
      </c>
      <c r="B13" s="32" t="str">
        <f>+'Access-Fev'!B13</f>
        <v>TRIBUNAL REGIONAL FEDERAL DA 3A. REGIAO</v>
      </c>
      <c r="C13" s="31" t="str">
        <f>CONCATENATE('Access-Fev'!C13,".",'Access-Fev'!D13)</f>
        <v>02.061</v>
      </c>
      <c r="D13" s="31" t="str">
        <f>CONCATENATE('Access-Fev'!E13,".",'Access-Fev'!G13)</f>
        <v>0569.4257</v>
      </c>
      <c r="E13" s="32" t="str">
        <f>+'Access-Fev'!F13</f>
        <v>PRESTACAO JURISDICIONAL NA JUSTICA FEDERAL</v>
      </c>
      <c r="F13" s="32" t="str">
        <f>+'Access-Fev'!H13</f>
        <v>JULGAMENTO DE CAUSAS NA JUSTICA FEDERAL</v>
      </c>
      <c r="G13" s="31" t="str">
        <f>IF('Access-Fev'!I13="1","F","S")</f>
        <v>F</v>
      </c>
      <c r="H13" s="31" t="str">
        <f>+'Access-Fev'!J13</f>
        <v>0127</v>
      </c>
      <c r="I13" s="32" t="str">
        <f>+'Access-Fev'!K13</f>
        <v>CUSTAS E EMOLUMENTOS - PODER JUDICIARIO</v>
      </c>
      <c r="J13" s="31" t="str">
        <f>+'Access-Fev'!L13</f>
        <v>3</v>
      </c>
      <c r="K13" s="34"/>
      <c r="L13" s="34"/>
      <c r="M13" s="34"/>
      <c r="N13" s="50">
        <f t="shared" si="0"/>
        <v>0</v>
      </c>
      <c r="O13" s="34"/>
      <c r="P13" s="34">
        <f>'Access-Fev'!M13</f>
        <v>6790890</v>
      </c>
      <c r="Q13" s="34"/>
      <c r="R13" s="34">
        <f t="shared" si="1"/>
        <v>6790890</v>
      </c>
      <c r="S13" s="39">
        <f>'Access-Fev'!N13</f>
        <v>6787594.9299999997</v>
      </c>
      <c r="T13" s="35">
        <f t="shared" si="2"/>
        <v>0.99951478083137846</v>
      </c>
      <c r="U13" s="34">
        <f>'Access-Fev'!O13</f>
        <v>796424.97</v>
      </c>
      <c r="V13" s="35">
        <f t="shared" si="3"/>
        <v>0.11727843773054783</v>
      </c>
      <c r="W13" s="34">
        <f>'Access-Fev'!P13</f>
        <v>673139.53</v>
      </c>
      <c r="X13" s="35">
        <f t="shared" si="4"/>
        <v>9.9123904230520601E-2</v>
      </c>
    </row>
    <row r="14" spans="1:24" ht="25.5" customHeight="1" x14ac:dyDescent="0.2">
      <c r="A14" s="31" t="str">
        <f>+'Access-Fev'!A14</f>
        <v>12104</v>
      </c>
      <c r="B14" s="32" t="str">
        <f>+'Access-Fev'!B14</f>
        <v>TRIBUNAL REGIONAL FEDERAL DA 3A. REGIAO</v>
      </c>
      <c r="C14" s="31" t="str">
        <f>CONCATENATE('Access-Fev'!C14,".",'Access-Fev'!D14)</f>
        <v>02.061</v>
      </c>
      <c r="D14" s="31" t="str">
        <f>CONCATENATE('Access-Fev'!E14,".",'Access-Fev'!G14)</f>
        <v>0569.4257</v>
      </c>
      <c r="E14" s="32" t="str">
        <f>+'Access-Fev'!F14</f>
        <v>PRESTACAO JURISDICIONAL NA JUSTICA FEDERAL</v>
      </c>
      <c r="F14" s="32" t="str">
        <f>+'Access-Fev'!H14</f>
        <v>JULGAMENTO DE CAUSAS NA JUSTICA FEDERAL</v>
      </c>
      <c r="G14" s="31" t="str">
        <f>IF('Access-Fev'!I14="1","F","S")</f>
        <v>F</v>
      </c>
      <c r="H14" s="31" t="str">
        <f>+'Access-Fev'!J14</f>
        <v>0150</v>
      </c>
      <c r="I14" s="32" t="str">
        <f>+'Access-Fev'!K14</f>
        <v>RECURSOS NAO-FINANCEIROS DIRETAM. ARRECADADOS</v>
      </c>
      <c r="J14" s="31" t="str">
        <f>+'Access-Fev'!L14</f>
        <v>3</v>
      </c>
      <c r="K14" s="34"/>
      <c r="L14" s="34"/>
      <c r="M14" s="34"/>
      <c r="N14" s="50">
        <f t="shared" si="0"/>
        <v>0</v>
      </c>
      <c r="O14" s="34"/>
      <c r="P14" s="34">
        <f>'Access-Fev'!M14</f>
        <v>800000</v>
      </c>
      <c r="Q14" s="34"/>
      <c r="R14" s="34">
        <f t="shared" si="1"/>
        <v>800000</v>
      </c>
      <c r="S14" s="39">
        <f>'Access-Fev'!N14</f>
        <v>0</v>
      </c>
      <c r="T14" s="35">
        <f t="shared" si="2"/>
        <v>0</v>
      </c>
      <c r="U14" s="34">
        <f>'Access-Fev'!O14</f>
        <v>0</v>
      </c>
      <c r="V14" s="35">
        <f t="shared" si="3"/>
        <v>0</v>
      </c>
      <c r="W14" s="34">
        <f>'Access-Fev'!P14</f>
        <v>0</v>
      </c>
      <c r="X14" s="35">
        <f t="shared" si="4"/>
        <v>0</v>
      </c>
    </row>
    <row r="15" spans="1:24" ht="25.5" customHeight="1" x14ac:dyDescent="0.2">
      <c r="A15" s="31" t="str">
        <f>+'Access-Fev'!A15</f>
        <v>12104</v>
      </c>
      <c r="B15" s="32" t="str">
        <f>+'Access-Fev'!B15</f>
        <v>TRIBUNAL REGIONAL FEDERAL DA 3A. REGIAO</v>
      </c>
      <c r="C15" s="31" t="str">
        <f>CONCATENATE('Access-Fev'!C15,".",'Access-Fev'!D15)</f>
        <v>02.061</v>
      </c>
      <c r="D15" s="31" t="str">
        <f>CONCATENATE('Access-Fev'!E15,".",'Access-Fev'!G15)</f>
        <v>0569.4257</v>
      </c>
      <c r="E15" s="32" t="str">
        <f>+'Access-Fev'!F15</f>
        <v>PRESTACAO JURISDICIONAL NA JUSTICA FEDERAL</v>
      </c>
      <c r="F15" s="32" t="str">
        <f>+'Access-Fev'!H15</f>
        <v>JULGAMENTO DE CAUSAS NA JUSTICA FEDERAL</v>
      </c>
      <c r="G15" s="31" t="str">
        <f>IF('Access-Fev'!I15="1","F","S")</f>
        <v>F</v>
      </c>
      <c r="H15" s="31" t="str">
        <f>+'Access-Fev'!J15</f>
        <v>0181</v>
      </c>
      <c r="I15" s="32" t="str">
        <f>+'Access-Fev'!K15</f>
        <v>RECURSOS DE CONVENIOS</v>
      </c>
      <c r="J15" s="31" t="str">
        <f>+'Access-Fev'!L15</f>
        <v>4</v>
      </c>
      <c r="K15" s="50"/>
      <c r="L15" s="50"/>
      <c r="M15" s="50"/>
      <c r="N15" s="50">
        <f t="shared" si="0"/>
        <v>0</v>
      </c>
      <c r="O15" s="50"/>
      <c r="P15" s="34">
        <f>'Access-Fev'!M15</f>
        <v>4951378</v>
      </c>
      <c r="Q15" s="34"/>
      <c r="R15" s="34">
        <f t="shared" si="1"/>
        <v>4951378</v>
      </c>
      <c r="S15" s="39">
        <f>'Access-Fev'!N15</f>
        <v>0</v>
      </c>
      <c r="T15" s="35">
        <f t="shared" si="2"/>
        <v>0</v>
      </c>
      <c r="U15" s="34">
        <f>'Access-Fev'!O15</f>
        <v>0</v>
      </c>
      <c r="V15" s="35">
        <f t="shared" si="3"/>
        <v>0</v>
      </c>
      <c r="W15" s="34">
        <f>'Access-Fev'!P15</f>
        <v>0</v>
      </c>
      <c r="X15" s="35">
        <f t="shared" si="4"/>
        <v>0</v>
      </c>
    </row>
    <row r="16" spans="1:24" ht="25.5" customHeight="1" x14ac:dyDescent="0.2">
      <c r="A16" s="31" t="str">
        <f>+'Access-Fev'!A16</f>
        <v>12104</v>
      </c>
      <c r="B16" s="32" t="str">
        <f>+'Access-Fev'!B16</f>
        <v>TRIBUNAL REGIONAL FEDERAL DA 3A. REGIAO</v>
      </c>
      <c r="C16" s="31" t="str">
        <f>CONCATENATE('Access-Fev'!C16,".",'Access-Fev'!D16)</f>
        <v>02.061</v>
      </c>
      <c r="D16" s="31" t="str">
        <f>CONCATENATE('Access-Fev'!E16,".",'Access-Fev'!G16)</f>
        <v>0569.4257</v>
      </c>
      <c r="E16" s="32" t="str">
        <f>+'Access-Fev'!F16</f>
        <v>PRESTACAO JURISDICIONAL NA JUSTICA FEDERAL</v>
      </c>
      <c r="F16" s="32" t="str">
        <f>+'Access-Fev'!H16</f>
        <v>JULGAMENTO DE CAUSAS NA JUSTICA FEDERAL</v>
      </c>
      <c r="G16" s="31" t="str">
        <f>IF('Access-Fev'!I16="1","F","S")</f>
        <v>F</v>
      </c>
      <c r="H16" s="31" t="str">
        <f>+'Access-Fev'!J16</f>
        <v>0181</v>
      </c>
      <c r="I16" s="32" t="str">
        <f>+'Access-Fev'!K16</f>
        <v>RECURSOS DE CONVENIOS</v>
      </c>
      <c r="J16" s="31" t="str">
        <f>+'Access-Fev'!L16</f>
        <v>3</v>
      </c>
      <c r="K16" s="34"/>
      <c r="L16" s="34"/>
      <c r="M16" s="34"/>
      <c r="N16" s="50">
        <f t="shared" si="0"/>
        <v>0</v>
      </c>
      <c r="O16" s="34"/>
      <c r="P16" s="34">
        <f>'Access-Fev'!M16</f>
        <v>175000</v>
      </c>
      <c r="Q16" s="34"/>
      <c r="R16" s="34">
        <f t="shared" si="1"/>
        <v>175000</v>
      </c>
      <c r="S16" s="39">
        <f>'Access-Fev'!N16</f>
        <v>0</v>
      </c>
      <c r="T16" s="35">
        <f t="shared" si="2"/>
        <v>0</v>
      </c>
      <c r="U16" s="34">
        <f>'Access-Fev'!O16</f>
        <v>0</v>
      </c>
      <c r="V16" s="35">
        <f t="shared" si="3"/>
        <v>0</v>
      </c>
      <c r="W16" s="34">
        <f>'Access-Fev'!P16</f>
        <v>0</v>
      </c>
      <c r="X16" s="35">
        <f t="shared" si="4"/>
        <v>0</v>
      </c>
    </row>
    <row r="17" spans="1:24" ht="25.5" customHeight="1" x14ac:dyDescent="0.2">
      <c r="A17" s="31" t="str">
        <f>+'Access-Fev'!A17</f>
        <v>12104</v>
      </c>
      <c r="B17" s="32" t="str">
        <f>+'Access-Fev'!B17</f>
        <v>TRIBUNAL REGIONAL FEDERAL DA 3A. REGIAO</v>
      </c>
      <c r="C17" s="31" t="str">
        <f>CONCATENATE('Access-Fev'!C17,".",'Access-Fev'!D17)</f>
        <v>02.122</v>
      </c>
      <c r="D17" s="31" t="str">
        <f>CONCATENATE('Access-Fev'!E17,".",'Access-Fev'!G17)</f>
        <v>0569.12SU</v>
      </c>
      <c r="E17" s="32" t="str">
        <f>+'Access-Fev'!F17</f>
        <v>PRESTACAO JURISDICIONAL NA JUSTICA FEDERAL</v>
      </c>
      <c r="F17" s="32" t="str">
        <f>+'Access-Fev'!H17</f>
        <v>AQUISICAO DE EDIFICIO-ANEXO AO TRF 3. REGIAO EM SAO PAULO -</v>
      </c>
      <c r="G17" s="31" t="str">
        <f>IF('Access-Fev'!I17="1","F","S")</f>
        <v>F</v>
      </c>
      <c r="H17" s="31" t="str">
        <f>+'Access-Fev'!J17</f>
        <v>0100</v>
      </c>
      <c r="I17" s="32" t="str">
        <f>+'Access-Fev'!K17</f>
        <v>RECURSOS ORDINARIOS</v>
      </c>
      <c r="J17" s="31" t="str">
        <f>+'Access-Fev'!L17</f>
        <v>5</v>
      </c>
      <c r="K17" s="34"/>
      <c r="L17" s="34"/>
      <c r="M17" s="34"/>
      <c r="N17" s="50">
        <f t="shared" si="0"/>
        <v>0</v>
      </c>
      <c r="O17" s="34"/>
      <c r="P17" s="34">
        <f>'Access-Fev'!M17</f>
        <v>10000000</v>
      </c>
      <c r="Q17" s="34"/>
      <c r="R17" s="34">
        <f t="shared" si="1"/>
        <v>10000000</v>
      </c>
      <c r="S17" s="39">
        <f>'Access-Fev'!N17</f>
        <v>0</v>
      </c>
      <c r="T17" s="35">
        <f t="shared" si="2"/>
        <v>0</v>
      </c>
      <c r="U17" s="34">
        <f>'Access-Fev'!O17</f>
        <v>0</v>
      </c>
      <c r="V17" s="35">
        <f t="shared" si="3"/>
        <v>0</v>
      </c>
      <c r="W17" s="34">
        <f>'Access-Fev'!P17</f>
        <v>0</v>
      </c>
      <c r="X17" s="35">
        <f t="shared" si="4"/>
        <v>0</v>
      </c>
    </row>
    <row r="18" spans="1:24" ht="25.5" customHeight="1" x14ac:dyDescent="0.2">
      <c r="A18" s="31" t="str">
        <f>+'Access-Fev'!A18</f>
        <v>12104</v>
      </c>
      <c r="B18" s="32" t="str">
        <f>+'Access-Fev'!B18</f>
        <v>TRIBUNAL REGIONAL FEDERAL DA 3A. REGIAO</v>
      </c>
      <c r="C18" s="31" t="str">
        <f>CONCATENATE('Access-Fev'!C18,".",'Access-Fev'!D18)</f>
        <v>02.122</v>
      </c>
      <c r="D18" s="31" t="str">
        <f>CONCATENATE('Access-Fev'!E18,".",'Access-Fev'!G18)</f>
        <v>0569.12SU</v>
      </c>
      <c r="E18" s="32" t="str">
        <f>+'Access-Fev'!F18</f>
        <v>PRESTACAO JURISDICIONAL NA JUSTICA FEDERAL</v>
      </c>
      <c r="F18" s="32" t="str">
        <f>+'Access-Fev'!H18</f>
        <v>AQUISICAO DE EDIFICIO-ANEXO AO TRF 3. REGIAO EM SAO PAULO -</v>
      </c>
      <c r="G18" s="31" t="str">
        <f>IF('Access-Fev'!I18="1","F","S")</f>
        <v>F</v>
      </c>
      <c r="H18" s="31" t="str">
        <f>+'Access-Fev'!J18</f>
        <v>0188</v>
      </c>
      <c r="I18" s="32" t="str">
        <f>+'Access-Fev'!K18</f>
        <v>REMUNERACAO DAS DISPONIB. DO TESOURO NACIONAL</v>
      </c>
      <c r="J18" s="31" t="str">
        <f>+'Access-Fev'!L18</f>
        <v>5</v>
      </c>
      <c r="K18" s="50"/>
      <c r="L18" s="50"/>
      <c r="M18" s="50"/>
      <c r="N18" s="50">
        <f t="shared" si="0"/>
        <v>0</v>
      </c>
      <c r="O18" s="50"/>
      <c r="P18" s="34">
        <f>'Access-Fev'!M18</f>
        <v>10000000</v>
      </c>
      <c r="Q18" s="34"/>
      <c r="R18" s="34">
        <f t="shared" si="1"/>
        <v>10000000</v>
      </c>
      <c r="S18" s="39">
        <f>'Access-Fev'!N18</f>
        <v>0</v>
      </c>
      <c r="T18" s="35">
        <f t="shared" si="2"/>
        <v>0</v>
      </c>
      <c r="U18" s="34">
        <f>'Access-Fev'!O18</f>
        <v>0</v>
      </c>
      <c r="V18" s="35">
        <f t="shared" si="3"/>
        <v>0</v>
      </c>
      <c r="W18" s="34">
        <f>'Access-Fev'!P18</f>
        <v>0</v>
      </c>
      <c r="X18" s="35">
        <f t="shared" si="4"/>
        <v>0</v>
      </c>
    </row>
    <row r="19" spans="1:24" ht="25.5" customHeight="1" x14ac:dyDescent="0.2">
      <c r="A19" s="31" t="str">
        <f>+'Access-Fev'!A19</f>
        <v>12104</v>
      </c>
      <c r="B19" s="32" t="str">
        <f>+'Access-Fev'!B19</f>
        <v>TRIBUNAL REGIONAL FEDERAL DA 3A. REGIAO</v>
      </c>
      <c r="C19" s="31" t="str">
        <f>CONCATENATE('Access-Fev'!C19,".",'Access-Fev'!D19)</f>
        <v>02.122</v>
      </c>
      <c r="D19" s="31" t="str">
        <f>CONCATENATE('Access-Fev'!E19,".",'Access-Fev'!G19)</f>
        <v>0569.15HG</v>
      </c>
      <c r="E19" s="32" t="str">
        <f>+'Access-Fev'!F19</f>
        <v>PRESTACAO JURISDICIONAL NA JUSTICA FEDERAL</v>
      </c>
      <c r="F19" s="32" t="str">
        <f>+'Access-Fev'!H19</f>
        <v>AQUISICAO DE IMOVEIS PARA FUNCIONAMENTO DO TRF3 DA 3. REGIAO</v>
      </c>
      <c r="G19" s="31" t="str">
        <f>IF('Access-Fev'!I19="1","F","S")</f>
        <v>F</v>
      </c>
      <c r="H19" s="31" t="str">
        <f>+'Access-Fev'!J19</f>
        <v>0100</v>
      </c>
      <c r="I19" s="32" t="str">
        <f>+'Access-Fev'!K19</f>
        <v>RECURSOS ORDINARIOS</v>
      </c>
      <c r="J19" s="31" t="str">
        <f>+'Access-Fev'!L19</f>
        <v>5</v>
      </c>
      <c r="K19" s="50"/>
      <c r="L19" s="50"/>
      <c r="M19" s="50"/>
      <c r="N19" s="50">
        <f t="shared" si="0"/>
        <v>0</v>
      </c>
      <c r="O19" s="50"/>
      <c r="P19" s="34">
        <f>'Access-Fev'!M19</f>
        <v>9000000</v>
      </c>
      <c r="Q19" s="34"/>
      <c r="R19" s="34">
        <f t="shared" si="1"/>
        <v>9000000</v>
      </c>
      <c r="S19" s="39">
        <f>'Access-Fev'!N19</f>
        <v>0</v>
      </c>
      <c r="T19" s="35">
        <f t="shared" si="2"/>
        <v>0</v>
      </c>
      <c r="U19" s="34">
        <f>'Access-Fev'!O19</f>
        <v>0</v>
      </c>
      <c r="V19" s="35">
        <f t="shared" si="3"/>
        <v>0</v>
      </c>
      <c r="W19" s="34">
        <f>'Access-Fev'!P19</f>
        <v>0</v>
      </c>
      <c r="X19" s="35">
        <f t="shared" si="4"/>
        <v>0</v>
      </c>
    </row>
    <row r="20" spans="1:24" ht="25.5" customHeight="1" x14ac:dyDescent="0.2">
      <c r="A20" s="31" t="str">
        <f>+'Access-Fev'!A20</f>
        <v>12104</v>
      </c>
      <c r="B20" s="32" t="str">
        <f>+'Access-Fev'!B20</f>
        <v>TRIBUNAL REGIONAL FEDERAL DA 3A. REGIAO</v>
      </c>
      <c r="C20" s="31" t="str">
        <f>CONCATENATE('Access-Fev'!C20,".",'Access-Fev'!D20)</f>
        <v>02.122</v>
      </c>
      <c r="D20" s="31" t="str">
        <f>CONCATENATE('Access-Fev'!E20,".",'Access-Fev'!G20)</f>
        <v>0569.15HG</v>
      </c>
      <c r="E20" s="32" t="str">
        <f>+'Access-Fev'!F20</f>
        <v>PRESTACAO JURISDICIONAL NA JUSTICA FEDERAL</v>
      </c>
      <c r="F20" s="32" t="str">
        <f>+'Access-Fev'!H20</f>
        <v>AQUISICAO DE IMOVEIS PARA FUNCIONAMENTO DO TRF3 DA 3. REGIAO</v>
      </c>
      <c r="G20" s="31" t="str">
        <f>IF('Access-Fev'!I20="1","F","S")</f>
        <v>F</v>
      </c>
      <c r="H20" s="31" t="str">
        <f>+'Access-Fev'!J20</f>
        <v>0181</v>
      </c>
      <c r="I20" s="32" t="str">
        <f>+'Access-Fev'!K20</f>
        <v>RECURSOS DE CONVENIOS</v>
      </c>
      <c r="J20" s="31" t="str">
        <f>+'Access-Fev'!L20</f>
        <v>5</v>
      </c>
      <c r="K20" s="50"/>
      <c r="L20" s="50"/>
      <c r="M20" s="50"/>
      <c r="N20" s="50">
        <f t="shared" si="0"/>
        <v>0</v>
      </c>
      <c r="O20" s="50"/>
      <c r="P20" s="34">
        <f>'Access-Fev'!M20</f>
        <v>9000000</v>
      </c>
      <c r="Q20" s="34"/>
      <c r="R20" s="34">
        <f t="shared" si="1"/>
        <v>9000000</v>
      </c>
      <c r="S20" s="39">
        <f>'Access-Fev'!N20</f>
        <v>0</v>
      </c>
      <c r="T20" s="35">
        <f t="shared" si="2"/>
        <v>0</v>
      </c>
      <c r="U20" s="34">
        <f>'Access-Fev'!O20</f>
        <v>0</v>
      </c>
      <c r="V20" s="35">
        <f t="shared" si="3"/>
        <v>0</v>
      </c>
      <c r="W20" s="34">
        <f>'Access-Fev'!P20</f>
        <v>0</v>
      </c>
      <c r="X20" s="35">
        <f t="shared" si="4"/>
        <v>0</v>
      </c>
    </row>
    <row r="21" spans="1:24" ht="25.5" customHeight="1" x14ac:dyDescent="0.2">
      <c r="A21" s="31" t="str">
        <f>+'Access-Fev'!A21</f>
        <v>12104</v>
      </c>
      <c r="B21" s="32" t="str">
        <f>+'Access-Fev'!B21</f>
        <v>TRIBUNAL REGIONAL FEDERAL DA 3A. REGIAO</v>
      </c>
      <c r="C21" s="31" t="str">
        <f>CONCATENATE('Access-Fev'!C21,".",'Access-Fev'!D21)</f>
        <v>02.122</v>
      </c>
      <c r="D21" s="31" t="str">
        <f>CONCATENATE('Access-Fev'!E21,".",'Access-Fev'!G21)</f>
        <v>0569.15NZ</v>
      </c>
      <c r="E21" s="32" t="str">
        <f>+'Access-Fev'!F21</f>
        <v>PRESTACAO JURISDICIONAL NA JUSTICA FEDERAL</v>
      </c>
      <c r="F21" s="32" t="str">
        <f>+'Access-Fev'!H21</f>
        <v>REFORMA DO EDIFICIO-SEDE DO TRIBUNAL REGIONAL FEDERAL DA 3.</v>
      </c>
      <c r="G21" s="31" t="str">
        <f>IF('Access-Fev'!I21="1","F","S")</f>
        <v>F</v>
      </c>
      <c r="H21" s="31" t="str">
        <f>+'Access-Fev'!J21</f>
        <v>0100</v>
      </c>
      <c r="I21" s="32" t="str">
        <f>+'Access-Fev'!K21</f>
        <v>RECURSOS ORDINARIOS</v>
      </c>
      <c r="J21" s="31" t="str">
        <f>+'Access-Fev'!L21</f>
        <v>4</v>
      </c>
      <c r="K21" s="50"/>
      <c r="L21" s="50"/>
      <c r="M21" s="50"/>
      <c r="N21" s="50">
        <f t="shared" si="0"/>
        <v>0</v>
      </c>
      <c r="O21" s="50"/>
      <c r="P21" s="34">
        <f>'Access-Fev'!M21</f>
        <v>2500000</v>
      </c>
      <c r="Q21" s="34"/>
      <c r="R21" s="34">
        <f t="shared" si="1"/>
        <v>2500000</v>
      </c>
      <c r="S21" s="39">
        <f>'Access-Fev'!N21</f>
        <v>0</v>
      </c>
      <c r="T21" s="35">
        <f t="shared" si="2"/>
        <v>0</v>
      </c>
      <c r="U21" s="34">
        <f>'Access-Fev'!O21</f>
        <v>0</v>
      </c>
      <c r="V21" s="35">
        <f t="shared" si="3"/>
        <v>0</v>
      </c>
      <c r="W21" s="34">
        <f>'Access-Fev'!P21</f>
        <v>0</v>
      </c>
      <c r="X21" s="35">
        <f t="shared" si="4"/>
        <v>0</v>
      </c>
    </row>
    <row r="22" spans="1:24" ht="25.5" customHeight="1" x14ac:dyDescent="0.2">
      <c r="A22" s="31" t="str">
        <f>+'Access-Fev'!A22</f>
        <v>12104</v>
      </c>
      <c r="B22" s="32" t="str">
        <f>+'Access-Fev'!B22</f>
        <v>TRIBUNAL REGIONAL FEDERAL DA 3A. REGIAO</v>
      </c>
      <c r="C22" s="31" t="str">
        <f>CONCATENATE('Access-Fev'!C22,".",'Access-Fev'!D22)</f>
        <v>02.122</v>
      </c>
      <c r="D22" s="31" t="str">
        <f>CONCATENATE('Access-Fev'!E22,".",'Access-Fev'!G22)</f>
        <v>0569.20TP</v>
      </c>
      <c r="E22" s="32" t="str">
        <f>+'Access-Fev'!F22</f>
        <v>PRESTACAO JURISDICIONAL NA JUSTICA FEDERAL</v>
      </c>
      <c r="F22" s="32" t="str">
        <f>+'Access-Fev'!H22</f>
        <v>PESSOAL ATIVO DA UNIAO</v>
      </c>
      <c r="G22" s="31" t="str">
        <f>IF('Access-Fev'!I22="1","F","S")</f>
        <v>F</v>
      </c>
      <c r="H22" s="31" t="str">
        <f>+'Access-Fev'!J22</f>
        <v>0100</v>
      </c>
      <c r="I22" s="32" t="str">
        <f>+'Access-Fev'!K22</f>
        <v>RECURSOS ORDINARIOS</v>
      </c>
      <c r="J22" s="31" t="str">
        <f>+'Access-Fev'!L22</f>
        <v>1</v>
      </c>
      <c r="K22" s="50"/>
      <c r="L22" s="50"/>
      <c r="M22" s="50"/>
      <c r="N22" s="50">
        <f t="shared" si="0"/>
        <v>0</v>
      </c>
      <c r="O22" s="50"/>
      <c r="P22" s="34">
        <f>'Access-Fev'!M22</f>
        <v>72861762.409999996</v>
      </c>
      <c r="Q22" s="34"/>
      <c r="R22" s="34">
        <f t="shared" si="1"/>
        <v>72861762.409999996</v>
      </c>
      <c r="S22" s="39">
        <f>'Access-Fev'!N22</f>
        <v>70546778.549999997</v>
      </c>
      <c r="T22" s="35">
        <f t="shared" si="2"/>
        <v>0.96822772626644182</v>
      </c>
      <c r="U22" s="34">
        <f>'Access-Fev'!O22</f>
        <v>70529506.689999998</v>
      </c>
      <c r="V22" s="35">
        <f t="shared" si="3"/>
        <v>0.96799067655162974</v>
      </c>
      <c r="W22" s="34">
        <f>'Access-Fev'!P22</f>
        <v>69445502.629999995</v>
      </c>
      <c r="X22" s="35">
        <f t="shared" si="4"/>
        <v>0.95311313277358867</v>
      </c>
    </row>
    <row r="23" spans="1:24" ht="25.5" customHeight="1" x14ac:dyDescent="0.2">
      <c r="A23" s="31" t="str">
        <f>+'Access-Fev'!A23</f>
        <v>12104</v>
      </c>
      <c r="B23" s="32" t="str">
        <f>+'Access-Fev'!B23</f>
        <v>TRIBUNAL REGIONAL FEDERAL DA 3A. REGIAO</v>
      </c>
      <c r="C23" s="31" t="str">
        <f>CONCATENATE('Access-Fev'!C23,".",'Access-Fev'!D23)</f>
        <v>02.122</v>
      </c>
      <c r="D23" s="31" t="str">
        <f>CONCATENATE('Access-Fev'!E23,".",'Access-Fev'!G23)</f>
        <v>0569.216H</v>
      </c>
      <c r="E23" s="32" t="str">
        <f>+'Access-Fev'!F23</f>
        <v>PRESTACAO JURISDICIONAL NA JUSTICA FEDERAL</v>
      </c>
      <c r="F23" s="32" t="str">
        <f>+'Access-Fev'!H23</f>
        <v>AJUDA DE CUSTO PARA MORADIA OU AUXILIO-MORADIA A AGENTES PUB</v>
      </c>
      <c r="G23" s="31" t="str">
        <f>IF('Access-Fev'!I23="1","F","S")</f>
        <v>F</v>
      </c>
      <c r="H23" s="31" t="str">
        <f>+'Access-Fev'!J23</f>
        <v>0100</v>
      </c>
      <c r="I23" s="32" t="str">
        <f>+'Access-Fev'!K23</f>
        <v>RECURSOS ORDINARIOS</v>
      </c>
      <c r="J23" s="31" t="str">
        <f>+'Access-Fev'!L23</f>
        <v>3</v>
      </c>
      <c r="K23" s="50"/>
      <c r="L23" s="50"/>
      <c r="M23" s="50"/>
      <c r="N23" s="50">
        <f t="shared" si="0"/>
        <v>0</v>
      </c>
      <c r="O23" s="50"/>
      <c r="P23" s="34">
        <f>'Access-Fev'!M23</f>
        <v>2303742</v>
      </c>
      <c r="Q23" s="34"/>
      <c r="R23" s="34">
        <f t="shared" si="1"/>
        <v>2303742</v>
      </c>
      <c r="S23" s="39">
        <f>'Access-Fev'!N23</f>
        <v>376305.46</v>
      </c>
      <c r="T23" s="35">
        <f t="shared" si="2"/>
        <v>0.16334531384156734</v>
      </c>
      <c r="U23" s="34">
        <f>'Access-Fev'!O23</f>
        <v>376305.46</v>
      </c>
      <c r="V23" s="35">
        <f t="shared" si="3"/>
        <v>0.16334531384156734</v>
      </c>
      <c r="W23" s="34">
        <f>'Access-Fev'!P23</f>
        <v>376305.46</v>
      </c>
      <c r="X23" s="35">
        <f t="shared" si="4"/>
        <v>0.16334531384156734</v>
      </c>
    </row>
    <row r="24" spans="1:24" ht="25.5" customHeight="1" x14ac:dyDescent="0.2">
      <c r="A24" s="31" t="str">
        <f>+'Access-Fev'!A24</f>
        <v>12104</v>
      </c>
      <c r="B24" s="32" t="str">
        <f>+'Access-Fev'!B24</f>
        <v>TRIBUNAL REGIONAL FEDERAL DA 3A. REGIAO</v>
      </c>
      <c r="C24" s="31" t="str">
        <f>CONCATENATE('Access-Fev'!C24,".",'Access-Fev'!D24)</f>
        <v>02.126</v>
      </c>
      <c r="D24" s="31" t="str">
        <f>CONCATENATE('Access-Fev'!E24,".",'Access-Fev'!G24)</f>
        <v>0569.151W</v>
      </c>
      <c r="E24" s="32" t="str">
        <f>+'Access-Fev'!F24</f>
        <v>PRESTACAO JURISDICIONAL NA JUSTICA FEDERAL</v>
      </c>
      <c r="F24" s="32" t="str">
        <f>+'Access-Fev'!H24</f>
        <v>DESENVOLVIMENTO E IMPLANTACAO DO SISTEMA PROCESSO JUDICIAL E</v>
      </c>
      <c r="G24" s="31" t="str">
        <f>IF('Access-Fev'!I24="1","F","S")</f>
        <v>F</v>
      </c>
      <c r="H24" s="31" t="str">
        <f>+'Access-Fev'!J24</f>
        <v>0100</v>
      </c>
      <c r="I24" s="32" t="str">
        <f>+'Access-Fev'!K24</f>
        <v>RECURSOS ORDINARIOS</v>
      </c>
      <c r="J24" s="31" t="str">
        <f>+'Access-Fev'!L24</f>
        <v>3</v>
      </c>
      <c r="K24" s="50"/>
      <c r="L24" s="50"/>
      <c r="M24" s="50"/>
      <c r="N24" s="50">
        <f t="shared" si="0"/>
        <v>0</v>
      </c>
      <c r="O24" s="50"/>
      <c r="P24" s="34">
        <f>'Access-Fev'!M24</f>
        <v>660997</v>
      </c>
      <c r="Q24" s="34"/>
      <c r="R24" s="34">
        <f t="shared" si="1"/>
        <v>660997</v>
      </c>
      <c r="S24" s="39">
        <f>'Access-Fev'!N24</f>
        <v>373888.2</v>
      </c>
      <c r="T24" s="35">
        <f t="shared" si="2"/>
        <v>0.56564280927144905</v>
      </c>
      <c r="U24" s="34">
        <f>'Access-Fev'!O24</f>
        <v>48723.62</v>
      </c>
      <c r="V24" s="35">
        <f t="shared" si="3"/>
        <v>7.3712316394779404E-2</v>
      </c>
      <c r="W24" s="34">
        <f>'Access-Fev'!P24</f>
        <v>48723.62</v>
      </c>
      <c r="X24" s="35">
        <f t="shared" si="4"/>
        <v>7.3712316394779404E-2</v>
      </c>
    </row>
    <row r="25" spans="1:24" ht="25.5" customHeight="1" x14ac:dyDescent="0.2">
      <c r="A25" s="31" t="str">
        <f>+'Access-Fev'!A25</f>
        <v>12104</v>
      </c>
      <c r="B25" s="32" t="str">
        <f>+'Access-Fev'!B25</f>
        <v>TRIBUNAL REGIONAL FEDERAL DA 3A. REGIAO</v>
      </c>
      <c r="C25" s="31" t="str">
        <f>CONCATENATE('Access-Fev'!C25,".",'Access-Fev'!D25)</f>
        <v>02.131</v>
      </c>
      <c r="D25" s="31" t="str">
        <f>CONCATENATE('Access-Fev'!E25,".",'Access-Fev'!G25)</f>
        <v>0569.2549</v>
      </c>
      <c r="E25" s="32" t="str">
        <f>+'Access-Fev'!F25</f>
        <v>PRESTACAO JURISDICIONAL NA JUSTICA FEDERAL</v>
      </c>
      <c r="F25" s="32" t="str">
        <f>+'Access-Fev'!H25</f>
        <v>COMUNICACAO E DIVULGACAO INSTITUCIONAL</v>
      </c>
      <c r="G25" s="31" t="str">
        <f>IF('Access-Fev'!I25="1","F","S")</f>
        <v>F</v>
      </c>
      <c r="H25" s="31" t="str">
        <f>+'Access-Fev'!J25</f>
        <v>0100</v>
      </c>
      <c r="I25" s="32" t="str">
        <f>+'Access-Fev'!K25</f>
        <v>RECURSOS ORDINARIOS</v>
      </c>
      <c r="J25" s="31" t="str">
        <f>+'Access-Fev'!L25</f>
        <v>3</v>
      </c>
      <c r="K25" s="50"/>
      <c r="L25" s="50"/>
      <c r="M25" s="50"/>
      <c r="N25" s="50">
        <f t="shared" si="0"/>
        <v>0</v>
      </c>
      <c r="O25" s="50"/>
      <c r="P25" s="34">
        <f>'Access-Fev'!M25</f>
        <v>432274</v>
      </c>
      <c r="Q25" s="34"/>
      <c r="R25" s="34">
        <f t="shared" si="1"/>
        <v>432274</v>
      </c>
      <c r="S25" s="39">
        <f>'Access-Fev'!N25</f>
        <v>103971.17</v>
      </c>
      <c r="T25" s="35">
        <f t="shared" si="2"/>
        <v>0.24052145167185626</v>
      </c>
      <c r="U25" s="34">
        <f>'Access-Fev'!O25</f>
        <v>40431.980000000003</v>
      </c>
      <c r="V25" s="35">
        <f t="shared" si="3"/>
        <v>9.3533221984204468E-2</v>
      </c>
      <c r="W25" s="34">
        <f>'Access-Fev'!P25</f>
        <v>0</v>
      </c>
      <c r="X25" s="35">
        <f t="shared" si="4"/>
        <v>0</v>
      </c>
    </row>
    <row r="26" spans="1:24" ht="25.5" customHeight="1" x14ac:dyDescent="0.2">
      <c r="A26" s="31" t="str">
        <f>+'Access-Fev'!A26</f>
        <v>12104</v>
      </c>
      <c r="B26" s="32" t="str">
        <f>+'Access-Fev'!B26</f>
        <v>TRIBUNAL REGIONAL FEDERAL DA 3A. REGIAO</v>
      </c>
      <c r="C26" s="31" t="str">
        <f>CONCATENATE('Access-Fev'!C26,".",'Access-Fev'!D26)</f>
        <v>02.301</v>
      </c>
      <c r="D26" s="31" t="str">
        <f>CONCATENATE('Access-Fev'!E26,".",'Access-Fev'!G26)</f>
        <v>0569.2004</v>
      </c>
      <c r="E26" s="32" t="str">
        <f>+'Access-Fev'!F26</f>
        <v>PRESTACAO JURISDICIONAL NA JUSTICA FEDERAL</v>
      </c>
      <c r="F26" s="32" t="str">
        <f>+'Access-Fev'!H26</f>
        <v>ASSISTENCIA MEDICA E ODONTOLOGICA AOS SERVIDORES CIVIS, EMPR</v>
      </c>
      <c r="G26" s="31" t="str">
        <f>IF('Access-Fev'!I26="1","F","S")</f>
        <v>S</v>
      </c>
      <c r="H26" s="31" t="str">
        <f>+'Access-Fev'!J26</f>
        <v>0100</v>
      </c>
      <c r="I26" s="32" t="str">
        <f>+'Access-Fev'!K26</f>
        <v>RECURSOS ORDINARIOS</v>
      </c>
      <c r="J26" s="31" t="str">
        <f>+'Access-Fev'!L26</f>
        <v>4</v>
      </c>
      <c r="K26" s="50"/>
      <c r="L26" s="50"/>
      <c r="M26" s="50"/>
      <c r="N26" s="50">
        <f t="shared" si="0"/>
        <v>0</v>
      </c>
      <c r="O26" s="50"/>
      <c r="P26" s="34">
        <f>'Access-Fev'!M26</f>
        <v>15000</v>
      </c>
      <c r="Q26" s="34"/>
      <c r="R26" s="34">
        <f t="shared" si="1"/>
        <v>15000</v>
      </c>
      <c r="S26" s="39">
        <f>'Access-Fev'!N26</f>
        <v>0</v>
      </c>
      <c r="T26" s="35">
        <f t="shared" si="2"/>
        <v>0</v>
      </c>
      <c r="U26" s="34">
        <f>'Access-Fev'!O26</f>
        <v>0</v>
      </c>
      <c r="V26" s="35">
        <f t="shared" si="3"/>
        <v>0</v>
      </c>
      <c r="W26" s="34">
        <f>'Access-Fev'!P26</f>
        <v>0</v>
      </c>
      <c r="X26" s="35">
        <f t="shared" si="4"/>
        <v>0</v>
      </c>
    </row>
    <row r="27" spans="1:24" ht="25.5" customHeight="1" x14ac:dyDescent="0.2">
      <c r="A27" s="31" t="str">
        <f>+'Access-Fev'!A27</f>
        <v>12104</v>
      </c>
      <c r="B27" s="32" t="str">
        <f>+'Access-Fev'!B27</f>
        <v>TRIBUNAL REGIONAL FEDERAL DA 3A. REGIAO</v>
      </c>
      <c r="C27" s="31" t="str">
        <f>CONCATENATE('Access-Fev'!C27,".",'Access-Fev'!D27)</f>
        <v>02.301</v>
      </c>
      <c r="D27" s="31" t="str">
        <f>CONCATENATE('Access-Fev'!E27,".",'Access-Fev'!G27)</f>
        <v>0569.2004</v>
      </c>
      <c r="E27" s="32" t="str">
        <f>+'Access-Fev'!F27</f>
        <v>PRESTACAO JURISDICIONAL NA JUSTICA FEDERAL</v>
      </c>
      <c r="F27" s="32" t="str">
        <f>+'Access-Fev'!H27</f>
        <v>ASSISTENCIA MEDICA E ODONTOLOGICA AOS SERVIDORES CIVIS, EMPR</v>
      </c>
      <c r="G27" s="31" t="str">
        <f>IF('Access-Fev'!I27="1","F","S")</f>
        <v>S</v>
      </c>
      <c r="H27" s="31" t="str">
        <f>+'Access-Fev'!J27</f>
        <v>0100</v>
      </c>
      <c r="I27" s="32" t="str">
        <f>+'Access-Fev'!K27</f>
        <v>RECURSOS ORDINARIOS</v>
      </c>
      <c r="J27" s="31" t="str">
        <f>+'Access-Fev'!L27</f>
        <v>3</v>
      </c>
      <c r="K27" s="50"/>
      <c r="L27" s="50"/>
      <c r="M27" s="50"/>
      <c r="N27" s="50">
        <f t="shared" si="0"/>
        <v>0</v>
      </c>
      <c r="O27" s="50"/>
      <c r="P27" s="34">
        <f>'Access-Fev'!M27</f>
        <v>11979420</v>
      </c>
      <c r="Q27" s="34"/>
      <c r="R27" s="34">
        <f t="shared" si="1"/>
        <v>11979420</v>
      </c>
      <c r="S27" s="39">
        <f>'Access-Fev'!N27</f>
        <v>11878420</v>
      </c>
      <c r="T27" s="35">
        <f t="shared" si="2"/>
        <v>0.99156887395216131</v>
      </c>
      <c r="U27" s="34">
        <f>'Access-Fev'!O27</f>
        <v>1171164.01</v>
      </c>
      <c r="V27" s="35">
        <f t="shared" si="3"/>
        <v>9.7764667237645902E-2</v>
      </c>
      <c r="W27" s="34">
        <f>'Access-Fev'!P27</f>
        <v>1171164.01</v>
      </c>
      <c r="X27" s="35">
        <f t="shared" si="4"/>
        <v>9.7764667237645902E-2</v>
      </c>
    </row>
    <row r="28" spans="1:24" ht="25.5" customHeight="1" x14ac:dyDescent="0.2">
      <c r="A28" s="31" t="str">
        <f>+'Access-Fev'!A28</f>
        <v>12104</v>
      </c>
      <c r="B28" s="32" t="str">
        <f>+'Access-Fev'!B28</f>
        <v>TRIBUNAL REGIONAL FEDERAL DA 3A. REGIAO</v>
      </c>
      <c r="C28" s="31" t="str">
        <f>CONCATENATE('Access-Fev'!C28,".",'Access-Fev'!D28)</f>
        <v>02.331</v>
      </c>
      <c r="D28" s="31" t="str">
        <f>CONCATENATE('Access-Fev'!E28,".",'Access-Fev'!G28)</f>
        <v>0569.00M1</v>
      </c>
      <c r="E28" s="32" t="str">
        <f>+'Access-Fev'!F28</f>
        <v>PRESTACAO JURISDICIONAL NA JUSTICA FEDERAL</v>
      </c>
      <c r="F28" s="32" t="str">
        <f>+'Access-Fev'!H28</f>
        <v>BENEFICIOS ASSISTENCIAIS DECORRENTES DO AUXILIO-FUNERAL E NA</v>
      </c>
      <c r="G28" s="31" t="str">
        <f>IF('Access-Fev'!I28="1","F","S")</f>
        <v>F</v>
      </c>
      <c r="H28" s="31" t="str">
        <f>+'Access-Fev'!J28</f>
        <v>0100</v>
      </c>
      <c r="I28" s="32" t="str">
        <f>+'Access-Fev'!K28</f>
        <v>RECURSOS ORDINARIOS</v>
      </c>
      <c r="J28" s="31" t="str">
        <f>+'Access-Fev'!L28</f>
        <v>3</v>
      </c>
      <c r="K28" s="50"/>
      <c r="L28" s="50"/>
      <c r="M28" s="50"/>
      <c r="N28" s="50">
        <f t="shared" si="0"/>
        <v>0</v>
      </c>
      <c r="O28" s="50"/>
      <c r="P28" s="34">
        <f>'Access-Fev'!M28</f>
        <v>7036.18</v>
      </c>
      <c r="Q28" s="34"/>
      <c r="R28" s="34">
        <f t="shared" si="1"/>
        <v>7036.18</v>
      </c>
      <c r="S28" s="39">
        <f>'Access-Fev'!N28</f>
        <v>7036.18</v>
      </c>
      <c r="T28" s="35">
        <f t="shared" si="2"/>
        <v>1</v>
      </c>
      <c r="U28" s="34">
        <f>'Access-Fev'!O28</f>
        <v>7036.18</v>
      </c>
      <c r="V28" s="35">
        <f t="shared" si="3"/>
        <v>1</v>
      </c>
      <c r="W28" s="34">
        <f>'Access-Fev'!P28</f>
        <v>7036.18</v>
      </c>
      <c r="X28" s="35">
        <f t="shared" si="4"/>
        <v>1</v>
      </c>
    </row>
    <row r="29" spans="1:24" ht="25.5" customHeight="1" x14ac:dyDescent="0.2">
      <c r="A29" s="31" t="str">
        <f>+'Access-Fev'!A29</f>
        <v>12104</v>
      </c>
      <c r="B29" s="32" t="str">
        <f>+'Access-Fev'!B29</f>
        <v>TRIBUNAL REGIONAL FEDERAL DA 3A. REGIAO</v>
      </c>
      <c r="C29" s="31" t="str">
        <f>CONCATENATE('Access-Fev'!C29,".",'Access-Fev'!D29)</f>
        <v>02.331</v>
      </c>
      <c r="D29" s="31" t="str">
        <f>CONCATENATE('Access-Fev'!E29,".",'Access-Fev'!G29)</f>
        <v>0569.2010</v>
      </c>
      <c r="E29" s="32" t="str">
        <f>+'Access-Fev'!F29</f>
        <v>PRESTACAO JURISDICIONAL NA JUSTICA FEDERAL</v>
      </c>
      <c r="F29" s="32" t="str">
        <f>+'Access-Fev'!H29</f>
        <v>ASSISTENCIA PRE-ESCOLAR AOS DEPENDENTES DOS SERVIDORES CIVIS</v>
      </c>
      <c r="G29" s="31" t="str">
        <f>IF('Access-Fev'!I29="1","F","S")</f>
        <v>F</v>
      </c>
      <c r="H29" s="31" t="str">
        <f>+'Access-Fev'!J29</f>
        <v>0100</v>
      </c>
      <c r="I29" s="32" t="str">
        <f>+'Access-Fev'!K29</f>
        <v>RECURSOS ORDINARIOS</v>
      </c>
      <c r="J29" s="31" t="str">
        <f>+'Access-Fev'!L29</f>
        <v>3</v>
      </c>
      <c r="K29" s="50"/>
      <c r="L29" s="50"/>
      <c r="M29" s="50"/>
      <c r="N29" s="50">
        <f t="shared" si="0"/>
        <v>0</v>
      </c>
      <c r="O29" s="50"/>
      <c r="P29" s="34">
        <f>'Access-Fev'!M29</f>
        <v>2063448</v>
      </c>
      <c r="Q29" s="34"/>
      <c r="R29" s="34">
        <f t="shared" si="1"/>
        <v>2063448</v>
      </c>
      <c r="S29" s="39">
        <f>'Access-Fev'!N29</f>
        <v>2063448</v>
      </c>
      <c r="T29" s="35">
        <f t="shared" si="2"/>
        <v>1</v>
      </c>
      <c r="U29" s="34">
        <f>'Access-Fev'!O29</f>
        <v>340413</v>
      </c>
      <c r="V29" s="35">
        <f t="shared" si="3"/>
        <v>0.16497289972899729</v>
      </c>
      <c r="W29" s="34">
        <f>'Access-Fev'!P29</f>
        <v>340413</v>
      </c>
      <c r="X29" s="35">
        <f t="shared" si="4"/>
        <v>0.16497289972899729</v>
      </c>
    </row>
    <row r="30" spans="1:24" ht="25.5" customHeight="1" x14ac:dyDescent="0.2">
      <c r="A30" s="31" t="str">
        <f>+'Access-Fev'!A30</f>
        <v>12104</v>
      </c>
      <c r="B30" s="32" t="str">
        <f>+'Access-Fev'!B30</f>
        <v>TRIBUNAL REGIONAL FEDERAL DA 3A. REGIAO</v>
      </c>
      <c r="C30" s="31" t="str">
        <f>CONCATENATE('Access-Fev'!C30,".",'Access-Fev'!D30)</f>
        <v>02.331</v>
      </c>
      <c r="D30" s="31" t="str">
        <f>CONCATENATE('Access-Fev'!E30,".",'Access-Fev'!G30)</f>
        <v>0569.2011</v>
      </c>
      <c r="E30" s="32" t="str">
        <f>+'Access-Fev'!F30</f>
        <v>PRESTACAO JURISDICIONAL NA JUSTICA FEDERAL</v>
      </c>
      <c r="F30" s="32" t="str">
        <f>+'Access-Fev'!H30</f>
        <v>AUXILIO-TRANSPORTE AOS SERVIDORES CIVIS, EMPREGADOS E MILITA</v>
      </c>
      <c r="G30" s="31" t="str">
        <f>IF('Access-Fev'!I30="1","F","S")</f>
        <v>F</v>
      </c>
      <c r="H30" s="31" t="str">
        <f>+'Access-Fev'!J30</f>
        <v>0100</v>
      </c>
      <c r="I30" s="32" t="str">
        <f>+'Access-Fev'!K30</f>
        <v>RECURSOS ORDINARIOS</v>
      </c>
      <c r="J30" s="31" t="str">
        <f>+'Access-Fev'!L30</f>
        <v>3</v>
      </c>
      <c r="K30" s="50"/>
      <c r="L30" s="50"/>
      <c r="M30" s="50"/>
      <c r="N30" s="50">
        <f>+K30+L30-M30</f>
        <v>0</v>
      </c>
      <c r="O30" s="50"/>
      <c r="P30" s="34">
        <f>'Access-Fev'!M30</f>
        <v>1485000</v>
      </c>
      <c r="Q30" s="34"/>
      <c r="R30" s="34">
        <f>N30-O30+P30</f>
        <v>1485000</v>
      </c>
      <c r="S30" s="39">
        <f>'Access-Fev'!N30</f>
        <v>1485000</v>
      </c>
      <c r="T30" s="35">
        <f>IF(R30&gt;0,S30/R30,0)</f>
        <v>1</v>
      </c>
      <c r="U30" s="34">
        <f>'Access-Fev'!O30</f>
        <v>181811.62</v>
      </c>
      <c r="V30" s="35">
        <f>IF(R30&gt;0,U30/R30,0)</f>
        <v>0.12243206734006734</v>
      </c>
      <c r="W30" s="34">
        <f>'Access-Fev'!P30</f>
        <v>181811.62</v>
      </c>
      <c r="X30" s="35">
        <f>IF(R30&gt;0,W30/R30,0)</f>
        <v>0.12243206734006734</v>
      </c>
    </row>
    <row r="31" spans="1:24" ht="25.5" customHeight="1" x14ac:dyDescent="0.2">
      <c r="A31" s="31" t="str">
        <f>+'Access-Fev'!A31</f>
        <v>12104</v>
      </c>
      <c r="B31" s="32" t="str">
        <f>+'Access-Fev'!B31</f>
        <v>TRIBUNAL REGIONAL FEDERAL DA 3A. REGIAO</v>
      </c>
      <c r="C31" s="31" t="str">
        <f>CONCATENATE('Access-Fev'!C31,".",'Access-Fev'!D31)</f>
        <v>02.331</v>
      </c>
      <c r="D31" s="31" t="str">
        <f>CONCATENATE('Access-Fev'!E31,".",'Access-Fev'!G31)</f>
        <v>0569.2012</v>
      </c>
      <c r="E31" s="32" t="str">
        <f>+'Access-Fev'!F31</f>
        <v>PRESTACAO JURISDICIONAL NA JUSTICA FEDERAL</v>
      </c>
      <c r="F31" s="32" t="str">
        <f>+'Access-Fev'!H31</f>
        <v>AUXILIO-ALIMENTACAO AOS SERVIDORES CIVIS, EMPREGADOS E MILIT</v>
      </c>
      <c r="G31" s="31" t="str">
        <f>IF('Access-Fev'!I31="1","F","S")</f>
        <v>F</v>
      </c>
      <c r="H31" s="31" t="str">
        <f>+'Access-Fev'!J31</f>
        <v>0100</v>
      </c>
      <c r="I31" s="32" t="str">
        <f>+'Access-Fev'!K31</f>
        <v>RECURSOS ORDINARIOS</v>
      </c>
      <c r="J31" s="31" t="str">
        <f>+'Access-Fev'!L31</f>
        <v>3</v>
      </c>
      <c r="K31" s="50"/>
      <c r="L31" s="50"/>
      <c r="M31" s="50"/>
      <c r="N31" s="50">
        <f>+K31+L31-M31</f>
        <v>0</v>
      </c>
      <c r="O31" s="50"/>
      <c r="P31" s="34">
        <f>'Access-Fev'!M31</f>
        <v>19423248</v>
      </c>
      <c r="Q31" s="34"/>
      <c r="R31" s="34">
        <f>N31-O31+P31</f>
        <v>19423248</v>
      </c>
      <c r="S31" s="39">
        <f>'Access-Fev'!N31</f>
        <v>19423248</v>
      </c>
      <c r="T31" s="35">
        <f>IF(R31&gt;0,S31/R31,0)</f>
        <v>1</v>
      </c>
      <c r="U31" s="34">
        <f>'Access-Fev'!O31</f>
        <v>3274376.47</v>
      </c>
      <c r="V31" s="35">
        <f>IF(R31&gt;0,U31/R31,0)</f>
        <v>0.16858027400978456</v>
      </c>
      <c r="W31" s="34">
        <f>'Access-Fev'!P31</f>
        <v>3274376.47</v>
      </c>
      <c r="X31" s="35">
        <f>IF(R31&gt;0,W31/R31,0)</f>
        <v>0.16858027400978456</v>
      </c>
    </row>
    <row r="32" spans="1:24" ht="25.5" customHeight="1" x14ac:dyDescent="0.2">
      <c r="A32" s="31" t="str">
        <f>+'Access-Fev'!A32</f>
        <v>12104</v>
      </c>
      <c r="B32" s="32" t="str">
        <f>+'Access-Fev'!B32</f>
        <v>TRIBUNAL REGIONAL FEDERAL DA 3A. REGIAO</v>
      </c>
      <c r="C32" s="31" t="str">
        <f>CONCATENATE('Access-Fev'!C32,".",'Access-Fev'!D32)</f>
        <v>02.846</v>
      </c>
      <c r="D32" s="31" t="str">
        <f>CONCATENATE('Access-Fev'!E32,".",'Access-Fev'!G32)</f>
        <v>0569.09HB</v>
      </c>
      <c r="E32" s="32" t="str">
        <f>+'Access-Fev'!F32</f>
        <v>PRESTACAO JURISDICIONAL NA JUSTICA FEDERAL</v>
      </c>
      <c r="F32" s="32" t="str">
        <f>+'Access-Fev'!H32</f>
        <v>CONTRIBUICAO DA UNIAO, DE SUAS AUTARQUIAS E FUNDACOES PARA O</v>
      </c>
      <c r="G32" s="31" t="str">
        <f>IF('Access-Fev'!I32="1","F","S")</f>
        <v>F</v>
      </c>
      <c r="H32" s="31" t="str">
        <f>+'Access-Fev'!J32</f>
        <v>0100</v>
      </c>
      <c r="I32" s="32" t="str">
        <f>+'Access-Fev'!K32</f>
        <v>RECURSOS ORDINARIOS</v>
      </c>
      <c r="J32" s="31" t="str">
        <f>+'Access-Fev'!L32</f>
        <v>1</v>
      </c>
      <c r="K32" s="50"/>
      <c r="L32" s="50"/>
      <c r="M32" s="50"/>
      <c r="N32" s="50">
        <f>+K32+L32-M32</f>
        <v>0</v>
      </c>
      <c r="O32" s="50"/>
      <c r="P32" s="34">
        <f>'Access-Fev'!M32</f>
        <v>10178653.92</v>
      </c>
      <c r="Q32" s="34"/>
      <c r="R32" s="34">
        <f>N32-O32+P32</f>
        <v>10178653.92</v>
      </c>
      <c r="S32" s="39">
        <f>'Access-Fev'!N32</f>
        <v>10178653.92</v>
      </c>
      <c r="T32" s="35">
        <f>IF(R32&gt;0,S32/R32,0)</f>
        <v>1</v>
      </c>
      <c r="U32" s="34">
        <f>'Access-Fev'!O32</f>
        <v>10175230.68</v>
      </c>
      <c r="V32" s="35">
        <f>IF(R32&gt;0,U32/R32,0)</f>
        <v>0.99966368440985365</v>
      </c>
      <c r="W32" s="34">
        <f>'Access-Fev'!P32</f>
        <v>10175230.68</v>
      </c>
      <c r="X32" s="35">
        <f>IF(R32&gt;0,W32/R32,0)</f>
        <v>0.99966368440985365</v>
      </c>
    </row>
    <row r="33" spans="1:24" ht="25.5" customHeight="1" thickBot="1" x14ac:dyDescent="0.25">
      <c r="A33" s="31" t="str">
        <f>+'Access-Fev'!A33</f>
        <v>12104</v>
      </c>
      <c r="B33" s="32" t="str">
        <f>+'Access-Fev'!B33</f>
        <v>TRIBUNAL REGIONAL FEDERAL DA 3A. REGIAO</v>
      </c>
      <c r="C33" s="31" t="str">
        <f>CONCATENATE('Access-Fev'!C33,".",'Access-Fev'!D33)</f>
        <v>09.272</v>
      </c>
      <c r="D33" s="31" t="str">
        <f>CONCATENATE('Access-Fev'!E33,".",'Access-Fev'!G33)</f>
        <v>0089.0181</v>
      </c>
      <c r="E33" s="32" t="str">
        <f>+'Access-Fev'!F33</f>
        <v>PREVIDENCIA DE INATIVOS E PENSIONISTAS DA UNIAO</v>
      </c>
      <c r="F33" s="32" t="str">
        <f>+'Access-Fev'!H33</f>
        <v>APOSENTADORIAS E PENSOES - SERVIDORES CIVIS</v>
      </c>
      <c r="G33" s="31" t="str">
        <f>IF('Access-Fev'!I33="1","F","S")</f>
        <v>S</v>
      </c>
      <c r="H33" s="31" t="str">
        <f>+'Access-Fev'!J33</f>
        <v>0169</v>
      </c>
      <c r="I33" s="32" t="str">
        <f>+'Access-Fev'!K33</f>
        <v>CONTRIB.PATRONAL P/PLANO DE SEGURID.SOC.SERV.</v>
      </c>
      <c r="J33" s="31" t="str">
        <f>+'Access-Fev'!L33</f>
        <v>1</v>
      </c>
      <c r="K33" s="50"/>
      <c r="L33" s="50"/>
      <c r="M33" s="50"/>
      <c r="N33" s="50">
        <f>+K33+L33-M33</f>
        <v>0</v>
      </c>
      <c r="O33" s="50"/>
      <c r="P33" s="34">
        <f>'Access-Fev'!M33</f>
        <v>18616545.219999999</v>
      </c>
      <c r="Q33" s="34"/>
      <c r="R33" s="34">
        <f>N33-O33+P33</f>
        <v>18616545.219999999</v>
      </c>
      <c r="S33" s="39">
        <f>'Access-Fev'!N33</f>
        <v>18616545.219999999</v>
      </c>
      <c r="T33" s="35">
        <f>IF(R33&gt;0,S33/R33,0)</f>
        <v>1</v>
      </c>
      <c r="U33" s="34">
        <f>'Access-Fev'!O33</f>
        <v>18616545.219999999</v>
      </c>
      <c r="V33" s="35">
        <f>IF(R33&gt;0,U33/R33,0)</f>
        <v>1</v>
      </c>
      <c r="W33" s="34">
        <f>'Access-Fev'!P33</f>
        <v>18345545.829999998</v>
      </c>
      <c r="X33" s="35">
        <f>IF(R33&gt;0,W33/R33,0)</f>
        <v>0.98544308910179201</v>
      </c>
    </row>
    <row r="34" spans="1:24" ht="25.5" customHeight="1" thickBot="1" x14ac:dyDescent="0.25">
      <c r="A34" s="67" t="s">
        <v>114</v>
      </c>
      <c r="B34" s="68"/>
      <c r="C34" s="68"/>
      <c r="D34" s="68"/>
      <c r="E34" s="68"/>
      <c r="F34" s="68"/>
      <c r="G34" s="68"/>
      <c r="H34" s="68"/>
      <c r="I34" s="68"/>
      <c r="J34" s="69"/>
      <c r="K34" s="36">
        <v>0</v>
      </c>
      <c r="L34" s="36">
        <v>0</v>
      </c>
      <c r="M34" s="36">
        <v>0</v>
      </c>
      <c r="N34" s="36">
        <v>0</v>
      </c>
      <c r="O34" s="36">
        <v>0</v>
      </c>
      <c r="P34" s="52">
        <f>SUM(P10:P33)</f>
        <v>238864222.72999999</v>
      </c>
      <c r="Q34" s="52">
        <f>SUM(Q10:Q33)</f>
        <v>0</v>
      </c>
      <c r="R34" s="52">
        <f>SUM(R10:R33)</f>
        <v>238864222.72999999</v>
      </c>
      <c r="S34" s="52">
        <f>SUM(S10:S33)</f>
        <v>174655001.45999998</v>
      </c>
      <c r="T34" s="43">
        <f t="shared" si="2"/>
        <v>0.73118945760839682</v>
      </c>
      <c r="U34" s="52">
        <f>SUM(U10:U33)</f>
        <v>109107153.18000001</v>
      </c>
      <c r="V34" s="43">
        <f t="shared" si="3"/>
        <v>0.45677478164375085</v>
      </c>
      <c r="W34" s="52">
        <f>SUM(W10:W33)</f>
        <v>105543326.18000002</v>
      </c>
      <c r="X34" s="43">
        <f t="shared" si="4"/>
        <v>0.44185489552908408</v>
      </c>
    </row>
    <row r="35" spans="1:24" ht="25.5" customHeight="1" x14ac:dyDescent="0.2">
      <c r="A35" s="7" t="s">
        <v>115</v>
      </c>
      <c r="B35" s="7"/>
      <c r="C35" s="7"/>
      <c r="D35" s="7"/>
      <c r="E35" s="7"/>
      <c r="F35" s="7"/>
      <c r="G35" s="7"/>
      <c r="H35" s="8"/>
      <c r="I35" s="8"/>
      <c r="J35" s="8"/>
      <c r="K35" s="7"/>
      <c r="L35" s="7"/>
      <c r="M35" s="7"/>
      <c r="N35" s="7"/>
      <c r="O35" s="7"/>
      <c r="P35" s="7"/>
      <c r="Q35" s="7"/>
      <c r="R35" s="7"/>
      <c r="S35" s="7"/>
      <c r="T35" s="7"/>
      <c r="U35" s="45"/>
      <c r="V35" s="7"/>
      <c r="W35" s="45"/>
      <c r="X35" s="7"/>
    </row>
    <row r="36" spans="1:24" ht="25.5" customHeight="1" x14ac:dyDescent="0.2">
      <c r="A36" s="7" t="s">
        <v>116</v>
      </c>
      <c r="B36" s="53"/>
      <c r="C36" s="7"/>
      <c r="D36" s="7"/>
      <c r="E36" s="7"/>
      <c r="F36" s="7"/>
      <c r="G36" s="7"/>
      <c r="H36" s="8"/>
      <c r="I36" s="8"/>
      <c r="J36" s="8"/>
      <c r="K36" s="7"/>
      <c r="L36" s="7"/>
      <c r="M36" s="7"/>
      <c r="N36" s="7"/>
      <c r="O36" s="7"/>
      <c r="P36" s="7"/>
      <c r="Q36" s="7"/>
      <c r="R36" s="7"/>
      <c r="S36" s="7"/>
      <c r="T36" s="7"/>
      <c r="U36" s="45"/>
      <c r="V36" s="7"/>
      <c r="W36" s="45"/>
      <c r="X36" s="7"/>
    </row>
  </sheetData>
  <mergeCells count="17">
    <mergeCell ref="J8:J9"/>
    <mergeCell ref="A34:J34"/>
    <mergeCell ref="N7:N8"/>
    <mergeCell ref="O7:O8"/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  <mergeCell ref="H8:I8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4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6"/>
  <sheetViews>
    <sheetView showGridLines="0" view="pageBreakPreview" zoomScale="65" zoomScaleNormal="100" zoomScaleSheetLayoutView="65" workbookViewId="0">
      <selection activeCell="D6" sqref="D6"/>
    </sheetView>
  </sheetViews>
  <sheetFormatPr defaultRowHeight="25.5" customHeight="1" x14ac:dyDescent="0.2"/>
  <cols>
    <col min="1" max="1" width="15.28515625" style="2" customWidth="1"/>
    <col min="2" max="2" width="39" style="2" customWidth="1"/>
    <col min="3" max="3" width="11.85546875" style="2" customWidth="1"/>
    <col min="4" max="4" width="19.28515625" style="2" customWidth="1"/>
    <col min="5" max="5" width="44.7109375" style="2" customWidth="1"/>
    <col min="6" max="6" width="61.5703125" style="2" customWidth="1"/>
    <col min="7" max="7" width="8.140625" style="1" customWidth="1"/>
    <col min="8" max="8" width="9.140625" style="1"/>
    <col min="9" max="9" width="36" style="1" customWidth="1"/>
    <col min="10" max="10" width="9.140625" style="1"/>
    <col min="11" max="11" width="13.28515625" style="1" customWidth="1"/>
    <col min="12" max="12" width="12" style="1" customWidth="1"/>
    <col min="13" max="13" width="13.85546875" style="1" customWidth="1"/>
    <col min="14" max="14" width="11.140625" style="1" customWidth="1"/>
    <col min="15" max="15" width="15.85546875" style="1" customWidth="1"/>
    <col min="16" max="16" width="13.5703125" style="3" customWidth="1"/>
    <col min="17" max="17" width="11" style="1" customWidth="1"/>
    <col min="18" max="18" width="13" style="3" customWidth="1"/>
    <col min="19" max="19" width="13.28515625" style="1" customWidth="1"/>
    <col min="20" max="20" width="9.28515625" style="3" bestFit="1" customWidth="1"/>
    <col min="21" max="21" width="13.28515625" style="4" customWidth="1"/>
    <col min="22" max="22" width="9.28515625" style="4" bestFit="1" customWidth="1"/>
    <col min="23" max="23" width="11.5703125" style="4" customWidth="1"/>
    <col min="24" max="24" width="9.28515625" style="4" bestFit="1" customWidth="1"/>
    <col min="25" max="16384" width="9.140625" style="4"/>
  </cols>
  <sheetData>
    <row r="1" spans="1:24" ht="25.5" customHeight="1" x14ac:dyDescent="0.2">
      <c r="A1" s="6" t="s">
        <v>80</v>
      </c>
      <c r="B1" s="6"/>
      <c r="C1" s="6"/>
      <c r="D1" s="6"/>
      <c r="E1" s="7"/>
      <c r="F1" s="7"/>
      <c r="G1" s="7"/>
      <c r="H1" s="8"/>
      <c r="I1" s="8"/>
      <c r="J1" s="8"/>
      <c r="K1" s="7"/>
      <c r="L1" s="7"/>
      <c r="M1" s="7"/>
      <c r="N1" s="7"/>
      <c r="O1" s="7"/>
      <c r="P1" s="7"/>
      <c r="Q1" s="7"/>
      <c r="R1" s="7"/>
      <c r="S1" s="7"/>
      <c r="T1" s="7"/>
      <c r="U1" s="45"/>
      <c r="V1" s="7"/>
      <c r="W1" s="45"/>
      <c r="X1" s="7"/>
    </row>
    <row r="2" spans="1:24" ht="25.5" customHeight="1" x14ac:dyDescent="0.2">
      <c r="A2" s="6" t="s">
        <v>81</v>
      </c>
      <c r="B2" s="6" t="s">
        <v>82</v>
      </c>
      <c r="C2" s="6"/>
      <c r="D2" s="6"/>
      <c r="E2" s="7"/>
      <c r="F2" s="7"/>
      <c r="G2" s="7"/>
      <c r="H2" s="8"/>
      <c r="I2" s="8"/>
      <c r="J2" s="8"/>
      <c r="K2" s="7"/>
      <c r="L2" s="7"/>
      <c r="M2" s="7"/>
      <c r="N2" s="7"/>
      <c r="O2" s="7"/>
      <c r="P2" s="7"/>
      <c r="Q2" s="7"/>
      <c r="R2" s="7"/>
      <c r="S2" s="7"/>
      <c r="T2" s="7"/>
      <c r="U2" s="45"/>
      <c r="V2" s="7"/>
      <c r="W2" s="45"/>
      <c r="X2" s="7"/>
    </row>
    <row r="3" spans="1:24" ht="25.5" customHeight="1" x14ac:dyDescent="0.2">
      <c r="A3" s="6" t="s">
        <v>83</v>
      </c>
      <c r="B3" s="46" t="s">
        <v>117</v>
      </c>
      <c r="C3" s="46"/>
      <c r="D3" s="46"/>
      <c r="E3" s="7"/>
      <c r="F3" s="7"/>
      <c r="G3" s="7"/>
      <c r="H3" s="8"/>
      <c r="I3" s="8"/>
      <c r="J3" s="8"/>
      <c r="K3" s="7"/>
      <c r="L3" s="7"/>
      <c r="M3" s="7"/>
      <c r="N3" s="7"/>
      <c r="O3" s="7"/>
      <c r="P3" s="7"/>
      <c r="Q3" s="7"/>
      <c r="R3" s="7"/>
      <c r="S3" s="7"/>
      <c r="T3" s="7"/>
      <c r="U3" s="45"/>
      <c r="V3" s="7"/>
      <c r="W3" s="45"/>
      <c r="X3" s="7"/>
    </row>
    <row r="4" spans="1:24" ht="25.5" customHeight="1" x14ac:dyDescent="0.2">
      <c r="A4" s="9" t="s">
        <v>84</v>
      </c>
      <c r="B4" s="10">
        <v>42795</v>
      </c>
      <c r="C4" s="11"/>
      <c r="D4" s="9"/>
      <c r="E4" s="7"/>
      <c r="F4" s="7"/>
      <c r="G4" s="7"/>
      <c r="H4" s="8"/>
      <c r="I4" s="8"/>
      <c r="J4" s="8"/>
      <c r="K4" s="7"/>
      <c r="L4" s="7"/>
      <c r="M4" s="7"/>
      <c r="N4" s="7"/>
      <c r="O4" s="7"/>
      <c r="P4" s="7"/>
      <c r="Q4" s="7"/>
      <c r="R4" s="7"/>
      <c r="S4" s="7"/>
      <c r="T4" s="7"/>
      <c r="U4" s="45"/>
      <c r="V4" s="7"/>
      <c r="W4" s="45"/>
      <c r="X4" s="7"/>
    </row>
    <row r="5" spans="1:24" ht="25.5" customHeight="1" x14ac:dyDescent="0.2">
      <c r="A5" s="74" t="s">
        <v>85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</row>
    <row r="6" spans="1:24" ht="25.5" customHeight="1" thickBot="1" x14ac:dyDescent="0.25">
      <c r="A6" s="7"/>
      <c r="B6" s="7"/>
      <c r="C6" s="7"/>
      <c r="D6" s="7"/>
      <c r="E6" s="7"/>
      <c r="F6" s="7"/>
      <c r="G6" s="7"/>
      <c r="H6" s="8"/>
      <c r="I6" s="8"/>
      <c r="J6" s="8"/>
      <c r="K6" s="7"/>
      <c r="L6" s="7"/>
      <c r="M6" s="7"/>
      <c r="N6" s="7"/>
      <c r="O6" s="7"/>
      <c r="P6" s="7"/>
      <c r="Q6" s="7"/>
      <c r="R6" s="7"/>
      <c r="S6" s="7"/>
      <c r="T6" s="7"/>
      <c r="U6" s="45"/>
      <c r="V6" s="7"/>
      <c r="W6" s="45"/>
      <c r="X6" s="7"/>
    </row>
    <row r="7" spans="1:24" ht="25.5" customHeight="1" thickBot="1" x14ac:dyDescent="0.25">
      <c r="A7" s="72" t="s">
        <v>86</v>
      </c>
      <c r="B7" s="75"/>
      <c r="C7" s="75"/>
      <c r="D7" s="75"/>
      <c r="E7" s="75"/>
      <c r="F7" s="75"/>
      <c r="G7" s="75"/>
      <c r="H7" s="75"/>
      <c r="I7" s="75"/>
      <c r="J7" s="73"/>
      <c r="K7" s="70" t="s">
        <v>3</v>
      </c>
      <c r="L7" s="67" t="s">
        <v>87</v>
      </c>
      <c r="M7" s="69"/>
      <c r="N7" s="70" t="s">
        <v>88</v>
      </c>
      <c r="O7" s="70" t="s">
        <v>89</v>
      </c>
      <c r="P7" s="72" t="s">
        <v>90</v>
      </c>
      <c r="Q7" s="73"/>
      <c r="R7" s="70" t="s">
        <v>6</v>
      </c>
      <c r="S7" s="72" t="s">
        <v>91</v>
      </c>
      <c r="T7" s="75"/>
      <c r="U7" s="75"/>
      <c r="V7" s="75"/>
      <c r="W7" s="75"/>
      <c r="X7" s="73"/>
    </row>
    <row r="8" spans="1:24" ht="25.5" customHeight="1" x14ac:dyDescent="0.2">
      <c r="A8" s="78" t="s">
        <v>23</v>
      </c>
      <c r="B8" s="79"/>
      <c r="C8" s="76" t="s">
        <v>92</v>
      </c>
      <c r="D8" s="76" t="s">
        <v>93</v>
      </c>
      <c r="E8" s="80" t="s">
        <v>94</v>
      </c>
      <c r="F8" s="81"/>
      <c r="G8" s="76" t="s">
        <v>0</v>
      </c>
      <c r="H8" s="65" t="s">
        <v>2</v>
      </c>
      <c r="I8" s="66"/>
      <c r="J8" s="76" t="s">
        <v>1</v>
      </c>
      <c r="K8" s="71"/>
      <c r="L8" s="12" t="s">
        <v>95</v>
      </c>
      <c r="M8" s="12" t="s">
        <v>96</v>
      </c>
      <c r="N8" s="71"/>
      <c r="O8" s="71"/>
      <c r="P8" s="14" t="s">
        <v>4</v>
      </c>
      <c r="Q8" s="14" t="s">
        <v>5</v>
      </c>
      <c r="R8" s="71"/>
      <c r="S8" s="13" t="s">
        <v>7</v>
      </c>
      <c r="T8" s="15" t="s">
        <v>8</v>
      </c>
      <c r="U8" s="13" t="s">
        <v>9</v>
      </c>
      <c r="V8" s="16" t="s">
        <v>8</v>
      </c>
      <c r="W8" s="17" t="s">
        <v>10</v>
      </c>
      <c r="X8" s="16" t="s">
        <v>8</v>
      </c>
    </row>
    <row r="9" spans="1:24" ht="25.5" customHeight="1" thickBot="1" x14ac:dyDescent="0.25">
      <c r="A9" s="18" t="s">
        <v>97</v>
      </c>
      <c r="B9" s="18" t="s">
        <v>98</v>
      </c>
      <c r="C9" s="77"/>
      <c r="D9" s="77"/>
      <c r="E9" s="19" t="s">
        <v>99</v>
      </c>
      <c r="F9" s="19" t="s">
        <v>100</v>
      </c>
      <c r="G9" s="77"/>
      <c r="H9" s="19" t="s">
        <v>97</v>
      </c>
      <c r="I9" s="19" t="s">
        <v>98</v>
      </c>
      <c r="J9" s="77"/>
      <c r="K9" s="18" t="s">
        <v>101</v>
      </c>
      <c r="L9" s="20" t="s">
        <v>102</v>
      </c>
      <c r="M9" s="20" t="s">
        <v>103</v>
      </c>
      <c r="N9" s="20" t="s">
        <v>104</v>
      </c>
      <c r="O9" s="20" t="s">
        <v>105</v>
      </c>
      <c r="P9" s="20" t="s">
        <v>12</v>
      </c>
      <c r="Q9" s="20" t="s">
        <v>106</v>
      </c>
      <c r="R9" s="18" t="s">
        <v>107</v>
      </c>
      <c r="S9" s="21" t="s">
        <v>108</v>
      </c>
      <c r="T9" s="22" t="s">
        <v>109</v>
      </c>
      <c r="U9" s="21" t="s">
        <v>110</v>
      </c>
      <c r="V9" s="22" t="s">
        <v>111</v>
      </c>
      <c r="W9" s="23" t="s">
        <v>112</v>
      </c>
      <c r="X9" s="22" t="s">
        <v>113</v>
      </c>
    </row>
    <row r="10" spans="1:24" ht="25.5" customHeight="1" x14ac:dyDescent="0.2">
      <c r="A10" s="24" t="str">
        <f>+'Access-Mar'!A10</f>
        <v>12104</v>
      </c>
      <c r="B10" s="25" t="str">
        <f>+'Access-Mar'!B10</f>
        <v>TRIBUNAL REGIONAL FEDERAL DA 3A. REGIAO</v>
      </c>
      <c r="C10" s="26" t="str">
        <f>CONCATENATE('Access-Mar'!C10,".",'Access-Mar'!D10)</f>
        <v>02.061</v>
      </c>
      <c r="D10" s="26" t="str">
        <f>CONCATENATE('Access-Mar'!E10,".",'Access-Mar'!G10)</f>
        <v>0569.4224</v>
      </c>
      <c r="E10" s="25" t="str">
        <f>+'Access-Mar'!F10</f>
        <v>PRESTACAO JURISDICIONAL NA JUSTICA FEDERAL</v>
      </c>
      <c r="F10" s="27" t="str">
        <f>+'Access-Mar'!H10</f>
        <v>ASSISTENCIA JURIDICA A PESSOAS CARENTES</v>
      </c>
      <c r="G10" s="24" t="str">
        <f>IF('Access-Mar'!I10="1","F","S")</f>
        <v>F</v>
      </c>
      <c r="H10" s="24" t="str">
        <f>+'Access-Mar'!J10</f>
        <v>0100</v>
      </c>
      <c r="I10" s="28" t="str">
        <f>+'Access-Mar'!K10</f>
        <v>RECURSOS ORDINARIOS</v>
      </c>
      <c r="J10" s="24" t="str">
        <f>+'Access-Mar'!L10</f>
        <v>3</v>
      </c>
      <c r="K10" s="47"/>
      <c r="L10" s="48"/>
      <c r="M10" s="48"/>
      <c r="N10" s="49">
        <f>+K10+L10-M10</f>
        <v>0</v>
      </c>
      <c r="O10" s="47"/>
      <c r="P10" s="29">
        <f>'Access-Mar'!M10</f>
        <v>15000</v>
      </c>
      <c r="Q10" s="29"/>
      <c r="R10" s="29">
        <f>N10-O10+P10</f>
        <v>15000</v>
      </c>
      <c r="S10" s="55">
        <f>'Access-Mar'!N10</f>
        <v>15000</v>
      </c>
      <c r="T10" s="44">
        <f>IF(R10&gt;0,S10/R10,0)</f>
        <v>1</v>
      </c>
      <c r="U10" s="29">
        <f>'Access-Mar'!O10</f>
        <v>0</v>
      </c>
      <c r="V10" s="30">
        <f>IF(R10&gt;0,U10/R10,0)</f>
        <v>0</v>
      </c>
      <c r="W10" s="29">
        <f>'Access-Mar'!P10</f>
        <v>0</v>
      </c>
      <c r="X10" s="30">
        <f>IF(R10&gt;0,W10/R10,0)</f>
        <v>0</v>
      </c>
    </row>
    <row r="11" spans="1:24" ht="25.5" customHeight="1" x14ac:dyDescent="0.2">
      <c r="A11" s="31" t="str">
        <f>+'Access-Mar'!A11</f>
        <v>12104</v>
      </c>
      <c r="B11" s="32" t="str">
        <f>+'Access-Mar'!B11</f>
        <v>TRIBUNAL REGIONAL FEDERAL DA 3A. REGIAO</v>
      </c>
      <c r="C11" s="31" t="str">
        <f>CONCATENATE('Access-Mar'!C11,".",'Access-Mar'!D11)</f>
        <v>02.061</v>
      </c>
      <c r="D11" s="31" t="str">
        <f>CONCATENATE('Access-Mar'!E11,".",'Access-Mar'!G11)</f>
        <v>0569.4257</v>
      </c>
      <c r="E11" s="32" t="str">
        <f>+'Access-Mar'!F11</f>
        <v>PRESTACAO JURISDICIONAL NA JUSTICA FEDERAL</v>
      </c>
      <c r="F11" s="33" t="str">
        <f>+'Access-Mar'!H11</f>
        <v>JULGAMENTO DE CAUSAS NA JUSTICA FEDERAL</v>
      </c>
      <c r="G11" s="31" t="str">
        <f>IF('Access-Mar'!I11="1","F","S")</f>
        <v>F</v>
      </c>
      <c r="H11" s="31" t="str">
        <f>+'Access-Mar'!J11</f>
        <v>0100</v>
      </c>
      <c r="I11" s="32" t="str">
        <f>+'Access-Mar'!K11</f>
        <v>RECURSOS ORDINARIOS</v>
      </c>
      <c r="J11" s="31" t="str">
        <f>+'Access-Mar'!L11</f>
        <v>4</v>
      </c>
      <c r="K11" s="50"/>
      <c r="L11" s="50"/>
      <c r="M11" s="50"/>
      <c r="N11" s="51">
        <f t="shared" ref="N11:N29" si="0">+K11+L11-M11</f>
        <v>0</v>
      </c>
      <c r="O11" s="50"/>
      <c r="P11" s="34">
        <f>'Access-Mar'!M11</f>
        <v>2184875</v>
      </c>
      <c r="Q11" s="34"/>
      <c r="R11" s="34">
        <f t="shared" ref="R11:R29" si="1">N11-O11+P11</f>
        <v>2184875</v>
      </c>
      <c r="S11" s="39">
        <f>'Access-Mar'!N11</f>
        <v>14976.06</v>
      </c>
      <c r="T11" s="35">
        <f t="shared" ref="T11:T34" si="2">IF(R11&gt;0,S11/R11,0)</f>
        <v>6.8544241661422272E-3</v>
      </c>
      <c r="U11" s="34">
        <f>'Access-Mar'!O11</f>
        <v>0</v>
      </c>
      <c r="V11" s="35">
        <f t="shared" ref="V11:V34" si="3">IF(R11&gt;0,U11/R11,0)</f>
        <v>0</v>
      </c>
      <c r="W11" s="34">
        <f>'Access-Mar'!P11</f>
        <v>0</v>
      </c>
      <c r="X11" s="35">
        <f t="shared" ref="X11:X34" si="4">IF(R11&gt;0,W11/R11,0)</f>
        <v>0</v>
      </c>
    </row>
    <row r="12" spans="1:24" ht="25.5" customHeight="1" x14ac:dyDescent="0.2">
      <c r="A12" s="31" t="str">
        <f>+'Access-Mar'!A12</f>
        <v>12104</v>
      </c>
      <c r="B12" s="32" t="str">
        <f>+'Access-Mar'!B12</f>
        <v>TRIBUNAL REGIONAL FEDERAL DA 3A. REGIAO</v>
      </c>
      <c r="C12" s="31" t="str">
        <f>CONCATENATE('Access-Mar'!C12,".",'Access-Mar'!D12)</f>
        <v>02.061</v>
      </c>
      <c r="D12" s="31" t="str">
        <f>CONCATENATE('Access-Mar'!E12,".",'Access-Mar'!G12)</f>
        <v>0569.4257</v>
      </c>
      <c r="E12" s="32" t="str">
        <f>+'Access-Mar'!F12</f>
        <v>PRESTACAO JURISDICIONAL NA JUSTICA FEDERAL</v>
      </c>
      <c r="F12" s="32" t="str">
        <f>+'Access-Mar'!H12</f>
        <v>JULGAMENTO DE CAUSAS NA JUSTICA FEDERAL</v>
      </c>
      <c r="G12" s="31" t="str">
        <f>IF('Access-Mar'!I12="1","F","S")</f>
        <v>F</v>
      </c>
      <c r="H12" s="31" t="str">
        <f>+'Access-Mar'!J12</f>
        <v>0100</v>
      </c>
      <c r="I12" s="32" t="str">
        <f>+'Access-Mar'!K12</f>
        <v>RECURSOS ORDINARIOS</v>
      </c>
      <c r="J12" s="31" t="str">
        <f>+'Access-Mar'!L12</f>
        <v>3</v>
      </c>
      <c r="K12" s="34"/>
      <c r="L12" s="34"/>
      <c r="M12" s="34"/>
      <c r="N12" s="50">
        <f t="shared" si="0"/>
        <v>0</v>
      </c>
      <c r="O12" s="34"/>
      <c r="P12" s="34">
        <f>'Access-Mar'!M12</f>
        <v>43419953</v>
      </c>
      <c r="Q12" s="34"/>
      <c r="R12" s="34">
        <f t="shared" si="1"/>
        <v>43419953</v>
      </c>
      <c r="S12" s="39">
        <f>'Access-Mar'!N12</f>
        <v>35137651.149999999</v>
      </c>
      <c r="T12" s="35">
        <f t="shared" si="2"/>
        <v>0.80925124792281555</v>
      </c>
      <c r="U12" s="34">
        <f>'Access-Mar'!O12</f>
        <v>6487187.7800000003</v>
      </c>
      <c r="V12" s="35">
        <f t="shared" si="3"/>
        <v>0.1494056840641905</v>
      </c>
      <c r="W12" s="34">
        <f>'Access-Mar'!P12</f>
        <v>5396199.5</v>
      </c>
      <c r="X12" s="35">
        <f t="shared" si="4"/>
        <v>0.1242792570503243</v>
      </c>
    </row>
    <row r="13" spans="1:24" ht="25.5" customHeight="1" x14ac:dyDescent="0.2">
      <c r="A13" s="31" t="str">
        <f>+'Access-Mar'!A13</f>
        <v>12104</v>
      </c>
      <c r="B13" s="32" t="str">
        <f>+'Access-Mar'!B13</f>
        <v>TRIBUNAL REGIONAL FEDERAL DA 3A. REGIAO</v>
      </c>
      <c r="C13" s="31" t="str">
        <f>CONCATENATE('Access-Mar'!C13,".",'Access-Mar'!D13)</f>
        <v>02.061</v>
      </c>
      <c r="D13" s="31" t="str">
        <f>CONCATENATE('Access-Mar'!E13,".",'Access-Mar'!G13)</f>
        <v>0569.4257</v>
      </c>
      <c r="E13" s="32" t="str">
        <f>+'Access-Mar'!F13</f>
        <v>PRESTACAO JURISDICIONAL NA JUSTICA FEDERAL</v>
      </c>
      <c r="F13" s="32" t="str">
        <f>+'Access-Mar'!H13</f>
        <v>JULGAMENTO DE CAUSAS NA JUSTICA FEDERAL</v>
      </c>
      <c r="G13" s="31" t="str">
        <f>IF('Access-Mar'!I13="1","F","S")</f>
        <v>F</v>
      </c>
      <c r="H13" s="31" t="str">
        <f>+'Access-Mar'!J13</f>
        <v>0127</v>
      </c>
      <c r="I13" s="32" t="str">
        <f>+'Access-Mar'!K13</f>
        <v>CUSTAS E EMOLUMENTOS - PODER JUDICIARIO</v>
      </c>
      <c r="J13" s="31" t="str">
        <f>+'Access-Mar'!L13</f>
        <v>3</v>
      </c>
      <c r="K13" s="34"/>
      <c r="L13" s="34"/>
      <c r="M13" s="34"/>
      <c r="N13" s="50">
        <f t="shared" si="0"/>
        <v>0</v>
      </c>
      <c r="O13" s="34"/>
      <c r="P13" s="34">
        <f>'Access-Mar'!M13</f>
        <v>6790890</v>
      </c>
      <c r="Q13" s="34"/>
      <c r="R13" s="34">
        <f t="shared" si="1"/>
        <v>6790890</v>
      </c>
      <c r="S13" s="39">
        <f>'Access-Mar'!N13</f>
        <v>5262594.93</v>
      </c>
      <c r="T13" s="35">
        <f t="shared" si="2"/>
        <v>0.77494922315042647</v>
      </c>
      <c r="U13" s="34">
        <f>'Access-Mar'!O13</f>
        <v>1381131.07</v>
      </c>
      <c r="V13" s="35">
        <f t="shared" si="3"/>
        <v>0.20337997964920651</v>
      </c>
      <c r="W13" s="34">
        <f>'Access-Mar'!P13</f>
        <v>1257195.6399999999</v>
      </c>
      <c r="X13" s="35">
        <f t="shared" si="4"/>
        <v>0.18512973115453202</v>
      </c>
    </row>
    <row r="14" spans="1:24" ht="25.5" customHeight="1" x14ac:dyDescent="0.2">
      <c r="A14" s="31" t="str">
        <f>+'Access-Mar'!A14</f>
        <v>12104</v>
      </c>
      <c r="B14" s="32" t="str">
        <f>+'Access-Mar'!B14</f>
        <v>TRIBUNAL REGIONAL FEDERAL DA 3A. REGIAO</v>
      </c>
      <c r="C14" s="31" t="str">
        <f>CONCATENATE('Access-Mar'!C14,".",'Access-Mar'!D14)</f>
        <v>02.061</v>
      </c>
      <c r="D14" s="31" t="str">
        <f>CONCATENATE('Access-Mar'!E14,".",'Access-Mar'!G14)</f>
        <v>0569.4257</v>
      </c>
      <c r="E14" s="32" t="str">
        <f>+'Access-Mar'!F14</f>
        <v>PRESTACAO JURISDICIONAL NA JUSTICA FEDERAL</v>
      </c>
      <c r="F14" s="32" t="str">
        <f>+'Access-Mar'!H14</f>
        <v>JULGAMENTO DE CAUSAS NA JUSTICA FEDERAL</v>
      </c>
      <c r="G14" s="31" t="str">
        <f>IF('Access-Mar'!I14="1","F","S")</f>
        <v>F</v>
      </c>
      <c r="H14" s="31" t="str">
        <f>+'Access-Mar'!J14</f>
        <v>0150</v>
      </c>
      <c r="I14" s="32" t="str">
        <f>+'Access-Mar'!K14</f>
        <v>RECURSOS NAO-FINANCEIROS DIRETAM. ARRECADADOS</v>
      </c>
      <c r="J14" s="31" t="str">
        <f>+'Access-Mar'!L14</f>
        <v>3</v>
      </c>
      <c r="K14" s="34"/>
      <c r="L14" s="34"/>
      <c r="M14" s="34"/>
      <c r="N14" s="50">
        <f t="shared" si="0"/>
        <v>0</v>
      </c>
      <c r="O14" s="34"/>
      <c r="P14" s="34">
        <f>'Access-Mar'!M14</f>
        <v>800000</v>
      </c>
      <c r="Q14" s="34"/>
      <c r="R14" s="34">
        <f t="shared" si="1"/>
        <v>800000</v>
      </c>
      <c r="S14" s="39">
        <f>'Access-Mar'!N14</f>
        <v>0</v>
      </c>
      <c r="T14" s="35">
        <f t="shared" si="2"/>
        <v>0</v>
      </c>
      <c r="U14" s="34">
        <f>'Access-Mar'!O14</f>
        <v>0</v>
      </c>
      <c r="V14" s="35">
        <f t="shared" si="3"/>
        <v>0</v>
      </c>
      <c r="W14" s="34">
        <f>'Access-Mar'!P14</f>
        <v>0</v>
      </c>
      <c r="X14" s="35">
        <f t="shared" si="4"/>
        <v>0</v>
      </c>
    </row>
    <row r="15" spans="1:24" ht="25.5" customHeight="1" x14ac:dyDescent="0.2">
      <c r="A15" s="31" t="str">
        <f>+'Access-Mar'!A15</f>
        <v>12104</v>
      </c>
      <c r="B15" s="32" t="str">
        <f>+'Access-Mar'!B15</f>
        <v>TRIBUNAL REGIONAL FEDERAL DA 3A. REGIAO</v>
      </c>
      <c r="C15" s="31" t="str">
        <f>CONCATENATE('Access-Mar'!C15,".",'Access-Mar'!D15)</f>
        <v>02.061</v>
      </c>
      <c r="D15" s="31" t="str">
        <f>CONCATENATE('Access-Mar'!E15,".",'Access-Mar'!G15)</f>
        <v>0569.4257</v>
      </c>
      <c r="E15" s="32" t="str">
        <f>+'Access-Mar'!F15</f>
        <v>PRESTACAO JURISDICIONAL NA JUSTICA FEDERAL</v>
      </c>
      <c r="F15" s="32" t="str">
        <f>+'Access-Mar'!H15</f>
        <v>JULGAMENTO DE CAUSAS NA JUSTICA FEDERAL</v>
      </c>
      <c r="G15" s="31" t="str">
        <f>IF('Access-Mar'!I15="1","F","S")</f>
        <v>F</v>
      </c>
      <c r="H15" s="31" t="str">
        <f>+'Access-Mar'!J15</f>
        <v>0181</v>
      </c>
      <c r="I15" s="32" t="str">
        <f>+'Access-Mar'!K15</f>
        <v>RECURSOS DE CONVENIOS</v>
      </c>
      <c r="J15" s="31" t="str">
        <f>+'Access-Mar'!L15</f>
        <v>4</v>
      </c>
      <c r="K15" s="50"/>
      <c r="L15" s="50"/>
      <c r="M15" s="50"/>
      <c r="N15" s="50">
        <f t="shared" si="0"/>
        <v>0</v>
      </c>
      <c r="O15" s="50"/>
      <c r="P15" s="34">
        <f>'Access-Mar'!M15</f>
        <v>4951378</v>
      </c>
      <c r="Q15" s="34"/>
      <c r="R15" s="34">
        <f t="shared" si="1"/>
        <v>4951378</v>
      </c>
      <c r="S15" s="39">
        <f>'Access-Mar'!N15</f>
        <v>0</v>
      </c>
      <c r="T15" s="35">
        <f t="shared" si="2"/>
        <v>0</v>
      </c>
      <c r="U15" s="34">
        <f>'Access-Mar'!O15</f>
        <v>0</v>
      </c>
      <c r="V15" s="35">
        <f t="shared" si="3"/>
        <v>0</v>
      </c>
      <c r="W15" s="34">
        <f>'Access-Mar'!P15</f>
        <v>0</v>
      </c>
      <c r="X15" s="35">
        <f t="shared" si="4"/>
        <v>0</v>
      </c>
    </row>
    <row r="16" spans="1:24" ht="25.5" customHeight="1" x14ac:dyDescent="0.2">
      <c r="A16" s="31" t="str">
        <f>+'Access-Mar'!A16</f>
        <v>12104</v>
      </c>
      <c r="B16" s="32" t="str">
        <f>+'Access-Mar'!B16</f>
        <v>TRIBUNAL REGIONAL FEDERAL DA 3A. REGIAO</v>
      </c>
      <c r="C16" s="31" t="str">
        <f>CONCATENATE('Access-Mar'!C16,".",'Access-Mar'!D16)</f>
        <v>02.061</v>
      </c>
      <c r="D16" s="31" t="str">
        <f>CONCATENATE('Access-Mar'!E16,".",'Access-Mar'!G16)</f>
        <v>0569.4257</v>
      </c>
      <c r="E16" s="32" t="str">
        <f>+'Access-Mar'!F16</f>
        <v>PRESTACAO JURISDICIONAL NA JUSTICA FEDERAL</v>
      </c>
      <c r="F16" s="32" t="str">
        <f>+'Access-Mar'!H16</f>
        <v>JULGAMENTO DE CAUSAS NA JUSTICA FEDERAL</v>
      </c>
      <c r="G16" s="31" t="str">
        <f>IF('Access-Mar'!I16="1","F","S")</f>
        <v>F</v>
      </c>
      <c r="H16" s="31" t="str">
        <f>+'Access-Mar'!J16</f>
        <v>0181</v>
      </c>
      <c r="I16" s="32" t="str">
        <f>+'Access-Mar'!K16</f>
        <v>RECURSOS DE CONVENIOS</v>
      </c>
      <c r="J16" s="31" t="str">
        <f>+'Access-Mar'!L16</f>
        <v>3</v>
      </c>
      <c r="K16" s="34"/>
      <c r="L16" s="34"/>
      <c r="M16" s="34"/>
      <c r="N16" s="50">
        <f t="shared" si="0"/>
        <v>0</v>
      </c>
      <c r="O16" s="34"/>
      <c r="P16" s="34">
        <f>'Access-Mar'!M16</f>
        <v>175000</v>
      </c>
      <c r="Q16" s="34"/>
      <c r="R16" s="34">
        <f t="shared" si="1"/>
        <v>175000</v>
      </c>
      <c r="S16" s="39">
        <f>'Access-Mar'!N16</f>
        <v>0</v>
      </c>
      <c r="T16" s="35">
        <f t="shared" si="2"/>
        <v>0</v>
      </c>
      <c r="U16" s="34">
        <f>'Access-Mar'!O16</f>
        <v>0</v>
      </c>
      <c r="V16" s="35">
        <f t="shared" si="3"/>
        <v>0</v>
      </c>
      <c r="W16" s="34">
        <f>'Access-Mar'!P16</f>
        <v>0</v>
      </c>
      <c r="X16" s="35">
        <f t="shared" si="4"/>
        <v>0</v>
      </c>
    </row>
    <row r="17" spans="1:24" ht="25.5" customHeight="1" x14ac:dyDescent="0.2">
      <c r="A17" s="31" t="str">
        <f>+'Access-Mar'!A17</f>
        <v>12104</v>
      </c>
      <c r="B17" s="32" t="str">
        <f>+'Access-Mar'!B17</f>
        <v>TRIBUNAL REGIONAL FEDERAL DA 3A. REGIAO</v>
      </c>
      <c r="C17" s="31" t="str">
        <f>CONCATENATE('Access-Mar'!C17,".",'Access-Mar'!D17)</f>
        <v>02.122</v>
      </c>
      <c r="D17" s="31" t="str">
        <f>CONCATENATE('Access-Mar'!E17,".",'Access-Mar'!G17)</f>
        <v>0569.12SU</v>
      </c>
      <c r="E17" s="32" t="str">
        <f>+'Access-Mar'!F17</f>
        <v>PRESTACAO JURISDICIONAL NA JUSTICA FEDERAL</v>
      </c>
      <c r="F17" s="32" t="str">
        <f>+'Access-Mar'!H17</f>
        <v>AQUISICAO DE EDIFICIO-ANEXO AO TRF 3. REGIAO EM SAO PAULO -</v>
      </c>
      <c r="G17" s="31" t="str">
        <f>IF('Access-Mar'!I17="1","F","S")</f>
        <v>F</v>
      </c>
      <c r="H17" s="31" t="str">
        <f>+'Access-Mar'!J17</f>
        <v>0100</v>
      </c>
      <c r="I17" s="32" t="str">
        <f>+'Access-Mar'!K17</f>
        <v>RECURSOS ORDINARIOS</v>
      </c>
      <c r="J17" s="31" t="str">
        <f>+'Access-Mar'!L17</f>
        <v>5</v>
      </c>
      <c r="K17" s="34"/>
      <c r="L17" s="34"/>
      <c r="M17" s="34"/>
      <c r="N17" s="50">
        <f t="shared" si="0"/>
        <v>0</v>
      </c>
      <c r="O17" s="34"/>
      <c r="P17" s="34">
        <f>'Access-Mar'!M17</f>
        <v>0</v>
      </c>
      <c r="Q17" s="34"/>
      <c r="R17" s="34">
        <f t="shared" si="1"/>
        <v>0</v>
      </c>
      <c r="S17" s="39">
        <f>'Access-Mar'!N17</f>
        <v>0</v>
      </c>
      <c r="T17" s="35">
        <f t="shared" si="2"/>
        <v>0</v>
      </c>
      <c r="U17" s="34">
        <f>'Access-Mar'!O17</f>
        <v>0</v>
      </c>
      <c r="V17" s="35">
        <f t="shared" si="3"/>
        <v>0</v>
      </c>
      <c r="W17" s="34">
        <f>'Access-Mar'!P17</f>
        <v>0</v>
      </c>
      <c r="X17" s="35">
        <f t="shared" si="4"/>
        <v>0</v>
      </c>
    </row>
    <row r="18" spans="1:24" ht="25.5" customHeight="1" x14ac:dyDescent="0.2">
      <c r="A18" s="31" t="str">
        <f>+'Access-Mar'!A18</f>
        <v>12104</v>
      </c>
      <c r="B18" s="32" t="str">
        <f>+'Access-Mar'!B18</f>
        <v>TRIBUNAL REGIONAL FEDERAL DA 3A. REGIAO</v>
      </c>
      <c r="C18" s="31" t="str">
        <f>CONCATENATE('Access-Mar'!C18,".",'Access-Mar'!D18)</f>
        <v>02.122</v>
      </c>
      <c r="D18" s="31" t="str">
        <f>CONCATENATE('Access-Mar'!E18,".",'Access-Mar'!G18)</f>
        <v>0569.12SU</v>
      </c>
      <c r="E18" s="32" t="str">
        <f>+'Access-Mar'!F18</f>
        <v>PRESTACAO JURISDICIONAL NA JUSTICA FEDERAL</v>
      </c>
      <c r="F18" s="32" t="str">
        <f>+'Access-Mar'!H18</f>
        <v>AQUISICAO DE EDIFICIO-ANEXO AO TRF 3. REGIAO EM SAO PAULO -</v>
      </c>
      <c r="G18" s="31" t="str">
        <f>IF('Access-Mar'!I18="1","F","S")</f>
        <v>F</v>
      </c>
      <c r="H18" s="31" t="str">
        <f>+'Access-Mar'!J18</f>
        <v>0188</v>
      </c>
      <c r="I18" s="32" t="str">
        <f>+'Access-Mar'!K18</f>
        <v>REMUNERACAO DAS DISPONIB. DO TESOURO NACIONAL</v>
      </c>
      <c r="J18" s="31" t="str">
        <f>+'Access-Mar'!L18</f>
        <v>5</v>
      </c>
      <c r="K18" s="50"/>
      <c r="L18" s="50"/>
      <c r="M18" s="50"/>
      <c r="N18" s="50">
        <f t="shared" si="0"/>
        <v>0</v>
      </c>
      <c r="O18" s="50"/>
      <c r="P18" s="34">
        <f>'Access-Mar'!M18</f>
        <v>0</v>
      </c>
      <c r="Q18" s="34"/>
      <c r="R18" s="34">
        <f t="shared" si="1"/>
        <v>0</v>
      </c>
      <c r="S18" s="39">
        <f>'Access-Mar'!N18</f>
        <v>0</v>
      </c>
      <c r="T18" s="35">
        <f t="shared" si="2"/>
        <v>0</v>
      </c>
      <c r="U18" s="34">
        <f>'Access-Mar'!O18</f>
        <v>0</v>
      </c>
      <c r="V18" s="35">
        <f t="shared" si="3"/>
        <v>0</v>
      </c>
      <c r="W18" s="34">
        <f>'Access-Mar'!P18</f>
        <v>0</v>
      </c>
      <c r="X18" s="35">
        <f t="shared" si="4"/>
        <v>0</v>
      </c>
    </row>
    <row r="19" spans="1:24" ht="25.5" customHeight="1" x14ac:dyDescent="0.2">
      <c r="A19" s="31" t="str">
        <f>+'Access-Mar'!A19</f>
        <v>12104</v>
      </c>
      <c r="B19" s="32" t="str">
        <f>+'Access-Mar'!B19</f>
        <v>TRIBUNAL REGIONAL FEDERAL DA 3A. REGIAO</v>
      </c>
      <c r="C19" s="31" t="str">
        <f>CONCATENATE('Access-Mar'!C19,".",'Access-Mar'!D19)</f>
        <v>02.122</v>
      </c>
      <c r="D19" s="31" t="str">
        <f>CONCATENATE('Access-Mar'!E19,".",'Access-Mar'!G19)</f>
        <v>0569.15HG</v>
      </c>
      <c r="E19" s="32" t="str">
        <f>+'Access-Mar'!F19</f>
        <v>PRESTACAO JURISDICIONAL NA JUSTICA FEDERAL</v>
      </c>
      <c r="F19" s="32" t="str">
        <f>+'Access-Mar'!H19</f>
        <v>AQUISICAO DE IMOVEIS PARA FUNCIONAMENTO DO TRF3 DA 3. REGIAO</v>
      </c>
      <c r="G19" s="31" t="str">
        <f>IF('Access-Mar'!I19="1","F","S")</f>
        <v>F</v>
      </c>
      <c r="H19" s="31" t="str">
        <f>+'Access-Mar'!J19</f>
        <v>0100</v>
      </c>
      <c r="I19" s="32" t="str">
        <f>+'Access-Mar'!K19</f>
        <v>RECURSOS ORDINARIOS</v>
      </c>
      <c r="J19" s="31" t="str">
        <f>+'Access-Mar'!L19</f>
        <v>5</v>
      </c>
      <c r="K19" s="50"/>
      <c r="L19" s="50"/>
      <c r="M19" s="50"/>
      <c r="N19" s="50">
        <f t="shared" si="0"/>
        <v>0</v>
      </c>
      <c r="O19" s="50"/>
      <c r="P19" s="34">
        <f>'Access-Mar'!M19</f>
        <v>900000</v>
      </c>
      <c r="Q19" s="34"/>
      <c r="R19" s="34">
        <f t="shared" si="1"/>
        <v>900000</v>
      </c>
      <c r="S19" s="39">
        <f>'Access-Mar'!N19</f>
        <v>0</v>
      </c>
      <c r="T19" s="35">
        <f t="shared" si="2"/>
        <v>0</v>
      </c>
      <c r="U19" s="34">
        <f>'Access-Mar'!O19</f>
        <v>0</v>
      </c>
      <c r="V19" s="35">
        <f t="shared" si="3"/>
        <v>0</v>
      </c>
      <c r="W19" s="34">
        <f>'Access-Mar'!P19</f>
        <v>0</v>
      </c>
      <c r="X19" s="35">
        <f t="shared" si="4"/>
        <v>0</v>
      </c>
    </row>
    <row r="20" spans="1:24" ht="25.5" customHeight="1" x14ac:dyDescent="0.2">
      <c r="A20" s="31" t="str">
        <f>+'Access-Mar'!A20</f>
        <v>12104</v>
      </c>
      <c r="B20" s="32" t="str">
        <f>+'Access-Mar'!B20</f>
        <v>TRIBUNAL REGIONAL FEDERAL DA 3A. REGIAO</v>
      </c>
      <c r="C20" s="31" t="str">
        <f>CONCATENATE('Access-Mar'!C20,".",'Access-Mar'!D20)</f>
        <v>02.122</v>
      </c>
      <c r="D20" s="31" t="str">
        <f>CONCATENATE('Access-Mar'!E20,".",'Access-Mar'!G20)</f>
        <v>0569.15HG</v>
      </c>
      <c r="E20" s="32" t="str">
        <f>+'Access-Mar'!F20</f>
        <v>PRESTACAO JURISDICIONAL NA JUSTICA FEDERAL</v>
      </c>
      <c r="F20" s="32" t="str">
        <f>+'Access-Mar'!H20</f>
        <v>AQUISICAO DE IMOVEIS PARA FUNCIONAMENTO DO TRF3 DA 3. REGIAO</v>
      </c>
      <c r="G20" s="31" t="str">
        <f>IF('Access-Mar'!I20="1","F","S")</f>
        <v>F</v>
      </c>
      <c r="H20" s="31" t="str">
        <f>+'Access-Mar'!J20</f>
        <v>0181</v>
      </c>
      <c r="I20" s="32" t="str">
        <f>+'Access-Mar'!K20</f>
        <v>RECURSOS DE CONVENIOS</v>
      </c>
      <c r="J20" s="31" t="str">
        <f>+'Access-Mar'!L20</f>
        <v>5</v>
      </c>
      <c r="K20" s="50"/>
      <c r="L20" s="50"/>
      <c r="M20" s="50"/>
      <c r="N20" s="50">
        <f t="shared" si="0"/>
        <v>0</v>
      </c>
      <c r="O20" s="50"/>
      <c r="P20" s="34">
        <f>'Access-Mar'!M20</f>
        <v>9000000</v>
      </c>
      <c r="Q20" s="34"/>
      <c r="R20" s="34">
        <f t="shared" si="1"/>
        <v>9000000</v>
      </c>
      <c r="S20" s="39">
        <f>'Access-Mar'!N20</f>
        <v>0</v>
      </c>
      <c r="T20" s="35">
        <f t="shared" si="2"/>
        <v>0</v>
      </c>
      <c r="U20" s="34">
        <f>'Access-Mar'!O20</f>
        <v>0</v>
      </c>
      <c r="V20" s="35">
        <f t="shared" si="3"/>
        <v>0</v>
      </c>
      <c r="W20" s="34">
        <f>'Access-Mar'!P20</f>
        <v>0</v>
      </c>
      <c r="X20" s="35">
        <f t="shared" si="4"/>
        <v>0</v>
      </c>
    </row>
    <row r="21" spans="1:24" ht="25.5" customHeight="1" x14ac:dyDescent="0.2">
      <c r="A21" s="31" t="str">
        <f>+'Access-Mar'!A21</f>
        <v>12104</v>
      </c>
      <c r="B21" s="32" t="str">
        <f>+'Access-Mar'!B21</f>
        <v>TRIBUNAL REGIONAL FEDERAL DA 3A. REGIAO</v>
      </c>
      <c r="C21" s="31" t="str">
        <f>CONCATENATE('Access-Mar'!C21,".",'Access-Mar'!D21)</f>
        <v>02.122</v>
      </c>
      <c r="D21" s="31" t="str">
        <f>CONCATENATE('Access-Mar'!E21,".",'Access-Mar'!G21)</f>
        <v>0569.15NZ</v>
      </c>
      <c r="E21" s="32" t="str">
        <f>+'Access-Mar'!F21</f>
        <v>PRESTACAO JURISDICIONAL NA JUSTICA FEDERAL</v>
      </c>
      <c r="F21" s="32" t="str">
        <f>+'Access-Mar'!H21</f>
        <v>REFORMA DO EDIFICIO-SEDE DO TRIBUNAL REGIONAL FEDERAL DA 3.</v>
      </c>
      <c r="G21" s="31" t="str">
        <f>IF('Access-Mar'!I21="1","F","S")</f>
        <v>F</v>
      </c>
      <c r="H21" s="31" t="str">
        <f>+'Access-Mar'!J21</f>
        <v>0100</v>
      </c>
      <c r="I21" s="32" t="str">
        <f>+'Access-Mar'!K21</f>
        <v>RECURSOS ORDINARIOS</v>
      </c>
      <c r="J21" s="31" t="str">
        <f>+'Access-Mar'!L21</f>
        <v>4</v>
      </c>
      <c r="K21" s="50"/>
      <c r="L21" s="50"/>
      <c r="M21" s="50"/>
      <c r="N21" s="50">
        <f t="shared" si="0"/>
        <v>0</v>
      </c>
      <c r="O21" s="50"/>
      <c r="P21" s="34">
        <f>'Access-Mar'!M21</f>
        <v>2500000</v>
      </c>
      <c r="Q21" s="34"/>
      <c r="R21" s="34">
        <f t="shared" si="1"/>
        <v>2500000</v>
      </c>
      <c r="S21" s="39">
        <f>'Access-Mar'!N21</f>
        <v>0</v>
      </c>
      <c r="T21" s="35">
        <f t="shared" si="2"/>
        <v>0</v>
      </c>
      <c r="U21" s="34">
        <f>'Access-Mar'!O21</f>
        <v>0</v>
      </c>
      <c r="V21" s="35">
        <f t="shared" si="3"/>
        <v>0</v>
      </c>
      <c r="W21" s="34">
        <f>'Access-Mar'!P21</f>
        <v>0</v>
      </c>
      <c r="X21" s="35">
        <f t="shared" si="4"/>
        <v>0</v>
      </c>
    </row>
    <row r="22" spans="1:24" ht="25.5" customHeight="1" x14ac:dyDescent="0.2">
      <c r="A22" s="31" t="str">
        <f>+'Access-Mar'!A22</f>
        <v>12104</v>
      </c>
      <c r="B22" s="32" t="str">
        <f>+'Access-Mar'!B22</f>
        <v>TRIBUNAL REGIONAL FEDERAL DA 3A. REGIAO</v>
      </c>
      <c r="C22" s="31" t="str">
        <f>CONCATENATE('Access-Mar'!C22,".",'Access-Mar'!D22)</f>
        <v>02.122</v>
      </c>
      <c r="D22" s="31" t="str">
        <f>CONCATENATE('Access-Mar'!E22,".",'Access-Mar'!G22)</f>
        <v>0569.20TP</v>
      </c>
      <c r="E22" s="32" t="str">
        <f>+'Access-Mar'!F22</f>
        <v>PRESTACAO JURISDICIONAL NA JUSTICA FEDERAL</v>
      </c>
      <c r="F22" s="32" t="str">
        <f>+'Access-Mar'!H22</f>
        <v>PESSOAL ATIVO DA UNIAO</v>
      </c>
      <c r="G22" s="31" t="str">
        <f>IF('Access-Mar'!I22="1","F","S")</f>
        <v>F</v>
      </c>
      <c r="H22" s="31" t="str">
        <f>+'Access-Mar'!J22</f>
        <v>0100</v>
      </c>
      <c r="I22" s="32" t="str">
        <f>+'Access-Mar'!K22</f>
        <v>RECURSOS ORDINARIOS</v>
      </c>
      <c r="J22" s="31" t="str">
        <f>+'Access-Mar'!L22</f>
        <v>1</v>
      </c>
      <c r="K22" s="50"/>
      <c r="L22" s="50"/>
      <c r="M22" s="50"/>
      <c r="N22" s="50">
        <f t="shared" si="0"/>
        <v>0</v>
      </c>
      <c r="O22" s="50"/>
      <c r="P22" s="34">
        <f>'Access-Mar'!M22</f>
        <v>101141508.23</v>
      </c>
      <c r="Q22" s="34"/>
      <c r="R22" s="34">
        <f t="shared" si="1"/>
        <v>101141508.23</v>
      </c>
      <c r="S22" s="39">
        <f>'Access-Mar'!N22</f>
        <v>98826524.370000005</v>
      </c>
      <c r="T22" s="35">
        <f t="shared" si="2"/>
        <v>0.97711143623905994</v>
      </c>
      <c r="U22" s="34">
        <f>'Access-Mar'!O22</f>
        <v>98810613.870000005</v>
      </c>
      <c r="V22" s="35">
        <f t="shared" si="3"/>
        <v>0.97695412693768169</v>
      </c>
      <c r="W22" s="34">
        <f>'Access-Mar'!P22</f>
        <v>97582879.239999995</v>
      </c>
      <c r="X22" s="35">
        <f t="shared" si="4"/>
        <v>0.964815345823126</v>
      </c>
    </row>
    <row r="23" spans="1:24" ht="25.5" customHeight="1" x14ac:dyDescent="0.2">
      <c r="A23" s="31" t="str">
        <f>+'Access-Mar'!A23</f>
        <v>12104</v>
      </c>
      <c r="B23" s="32" t="str">
        <f>+'Access-Mar'!B23</f>
        <v>TRIBUNAL REGIONAL FEDERAL DA 3A. REGIAO</v>
      </c>
      <c r="C23" s="31" t="str">
        <f>CONCATENATE('Access-Mar'!C23,".",'Access-Mar'!D23)</f>
        <v>02.122</v>
      </c>
      <c r="D23" s="31" t="str">
        <f>CONCATENATE('Access-Mar'!E23,".",'Access-Mar'!G23)</f>
        <v>0569.216H</v>
      </c>
      <c r="E23" s="32" t="str">
        <f>+'Access-Mar'!F23</f>
        <v>PRESTACAO JURISDICIONAL NA JUSTICA FEDERAL</v>
      </c>
      <c r="F23" s="32" t="str">
        <f>+'Access-Mar'!H23</f>
        <v>AJUDA DE CUSTO PARA MORADIA OU AUXILIO-MORADIA A AGENTES PUB</v>
      </c>
      <c r="G23" s="31" t="str">
        <f>IF('Access-Mar'!I23="1","F","S")</f>
        <v>F</v>
      </c>
      <c r="H23" s="31" t="str">
        <f>+'Access-Mar'!J23</f>
        <v>0100</v>
      </c>
      <c r="I23" s="32" t="str">
        <f>+'Access-Mar'!K23</f>
        <v>RECURSOS ORDINARIOS</v>
      </c>
      <c r="J23" s="31" t="str">
        <f>+'Access-Mar'!L23</f>
        <v>3</v>
      </c>
      <c r="K23" s="50"/>
      <c r="L23" s="50"/>
      <c r="M23" s="50"/>
      <c r="N23" s="50">
        <f t="shared" si="0"/>
        <v>0</v>
      </c>
      <c r="O23" s="50"/>
      <c r="P23" s="34">
        <f>'Access-Mar'!M23</f>
        <v>2303742</v>
      </c>
      <c r="Q23" s="34"/>
      <c r="R23" s="34">
        <f t="shared" si="1"/>
        <v>2303742</v>
      </c>
      <c r="S23" s="39">
        <f>'Access-Mar'!N23</f>
        <v>570283.53</v>
      </c>
      <c r="T23" s="35">
        <f t="shared" si="2"/>
        <v>0.24754661329263433</v>
      </c>
      <c r="U23" s="34">
        <f>'Access-Mar'!O23</f>
        <v>570283.53</v>
      </c>
      <c r="V23" s="35">
        <f t="shared" si="3"/>
        <v>0.24754661329263433</v>
      </c>
      <c r="W23" s="34">
        <f>'Access-Mar'!P23</f>
        <v>570283.53</v>
      </c>
      <c r="X23" s="35">
        <f t="shared" si="4"/>
        <v>0.24754661329263433</v>
      </c>
    </row>
    <row r="24" spans="1:24" ht="25.5" customHeight="1" x14ac:dyDescent="0.2">
      <c r="A24" s="31" t="str">
        <f>+'Access-Mar'!A24</f>
        <v>12104</v>
      </c>
      <c r="B24" s="32" t="str">
        <f>+'Access-Mar'!B24</f>
        <v>TRIBUNAL REGIONAL FEDERAL DA 3A. REGIAO</v>
      </c>
      <c r="C24" s="31" t="str">
        <f>CONCATENATE('Access-Mar'!C24,".",'Access-Mar'!D24)</f>
        <v>02.126</v>
      </c>
      <c r="D24" s="31" t="str">
        <f>CONCATENATE('Access-Mar'!E24,".",'Access-Mar'!G24)</f>
        <v>0569.151W</v>
      </c>
      <c r="E24" s="32" t="str">
        <f>+'Access-Mar'!F24</f>
        <v>PRESTACAO JURISDICIONAL NA JUSTICA FEDERAL</v>
      </c>
      <c r="F24" s="32" t="str">
        <f>+'Access-Mar'!H24</f>
        <v>DESENVOLVIMENTO E IMPLANTACAO DO SISTEMA PROCESSO JUDICIAL E</v>
      </c>
      <c r="G24" s="31" t="str">
        <f>IF('Access-Mar'!I24="1","F","S")</f>
        <v>F</v>
      </c>
      <c r="H24" s="31" t="str">
        <f>+'Access-Mar'!J24</f>
        <v>0100</v>
      </c>
      <c r="I24" s="32" t="str">
        <f>+'Access-Mar'!K24</f>
        <v>RECURSOS ORDINARIOS</v>
      </c>
      <c r="J24" s="31" t="str">
        <f>+'Access-Mar'!L24</f>
        <v>3</v>
      </c>
      <c r="K24" s="50"/>
      <c r="L24" s="50"/>
      <c r="M24" s="50"/>
      <c r="N24" s="50">
        <f t="shared" si="0"/>
        <v>0</v>
      </c>
      <c r="O24" s="50"/>
      <c r="P24" s="34">
        <f>'Access-Mar'!M24</f>
        <v>660997</v>
      </c>
      <c r="Q24" s="34"/>
      <c r="R24" s="34">
        <f t="shared" si="1"/>
        <v>660997</v>
      </c>
      <c r="S24" s="39">
        <f>'Access-Mar'!N24</f>
        <v>543888.19999999995</v>
      </c>
      <c r="T24" s="35">
        <f t="shared" si="2"/>
        <v>0.82283005823021882</v>
      </c>
      <c r="U24" s="34">
        <f>'Access-Mar'!O24</f>
        <v>147191.20000000001</v>
      </c>
      <c r="V24" s="35">
        <f t="shared" si="3"/>
        <v>0.22268058705258875</v>
      </c>
      <c r="W24" s="34">
        <f>'Access-Mar'!P24</f>
        <v>147191.20000000001</v>
      </c>
      <c r="X24" s="35">
        <f t="shared" si="4"/>
        <v>0.22268058705258875</v>
      </c>
    </row>
    <row r="25" spans="1:24" ht="25.5" customHeight="1" x14ac:dyDescent="0.2">
      <c r="A25" s="31" t="str">
        <f>+'Access-Mar'!A25</f>
        <v>12104</v>
      </c>
      <c r="B25" s="32" t="str">
        <f>+'Access-Mar'!B25</f>
        <v>TRIBUNAL REGIONAL FEDERAL DA 3A. REGIAO</v>
      </c>
      <c r="C25" s="31" t="str">
        <f>CONCATENATE('Access-Mar'!C25,".",'Access-Mar'!D25)</f>
        <v>02.131</v>
      </c>
      <c r="D25" s="31" t="str">
        <f>CONCATENATE('Access-Mar'!E25,".",'Access-Mar'!G25)</f>
        <v>0569.2549</v>
      </c>
      <c r="E25" s="32" t="str">
        <f>+'Access-Mar'!F25</f>
        <v>PRESTACAO JURISDICIONAL NA JUSTICA FEDERAL</v>
      </c>
      <c r="F25" s="32" t="str">
        <f>+'Access-Mar'!H25</f>
        <v>COMUNICACAO E DIVULGACAO INSTITUCIONAL</v>
      </c>
      <c r="G25" s="31" t="str">
        <f>IF('Access-Mar'!I25="1","F","S")</f>
        <v>F</v>
      </c>
      <c r="H25" s="31" t="str">
        <f>+'Access-Mar'!J25</f>
        <v>0100</v>
      </c>
      <c r="I25" s="32" t="str">
        <f>+'Access-Mar'!K25</f>
        <v>RECURSOS ORDINARIOS</v>
      </c>
      <c r="J25" s="31" t="str">
        <f>+'Access-Mar'!L25</f>
        <v>3</v>
      </c>
      <c r="K25" s="50"/>
      <c r="L25" s="50"/>
      <c r="M25" s="50"/>
      <c r="N25" s="50">
        <f t="shared" si="0"/>
        <v>0</v>
      </c>
      <c r="O25" s="50"/>
      <c r="P25" s="34">
        <f>'Access-Mar'!M25</f>
        <v>432274</v>
      </c>
      <c r="Q25" s="34"/>
      <c r="R25" s="34">
        <f t="shared" si="1"/>
        <v>432274</v>
      </c>
      <c r="S25" s="39">
        <f>'Access-Mar'!N25</f>
        <v>420233</v>
      </c>
      <c r="T25" s="35">
        <f t="shared" si="2"/>
        <v>0.97214498211782341</v>
      </c>
      <c r="U25" s="34">
        <f>'Access-Mar'!O25</f>
        <v>80863.960000000006</v>
      </c>
      <c r="V25" s="35">
        <f t="shared" si="3"/>
        <v>0.18706644396840894</v>
      </c>
      <c r="W25" s="34">
        <f>'Access-Mar'!P25</f>
        <v>40431.980000000003</v>
      </c>
      <c r="X25" s="35">
        <f t="shared" si="4"/>
        <v>9.3533221984204468E-2</v>
      </c>
    </row>
    <row r="26" spans="1:24" ht="25.5" customHeight="1" x14ac:dyDescent="0.2">
      <c r="A26" s="31" t="str">
        <f>+'Access-Mar'!A26</f>
        <v>12104</v>
      </c>
      <c r="B26" s="32" t="str">
        <f>+'Access-Mar'!B26</f>
        <v>TRIBUNAL REGIONAL FEDERAL DA 3A. REGIAO</v>
      </c>
      <c r="C26" s="31" t="str">
        <f>CONCATENATE('Access-Mar'!C26,".",'Access-Mar'!D26)</f>
        <v>02.301</v>
      </c>
      <c r="D26" s="31" t="str">
        <f>CONCATENATE('Access-Mar'!E26,".",'Access-Mar'!G26)</f>
        <v>0569.2004</v>
      </c>
      <c r="E26" s="32" t="str">
        <f>+'Access-Mar'!F26</f>
        <v>PRESTACAO JURISDICIONAL NA JUSTICA FEDERAL</v>
      </c>
      <c r="F26" s="32" t="str">
        <f>+'Access-Mar'!H26</f>
        <v>ASSISTENCIA MEDICA E ODONTOLOGICA AOS SERVIDORES CIVIS, EMPR</v>
      </c>
      <c r="G26" s="31" t="str">
        <f>IF('Access-Mar'!I26="1","F","S")</f>
        <v>S</v>
      </c>
      <c r="H26" s="31" t="str">
        <f>+'Access-Mar'!J26</f>
        <v>0100</v>
      </c>
      <c r="I26" s="32" t="str">
        <f>+'Access-Mar'!K26</f>
        <v>RECURSOS ORDINARIOS</v>
      </c>
      <c r="J26" s="31" t="str">
        <f>+'Access-Mar'!L26</f>
        <v>4</v>
      </c>
      <c r="K26" s="50"/>
      <c r="L26" s="50"/>
      <c r="M26" s="50"/>
      <c r="N26" s="50">
        <f t="shared" si="0"/>
        <v>0</v>
      </c>
      <c r="O26" s="50"/>
      <c r="P26" s="34">
        <f>'Access-Mar'!M26</f>
        <v>15000</v>
      </c>
      <c r="Q26" s="34"/>
      <c r="R26" s="34">
        <f t="shared" si="1"/>
        <v>15000</v>
      </c>
      <c r="S26" s="39">
        <f>'Access-Mar'!N26</f>
        <v>0</v>
      </c>
      <c r="T26" s="35">
        <f t="shared" si="2"/>
        <v>0</v>
      </c>
      <c r="U26" s="34">
        <f>'Access-Mar'!O26</f>
        <v>0</v>
      </c>
      <c r="V26" s="35">
        <f t="shared" si="3"/>
        <v>0</v>
      </c>
      <c r="W26" s="34">
        <f>'Access-Mar'!P26</f>
        <v>0</v>
      </c>
      <c r="X26" s="35">
        <f t="shared" si="4"/>
        <v>0</v>
      </c>
    </row>
    <row r="27" spans="1:24" ht="25.5" customHeight="1" x14ac:dyDescent="0.2">
      <c r="A27" s="31" t="str">
        <f>+'Access-Mar'!A27</f>
        <v>12104</v>
      </c>
      <c r="B27" s="32" t="str">
        <f>+'Access-Mar'!B27</f>
        <v>TRIBUNAL REGIONAL FEDERAL DA 3A. REGIAO</v>
      </c>
      <c r="C27" s="31" t="str">
        <f>CONCATENATE('Access-Mar'!C27,".",'Access-Mar'!D27)</f>
        <v>02.301</v>
      </c>
      <c r="D27" s="31" t="str">
        <f>CONCATENATE('Access-Mar'!E27,".",'Access-Mar'!G27)</f>
        <v>0569.2004</v>
      </c>
      <c r="E27" s="32" t="str">
        <f>+'Access-Mar'!F27</f>
        <v>PRESTACAO JURISDICIONAL NA JUSTICA FEDERAL</v>
      </c>
      <c r="F27" s="32" t="str">
        <f>+'Access-Mar'!H27</f>
        <v>ASSISTENCIA MEDICA E ODONTOLOGICA AOS SERVIDORES CIVIS, EMPR</v>
      </c>
      <c r="G27" s="31" t="str">
        <f>IF('Access-Mar'!I27="1","F","S")</f>
        <v>S</v>
      </c>
      <c r="H27" s="31" t="str">
        <f>+'Access-Mar'!J27</f>
        <v>0100</v>
      </c>
      <c r="I27" s="32" t="str">
        <f>+'Access-Mar'!K27</f>
        <v>RECURSOS ORDINARIOS</v>
      </c>
      <c r="J27" s="31" t="str">
        <f>+'Access-Mar'!L27</f>
        <v>3</v>
      </c>
      <c r="K27" s="50"/>
      <c r="L27" s="50"/>
      <c r="M27" s="50"/>
      <c r="N27" s="50">
        <f t="shared" si="0"/>
        <v>0</v>
      </c>
      <c r="O27" s="50"/>
      <c r="P27" s="34">
        <f>'Access-Mar'!M27</f>
        <v>11979420</v>
      </c>
      <c r="Q27" s="34"/>
      <c r="R27" s="34">
        <f t="shared" si="1"/>
        <v>11979420</v>
      </c>
      <c r="S27" s="39">
        <f>'Access-Mar'!N27</f>
        <v>11883148.859999999</v>
      </c>
      <c r="T27" s="35">
        <f t="shared" si="2"/>
        <v>0.99196362261278082</v>
      </c>
      <c r="U27" s="34">
        <f>'Access-Mar'!O27</f>
        <v>2302124.58</v>
      </c>
      <c r="V27" s="35">
        <f t="shared" si="3"/>
        <v>0.19217329219611634</v>
      </c>
      <c r="W27" s="34">
        <f>'Access-Mar'!P27</f>
        <v>2302124.58</v>
      </c>
      <c r="X27" s="35">
        <f t="shared" si="4"/>
        <v>0.19217329219611634</v>
      </c>
    </row>
    <row r="28" spans="1:24" ht="25.5" customHeight="1" x14ac:dyDescent="0.2">
      <c r="A28" s="31" t="str">
        <f>+'Access-Mar'!A28</f>
        <v>12104</v>
      </c>
      <c r="B28" s="32" t="str">
        <f>+'Access-Mar'!B28</f>
        <v>TRIBUNAL REGIONAL FEDERAL DA 3A. REGIAO</v>
      </c>
      <c r="C28" s="31" t="str">
        <f>CONCATENATE('Access-Mar'!C28,".",'Access-Mar'!D28)</f>
        <v>02.331</v>
      </c>
      <c r="D28" s="31" t="str">
        <f>CONCATENATE('Access-Mar'!E28,".",'Access-Mar'!G28)</f>
        <v>0569.00M1</v>
      </c>
      <c r="E28" s="32" t="str">
        <f>+'Access-Mar'!F28</f>
        <v>PRESTACAO JURISDICIONAL NA JUSTICA FEDERAL</v>
      </c>
      <c r="F28" s="32" t="str">
        <f>+'Access-Mar'!H28</f>
        <v>BENEFICIOS ASSISTENCIAIS DECORRENTES DO AUXILIO-FUNERAL E NA</v>
      </c>
      <c r="G28" s="31" t="str">
        <f>IF('Access-Mar'!I28="1","F","S")</f>
        <v>F</v>
      </c>
      <c r="H28" s="31" t="str">
        <f>+'Access-Mar'!J28</f>
        <v>0100</v>
      </c>
      <c r="I28" s="32" t="str">
        <f>+'Access-Mar'!K28</f>
        <v>RECURSOS ORDINARIOS</v>
      </c>
      <c r="J28" s="31" t="str">
        <f>+'Access-Mar'!L28</f>
        <v>3</v>
      </c>
      <c r="K28" s="50"/>
      <c r="L28" s="50"/>
      <c r="M28" s="50"/>
      <c r="N28" s="50">
        <f t="shared" si="0"/>
        <v>0</v>
      </c>
      <c r="O28" s="50"/>
      <c r="P28" s="34">
        <f>'Access-Mar'!M28</f>
        <v>17478.87</v>
      </c>
      <c r="Q28" s="34"/>
      <c r="R28" s="34">
        <f t="shared" si="1"/>
        <v>17478.87</v>
      </c>
      <c r="S28" s="39">
        <f>'Access-Mar'!N28</f>
        <v>17478.87</v>
      </c>
      <c r="T28" s="35">
        <f t="shared" si="2"/>
        <v>1</v>
      </c>
      <c r="U28" s="34">
        <f>'Access-Mar'!O28</f>
        <v>17478.87</v>
      </c>
      <c r="V28" s="35">
        <f t="shared" si="3"/>
        <v>1</v>
      </c>
      <c r="W28" s="34">
        <f>'Access-Mar'!P28</f>
        <v>17478.87</v>
      </c>
      <c r="X28" s="35">
        <f t="shared" si="4"/>
        <v>1</v>
      </c>
    </row>
    <row r="29" spans="1:24" ht="25.5" customHeight="1" x14ac:dyDescent="0.2">
      <c r="A29" s="31" t="str">
        <f>+'Access-Mar'!A29</f>
        <v>12104</v>
      </c>
      <c r="B29" s="32" t="str">
        <f>+'Access-Mar'!B29</f>
        <v>TRIBUNAL REGIONAL FEDERAL DA 3A. REGIAO</v>
      </c>
      <c r="C29" s="31" t="str">
        <f>CONCATENATE('Access-Mar'!C29,".",'Access-Mar'!D29)</f>
        <v>02.331</v>
      </c>
      <c r="D29" s="31" t="str">
        <f>CONCATENATE('Access-Mar'!E29,".",'Access-Mar'!G29)</f>
        <v>0569.2010</v>
      </c>
      <c r="E29" s="32" t="str">
        <f>+'Access-Mar'!F29</f>
        <v>PRESTACAO JURISDICIONAL NA JUSTICA FEDERAL</v>
      </c>
      <c r="F29" s="32" t="str">
        <f>+'Access-Mar'!H29</f>
        <v>ASSISTENCIA PRE-ESCOLAR AOS DEPENDENTES DOS SERVIDORES CIVIS</v>
      </c>
      <c r="G29" s="31" t="str">
        <f>IF('Access-Mar'!I29="1","F","S")</f>
        <v>F</v>
      </c>
      <c r="H29" s="31" t="str">
        <f>+'Access-Mar'!J29</f>
        <v>0100</v>
      </c>
      <c r="I29" s="32" t="str">
        <f>+'Access-Mar'!K29</f>
        <v>RECURSOS ORDINARIOS</v>
      </c>
      <c r="J29" s="31" t="str">
        <f>+'Access-Mar'!L29</f>
        <v>3</v>
      </c>
      <c r="K29" s="50"/>
      <c r="L29" s="50"/>
      <c r="M29" s="50"/>
      <c r="N29" s="50">
        <f t="shared" si="0"/>
        <v>0</v>
      </c>
      <c r="O29" s="50"/>
      <c r="P29" s="34">
        <f>'Access-Mar'!M29</f>
        <v>2063448</v>
      </c>
      <c r="Q29" s="34"/>
      <c r="R29" s="34">
        <f t="shared" si="1"/>
        <v>2063448</v>
      </c>
      <c r="S29" s="39">
        <f>'Access-Mar'!N29</f>
        <v>2063448</v>
      </c>
      <c r="T29" s="35">
        <f t="shared" si="2"/>
        <v>1</v>
      </c>
      <c r="U29" s="34">
        <f>'Access-Mar'!O29</f>
        <v>513066</v>
      </c>
      <c r="V29" s="35">
        <f t="shared" si="3"/>
        <v>0.24864498644986449</v>
      </c>
      <c r="W29" s="34">
        <f>'Access-Mar'!P29</f>
        <v>513066</v>
      </c>
      <c r="X29" s="35">
        <f t="shared" si="4"/>
        <v>0.24864498644986449</v>
      </c>
    </row>
    <row r="30" spans="1:24" ht="25.5" customHeight="1" x14ac:dyDescent="0.2">
      <c r="A30" s="31" t="str">
        <f>+'Access-Mar'!A30</f>
        <v>12104</v>
      </c>
      <c r="B30" s="32" t="str">
        <f>+'Access-Mar'!B30</f>
        <v>TRIBUNAL REGIONAL FEDERAL DA 3A. REGIAO</v>
      </c>
      <c r="C30" s="31" t="str">
        <f>CONCATENATE('Access-Mar'!C30,".",'Access-Mar'!D30)</f>
        <v>02.331</v>
      </c>
      <c r="D30" s="31" t="str">
        <f>CONCATENATE('Access-Mar'!E30,".",'Access-Mar'!G30)</f>
        <v>0569.2011</v>
      </c>
      <c r="E30" s="32" t="str">
        <f>+'Access-Mar'!F30</f>
        <v>PRESTACAO JURISDICIONAL NA JUSTICA FEDERAL</v>
      </c>
      <c r="F30" s="32" t="str">
        <f>+'Access-Mar'!H30</f>
        <v>AUXILIO-TRANSPORTE AOS SERVIDORES CIVIS, EMPREGADOS E MILITA</v>
      </c>
      <c r="G30" s="31" t="str">
        <f>IF('Access-Mar'!I30="1","F","S")</f>
        <v>F</v>
      </c>
      <c r="H30" s="31" t="str">
        <f>+'Access-Mar'!J30</f>
        <v>0100</v>
      </c>
      <c r="I30" s="32" t="str">
        <f>+'Access-Mar'!K30</f>
        <v>RECURSOS ORDINARIOS</v>
      </c>
      <c r="J30" s="31" t="str">
        <f>+'Access-Mar'!L30</f>
        <v>3</v>
      </c>
      <c r="K30" s="50"/>
      <c r="L30" s="50"/>
      <c r="M30" s="50"/>
      <c r="N30" s="50">
        <f>+K30+L30-M30</f>
        <v>0</v>
      </c>
      <c r="O30" s="50"/>
      <c r="P30" s="34">
        <f>'Access-Mar'!M30</f>
        <v>1485000</v>
      </c>
      <c r="Q30" s="34"/>
      <c r="R30" s="34">
        <f>N30-O30+P30</f>
        <v>1485000</v>
      </c>
      <c r="S30" s="39">
        <f>'Access-Mar'!N30</f>
        <v>1485000</v>
      </c>
      <c r="T30" s="35">
        <f>IF(R30&gt;0,S30/R30,0)</f>
        <v>1</v>
      </c>
      <c r="U30" s="34">
        <f>'Access-Mar'!O30</f>
        <v>276274.31</v>
      </c>
      <c r="V30" s="35">
        <f>IF(R30&gt;0,U30/R30,0)</f>
        <v>0.1860433063973064</v>
      </c>
      <c r="W30" s="34">
        <f>'Access-Mar'!P30</f>
        <v>276274.31</v>
      </c>
      <c r="X30" s="35">
        <f>IF(R30&gt;0,W30/R30,0)</f>
        <v>0.1860433063973064</v>
      </c>
    </row>
    <row r="31" spans="1:24" ht="25.5" customHeight="1" x14ac:dyDescent="0.2">
      <c r="A31" s="31" t="str">
        <f>+'Access-Mar'!A31</f>
        <v>12104</v>
      </c>
      <c r="B31" s="32" t="str">
        <f>+'Access-Mar'!B31</f>
        <v>TRIBUNAL REGIONAL FEDERAL DA 3A. REGIAO</v>
      </c>
      <c r="C31" s="31" t="str">
        <f>CONCATENATE('Access-Mar'!C31,".",'Access-Mar'!D31)</f>
        <v>02.331</v>
      </c>
      <c r="D31" s="31" t="str">
        <f>CONCATENATE('Access-Mar'!E31,".",'Access-Mar'!G31)</f>
        <v>0569.2012</v>
      </c>
      <c r="E31" s="32" t="str">
        <f>+'Access-Mar'!F31</f>
        <v>PRESTACAO JURISDICIONAL NA JUSTICA FEDERAL</v>
      </c>
      <c r="F31" s="32" t="str">
        <f>+'Access-Mar'!H31</f>
        <v>AUXILIO-ALIMENTACAO AOS SERVIDORES CIVIS, EMPREGADOS E MILIT</v>
      </c>
      <c r="G31" s="31" t="str">
        <f>IF('Access-Mar'!I31="1","F","S")</f>
        <v>F</v>
      </c>
      <c r="H31" s="31" t="str">
        <f>+'Access-Mar'!J31</f>
        <v>0100</v>
      </c>
      <c r="I31" s="32" t="str">
        <f>+'Access-Mar'!K31</f>
        <v>RECURSOS ORDINARIOS</v>
      </c>
      <c r="J31" s="31" t="str">
        <f>+'Access-Mar'!L31</f>
        <v>3</v>
      </c>
      <c r="K31" s="50"/>
      <c r="L31" s="50"/>
      <c r="M31" s="50"/>
      <c r="N31" s="50">
        <f>+K31+L31-M31</f>
        <v>0</v>
      </c>
      <c r="O31" s="50"/>
      <c r="P31" s="34">
        <f>'Access-Mar'!M31</f>
        <v>19423248</v>
      </c>
      <c r="Q31" s="34"/>
      <c r="R31" s="34">
        <f>N31-O31+P31</f>
        <v>19423248</v>
      </c>
      <c r="S31" s="39">
        <f>'Access-Mar'!N31</f>
        <v>19423248</v>
      </c>
      <c r="T31" s="35">
        <f>IF(R31&gt;0,S31/R31,0)</f>
        <v>1</v>
      </c>
      <c r="U31" s="34">
        <f>'Access-Mar'!O31</f>
        <v>4896034.54</v>
      </c>
      <c r="V31" s="35">
        <f>IF(R31&gt;0,U31/R31,0)</f>
        <v>0.252070845205704</v>
      </c>
      <c r="W31" s="34">
        <f>'Access-Mar'!P31</f>
        <v>4896034.54</v>
      </c>
      <c r="X31" s="35">
        <f>IF(R31&gt;0,W31/R31,0)</f>
        <v>0.252070845205704</v>
      </c>
    </row>
    <row r="32" spans="1:24" ht="25.5" customHeight="1" x14ac:dyDescent="0.2">
      <c r="A32" s="31" t="str">
        <f>+'Access-Mar'!A32</f>
        <v>12104</v>
      </c>
      <c r="B32" s="32" t="str">
        <f>+'Access-Mar'!B32</f>
        <v>TRIBUNAL REGIONAL FEDERAL DA 3A. REGIAO</v>
      </c>
      <c r="C32" s="31" t="str">
        <f>CONCATENATE('Access-Mar'!C32,".",'Access-Mar'!D32)</f>
        <v>02.846</v>
      </c>
      <c r="D32" s="31" t="str">
        <f>CONCATENATE('Access-Mar'!E32,".",'Access-Mar'!G32)</f>
        <v>0569.09HB</v>
      </c>
      <c r="E32" s="32" t="str">
        <f>+'Access-Mar'!F32</f>
        <v>PRESTACAO JURISDICIONAL NA JUSTICA FEDERAL</v>
      </c>
      <c r="F32" s="32" t="str">
        <f>+'Access-Mar'!H32</f>
        <v>CONTRIBUICAO DA UNIAO, DE SUAS AUTARQUIAS E FUNDACOES PARA O</v>
      </c>
      <c r="G32" s="31" t="str">
        <f>IF('Access-Mar'!I32="1","F","S")</f>
        <v>F</v>
      </c>
      <c r="H32" s="31" t="str">
        <f>+'Access-Mar'!J32</f>
        <v>0100</v>
      </c>
      <c r="I32" s="32" t="str">
        <f>+'Access-Mar'!K32</f>
        <v>RECURSOS ORDINARIOS</v>
      </c>
      <c r="J32" s="31" t="str">
        <f>+'Access-Mar'!L32</f>
        <v>1</v>
      </c>
      <c r="K32" s="50"/>
      <c r="L32" s="50"/>
      <c r="M32" s="50"/>
      <c r="N32" s="50">
        <f>+K32+L32-M32</f>
        <v>0</v>
      </c>
      <c r="O32" s="50"/>
      <c r="P32" s="34">
        <f>'Access-Mar'!M32</f>
        <v>15179588.43</v>
      </c>
      <c r="Q32" s="34"/>
      <c r="R32" s="34">
        <f>N32-O32+P32</f>
        <v>15179588.43</v>
      </c>
      <c r="S32" s="39">
        <f>'Access-Mar'!N32</f>
        <v>15179588.43</v>
      </c>
      <c r="T32" s="35">
        <f>IF(R32&gt;0,S32/R32,0)</f>
        <v>1</v>
      </c>
      <c r="U32" s="34">
        <f>'Access-Mar'!O32</f>
        <v>15179588.43</v>
      </c>
      <c r="V32" s="35">
        <f>IF(R32&gt;0,U32/R32,0)</f>
        <v>1</v>
      </c>
      <c r="W32" s="34">
        <f>'Access-Mar'!P32</f>
        <v>15179588.43</v>
      </c>
      <c r="X32" s="35">
        <f>IF(R32&gt;0,W32/R32,0)</f>
        <v>1</v>
      </c>
    </row>
    <row r="33" spans="1:24" ht="25.5" customHeight="1" thickBot="1" x14ac:dyDescent="0.25">
      <c r="A33" s="31" t="str">
        <f>+'Access-Mar'!A33</f>
        <v>12104</v>
      </c>
      <c r="B33" s="32" t="str">
        <f>+'Access-Mar'!B33</f>
        <v>TRIBUNAL REGIONAL FEDERAL DA 3A. REGIAO</v>
      </c>
      <c r="C33" s="31" t="str">
        <f>CONCATENATE('Access-Mar'!C33,".",'Access-Mar'!D33)</f>
        <v>09.272</v>
      </c>
      <c r="D33" s="31" t="str">
        <f>CONCATENATE('Access-Mar'!E33,".",'Access-Mar'!G33)</f>
        <v>0089.0181</v>
      </c>
      <c r="E33" s="32" t="str">
        <f>+'Access-Mar'!F33</f>
        <v>PREVIDENCIA DE INATIVOS E PENSIONISTAS DA UNIAO</v>
      </c>
      <c r="F33" s="32" t="str">
        <f>+'Access-Mar'!H33</f>
        <v>APOSENTADORIAS E PENSOES - SERVIDORES CIVIS</v>
      </c>
      <c r="G33" s="31" t="str">
        <f>IF('Access-Mar'!I33="1","F","S")</f>
        <v>S</v>
      </c>
      <c r="H33" s="31" t="str">
        <f>+'Access-Mar'!J33</f>
        <v>0169</v>
      </c>
      <c r="I33" s="32" t="str">
        <f>+'Access-Mar'!K33</f>
        <v>CONTRIB.PATRONAL P/PLANO DE SEGURID.SOC.SERV.</v>
      </c>
      <c r="J33" s="31" t="str">
        <f>+'Access-Mar'!L33</f>
        <v>1</v>
      </c>
      <c r="K33" s="50"/>
      <c r="L33" s="50"/>
      <c r="M33" s="50"/>
      <c r="N33" s="50">
        <f>+K33+L33-M33</f>
        <v>0</v>
      </c>
      <c r="O33" s="50"/>
      <c r="P33" s="34">
        <f>'Access-Mar'!M33</f>
        <v>26134843.620000001</v>
      </c>
      <c r="Q33" s="34"/>
      <c r="R33" s="34">
        <f>N33-O33+P33</f>
        <v>26134843.620000001</v>
      </c>
      <c r="S33" s="39">
        <f>'Access-Mar'!N33</f>
        <v>26134843.620000001</v>
      </c>
      <c r="T33" s="35">
        <f>IF(R33&gt;0,S33/R33,0)</f>
        <v>1</v>
      </c>
      <c r="U33" s="34">
        <f>'Access-Mar'!O33</f>
        <v>26134843.620000001</v>
      </c>
      <c r="V33" s="35">
        <f>IF(R33&gt;0,U33/R33,0)</f>
        <v>1</v>
      </c>
      <c r="W33" s="34">
        <f>'Access-Mar'!P33</f>
        <v>25818328.399999999</v>
      </c>
      <c r="X33" s="35">
        <f>IF(R33&gt;0,W33/R33,0)</f>
        <v>0.98788914811957074</v>
      </c>
    </row>
    <row r="34" spans="1:24" ht="25.5" customHeight="1" thickBot="1" x14ac:dyDescent="0.25">
      <c r="A34" s="67" t="s">
        <v>114</v>
      </c>
      <c r="B34" s="68"/>
      <c r="C34" s="68"/>
      <c r="D34" s="68"/>
      <c r="E34" s="68"/>
      <c r="F34" s="68"/>
      <c r="G34" s="68"/>
      <c r="H34" s="68"/>
      <c r="I34" s="68"/>
      <c r="J34" s="69"/>
      <c r="K34" s="36">
        <v>0</v>
      </c>
      <c r="L34" s="36">
        <v>0</v>
      </c>
      <c r="M34" s="36">
        <v>0</v>
      </c>
      <c r="N34" s="36">
        <v>0</v>
      </c>
      <c r="O34" s="36">
        <v>0</v>
      </c>
      <c r="P34" s="52">
        <f>SUM(P10:P33)</f>
        <v>251573644.15000004</v>
      </c>
      <c r="Q34" s="52">
        <f>SUM(Q10:Q33)</f>
        <v>0</v>
      </c>
      <c r="R34" s="52">
        <f>SUM(R10:R33)</f>
        <v>251573644.15000004</v>
      </c>
      <c r="S34" s="52">
        <f>SUM(S10:S33)</f>
        <v>216977907.01999998</v>
      </c>
      <c r="T34" s="43">
        <f t="shared" si="2"/>
        <v>0.86248266487974212</v>
      </c>
      <c r="U34" s="52">
        <f>SUM(U10:U33)</f>
        <v>156796681.76000002</v>
      </c>
      <c r="V34" s="43">
        <f t="shared" si="3"/>
        <v>0.62326354690203745</v>
      </c>
      <c r="W34" s="52">
        <f>SUM(W10:W33)</f>
        <v>153997076.22000003</v>
      </c>
      <c r="X34" s="43">
        <f t="shared" si="4"/>
        <v>0.61213517314309651</v>
      </c>
    </row>
    <row r="35" spans="1:24" ht="25.5" customHeight="1" x14ac:dyDescent="0.2">
      <c r="A35" s="7" t="s">
        <v>115</v>
      </c>
      <c r="B35" s="7"/>
      <c r="C35" s="7"/>
      <c r="D35" s="7"/>
      <c r="E35" s="7"/>
      <c r="F35" s="7"/>
      <c r="G35" s="7"/>
      <c r="H35" s="8"/>
      <c r="I35" s="8"/>
      <c r="J35" s="8"/>
      <c r="K35" s="7"/>
      <c r="L35" s="7"/>
      <c r="M35" s="7"/>
      <c r="N35" s="7"/>
      <c r="O35" s="7"/>
      <c r="P35" s="7"/>
      <c r="Q35" s="7"/>
      <c r="R35" s="7"/>
      <c r="S35" s="7"/>
      <c r="T35" s="7"/>
      <c r="U35" s="45"/>
      <c r="V35" s="7"/>
      <c r="W35" s="45"/>
      <c r="X35" s="7"/>
    </row>
    <row r="36" spans="1:24" ht="25.5" customHeight="1" x14ac:dyDescent="0.2">
      <c r="A36" s="7" t="s">
        <v>116</v>
      </c>
      <c r="B36" s="53"/>
      <c r="C36" s="7"/>
      <c r="D36" s="7"/>
      <c r="E36" s="7"/>
      <c r="F36" s="7"/>
      <c r="G36" s="7"/>
      <c r="H36" s="8"/>
      <c r="I36" s="8"/>
      <c r="J36" s="8"/>
      <c r="K36" s="7"/>
      <c r="L36" s="7"/>
      <c r="M36" s="7"/>
      <c r="N36" s="7"/>
      <c r="O36" s="7"/>
      <c r="P36" s="7"/>
      <c r="Q36" s="7"/>
      <c r="R36" s="7"/>
      <c r="S36" s="7"/>
      <c r="T36" s="7"/>
      <c r="U36" s="45"/>
      <c r="V36" s="7"/>
      <c r="W36" s="45"/>
      <c r="X36" s="7"/>
    </row>
  </sheetData>
  <mergeCells count="17">
    <mergeCell ref="N7:N8"/>
    <mergeCell ref="O7:O8"/>
    <mergeCell ref="A34:J34"/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  <mergeCell ref="H8:I8"/>
    <mergeCell ref="J8:J9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4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6"/>
  <sheetViews>
    <sheetView showGridLines="0" view="pageBreakPreview" zoomScale="65" zoomScaleNormal="100" zoomScaleSheetLayoutView="65" workbookViewId="0">
      <selection activeCell="D6" sqref="D6"/>
    </sheetView>
  </sheetViews>
  <sheetFormatPr defaultRowHeight="25.5" customHeight="1" x14ac:dyDescent="0.2"/>
  <cols>
    <col min="1" max="1" width="15.28515625" style="2" customWidth="1"/>
    <col min="2" max="2" width="39" style="2" customWidth="1"/>
    <col min="3" max="3" width="11.85546875" style="2" customWidth="1"/>
    <col min="4" max="4" width="19.28515625" style="2" customWidth="1"/>
    <col min="5" max="5" width="44.7109375" style="2" customWidth="1"/>
    <col min="6" max="6" width="61.5703125" style="2" customWidth="1"/>
    <col min="7" max="7" width="8.140625" style="1" customWidth="1"/>
    <col min="8" max="8" width="9.140625" style="1"/>
    <col min="9" max="9" width="36" style="1" customWidth="1"/>
    <col min="10" max="10" width="9.140625" style="1"/>
    <col min="11" max="11" width="13.28515625" style="1" customWidth="1"/>
    <col min="12" max="12" width="12" style="1" customWidth="1"/>
    <col min="13" max="13" width="13.85546875" style="1" customWidth="1"/>
    <col min="14" max="14" width="11.140625" style="1" customWidth="1"/>
    <col min="15" max="15" width="15.85546875" style="1" customWidth="1"/>
    <col min="16" max="16" width="13.5703125" style="3" customWidth="1"/>
    <col min="17" max="17" width="11" style="1" customWidth="1"/>
    <col min="18" max="18" width="13" style="3" customWidth="1"/>
    <col min="19" max="19" width="14" style="1" customWidth="1"/>
    <col min="20" max="20" width="9.28515625" style="3" bestFit="1" customWidth="1"/>
    <col min="21" max="21" width="14" style="4" customWidth="1"/>
    <col min="22" max="22" width="9.28515625" style="4" bestFit="1" customWidth="1"/>
    <col min="23" max="23" width="14" style="4" customWidth="1"/>
    <col min="24" max="24" width="9.28515625" style="4" bestFit="1" customWidth="1"/>
    <col min="25" max="16384" width="9.140625" style="4"/>
  </cols>
  <sheetData>
    <row r="1" spans="1:24" ht="25.5" customHeight="1" x14ac:dyDescent="0.2">
      <c r="A1" s="6" t="s">
        <v>80</v>
      </c>
      <c r="B1" s="6"/>
      <c r="C1" s="6"/>
      <c r="D1" s="6"/>
      <c r="E1" s="7"/>
      <c r="F1" s="7"/>
      <c r="G1" s="7"/>
      <c r="H1" s="8"/>
      <c r="I1" s="8"/>
      <c r="J1" s="8"/>
      <c r="K1" s="7"/>
      <c r="L1" s="7"/>
      <c r="M1" s="7"/>
      <c r="N1" s="7"/>
      <c r="O1" s="7"/>
      <c r="P1" s="7"/>
      <c r="Q1" s="7"/>
      <c r="R1" s="7"/>
      <c r="S1" s="7"/>
      <c r="T1" s="7"/>
      <c r="U1" s="45"/>
      <c r="V1" s="7"/>
      <c r="W1" s="45"/>
      <c r="X1" s="7"/>
    </row>
    <row r="2" spans="1:24" ht="25.5" customHeight="1" x14ac:dyDescent="0.2">
      <c r="A2" s="6" t="s">
        <v>81</v>
      </c>
      <c r="B2" s="6" t="s">
        <v>82</v>
      </c>
      <c r="C2" s="6"/>
      <c r="D2" s="6"/>
      <c r="E2" s="7"/>
      <c r="F2" s="7"/>
      <c r="G2" s="7"/>
      <c r="H2" s="8"/>
      <c r="I2" s="8"/>
      <c r="J2" s="8"/>
      <c r="K2" s="7"/>
      <c r="L2" s="7"/>
      <c r="M2" s="7"/>
      <c r="N2" s="7"/>
      <c r="O2" s="7"/>
      <c r="P2" s="7"/>
      <c r="Q2" s="7"/>
      <c r="R2" s="7"/>
      <c r="S2" s="7"/>
      <c r="T2" s="7"/>
      <c r="U2" s="45"/>
      <c r="V2" s="7"/>
      <c r="W2" s="45"/>
      <c r="X2" s="7"/>
    </row>
    <row r="3" spans="1:24" ht="25.5" customHeight="1" x14ac:dyDescent="0.2">
      <c r="A3" s="6" t="s">
        <v>83</v>
      </c>
      <c r="B3" s="46" t="s">
        <v>117</v>
      </c>
      <c r="C3" s="46"/>
      <c r="D3" s="46"/>
      <c r="E3" s="7"/>
      <c r="F3" s="7"/>
      <c r="G3" s="7"/>
      <c r="H3" s="8"/>
      <c r="I3" s="8"/>
      <c r="J3" s="8"/>
      <c r="K3" s="7"/>
      <c r="L3" s="7"/>
      <c r="M3" s="7"/>
      <c r="N3" s="7"/>
      <c r="O3" s="7"/>
      <c r="P3" s="7"/>
      <c r="Q3" s="7"/>
      <c r="R3" s="7"/>
      <c r="S3" s="7"/>
      <c r="T3" s="7"/>
      <c r="U3" s="45"/>
      <c r="V3" s="7"/>
      <c r="W3" s="45"/>
      <c r="X3" s="7"/>
    </row>
    <row r="4" spans="1:24" ht="25.5" customHeight="1" x14ac:dyDescent="0.2">
      <c r="A4" s="9" t="s">
        <v>84</v>
      </c>
      <c r="B4" s="10">
        <v>42826</v>
      </c>
      <c r="C4" s="11"/>
      <c r="D4" s="9"/>
      <c r="E4" s="7"/>
      <c r="F4" s="7"/>
      <c r="G4" s="7"/>
      <c r="H4" s="8"/>
      <c r="I4" s="8"/>
      <c r="J4" s="8"/>
      <c r="K4" s="7"/>
      <c r="L4" s="7"/>
      <c r="M4" s="7"/>
      <c r="N4" s="7"/>
      <c r="O4" s="7"/>
      <c r="P4" s="7"/>
      <c r="Q4" s="7"/>
      <c r="R4" s="7"/>
      <c r="S4" s="7"/>
      <c r="T4" s="7"/>
      <c r="U4" s="45"/>
      <c r="V4" s="7"/>
      <c r="W4" s="45"/>
      <c r="X4" s="7"/>
    </row>
    <row r="5" spans="1:24" ht="25.5" customHeight="1" x14ac:dyDescent="0.2">
      <c r="A5" s="74" t="s">
        <v>85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</row>
    <row r="6" spans="1:24" ht="25.5" customHeight="1" thickBot="1" x14ac:dyDescent="0.25">
      <c r="A6" s="7"/>
      <c r="B6" s="7"/>
      <c r="C6" s="7"/>
      <c r="D6" s="7"/>
      <c r="E6" s="7"/>
      <c r="F6" s="7"/>
      <c r="G6" s="7"/>
      <c r="H6" s="8"/>
      <c r="I6" s="8"/>
      <c r="J6" s="8"/>
      <c r="K6" s="7"/>
      <c r="L6" s="7"/>
      <c r="M6" s="7"/>
      <c r="N6" s="7"/>
      <c r="O6" s="7"/>
      <c r="P6" s="7"/>
      <c r="Q6" s="7"/>
      <c r="R6" s="7"/>
      <c r="S6" s="7"/>
      <c r="T6" s="7"/>
      <c r="U6" s="45"/>
      <c r="V6" s="7"/>
      <c r="W6" s="45"/>
      <c r="X6" s="7"/>
    </row>
    <row r="7" spans="1:24" ht="25.5" customHeight="1" thickBot="1" x14ac:dyDescent="0.25">
      <c r="A7" s="72" t="s">
        <v>86</v>
      </c>
      <c r="B7" s="75"/>
      <c r="C7" s="75"/>
      <c r="D7" s="75"/>
      <c r="E7" s="75"/>
      <c r="F7" s="75"/>
      <c r="G7" s="75"/>
      <c r="H7" s="75"/>
      <c r="I7" s="75"/>
      <c r="J7" s="73"/>
      <c r="K7" s="70" t="s">
        <v>3</v>
      </c>
      <c r="L7" s="67" t="s">
        <v>87</v>
      </c>
      <c r="M7" s="69"/>
      <c r="N7" s="70" t="s">
        <v>88</v>
      </c>
      <c r="O7" s="70" t="s">
        <v>89</v>
      </c>
      <c r="P7" s="72" t="s">
        <v>90</v>
      </c>
      <c r="Q7" s="73"/>
      <c r="R7" s="70" t="s">
        <v>6</v>
      </c>
      <c r="S7" s="72" t="s">
        <v>91</v>
      </c>
      <c r="T7" s="75"/>
      <c r="U7" s="75"/>
      <c r="V7" s="75"/>
      <c r="W7" s="75"/>
      <c r="X7" s="73"/>
    </row>
    <row r="8" spans="1:24" ht="25.5" customHeight="1" x14ac:dyDescent="0.2">
      <c r="A8" s="78" t="s">
        <v>23</v>
      </c>
      <c r="B8" s="79"/>
      <c r="C8" s="76" t="s">
        <v>92</v>
      </c>
      <c r="D8" s="76" t="s">
        <v>93</v>
      </c>
      <c r="E8" s="80" t="s">
        <v>94</v>
      </c>
      <c r="F8" s="81"/>
      <c r="G8" s="76" t="s">
        <v>0</v>
      </c>
      <c r="H8" s="65" t="s">
        <v>2</v>
      </c>
      <c r="I8" s="66"/>
      <c r="J8" s="76" t="s">
        <v>1</v>
      </c>
      <c r="K8" s="71"/>
      <c r="L8" s="12" t="s">
        <v>95</v>
      </c>
      <c r="M8" s="12" t="s">
        <v>96</v>
      </c>
      <c r="N8" s="71"/>
      <c r="O8" s="71"/>
      <c r="P8" s="14" t="s">
        <v>4</v>
      </c>
      <c r="Q8" s="14" t="s">
        <v>5</v>
      </c>
      <c r="R8" s="71"/>
      <c r="S8" s="13" t="s">
        <v>7</v>
      </c>
      <c r="T8" s="15" t="s">
        <v>8</v>
      </c>
      <c r="U8" s="13" t="s">
        <v>9</v>
      </c>
      <c r="V8" s="16" t="s">
        <v>8</v>
      </c>
      <c r="W8" s="17" t="s">
        <v>10</v>
      </c>
      <c r="X8" s="16" t="s">
        <v>8</v>
      </c>
    </row>
    <row r="9" spans="1:24" ht="25.5" customHeight="1" thickBot="1" x14ac:dyDescent="0.25">
      <c r="A9" s="18" t="s">
        <v>97</v>
      </c>
      <c r="B9" s="18" t="s">
        <v>98</v>
      </c>
      <c r="C9" s="77"/>
      <c r="D9" s="77"/>
      <c r="E9" s="19" t="s">
        <v>99</v>
      </c>
      <c r="F9" s="19" t="s">
        <v>100</v>
      </c>
      <c r="G9" s="77"/>
      <c r="H9" s="19" t="s">
        <v>97</v>
      </c>
      <c r="I9" s="19" t="s">
        <v>98</v>
      </c>
      <c r="J9" s="77"/>
      <c r="K9" s="18" t="s">
        <v>101</v>
      </c>
      <c r="L9" s="20" t="s">
        <v>102</v>
      </c>
      <c r="M9" s="20" t="s">
        <v>103</v>
      </c>
      <c r="N9" s="20" t="s">
        <v>104</v>
      </c>
      <c r="O9" s="20" t="s">
        <v>105</v>
      </c>
      <c r="P9" s="20" t="s">
        <v>12</v>
      </c>
      <c r="Q9" s="20" t="s">
        <v>106</v>
      </c>
      <c r="R9" s="18" t="s">
        <v>107</v>
      </c>
      <c r="S9" s="21" t="s">
        <v>108</v>
      </c>
      <c r="T9" s="22" t="s">
        <v>109</v>
      </c>
      <c r="U9" s="21" t="s">
        <v>110</v>
      </c>
      <c r="V9" s="22" t="s">
        <v>111</v>
      </c>
      <c r="W9" s="23" t="s">
        <v>112</v>
      </c>
      <c r="X9" s="22" t="s">
        <v>113</v>
      </c>
    </row>
    <row r="10" spans="1:24" ht="25.5" customHeight="1" x14ac:dyDescent="0.2">
      <c r="A10" s="24" t="str">
        <f>+'Access-Abr'!A10</f>
        <v>12104</v>
      </c>
      <c r="B10" s="25" t="str">
        <f>+'Access-Abr'!B10</f>
        <v>TRIBUNAL REGIONAL FEDERAL DA 3A. REGIAO</v>
      </c>
      <c r="C10" s="26" t="str">
        <f>CONCATENATE('Access-Abr'!C10,".",'Access-Abr'!D10)</f>
        <v>02.061</v>
      </c>
      <c r="D10" s="26" t="str">
        <f>CONCATENATE('Access-Abr'!E10,".",'Access-Abr'!G10)</f>
        <v>0569.4224</v>
      </c>
      <c r="E10" s="25" t="str">
        <f>+'Access-Abr'!F10</f>
        <v>PRESTACAO JURISDICIONAL NA JUSTICA FEDERAL</v>
      </c>
      <c r="F10" s="27" t="str">
        <f>+'Access-Abr'!H10</f>
        <v>ASSISTENCIA JURIDICA A PESSOAS CARENTES</v>
      </c>
      <c r="G10" s="24" t="str">
        <f>IF('Access-Abr'!I10="1","F","S")</f>
        <v>F</v>
      </c>
      <c r="H10" s="24" t="str">
        <f>+'Access-Abr'!J10</f>
        <v>0100</v>
      </c>
      <c r="I10" s="28" t="str">
        <f>+'Access-Abr'!K10</f>
        <v>RECURSOS ORDINARIOS</v>
      </c>
      <c r="J10" s="24" t="str">
        <f>+'Access-Abr'!L10</f>
        <v>3</v>
      </c>
      <c r="K10" s="47"/>
      <c r="L10" s="48"/>
      <c r="M10" s="48"/>
      <c r="N10" s="49">
        <f>+K10+L10-M10</f>
        <v>0</v>
      </c>
      <c r="O10" s="47"/>
      <c r="P10" s="29">
        <f>'Access-Abr'!M10</f>
        <v>15000</v>
      </c>
      <c r="Q10" s="29"/>
      <c r="R10" s="29">
        <f>N10-O10+P10</f>
        <v>15000</v>
      </c>
      <c r="S10" s="55">
        <f>'Access-Abr'!N10</f>
        <v>15000</v>
      </c>
      <c r="T10" s="44">
        <f>IF(R10&gt;0,S10/R10,0)</f>
        <v>1</v>
      </c>
      <c r="U10" s="29">
        <f>'Access-Abr'!O10</f>
        <v>1104.3</v>
      </c>
      <c r="V10" s="30">
        <f>IF(R10&gt;0,U10/R10,0)</f>
        <v>7.3619999999999991E-2</v>
      </c>
      <c r="W10" s="29">
        <f>'Access-Abr'!P10</f>
        <v>1104.3</v>
      </c>
      <c r="X10" s="30">
        <f>IF(R10&gt;0,W10/R10,0)</f>
        <v>7.3619999999999991E-2</v>
      </c>
    </row>
    <row r="11" spans="1:24" ht="25.5" customHeight="1" x14ac:dyDescent="0.2">
      <c r="A11" s="31" t="str">
        <f>+'Access-Abr'!A11</f>
        <v>12104</v>
      </c>
      <c r="B11" s="32" t="str">
        <f>+'Access-Abr'!B11</f>
        <v>TRIBUNAL REGIONAL FEDERAL DA 3A. REGIAO</v>
      </c>
      <c r="C11" s="31" t="str">
        <f>CONCATENATE('Access-Abr'!C11,".",'Access-Abr'!D11)</f>
        <v>02.061</v>
      </c>
      <c r="D11" s="31" t="str">
        <f>CONCATENATE('Access-Abr'!E11,".",'Access-Abr'!G11)</f>
        <v>0569.4257</v>
      </c>
      <c r="E11" s="32" t="str">
        <f>+'Access-Abr'!F11</f>
        <v>PRESTACAO JURISDICIONAL NA JUSTICA FEDERAL</v>
      </c>
      <c r="F11" s="33" t="str">
        <f>+'Access-Abr'!H11</f>
        <v>JULGAMENTO DE CAUSAS NA JUSTICA FEDERAL</v>
      </c>
      <c r="G11" s="31" t="str">
        <f>IF('Access-Abr'!I11="1","F","S")</f>
        <v>F</v>
      </c>
      <c r="H11" s="31" t="str">
        <f>+'Access-Abr'!J11</f>
        <v>0100</v>
      </c>
      <c r="I11" s="32" t="str">
        <f>+'Access-Abr'!K11</f>
        <v>RECURSOS ORDINARIOS</v>
      </c>
      <c r="J11" s="31" t="str">
        <f>+'Access-Abr'!L11</f>
        <v>4</v>
      </c>
      <c r="K11" s="50"/>
      <c r="L11" s="50"/>
      <c r="M11" s="50"/>
      <c r="N11" s="51">
        <f t="shared" ref="N11:N29" si="0">+K11+L11-M11</f>
        <v>0</v>
      </c>
      <c r="O11" s="50"/>
      <c r="P11" s="34">
        <f>'Access-Abr'!M11</f>
        <v>2184875</v>
      </c>
      <c r="Q11" s="34"/>
      <c r="R11" s="34">
        <f t="shared" ref="R11:R29" si="1">N11-O11+P11</f>
        <v>2184875</v>
      </c>
      <c r="S11" s="39">
        <f>'Access-Abr'!N11</f>
        <v>47936.37</v>
      </c>
      <c r="T11" s="35">
        <f t="shared" ref="T11:T34" si="2">IF(R11&gt;0,S11/R11,0)</f>
        <v>2.1940097259568626E-2</v>
      </c>
      <c r="U11" s="34">
        <f>'Access-Abr'!O11</f>
        <v>624</v>
      </c>
      <c r="V11" s="35">
        <f t="shared" ref="V11:V34" si="3">IF(R11&gt;0,U11/R11,0)</f>
        <v>2.8559986269237369E-4</v>
      </c>
      <c r="W11" s="34">
        <f>'Access-Abr'!P11</f>
        <v>624</v>
      </c>
      <c r="X11" s="35">
        <f t="shared" ref="X11:X34" si="4">IF(R11&gt;0,W11/R11,0)</f>
        <v>2.8559986269237369E-4</v>
      </c>
    </row>
    <row r="12" spans="1:24" ht="25.5" customHeight="1" x14ac:dyDescent="0.2">
      <c r="A12" s="31" t="str">
        <f>+'Access-Abr'!A12</f>
        <v>12104</v>
      </c>
      <c r="B12" s="32" t="str">
        <f>+'Access-Abr'!B12</f>
        <v>TRIBUNAL REGIONAL FEDERAL DA 3A. REGIAO</v>
      </c>
      <c r="C12" s="31" t="str">
        <f>CONCATENATE('Access-Abr'!C12,".",'Access-Abr'!D12)</f>
        <v>02.061</v>
      </c>
      <c r="D12" s="31" t="str">
        <f>CONCATENATE('Access-Abr'!E12,".",'Access-Abr'!G12)</f>
        <v>0569.4257</v>
      </c>
      <c r="E12" s="32" t="str">
        <f>+'Access-Abr'!F12</f>
        <v>PRESTACAO JURISDICIONAL NA JUSTICA FEDERAL</v>
      </c>
      <c r="F12" s="32" t="str">
        <f>+'Access-Abr'!H12</f>
        <v>JULGAMENTO DE CAUSAS NA JUSTICA FEDERAL</v>
      </c>
      <c r="G12" s="31" t="str">
        <f>IF('Access-Abr'!I12="1","F","S")</f>
        <v>F</v>
      </c>
      <c r="H12" s="31" t="str">
        <f>+'Access-Abr'!J12</f>
        <v>0100</v>
      </c>
      <c r="I12" s="32" t="str">
        <f>+'Access-Abr'!K12</f>
        <v>RECURSOS ORDINARIOS</v>
      </c>
      <c r="J12" s="31" t="str">
        <f>+'Access-Abr'!L12</f>
        <v>3</v>
      </c>
      <c r="K12" s="34"/>
      <c r="L12" s="34"/>
      <c r="M12" s="34"/>
      <c r="N12" s="50">
        <f t="shared" si="0"/>
        <v>0</v>
      </c>
      <c r="O12" s="34"/>
      <c r="P12" s="34">
        <f>'Access-Abr'!M12</f>
        <v>43419953</v>
      </c>
      <c r="Q12" s="34"/>
      <c r="R12" s="34">
        <f t="shared" si="1"/>
        <v>43419953</v>
      </c>
      <c r="S12" s="39">
        <f>'Access-Abr'!N12</f>
        <v>35762790.840000004</v>
      </c>
      <c r="T12" s="35">
        <f t="shared" si="2"/>
        <v>0.82364876903482609</v>
      </c>
      <c r="U12" s="34">
        <f>'Access-Abr'!O12</f>
        <v>9024270.7699999996</v>
      </c>
      <c r="V12" s="35">
        <f t="shared" si="3"/>
        <v>0.20783695389997311</v>
      </c>
      <c r="W12" s="34">
        <f>'Access-Abr'!P12</f>
        <v>7936103.71</v>
      </c>
      <c r="X12" s="35">
        <f t="shared" si="4"/>
        <v>0.18277550208310911</v>
      </c>
    </row>
    <row r="13" spans="1:24" ht="25.5" customHeight="1" x14ac:dyDescent="0.2">
      <c r="A13" s="31" t="str">
        <f>+'Access-Abr'!A13</f>
        <v>12104</v>
      </c>
      <c r="B13" s="32" t="str">
        <f>+'Access-Abr'!B13</f>
        <v>TRIBUNAL REGIONAL FEDERAL DA 3A. REGIAO</v>
      </c>
      <c r="C13" s="31" t="str">
        <f>CONCATENATE('Access-Abr'!C13,".",'Access-Abr'!D13)</f>
        <v>02.061</v>
      </c>
      <c r="D13" s="31" t="str">
        <f>CONCATENATE('Access-Abr'!E13,".",'Access-Abr'!G13)</f>
        <v>0569.4257</v>
      </c>
      <c r="E13" s="32" t="str">
        <f>+'Access-Abr'!F13</f>
        <v>PRESTACAO JURISDICIONAL NA JUSTICA FEDERAL</v>
      </c>
      <c r="F13" s="32" t="str">
        <f>+'Access-Abr'!H13</f>
        <v>JULGAMENTO DE CAUSAS NA JUSTICA FEDERAL</v>
      </c>
      <c r="G13" s="31" t="str">
        <f>IF('Access-Abr'!I13="1","F","S")</f>
        <v>F</v>
      </c>
      <c r="H13" s="31" t="str">
        <f>+'Access-Abr'!J13</f>
        <v>0127</v>
      </c>
      <c r="I13" s="32" t="str">
        <f>+'Access-Abr'!K13</f>
        <v>CUSTAS E EMOLUMENTOS - PODER JUDICIARIO</v>
      </c>
      <c r="J13" s="31" t="str">
        <f>+'Access-Abr'!L13</f>
        <v>3</v>
      </c>
      <c r="K13" s="34"/>
      <c r="L13" s="34"/>
      <c r="M13" s="34"/>
      <c r="N13" s="50">
        <f t="shared" si="0"/>
        <v>0</v>
      </c>
      <c r="O13" s="34"/>
      <c r="P13" s="34">
        <f>'Access-Abr'!M13</f>
        <v>6790890</v>
      </c>
      <c r="Q13" s="34"/>
      <c r="R13" s="34">
        <f t="shared" si="1"/>
        <v>6790890</v>
      </c>
      <c r="S13" s="39">
        <f>'Access-Abr'!N13</f>
        <v>5262594.93</v>
      </c>
      <c r="T13" s="35">
        <f t="shared" si="2"/>
        <v>0.77494922315042647</v>
      </c>
      <c r="U13" s="34">
        <f>'Access-Abr'!O13</f>
        <v>2085482.6</v>
      </c>
      <c r="V13" s="35">
        <f t="shared" si="3"/>
        <v>0.30710004137896507</v>
      </c>
      <c r="W13" s="34">
        <f>'Access-Abr'!P13</f>
        <v>1957646.54</v>
      </c>
      <c r="X13" s="35">
        <f t="shared" si="4"/>
        <v>0.28827540130969581</v>
      </c>
    </row>
    <row r="14" spans="1:24" ht="25.5" customHeight="1" x14ac:dyDescent="0.2">
      <c r="A14" s="31" t="str">
        <f>+'Access-Abr'!A14</f>
        <v>12104</v>
      </c>
      <c r="B14" s="32" t="str">
        <f>+'Access-Abr'!B14</f>
        <v>TRIBUNAL REGIONAL FEDERAL DA 3A. REGIAO</v>
      </c>
      <c r="C14" s="31" t="str">
        <f>CONCATENATE('Access-Abr'!C14,".",'Access-Abr'!D14)</f>
        <v>02.061</v>
      </c>
      <c r="D14" s="31" t="str">
        <f>CONCATENATE('Access-Abr'!E14,".",'Access-Abr'!G14)</f>
        <v>0569.4257</v>
      </c>
      <c r="E14" s="32" t="str">
        <f>+'Access-Abr'!F14</f>
        <v>PRESTACAO JURISDICIONAL NA JUSTICA FEDERAL</v>
      </c>
      <c r="F14" s="32" t="str">
        <f>+'Access-Abr'!H14</f>
        <v>JULGAMENTO DE CAUSAS NA JUSTICA FEDERAL</v>
      </c>
      <c r="G14" s="31" t="str">
        <f>IF('Access-Abr'!I14="1","F","S")</f>
        <v>F</v>
      </c>
      <c r="H14" s="31" t="str">
        <f>+'Access-Abr'!J14</f>
        <v>0150</v>
      </c>
      <c r="I14" s="32" t="str">
        <f>+'Access-Abr'!K14</f>
        <v>RECURSOS NAO-FINANCEIROS DIRETAM. ARRECADADOS</v>
      </c>
      <c r="J14" s="31" t="str">
        <f>+'Access-Abr'!L14</f>
        <v>3</v>
      </c>
      <c r="K14" s="34"/>
      <c r="L14" s="34"/>
      <c r="M14" s="34"/>
      <c r="N14" s="50">
        <f t="shared" si="0"/>
        <v>0</v>
      </c>
      <c r="O14" s="34"/>
      <c r="P14" s="34">
        <f>'Access-Abr'!M14</f>
        <v>800000</v>
      </c>
      <c r="Q14" s="34"/>
      <c r="R14" s="34">
        <f t="shared" si="1"/>
        <v>800000</v>
      </c>
      <c r="S14" s="39">
        <f>'Access-Abr'!N14</f>
        <v>0</v>
      </c>
      <c r="T14" s="35">
        <f t="shared" si="2"/>
        <v>0</v>
      </c>
      <c r="U14" s="34">
        <f>'Access-Abr'!O14</f>
        <v>0</v>
      </c>
      <c r="V14" s="35">
        <f t="shared" si="3"/>
        <v>0</v>
      </c>
      <c r="W14" s="34">
        <f>'Access-Abr'!P14</f>
        <v>0</v>
      </c>
      <c r="X14" s="35">
        <f t="shared" si="4"/>
        <v>0</v>
      </c>
    </row>
    <row r="15" spans="1:24" ht="25.5" customHeight="1" x14ac:dyDescent="0.2">
      <c r="A15" s="31" t="str">
        <f>+'Access-Abr'!A15</f>
        <v>12104</v>
      </c>
      <c r="B15" s="32" t="str">
        <f>+'Access-Abr'!B15</f>
        <v>TRIBUNAL REGIONAL FEDERAL DA 3A. REGIAO</v>
      </c>
      <c r="C15" s="31" t="str">
        <f>CONCATENATE('Access-Abr'!C15,".",'Access-Abr'!D15)</f>
        <v>02.061</v>
      </c>
      <c r="D15" s="31" t="str">
        <f>CONCATENATE('Access-Abr'!E15,".",'Access-Abr'!G15)</f>
        <v>0569.4257</v>
      </c>
      <c r="E15" s="32" t="str">
        <f>+'Access-Abr'!F15</f>
        <v>PRESTACAO JURISDICIONAL NA JUSTICA FEDERAL</v>
      </c>
      <c r="F15" s="32" t="str">
        <f>+'Access-Abr'!H15</f>
        <v>JULGAMENTO DE CAUSAS NA JUSTICA FEDERAL</v>
      </c>
      <c r="G15" s="31" t="str">
        <f>IF('Access-Abr'!I15="1","F","S")</f>
        <v>F</v>
      </c>
      <c r="H15" s="31" t="str">
        <f>+'Access-Abr'!J15</f>
        <v>0181</v>
      </c>
      <c r="I15" s="32" t="str">
        <f>+'Access-Abr'!K15</f>
        <v>RECURSOS DE CONVENIOS</v>
      </c>
      <c r="J15" s="31" t="str">
        <f>+'Access-Abr'!L15</f>
        <v>4</v>
      </c>
      <c r="K15" s="50"/>
      <c r="L15" s="50"/>
      <c r="M15" s="50"/>
      <c r="N15" s="50">
        <f t="shared" si="0"/>
        <v>0</v>
      </c>
      <c r="O15" s="50"/>
      <c r="P15" s="34">
        <f>'Access-Abr'!M15</f>
        <v>4951378</v>
      </c>
      <c r="Q15" s="34"/>
      <c r="R15" s="34">
        <f t="shared" si="1"/>
        <v>4951378</v>
      </c>
      <c r="S15" s="39">
        <f>'Access-Abr'!N15</f>
        <v>0</v>
      </c>
      <c r="T15" s="35">
        <f t="shared" si="2"/>
        <v>0</v>
      </c>
      <c r="U15" s="34">
        <f>'Access-Abr'!O15</f>
        <v>0</v>
      </c>
      <c r="V15" s="35">
        <f t="shared" si="3"/>
        <v>0</v>
      </c>
      <c r="W15" s="34">
        <f>'Access-Abr'!P15</f>
        <v>0</v>
      </c>
      <c r="X15" s="35">
        <f t="shared" si="4"/>
        <v>0</v>
      </c>
    </row>
    <row r="16" spans="1:24" ht="25.5" customHeight="1" x14ac:dyDescent="0.2">
      <c r="A16" s="31" t="str">
        <f>+'Access-Abr'!A16</f>
        <v>12104</v>
      </c>
      <c r="B16" s="32" t="str">
        <f>+'Access-Abr'!B16</f>
        <v>TRIBUNAL REGIONAL FEDERAL DA 3A. REGIAO</v>
      </c>
      <c r="C16" s="31" t="str">
        <f>CONCATENATE('Access-Abr'!C16,".",'Access-Abr'!D16)</f>
        <v>02.061</v>
      </c>
      <c r="D16" s="31" t="str">
        <f>CONCATENATE('Access-Abr'!E16,".",'Access-Abr'!G16)</f>
        <v>0569.4257</v>
      </c>
      <c r="E16" s="32" t="str">
        <f>+'Access-Abr'!F16</f>
        <v>PRESTACAO JURISDICIONAL NA JUSTICA FEDERAL</v>
      </c>
      <c r="F16" s="32" t="str">
        <f>+'Access-Abr'!H16</f>
        <v>JULGAMENTO DE CAUSAS NA JUSTICA FEDERAL</v>
      </c>
      <c r="G16" s="31" t="str">
        <f>IF('Access-Abr'!I16="1","F","S")</f>
        <v>F</v>
      </c>
      <c r="H16" s="31" t="str">
        <f>+'Access-Abr'!J16</f>
        <v>0181</v>
      </c>
      <c r="I16" s="32" t="str">
        <f>+'Access-Abr'!K16</f>
        <v>RECURSOS DE CONVENIOS</v>
      </c>
      <c r="J16" s="31" t="str">
        <f>+'Access-Abr'!L16</f>
        <v>3</v>
      </c>
      <c r="K16" s="34"/>
      <c r="L16" s="34"/>
      <c r="M16" s="34"/>
      <c r="N16" s="50">
        <f t="shared" si="0"/>
        <v>0</v>
      </c>
      <c r="O16" s="34"/>
      <c r="P16" s="34">
        <f>'Access-Abr'!M16</f>
        <v>175000</v>
      </c>
      <c r="Q16" s="34"/>
      <c r="R16" s="34">
        <f t="shared" si="1"/>
        <v>175000</v>
      </c>
      <c r="S16" s="39">
        <f>'Access-Abr'!N16</f>
        <v>0</v>
      </c>
      <c r="T16" s="35">
        <f t="shared" si="2"/>
        <v>0</v>
      </c>
      <c r="U16" s="34">
        <f>'Access-Abr'!O16</f>
        <v>0</v>
      </c>
      <c r="V16" s="35">
        <f t="shared" si="3"/>
        <v>0</v>
      </c>
      <c r="W16" s="34">
        <f>'Access-Abr'!P16</f>
        <v>0</v>
      </c>
      <c r="X16" s="35">
        <f t="shared" si="4"/>
        <v>0</v>
      </c>
    </row>
    <row r="17" spans="1:24" ht="25.5" customHeight="1" x14ac:dyDescent="0.2">
      <c r="A17" s="31" t="str">
        <f>+'Access-Abr'!A17</f>
        <v>12104</v>
      </c>
      <c r="B17" s="32" t="str">
        <f>+'Access-Abr'!B17</f>
        <v>TRIBUNAL REGIONAL FEDERAL DA 3A. REGIAO</v>
      </c>
      <c r="C17" s="31" t="str">
        <f>CONCATENATE('Access-Abr'!C17,".",'Access-Abr'!D17)</f>
        <v>02.122</v>
      </c>
      <c r="D17" s="31" t="str">
        <f>CONCATENATE('Access-Abr'!E17,".",'Access-Abr'!G17)</f>
        <v>0569.12SU</v>
      </c>
      <c r="E17" s="32" t="str">
        <f>+'Access-Abr'!F17</f>
        <v>PRESTACAO JURISDICIONAL NA JUSTICA FEDERAL</v>
      </c>
      <c r="F17" s="32" t="str">
        <f>+'Access-Abr'!H17</f>
        <v>AQUISICAO DE EDIFICIO-ANEXO AO TRF 3. REGIAO EM SAO PAULO -</v>
      </c>
      <c r="G17" s="31" t="str">
        <f>IF('Access-Abr'!I17="1","F","S")</f>
        <v>F</v>
      </c>
      <c r="H17" s="31" t="str">
        <f>+'Access-Abr'!J17</f>
        <v>0100</v>
      </c>
      <c r="I17" s="32" t="str">
        <f>+'Access-Abr'!K17</f>
        <v>RECURSOS ORDINARIOS</v>
      </c>
      <c r="J17" s="31" t="str">
        <f>+'Access-Abr'!L17</f>
        <v>5</v>
      </c>
      <c r="K17" s="34"/>
      <c r="L17" s="34"/>
      <c r="M17" s="34"/>
      <c r="N17" s="50">
        <f t="shared" si="0"/>
        <v>0</v>
      </c>
      <c r="O17" s="34"/>
      <c r="P17" s="34">
        <f>'Access-Abr'!M17</f>
        <v>0</v>
      </c>
      <c r="Q17" s="34"/>
      <c r="R17" s="34">
        <f t="shared" si="1"/>
        <v>0</v>
      </c>
      <c r="S17" s="39">
        <f>'Access-Abr'!N17</f>
        <v>0</v>
      </c>
      <c r="T17" s="35">
        <f t="shared" si="2"/>
        <v>0</v>
      </c>
      <c r="U17" s="34">
        <f>'Access-Abr'!O17</f>
        <v>0</v>
      </c>
      <c r="V17" s="35">
        <f t="shared" si="3"/>
        <v>0</v>
      </c>
      <c r="W17" s="34">
        <f>'Access-Abr'!P17</f>
        <v>0</v>
      </c>
      <c r="X17" s="35">
        <f t="shared" si="4"/>
        <v>0</v>
      </c>
    </row>
    <row r="18" spans="1:24" ht="25.5" customHeight="1" x14ac:dyDescent="0.2">
      <c r="A18" s="31" t="str">
        <f>+'Access-Abr'!A18</f>
        <v>12104</v>
      </c>
      <c r="B18" s="32" t="str">
        <f>+'Access-Abr'!B18</f>
        <v>TRIBUNAL REGIONAL FEDERAL DA 3A. REGIAO</v>
      </c>
      <c r="C18" s="31" t="str">
        <f>CONCATENATE('Access-Abr'!C18,".",'Access-Abr'!D18)</f>
        <v>02.122</v>
      </c>
      <c r="D18" s="31" t="str">
        <f>CONCATENATE('Access-Abr'!E18,".",'Access-Abr'!G18)</f>
        <v>0569.12SU</v>
      </c>
      <c r="E18" s="32" t="str">
        <f>+'Access-Abr'!F18</f>
        <v>PRESTACAO JURISDICIONAL NA JUSTICA FEDERAL</v>
      </c>
      <c r="F18" s="32" t="str">
        <f>+'Access-Abr'!H18</f>
        <v>AQUISICAO DE EDIFICIO-ANEXO AO TRF 3. REGIAO EM SAO PAULO -</v>
      </c>
      <c r="G18" s="31" t="str">
        <f>IF('Access-Abr'!I18="1","F","S")</f>
        <v>F</v>
      </c>
      <c r="H18" s="31" t="str">
        <f>+'Access-Abr'!J18</f>
        <v>0188</v>
      </c>
      <c r="I18" s="32" t="str">
        <f>+'Access-Abr'!K18</f>
        <v>REMUNERACAO DAS DISPONIB. DO TESOURO NACIONAL</v>
      </c>
      <c r="J18" s="31" t="str">
        <f>+'Access-Abr'!L18</f>
        <v>5</v>
      </c>
      <c r="K18" s="50"/>
      <c r="L18" s="50"/>
      <c r="M18" s="50"/>
      <c r="N18" s="50">
        <f t="shared" si="0"/>
        <v>0</v>
      </c>
      <c r="O18" s="50"/>
      <c r="P18" s="34">
        <f>'Access-Abr'!M18</f>
        <v>0</v>
      </c>
      <c r="Q18" s="34"/>
      <c r="R18" s="34">
        <f t="shared" si="1"/>
        <v>0</v>
      </c>
      <c r="S18" s="39">
        <f>'Access-Abr'!N18</f>
        <v>0</v>
      </c>
      <c r="T18" s="35">
        <f t="shared" si="2"/>
        <v>0</v>
      </c>
      <c r="U18" s="34">
        <f>'Access-Abr'!O18</f>
        <v>0</v>
      </c>
      <c r="V18" s="35">
        <f t="shared" si="3"/>
        <v>0</v>
      </c>
      <c r="W18" s="34">
        <f>'Access-Abr'!P18</f>
        <v>0</v>
      </c>
      <c r="X18" s="35">
        <f t="shared" si="4"/>
        <v>0</v>
      </c>
    </row>
    <row r="19" spans="1:24" ht="25.5" customHeight="1" x14ac:dyDescent="0.2">
      <c r="A19" s="31" t="str">
        <f>+'Access-Abr'!A19</f>
        <v>12104</v>
      </c>
      <c r="B19" s="32" t="str">
        <f>+'Access-Abr'!B19</f>
        <v>TRIBUNAL REGIONAL FEDERAL DA 3A. REGIAO</v>
      </c>
      <c r="C19" s="31" t="str">
        <f>CONCATENATE('Access-Abr'!C19,".",'Access-Abr'!D19)</f>
        <v>02.122</v>
      </c>
      <c r="D19" s="31" t="str">
        <f>CONCATENATE('Access-Abr'!E19,".",'Access-Abr'!G19)</f>
        <v>0569.15HG</v>
      </c>
      <c r="E19" s="32" t="str">
        <f>+'Access-Abr'!F19</f>
        <v>PRESTACAO JURISDICIONAL NA JUSTICA FEDERAL</v>
      </c>
      <c r="F19" s="32" t="str">
        <f>+'Access-Abr'!H19</f>
        <v>AQUISICAO DE IMOVEIS PARA FUNCIONAMENTO DO TRF3 DA 3. REGIAO</v>
      </c>
      <c r="G19" s="31" t="str">
        <f>IF('Access-Abr'!I19="1","F","S")</f>
        <v>F</v>
      </c>
      <c r="H19" s="31" t="str">
        <f>+'Access-Abr'!J19</f>
        <v>0100</v>
      </c>
      <c r="I19" s="32" t="str">
        <f>+'Access-Abr'!K19</f>
        <v>RECURSOS ORDINARIOS</v>
      </c>
      <c r="J19" s="31" t="str">
        <f>+'Access-Abr'!L19</f>
        <v>5</v>
      </c>
      <c r="K19" s="50"/>
      <c r="L19" s="50"/>
      <c r="M19" s="50"/>
      <c r="N19" s="50">
        <f t="shared" si="0"/>
        <v>0</v>
      </c>
      <c r="O19" s="50"/>
      <c r="P19" s="34">
        <f>'Access-Abr'!M19</f>
        <v>900000</v>
      </c>
      <c r="Q19" s="34"/>
      <c r="R19" s="34">
        <f t="shared" si="1"/>
        <v>900000</v>
      </c>
      <c r="S19" s="39">
        <f>'Access-Abr'!N19</f>
        <v>0</v>
      </c>
      <c r="T19" s="35">
        <f t="shared" si="2"/>
        <v>0</v>
      </c>
      <c r="U19" s="34">
        <f>'Access-Abr'!O19</f>
        <v>0</v>
      </c>
      <c r="V19" s="35">
        <f t="shared" si="3"/>
        <v>0</v>
      </c>
      <c r="W19" s="34">
        <f>'Access-Abr'!P19</f>
        <v>0</v>
      </c>
      <c r="X19" s="35">
        <f t="shared" si="4"/>
        <v>0</v>
      </c>
    </row>
    <row r="20" spans="1:24" ht="25.5" customHeight="1" x14ac:dyDescent="0.2">
      <c r="A20" s="31" t="str">
        <f>+'Access-Abr'!A20</f>
        <v>12104</v>
      </c>
      <c r="B20" s="32" t="str">
        <f>+'Access-Abr'!B20</f>
        <v>TRIBUNAL REGIONAL FEDERAL DA 3A. REGIAO</v>
      </c>
      <c r="C20" s="31" t="str">
        <f>CONCATENATE('Access-Abr'!C20,".",'Access-Abr'!D20)</f>
        <v>02.122</v>
      </c>
      <c r="D20" s="31" t="str">
        <f>CONCATENATE('Access-Abr'!E20,".",'Access-Abr'!G20)</f>
        <v>0569.15HG</v>
      </c>
      <c r="E20" s="32" t="str">
        <f>+'Access-Abr'!F20</f>
        <v>PRESTACAO JURISDICIONAL NA JUSTICA FEDERAL</v>
      </c>
      <c r="F20" s="32" t="str">
        <f>+'Access-Abr'!H20</f>
        <v>AQUISICAO DE IMOVEIS PARA FUNCIONAMENTO DO TRF3 DA 3. REGIAO</v>
      </c>
      <c r="G20" s="31" t="str">
        <f>IF('Access-Abr'!I20="1","F","S")</f>
        <v>F</v>
      </c>
      <c r="H20" s="31" t="str">
        <f>+'Access-Abr'!J20</f>
        <v>0181</v>
      </c>
      <c r="I20" s="32" t="str">
        <f>+'Access-Abr'!K20</f>
        <v>RECURSOS DE CONVENIOS</v>
      </c>
      <c r="J20" s="31" t="str">
        <f>+'Access-Abr'!L20</f>
        <v>5</v>
      </c>
      <c r="K20" s="50"/>
      <c r="L20" s="50"/>
      <c r="M20" s="50"/>
      <c r="N20" s="50">
        <f t="shared" si="0"/>
        <v>0</v>
      </c>
      <c r="O20" s="50"/>
      <c r="P20" s="34">
        <f>'Access-Abr'!M20</f>
        <v>9000000</v>
      </c>
      <c r="Q20" s="34"/>
      <c r="R20" s="34">
        <f t="shared" si="1"/>
        <v>9000000</v>
      </c>
      <c r="S20" s="39">
        <f>'Access-Abr'!N20</f>
        <v>0</v>
      </c>
      <c r="T20" s="35">
        <f t="shared" si="2"/>
        <v>0</v>
      </c>
      <c r="U20" s="34">
        <f>'Access-Abr'!O20</f>
        <v>0</v>
      </c>
      <c r="V20" s="35">
        <f t="shared" si="3"/>
        <v>0</v>
      </c>
      <c r="W20" s="34">
        <f>'Access-Abr'!P20</f>
        <v>0</v>
      </c>
      <c r="X20" s="35">
        <f t="shared" si="4"/>
        <v>0</v>
      </c>
    </row>
    <row r="21" spans="1:24" ht="25.5" customHeight="1" x14ac:dyDescent="0.2">
      <c r="A21" s="31" t="str">
        <f>+'Access-Abr'!A21</f>
        <v>12104</v>
      </c>
      <c r="B21" s="32" t="str">
        <f>+'Access-Abr'!B21</f>
        <v>TRIBUNAL REGIONAL FEDERAL DA 3A. REGIAO</v>
      </c>
      <c r="C21" s="31" t="str">
        <f>CONCATENATE('Access-Abr'!C21,".",'Access-Abr'!D21)</f>
        <v>02.122</v>
      </c>
      <c r="D21" s="31" t="str">
        <f>CONCATENATE('Access-Abr'!E21,".",'Access-Abr'!G21)</f>
        <v>0569.15NZ</v>
      </c>
      <c r="E21" s="32" t="str">
        <f>+'Access-Abr'!F21</f>
        <v>PRESTACAO JURISDICIONAL NA JUSTICA FEDERAL</v>
      </c>
      <c r="F21" s="32" t="str">
        <f>+'Access-Abr'!H21</f>
        <v>REFORMA DO EDIFICIO-SEDE DO TRIBUNAL REGIONAL FEDERAL DA 3.</v>
      </c>
      <c r="G21" s="31" t="str">
        <f>IF('Access-Abr'!I21="1","F","S")</f>
        <v>F</v>
      </c>
      <c r="H21" s="31" t="str">
        <f>+'Access-Abr'!J21</f>
        <v>0100</v>
      </c>
      <c r="I21" s="32" t="str">
        <f>+'Access-Abr'!K21</f>
        <v>RECURSOS ORDINARIOS</v>
      </c>
      <c r="J21" s="31" t="str">
        <f>+'Access-Abr'!L21</f>
        <v>4</v>
      </c>
      <c r="K21" s="50"/>
      <c r="L21" s="50"/>
      <c r="M21" s="50"/>
      <c r="N21" s="50">
        <f t="shared" si="0"/>
        <v>0</v>
      </c>
      <c r="O21" s="50"/>
      <c r="P21" s="34">
        <f>'Access-Abr'!M21</f>
        <v>2500000</v>
      </c>
      <c r="Q21" s="34"/>
      <c r="R21" s="34">
        <f t="shared" si="1"/>
        <v>2500000</v>
      </c>
      <c r="S21" s="39">
        <f>'Access-Abr'!N21</f>
        <v>0</v>
      </c>
      <c r="T21" s="35">
        <f t="shared" si="2"/>
        <v>0</v>
      </c>
      <c r="U21" s="34">
        <f>'Access-Abr'!O21</f>
        <v>0</v>
      </c>
      <c r="V21" s="35">
        <f t="shared" si="3"/>
        <v>0</v>
      </c>
      <c r="W21" s="34">
        <f>'Access-Abr'!P21</f>
        <v>0</v>
      </c>
      <c r="X21" s="35">
        <f t="shared" si="4"/>
        <v>0</v>
      </c>
    </row>
    <row r="22" spans="1:24" ht="25.5" customHeight="1" x14ac:dyDescent="0.2">
      <c r="A22" s="31" t="str">
        <f>+'Access-Abr'!A22</f>
        <v>12104</v>
      </c>
      <c r="B22" s="32" t="str">
        <f>+'Access-Abr'!B22</f>
        <v>TRIBUNAL REGIONAL FEDERAL DA 3A. REGIAO</v>
      </c>
      <c r="C22" s="31" t="str">
        <f>CONCATENATE('Access-Abr'!C22,".",'Access-Abr'!D22)</f>
        <v>02.122</v>
      </c>
      <c r="D22" s="31" t="str">
        <f>CONCATENATE('Access-Abr'!E22,".",'Access-Abr'!G22)</f>
        <v>0569.20TP</v>
      </c>
      <c r="E22" s="32" t="str">
        <f>+'Access-Abr'!F22</f>
        <v>PRESTACAO JURISDICIONAL NA JUSTICA FEDERAL</v>
      </c>
      <c r="F22" s="32" t="str">
        <f>+'Access-Abr'!H22</f>
        <v>PESSOAL ATIVO DA UNIAO</v>
      </c>
      <c r="G22" s="31" t="str">
        <f>IF('Access-Abr'!I22="1","F","S")</f>
        <v>F</v>
      </c>
      <c r="H22" s="31" t="str">
        <f>+'Access-Abr'!J22</f>
        <v>0100</v>
      </c>
      <c r="I22" s="32" t="str">
        <f>+'Access-Abr'!K22</f>
        <v>RECURSOS ORDINARIOS</v>
      </c>
      <c r="J22" s="31" t="str">
        <f>+'Access-Abr'!L22</f>
        <v>1</v>
      </c>
      <c r="K22" s="50"/>
      <c r="L22" s="50"/>
      <c r="M22" s="50"/>
      <c r="N22" s="50">
        <f t="shared" si="0"/>
        <v>0</v>
      </c>
      <c r="O22" s="50"/>
      <c r="P22" s="34">
        <f>'Access-Abr'!M22</f>
        <v>130706578.38</v>
      </c>
      <c r="Q22" s="34"/>
      <c r="R22" s="34">
        <f t="shared" si="1"/>
        <v>130706578.38</v>
      </c>
      <c r="S22" s="39">
        <f>'Access-Abr'!N22</f>
        <v>128391594.52</v>
      </c>
      <c r="T22" s="35">
        <f t="shared" si="2"/>
        <v>0.98228869664639451</v>
      </c>
      <c r="U22" s="34">
        <f>'Access-Abr'!O22</f>
        <v>128391594.52</v>
      </c>
      <c r="V22" s="35">
        <f t="shared" si="3"/>
        <v>0.98228869664639451</v>
      </c>
      <c r="W22" s="34">
        <f>'Access-Abr'!P22</f>
        <v>125875712.39</v>
      </c>
      <c r="X22" s="35">
        <f t="shared" si="4"/>
        <v>0.9630403760095736</v>
      </c>
    </row>
    <row r="23" spans="1:24" ht="25.5" customHeight="1" x14ac:dyDescent="0.2">
      <c r="A23" s="31" t="str">
        <f>+'Access-Abr'!A23</f>
        <v>12104</v>
      </c>
      <c r="B23" s="32" t="str">
        <f>+'Access-Abr'!B23</f>
        <v>TRIBUNAL REGIONAL FEDERAL DA 3A. REGIAO</v>
      </c>
      <c r="C23" s="31" t="str">
        <f>CONCATENATE('Access-Abr'!C23,".",'Access-Abr'!D23)</f>
        <v>02.122</v>
      </c>
      <c r="D23" s="31" t="str">
        <f>CONCATENATE('Access-Abr'!E23,".",'Access-Abr'!G23)</f>
        <v>0569.216H</v>
      </c>
      <c r="E23" s="32" t="str">
        <f>+'Access-Abr'!F23</f>
        <v>PRESTACAO JURISDICIONAL NA JUSTICA FEDERAL</v>
      </c>
      <c r="F23" s="32" t="str">
        <f>+'Access-Abr'!H23</f>
        <v>AJUDA DE CUSTO PARA MORADIA OU AUXILIO-MORADIA A AGENTES PUB</v>
      </c>
      <c r="G23" s="31" t="str">
        <f>IF('Access-Abr'!I23="1","F","S")</f>
        <v>F</v>
      </c>
      <c r="H23" s="31" t="str">
        <f>+'Access-Abr'!J23</f>
        <v>0100</v>
      </c>
      <c r="I23" s="32" t="str">
        <f>+'Access-Abr'!K23</f>
        <v>RECURSOS ORDINARIOS</v>
      </c>
      <c r="J23" s="31" t="str">
        <f>+'Access-Abr'!L23</f>
        <v>3</v>
      </c>
      <c r="K23" s="50"/>
      <c r="L23" s="50"/>
      <c r="M23" s="50"/>
      <c r="N23" s="50">
        <f t="shared" si="0"/>
        <v>0</v>
      </c>
      <c r="O23" s="50"/>
      <c r="P23" s="34">
        <f>'Access-Abr'!M23</f>
        <v>2303742</v>
      </c>
      <c r="Q23" s="34"/>
      <c r="R23" s="34">
        <f t="shared" si="1"/>
        <v>2303742</v>
      </c>
      <c r="S23" s="39">
        <f>'Access-Abr'!N23</f>
        <v>763526.44</v>
      </c>
      <c r="T23" s="35">
        <f t="shared" si="2"/>
        <v>0.33142879714829176</v>
      </c>
      <c r="U23" s="34">
        <f>'Access-Abr'!O23</f>
        <v>763526.44</v>
      </c>
      <c r="V23" s="35">
        <f t="shared" si="3"/>
        <v>0.33142879714829176</v>
      </c>
      <c r="W23" s="34">
        <f>'Access-Abr'!P23</f>
        <v>763526.44</v>
      </c>
      <c r="X23" s="35">
        <f t="shared" si="4"/>
        <v>0.33142879714829176</v>
      </c>
    </row>
    <row r="24" spans="1:24" ht="25.5" customHeight="1" x14ac:dyDescent="0.2">
      <c r="A24" s="31" t="str">
        <f>+'Access-Abr'!A24</f>
        <v>12104</v>
      </c>
      <c r="B24" s="32" t="str">
        <f>+'Access-Abr'!B24</f>
        <v>TRIBUNAL REGIONAL FEDERAL DA 3A. REGIAO</v>
      </c>
      <c r="C24" s="31" t="str">
        <f>CONCATENATE('Access-Abr'!C24,".",'Access-Abr'!D24)</f>
        <v>02.126</v>
      </c>
      <c r="D24" s="31" t="str">
        <f>CONCATENATE('Access-Abr'!E24,".",'Access-Abr'!G24)</f>
        <v>0569.151W</v>
      </c>
      <c r="E24" s="32" t="str">
        <f>+'Access-Abr'!F24</f>
        <v>PRESTACAO JURISDICIONAL NA JUSTICA FEDERAL</v>
      </c>
      <c r="F24" s="32" t="str">
        <f>+'Access-Abr'!H24</f>
        <v>DESENVOLVIMENTO E IMPLANTACAO DO SISTEMA PROCESSO JUDICIAL E</v>
      </c>
      <c r="G24" s="31" t="str">
        <f>IF('Access-Abr'!I24="1","F","S")</f>
        <v>F</v>
      </c>
      <c r="H24" s="31" t="str">
        <f>+'Access-Abr'!J24</f>
        <v>0100</v>
      </c>
      <c r="I24" s="32" t="str">
        <f>+'Access-Abr'!K24</f>
        <v>RECURSOS ORDINARIOS</v>
      </c>
      <c r="J24" s="31" t="str">
        <f>+'Access-Abr'!L24</f>
        <v>3</v>
      </c>
      <c r="K24" s="50"/>
      <c r="L24" s="50"/>
      <c r="M24" s="50"/>
      <c r="N24" s="50">
        <f t="shared" si="0"/>
        <v>0</v>
      </c>
      <c r="O24" s="50"/>
      <c r="P24" s="34">
        <f>'Access-Abr'!M24</f>
        <v>660997</v>
      </c>
      <c r="Q24" s="34"/>
      <c r="R24" s="34">
        <f t="shared" si="1"/>
        <v>660997</v>
      </c>
      <c r="S24" s="39">
        <f>'Access-Abr'!N24</f>
        <v>543888.19999999995</v>
      </c>
      <c r="T24" s="35">
        <f t="shared" si="2"/>
        <v>0.82283005823021882</v>
      </c>
      <c r="U24" s="34">
        <f>'Access-Abr'!O24</f>
        <v>201999.06</v>
      </c>
      <c r="V24" s="35">
        <f t="shared" si="3"/>
        <v>0.3055975443156323</v>
      </c>
      <c r="W24" s="34">
        <f>'Access-Abr'!P24</f>
        <v>201999.06</v>
      </c>
      <c r="X24" s="35">
        <f t="shared" si="4"/>
        <v>0.3055975443156323</v>
      </c>
    </row>
    <row r="25" spans="1:24" ht="25.5" customHeight="1" x14ac:dyDescent="0.2">
      <c r="A25" s="31" t="str">
        <f>+'Access-Abr'!A25</f>
        <v>12104</v>
      </c>
      <c r="B25" s="32" t="str">
        <f>+'Access-Abr'!B25</f>
        <v>TRIBUNAL REGIONAL FEDERAL DA 3A. REGIAO</v>
      </c>
      <c r="C25" s="31" t="str">
        <f>CONCATENATE('Access-Abr'!C25,".",'Access-Abr'!D25)</f>
        <v>02.131</v>
      </c>
      <c r="D25" s="31" t="str">
        <f>CONCATENATE('Access-Abr'!E25,".",'Access-Abr'!G25)</f>
        <v>0569.2549</v>
      </c>
      <c r="E25" s="32" t="str">
        <f>+'Access-Abr'!F25</f>
        <v>PRESTACAO JURISDICIONAL NA JUSTICA FEDERAL</v>
      </c>
      <c r="F25" s="32" t="str">
        <f>+'Access-Abr'!H25</f>
        <v>COMUNICACAO E DIVULGACAO INSTITUCIONAL</v>
      </c>
      <c r="G25" s="31" t="str">
        <f>IF('Access-Abr'!I25="1","F","S")</f>
        <v>F</v>
      </c>
      <c r="H25" s="31" t="str">
        <f>+'Access-Abr'!J25</f>
        <v>0100</v>
      </c>
      <c r="I25" s="32" t="str">
        <f>+'Access-Abr'!K25</f>
        <v>RECURSOS ORDINARIOS</v>
      </c>
      <c r="J25" s="31" t="str">
        <f>+'Access-Abr'!L25</f>
        <v>3</v>
      </c>
      <c r="K25" s="50"/>
      <c r="L25" s="50"/>
      <c r="M25" s="50"/>
      <c r="N25" s="50">
        <f t="shared" si="0"/>
        <v>0</v>
      </c>
      <c r="O25" s="50"/>
      <c r="P25" s="34">
        <f>'Access-Abr'!M25</f>
        <v>432274</v>
      </c>
      <c r="Q25" s="34"/>
      <c r="R25" s="34">
        <f t="shared" si="1"/>
        <v>432274</v>
      </c>
      <c r="S25" s="39">
        <f>'Access-Abr'!N25</f>
        <v>420233</v>
      </c>
      <c r="T25" s="35">
        <f t="shared" si="2"/>
        <v>0.97214498211782341</v>
      </c>
      <c r="U25" s="34">
        <f>'Access-Abr'!O25</f>
        <v>121295.94</v>
      </c>
      <c r="V25" s="35">
        <f t="shared" si="3"/>
        <v>0.28059966595261338</v>
      </c>
      <c r="W25" s="34">
        <f>'Access-Abr'!P25</f>
        <v>121295.94</v>
      </c>
      <c r="X25" s="35">
        <f t="shared" si="4"/>
        <v>0.28059966595261338</v>
      </c>
    </row>
    <row r="26" spans="1:24" ht="25.5" customHeight="1" x14ac:dyDescent="0.2">
      <c r="A26" s="31" t="str">
        <f>+'Access-Abr'!A26</f>
        <v>12104</v>
      </c>
      <c r="B26" s="32" t="str">
        <f>+'Access-Abr'!B26</f>
        <v>TRIBUNAL REGIONAL FEDERAL DA 3A. REGIAO</v>
      </c>
      <c r="C26" s="31" t="str">
        <f>CONCATENATE('Access-Abr'!C26,".",'Access-Abr'!D26)</f>
        <v>02.301</v>
      </c>
      <c r="D26" s="31" t="str">
        <f>CONCATENATE('Access-Abr'!E26,".",'Access-Abr'!G26)</f>
        <v>0569.2004</v>
      </c>
      <c r="E26" s="32" t="str">
        <f>+'Access-Abr'!F26</f>
        <v>PRESTACAO JURISDICIONAL NA JUSTICA FEDERAL</v>
      </c>
      <c r="F26" s="32" t="str">
        <f>+'Access-Abr'!H26</f>
        <v>ASSISTENCIA MEDICA E ODONTOLOGICA AOS SERVIDORES CIVIS, EMPR</v>
      </c>
      <c r="G26" s="31" t="str">
        <f>IF('Access-Abr'!I26="1","F","S")</f>
        <v>S</v>
      </c>
      <c r="H26" s="31" t="str">
        <f>+'Access-Abr'!J26</f>
        <v>0100</v>
      </c>
      <c r="I26" s="32" t="str">
        <f>+'Access-Abr'!K26</f>
        <v>RECURSOS ORDINARIOS</v>
      </c>
      <c r="J26" s="31" t="str">
        <f>+'Access-Abr'!L26</f>
        <v>4</v>
      </c>
      <c r="K26" s="50"/>
      <c r="L26" s="50"/>
      <c r="M26" s="50"/>
      <c r="N26" s="50">
        <f t="shared" si="0"/>
        <v>0</v>
      </c>
      <c r="O26" s="50"/>
      <c r="P26" s="34">
        <f>'Access-Abr'!M26</f>
        <v>15000</v>
      </c>
      <c r="Q26" s="34"/>
      <c r="R26" s="34">
        <f t="shared" si="1"/>
        <v>15000</v>
      </c>
      <c r="S26" s="39">
        <f>'Access-Abr'!N26</f>
        <v>0</v>
      </c>
      <c r="T26" s="35">
        <f t="shared" si="2"/>
        <v>0</v>
      </c>
      <c r="U26" s="34">
        <f>'Access-Abr'!O26</f>
        <v>0</v>
      </c>
      <c r="V26" s="35">
        <f t="shared" si="3"/>
        <v>0</v>
      </c>
      <c r="W26" s="34">
        <f>'Access-Abr'!P26</f>
        <v>0</v>
      </c>
      <c r="X26" s="35">
        <f t="shared" si="4"/>
        <v>0</v>
      </c>
    </row>
    <row r="27" spans="1:24" ht="25.5" customHeight="1" x14ac:dyDescent="0.2">
      <c r="A27" s="31" t="str">
        <f>+'Access-Abr'!A27</f>
        <v>12104</v>
      </c>
      <c r="B27" s="32" t="str">
        <f>+'Access-Abr'!B27</f>
        <v>TRIBUNAL REGIONAL FEDERAL DA 3A. REGIAO</v>
      </c>
      <c r="C27" s="31" t="str">
        <f>CONCATENATE('Access-Abr'!C27,".",'Access-Abr'!D27)</f>
        <v>02.301</v>
      </c>
      <c r="D27" s="31" t="str">
        <f>CONCATENATE('Access-Abr'!E27,".",'Access-Abr'!G27)</f>
        <v>0569.2004</v>
      </c>
      <c r="E27" s="32" t="str">
        <f>+'Access-Abr'!F27</f>
        <v>PRESTACAO JURISDICIONAL NA JUSTICA FEDERAL</v>
      </c>
      <c r="F27" s="32" t="str">
        <f>+'Access-Abr'!H27</f>
        <v>ASSISTENCIA MEDICA E ODONTOLOGICA AOS SERVIDORES CIVIS, EMPR</v>
      </c>
      <c r="G27" s="31" t="str">
        <f>IF('Access-Abr'!I27="1","F","S")</f>
        <v>S</v>
      </c>
      <c r="H27" s="31" t="str">
        <f>+'Access-Abr'!J27</f>
        <v>0100</v>
      </c>
      <c r="I27" s="32" t="str">
        <f>+'Access-Abr'!K27</f>
        <v>RECURSOS ORDINARIOS</v>
      </c>
      <c r="J27" s="31" t="str">
        <f>+'Access-Abr'!L27</f>
        <v>3</v>
      </c>
      <c r="K27" s="50"/>
      <c r="L27" s="50"/>
      <c r="M27" s="50"/>
      <c r="N27" s="50">
        <f t="shared" si="0"/>
        <v>0</v>
      </c>
      <c r="O27" s="50"/>
      <c r="P27" s="34">
        <f>'Access-Abr'!M27</f>
        <v>11979420</v>
      </c>
      <c r="Q27" s="34"/>
      <c r="R27" s="34">
        <f t="shared" si="1"/>
        <v>11979420</v>
      </c>
      <c r="S27" s="39">
        <f>'Access-Abr'!N27</f>
        <v>11884083.810000001</v>
      </c>
      <c r="T27" s="35">
        <f t="shared" si="2"/>
        <v>0.99204166896227031</v>
      </c>
      <c r="U27" s="34">
        <f>'Access-Abr'!O27</f>
        <v>3240011.43</v>
      </c>
      <c r="V27" s="35">
        <f t="shared" si="3"/>
        <v>0.27046479963136782</v>
      </c>
      <c r="W27" s="34">
        <f>'Access-Abr'!P27</f>
        <v>3240011.43</v>
      </c>
      <c r="X27" s="35">
        <f t="shared" si="4"/>
        <v>0.27046479963136782</v>
      </c>
    </row>
    <row r="28" spans="1:24" ht="25.5" customHeight="1" x14ac:dyDescent="0.2">
      <c r="A28" s="31" t="str">
        <f>+'Access-Abr'!A28</f>
        <v>12104</v>
      </c>
      <c r="B28" s="32" t="str">
        <f>+'Access-Abr'!B28</f>
        <v>TRIBUNAL REGIONAL FEDERAL DA 3A. REGIAO</v>
      </c>
      <c r="C28" s="31" t="str">
        <f>CONCATENATE('Access-Abr'!C28,".",'Access-Abr'!D28)</f>
        <v>02.331</v>
      </c>
      <c r="D28" s="31" t="str">
        <f>CONCATENATE('Access-Abr'!E28,".",'Access-Abr'!G28)</f>
        <v>0569.00M1</v>
      </c>
      <c r="E28" s="32" t="str">
        <f>+'Access-Abr'!F28</f>
        <v>PRESTACAO JURISDICIONAL NA JUSTICA FEDERAL</v>
      </c>
      <c r="F28" s="32" t="str">
        <f>+'Access-Abr'!H28</f>
        <v>BENEFICIOS ASSISTENCIAIS DECORRENTES DO AUXILIO-FUNERAL E NA</v>
      </c>
      <c r="G28" s="31" t="str">
        <f>IF('Access-Abr'!I28="1","F","S")</f>
        <v>F</v>
      </c>
      <c r="H28" s="31" t="str">
        <f>+'Access-Abr'!J28</f>
        <v>0100</v>
      </c>
      <c r="I28" s="32" t="str">
        <f>+'Access-Abr'!K28</f>
        <v>RECURSOS ORDINARIOS</v>
      </c>
      <c r="J28" s="31" t="str">
        <f>+'Access-Abr'!L28</f>
        <v>3</v>
      </c>
      <c r="K28" s="50"/>
      <c r="L28" s="50"/>
      <c r="M28" s="50"/>
      <c r="N28" s="50">
        <f t="shared" si="0"/>
        <v>0</v>
      </c>
      <c r="O28" s="50"/>
      <c r="P28" s="34">
        <f>'Access-Abr'!M28</f>
        <v>21345.919999999998</v>
      </c>
      <c r="Q28" s="34"/>
      <c r="R28" s="34">
        <f t="shared" si="1"/>
        <v>21345.919999999998</v>
      </c>
      <c r="S28" s="39">
        <f>'Access-Abr'!N28</f>
        <v>21345.919999999998</v>
      </c>
      <c r="T28" s="35">
        <f t="shared" si="2"/>
        <v>1</v>
      </c>
      <c r="U28" s="34">
        <f>'Access-Abr'!O28</f>
        <v>21345.919999999998</v>
      </c>
      <c r="V28" s="35">
        <f t="shared" si="3"/>
        <v>1</v>
      </c>
      <c r="W28" s="34">
        <f>'Access-Abr'!P28</f>
        <v>21345.919999999998</v>
      </c>
      <c r="X28" s="35">
        <f t="shared" si="4"/>
        <v>1</v>
      </c>
    </row>
    <row r="29" spans="1:24" ht="25.5" customHeight="1" x14ac:dyDescent="0.2">
      <c r="A29" s="31" t="str">
        <f>+'Access-Abr'!A29</f>
        <v>12104</v>
      </c>
      <c r="B29" s="32" t="str">
        <f>+'Access-Abr'!B29</f>
        <v>TRIBUNAL REGIONAL FEDERAL DA 3A. REGIAO</v>
      </c>
      <c r="C29" s="31" t="str">
        <f>CONCATENATE('Access-Abr'!C29,".",'Access-Abr'!D29)</f>
        <v>02.331</v>
      </c>
      <c r="D29" s="31" t="str">
        <f>CONCATENATE('Access-Abr'!E29,".",'Access-Abr'!G29)</f>
        <v>0569.2010</v>
      </c>
      <c r="E29" s="32" t="str">
        <f>+'Access-Abr'!F29</f>
        <v>PRESTACAO JURISDICIONAL NA JUSTICA FEDERAL</v>
      </c>
      <c r="F29" s="32" t="str">
        <f>+'Access-Abr'!H29</f>
        <v>ASSISTENCIA PRE-ESCOLAR AOS DEPENDENTES DOS SERVIDORES CIVIS</v>
      </c>
      <c r="G29" s="31" t="str">
        <f>IF('Access-Abr'!I29="1","F","S")</f>
        <v>F</v>
      </c>
      <c r="H29" s="31" t="str">
        <f>+'Access-Abr'!J29</f>
        <v>0100</v>
      </c>
      <c r="I29" s="32" t="str">
        <f>+'Access-Abr'!K29</f>
        <v>RECURSOS ORDINARIOS</v>
      </c>
      <c r="J29" s="31" t="str">
        <f>+'Access-Abr'!L29</f>
        <v>3</v>
      </c>
      <c r="K29" s="50"/>
      <c r="L29" s="50"/>
      <c r="M29" s="50"/>
      <c r="N29" s="50">
        <f t="shared" si="0"/>
        <v>0</v>
      </c>
      <c r="O29" s="50"/>
      <c r="P29" s="34">
        <f>'Access-Abr'!M29</f>
        <v>2063448</v>
      </c>
      <c r="Q29" s="34"/>
      <c r="R29" s="34">
        <f t="shared" si="1"/>
        <v>2063448</v>
      </c>
      <c r="S29" s="39">
        <f>'Access-Abr'!N29</f>
        <v>2063448</v>
      </c>
      <c r="T29" s="35">
        <f t="shared" si="2"/>
        <v>1</v>
      </c>
      <c r="U29" s="34">
        <f>'Access-Abr'!O29</f>
        <v>685020</v>
      </c>
      <c r="V29" s="35">
        <f t="shared" si="3"/>
        <v>0.33197831978319781</v>
      </c>
      <c r="W29" s="34">
        <f>'Access-Abr'!P29</f>
        <v>685020</v>
      </c>
      <c r="X29" s="35">
        <f t="shared" si="4"/>
        <v>0.33197831978319781</v>
      </c>
    </row>
    <row r="30" spans="1:24" ht="25.5" customHeight="1" x14ac:dyDescent="0.2">
      <c r="A30" s="31" t="str">
        <f>+'Access-Abr'!A30</f>
        <v>12104</v>
      </c>
      <c r="B30" s="32" t="str">
        <f>+'Access-Abr'!B30</f>
        <v>TRIBUNAL REGIONAL FEDERAL DA 3A. REGIAO</v>
      </c>
      <c r="C30" s="31" t="str">
        <f>CONCATENATE('Access-Abr'!C30,".",'Access-Abr'!D30)</f>
        <v>02.331</v>
      </c>
      <c r="D30" s="31" t="str">
        <f>CONCATENATE('Access-Abr'!E30,".",'Access-Abr'!G30)</f>
        <v>0569.2011</v>
      </c>
      <c r="E30" s="32" t="str">
        <f>+'Access-Abr'!F30</f>
        <v>PRESTACAO JURISDICIONAL NA JUSTICA FEDERAL</v>
      </c>
      <c r="F30" s="32" t="str">
        <f>+'Access-Abr'!H30</f>
        <v>AUXILIO-TRANSPORTE AOS SERVIDORES CIVIS, EMPREGADOS E MILITA</v>
      </c>
      <c r="G30" s="31" t="str">
        <f>IF('Access-Abr'!I30="1","F","S")</f>
        <v>F</v>
      </c>
      <c r="H30" s="31" t="str">
        <f>+'Access-Abr'!J30</f>
        <v>0100</v>
      </c>
      <c r="I30" s="32" t="str">
        <f>+'Access-Abr'!K30</f>
        <v>RECURSOS ORDINARIOS</v>
      </c>
      <c r="J30" s="31" t="str">
        <f>+'Access-Abr'!L30</f>
        <v>3</v>
      </c>
      <c r="K30" s="50"/>
      <c r="L30" s="50"/>
      <c r="M30" s="50"/>
      <c r="N30" s="50">
        <f>+K30+L30-M30</f>
        <v>0</v>
      </c>
      <c r="O30" s="50"/>
      <c r="P30" s="34">
        <f>'Access-Abr'!M30</f>
        <v>1485000</v>
      </c>
      <c r="Q30" s="34"/>
      <c r="R30" s="34">
        <f>N30-O30+P30</f>
        <v>1485000</v>
      </c>
      <c r="S30" s="39">
        <f>'Access-Abr'!N30</f>
        <v>1485000</v>
      </c>
      <c r="T30" s="35">
        <f>IF(R30&gt;0,S30/R30,0)</f>
        <v>1</v>
      </c>
      <c r="U30" s="34">
        <f>'Access-Abr'!O30</f>
        <v>370303.74</v>
      </c>
      <c r="V30" s="35">
        <f>IF(R30&gt;0,U30/R30,0)</f>
        <v>0.24936278787878788</v>
      </c>
      <c r="W30" s="34">
        <f>'Access-Abr'!P30</f>
        <v>370303.74</v>
      </c>
      <c r="X30" s="35">
        <f>IF(R30&gt;0,W30/R30,0)</f>
        <v>0.24936278787878788</v>
      </c>
    </row>
    <row r="31" spans="1:24" ht="25.5" customHeight="1" x14ac:dyDescent="0.2">
      <c r="A31" s="31" t="str">
        <f>+'Access-Abr'!A31</f>
        <v>12104</v>
      </c>
      <c r="B31" s="32" t="str">
        <f>+'Access-Abr'!B31</f>
        <v>TRIBUNAL REGIONAL FEDERAL DA 3A. REGIAO</v>
      </c>
      <c r="C31" s="31" t="str">
        <f>CONCATENATE('Access-Abr'!C31,".",'Access-Abr'!D31)</f>
        <v>02.331</v>
      </c>
      <c r="D31" s="31" t="str">
        <f>CONCATENATE('Access-Abr'!E31,".",'Access-Abr'!G31)</f>
        <v>0569.2012</v>
      </c>
      <c r="E31" s="32" t="str">
        <f>+'Access-Abr'!F31</f>
        <v>PRESTACAO JURISDICIONAL NA JUSTICA FEDERAL</v>
      </c>
      <c r="F31" s="32" t="str">
        <f>+'Access-Abr'!H31</f>
        <v>AUXILIO-ALIMENTACAO AOS SERVIDORES CIVIS, EMPREGADOS E MILIT</v>
      </c>
      <c r="G31" s="31" t="str">
        <f>IF('Access-Abr'!I31="1","F","S")</f>
        <v>F</v>
      </c>
      <c r="H31" s="31" t="str">
        <f>+'Access-Abr'!J31</f>
        <v>0100</v>
      </c>
      <c r="I31" s="32" t="str">
        <f>+'Access-Abr'!K31</f>
        <v>RECURSOS ORDINARIOS</v>
      </c>
      <c r="J31" s="31" t="str">
        <f>+'Access-Abr'!L31</f>
        <v>3</v>
      </c>
      <c r="K31" s="50"/>
      <c r="L31" s="50"/>
      <c r="M31" s="50"/>
      <c r="N31" s="50">
        <f>+K31+L31-M31</f>
        <v>0</v>
      </c>
      <c r="O31" s="50"/>
      <c r="P31" s="34">
        <f>'Access-Abr'!M31</f>
        <v>19423248</v>
      </c>
      <c r="Q31" s="34"/>
      <c r="R31" s="34">
        <f>N31-O31+P31</f>
        <v>19423248</v>
      </c>
      <c r="S31" s="39">
        <f>'Access-Abr'!N31</f>
        <v>19423248</v>
      </c>
      <c r="T31" s="35">
        <f>IF(R31&gt;0,S31/R31,0)</f>
        <v>1</v>
      </c>
      <c r="U31" s="34">
        <f>'Access-Abr'!O31</f>
        <v>6507043.8499999996</v>
      </c>
      <c r="V31" s="35">
        <f>IF(R31&gt;0,U31/R31,0)</f>
        <v>0.3350131682404508</v>
      </c>
      <c r="W31" s="34">
        <f>'Access-Abr'!P31</f>
        <v>6507043.8499999996</v>
      </c>
      <c r="X31" s="35">
        <f>IF(R31&gt;0,W31/R31,0)</f>
        <v>0.3350131682404508</v>
      </c>
    </row>
    <row r="32" spans="1:24" ht="25.5" customHeight="1" x14ac:dyDescent="0.2">
      <c r="A32" s="31" t="str">
        <f>+'Access-Abr'!A32</f>
        <v>12104</v>
      </c>
      <c r="B32" s="32" t="str">
        <f>+'Access-Abr'!B32</f>
        <v>TRIBUNAL REGIONAL FEDERAL DA 3A. REGIAO</v>
      </c>
      <c r="C32" s="31" t="str">
        <f>CONCATENATE('Access-Abr'!C32,".",'Access-Abr'!D32)</f>
        <v>02.846</v>
      </c>
      <c r="D32" s="31" t="str">
        <f>CONCATENATE('Access-Abr'!E32,".",'Access-Abr'!G32)</f>
        <v>0569.09HB</v>
      </c>
      <c r="E32" s="32" t="str">
        <f>+'Access-Abr'!F32</f>
        <v>PRESTACAO JURISDICIONAL NA JUSTICA FEDERAL</v>
      </c>
      <c r="F32" s="32" t="str">
        <f>+'Access-Abr'!H32</f>
        <v>CONTRIBUICAO DA UNIAO, DE SUAS AUTARQUIAS E FUNDACOES PARA O</v>
      </c>
      <c r="G32" s="31" t="str">
        <f>IF('Access-Abr'!I32="1","F","S")</f>
        <v>F</v>
      </c>
      <c r="H32" s="31" t="str">
        <f>+'Access-Abr'!J32</f>
        <v>0100</v>
      </c>
      <c r="I32" s="32" t="str">
        <f>+'Access-Abr'!K32</f>
        <v>RECURSOS ORDINARIOS</v>
      </c>
      <c r="J32" s="31" t="str">
        <f>+'Access-Abr'!L32</f>
        <v>1</v>
      </c>
      <c r="K32" s="50"/>
      <c r="L32" s="50"/>
      <c r="M32" s="50"/>
      <c r="N32" s="50">
        <f>+K32+L32-M32</f>
        <v>0</v>
      </c>
      <c r="O32" s="50"/>
      <c r="P32" s="34">
        <f>'Access-Abr'!M32</f>
        <v>19990384.609999999</v>
      </c>
      <c r="Q32" s="34"/>
      <c r="R32" s="34">
        <f>N32-O32+P32</f>
        <v>19990384.609999999</v>
      </c>
      <c r="S32" s="39">
        <f>'Access-Abr'!N32</f>
        <v>19990384.609999999</v>
      </c>
      <c r="T32" s="35">
        <f>IF(R32&gt;0,S32/R32,0)</f>
        <v>1</v>
      </c>
      <c r="U32" s="34">
        <f>'Access-Abr'!O32</f>
        <v>19990384.609999999</v>
      </c>
      <c r="V32" s="35">
        <f>IF(R32&gt;0,U32/R32,0)</f>
        <v>1</v>
      </c>
      <c r="W32" s="34">
        <f>'Access-Abr'!P32</f>
        <v>19990384.609999999</v>
      </c>
      <c r="X32" s="35">
        <f>IF(R32&gt;0,W32/R32,0)</f>
        <v>1</v>
      </c>
    </row>
    <row r="33" spans="1:24" ht="25.5" customHeight="1" thickBot="1" x14ac:dyDescent="0.25">
      <c r="A33" s="31" t="str">
        <f>+'Access-Abr'!A33</f>
        <v>12104</v>
      </c>
      <c r="B33" s="32" t="str">
        <f>+'Access-Abr'!B33</f>
        <v>TRIBUNAL REGIONAL FEDERAL DA 3A. REGIAO</v>
      </c>
      <c r="C33" s="31" t="str">
        <f>CONCATENATE('Access-Abr'!C33,".",'Access-Abr'!D33)</f>
        <v>09.272</v>
      </c>
      <c r="D33" s="31" t="str">
        <f>CONCATENATE('Access-Abr'!E33,".",'Access-Abr'!G33)</f>
        <v>0089.0181</v>
      </c>
      <c r="E33" s="32" t="str">
        <f>+'Access-Abr'!F33</f>
        <v>PREVIDENCIA DE INATIVOS E PENSIONISTAS DA UNIAO</v>
      </c>
      <c r="F33" s="32" t="str">
        <f>+'Access-Abr'!H33</f>
        <v>APOSENTADORIAS E PENSOES - SERVIDORES CIVIS</v>
      </c>
      <c r="G33" s="31" t="str">
        <f>IF('Access-Abr'!I33="1","F","S")</f>
        <v>S</v>
      </c>
      <c r="H33" s="31" t="str">
        <f>+'Access-Abr'!J33</f>
        <v>0169</v>
      </c>
      <c r="I33" s="32" t="str">
        <f>+'Access-Abr'!K33</f>
        <v>CONTRIB.PATRONAL P/PLANO DE SEGURID.SOC.SERV.</v>
      </c>
      <c r="J33" s="31" t="str">
        <f>+'Access-Abr'!L33</f>
        <v>1</v>
      </c>
      <c r="K33" s="50"/>
      <c r="L33" s="50"/>
      <c r="M33" s="50"/>
      <c r="N33" s="50">
        <f>+K33+L33-M33</f>
        <v>0</v>
      </c>
      <c r="O33" s="50"/>
      <c r="P33" s="34">
        <f>'Access-Abr'!M33</f>
        <v>33977229.509999998</v>
      </c>
      <c r="Q33" s="34"/>
      <c r="R33" s="34">
        <f>N33-O33+P33</f>
        <v>33977229.509999998</v>
      </c>
      <c r="S33" s="39">
        <f>'Access-Abr'!N33</f>
        <v>33977229.509999998</v>
      </c>
      <c r="T33" s="35">
        <f>IF(R33&gt;0,S33/R33,0)</f>
        <v>1</v>
      </c>
      <c r="U33" s="34">
        <f>'Access-Abr'!O33</f>
        <v>33977229.509999998</v>
      </c>
      <c r="V33" s="35">
        <f>IF(R33&gt;0,U33/R33,0)</f>
        <v>1</v>
      </c>
      <c r="W33" s="34">
        <f>'Access-Abr'!P33</f>
        <v>33657367.270000003</v>
      </c>
      <c r="X33" s="35">
        <f>IF(R33&gt;0,W33/R33,0)</f>
        <v>0.99058598230012085</v>
      </c>
    </row>
    <row r="34" spans="1:24" ht="25.5" customHeight="1" thickBot="1" x14ac:dyDescent="0.25">
      <c r="A34" s="67" t="s">
        <v>114</v>
      </c>
      <c r="B34" s="68"/>
      <c r="C34" s="68"/>
      <c r="D34" s="68"/>
      <c r="E34" s="68"/>
      <c r="F34" s="68"/>
      <c r="G34" s="68"/>
      <c r="H34" s="68"/>
      <c r="I34" s="68"/>
      <c r="J34" s="69"/>
      <c r="K34" s="36">
        <v>0</v>
      </c>
      <c r="L34" s="36">
        <v>0</v>
      </c>
      <c r="M34" s="36">
        <v>0</v>
      </c>
      <c r="N34" s="36">
        <v>0</v>
      </c>
      <c r="O34" s="36">
        <v>0</v>
      </c>
      <c r="P34" s="52">
        <f>SUM(P10:P33)</f>
        <v>293795763.41999996</v>
      </c>
      <c r="Q34" s="52">
        <f>SUM(Q10:Q33)</f>
        <v>0</v>
      </c>
      <c r="R34" s="52">
        <f>SUM(R10:R33)</f>
        <v>293795763.41999996</v>
      </c>
      <c r="S34" s="52">
        <f>SUM(S10:S33)</f>
        <v>260052304.14999998</v>
      </c>
      <c r="T34" s="43">
        <f t="shared" si="2"/>
        <v>0.88514654235581491</v>
      </c>
      <c r="U34" s="52">
        <f>SUM(U10:U33)</f>
        <v>205381236.69</v>
      </c>
      <c r="V34" s="43">
        <f t="shared" si="3"/>
        <v>0.69906126044572769</v>
      </c>
      <c r="W34" s="52">
        <f>SUM(W10:W33)</f>
        <v>201329489.20000002</v>
      </c>
      <c r="X34" s="43">
        <f t="shared" si="4"/>
        <v>0.68527022601134846</v>
      </c>
    </row>
    <row r="35" spans="1:24" ht="25.5" customHeight="1" x14ac:dyDescent="0.2">
      <c r="A35" s="7" t="s">
        <v>115</v>
      </c>
      <c r="B35" s="7"/>
      <c r="C35" s="7"/>
      <c r="D35" s="7"/>
      <c r="E35" s="7"/>
      <c r="F35" s="7"/>
      <c r="G35" s="7"/>
      <c r="H35" s="8"/>
      <c r="I35" s="8"/>
      <c r="J35" s="8"/>
      <c r="K35" s="7"/>
      <c r="L35" s="7"/>
      <c r="M35" s="7"/>
      <c r="N35" s="7"/>
      <c r="O35" s="7"/>
      <c r="P35" s="7"/>
      <c r="Q35" s="7"/>
      <c r="R35" s="7"/>
      <c r="S35" s="7"/>
      <c r="T35" s="7"/>
      <c r="U35" s="45"/>
      <c r="V35" s="7"/>
      <c r="W35" s="45"/>
      <c r="X35" s="7"/>
    </row>
    <row r="36" spans="1:24" ht="25.5" customHeight="1" x14ac:dyDescent="0.2">
      <c r="A36" s="7" t="s">
        <v>116</v>
      </c>
      <c r="B36" s="53"/>
      <c r="C36" s="7"/>
      <c r="D36" s="7"/>
      <c r="E36" s="7"/>
      <c r="F36" s="7"/>
      <c r="G36" s="7"/>
      <c r="H36" s="8"/>
      <c r="I36" s="8"/>
      <c r="J36" s="8"/>
      <c r="K36" s="7"/>
      <c r="L36" s="7"/>
      <c r="M36" s="7"/>
      <c r="N36" s="7"/>
      <c r="O36" s="7"/>
      <c r="P36" s="7"/>
      <c r="Q36" s="7"/>
      <c r="R36" s="7"/>
      <c r="S36" s="7"/>
      <c r="T36" s="7"/>
      <c r="U36" s="45"/>
      <c r="V36" s="7"/>
      <c r="W36" s="45"/>
      <c r="X36" s="7"/>
    </row>
  </sheetData>
  <mergeCells count="17">
    <mergeCell ref="G8:G9"/>
    <mergeCell ref="H8:I8"/>
    <mergeCell ref="A34:J34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J8:J9"/>
    <mergeCell ref="A8:B8"/>
    <mergeCell ref="C8:C9"/>
    <mergeCell ref="D8:D9"/>
    <mergeCell ref="E8:F8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6"/>
  <sheetViews>
    <sheetView showGridLines="0" view="pageBreakPreview" zoomScale="65" zoomScaleNormal="100" zoomScaleSheetLayoutView="65" workbookViewId="0">
      <selection activeCell="D6" sqref="D6"/>
    </sheetView>
  </sheetViews>
  <sheetFormatPr defaultRowHeight="25.5" customHeight="1" x14ac:dyDescent="0.2"/>
  <cols>
    <col min="1" max="1" width="15.28515625" style="2" customWidth="1"/>
    <col min="2" max="2" width="39" style="2" customWidth="1"/>
    <col min="3" max="3" width="11.85546875" style="2" customWidth="1"/>
    <col min="4" max="4" width="19.28515625" style="2" customWidth="1"/>
    <col min="5" max="5" width="44.7109375" style="2" customWidth="1"/>
    <col min="6" max="6" width="61.5703125" style="2" customWidth="1"/>
    <col min="7" max="7" width="8.140625" style="1" customWidth="1"/>
    <col min="8" max="8" width="9.140625" style="1"/>
    <col min="9" max="9" width="36" style="1" customWidth="1"/>
    <col min="10" max="10" width="9.140625" style="1"/>
    <col min="11" max="11" width="13.28515625" style="1" customWidth="1"/>
    <col min="12" max="12" width="12" style="1" customWidth="1"/>
    <col min="13" max="13" width="13.85546875" style="1" customWidth="1"/>
    <col min="14" max="14" width="11.140625" style="1" customWidth="1"/>
    <col min="15" max="15" width="15.85546875" style="1" customWidth="1"/>
    <col min="16" max="16" width="13.5703125" style="3" customWidth="1"/>
    <col min="17" max="17" width="11" style="1" customWidth="1"/>
    <col min="18" max="18" width="13" style="3" customWidth="1"/>
    <col min="19" max="19" width="14" style="1" customWidth="1"/>
    <col min="20" max="20" width="9.28515625" style="3" bestFit="1" customWidth="1"/>
    <col min="21" max="21" width="14" style="4" customWidth="1"/>
    <col min="22" max="22" width="9.28515625" style="4" bestFit="1" customWidth="1"/>
    <col min="23" max="23" width="14" style="4" customWidth="1"/>
    <col min="24" max="24" width="9.28515625" style="4" bestFit="1" customWidth="1"/>
    <col min="25" max="16384" width="9.140625" style="4"/>
  </cols>
  <sheetData>
    <row r="1" spans="1:24" ht="25.5" customHeight="1" x14ac:dyDescent="0.2">
      <c r="A1" s="6" t="s">
        <v>80</v>
      </c>
      <c r="B1" s="6"/>
      <c r="C1" s="6"/>
      <c r="D1" s="6"/>
      <c r="E1" s="7"/>
      <c r="F1" s="7"/>
      <c r="G1" s="7"/>
      <c r="H1" s="8"/>
      <c r="I1" s="8"/>
      <c r="J1" s="8"/>
      <c r="K1" s="7"/>
      <c r="L1" s="7"/>
      <c r="M1" s="7"/>
      <c r="N1" s="7"/>
      <c r="O1" s="7"/>
      <c r="P1" s="7"/>
      <c r="Q1" s="7"/>
      <c r="R1" s="7"/>
      <c r="S1" s="7"/>
      <c r="T1" s="7"/>
      <c r="U1" s="45"/>
      <c r="V1" s="7"/>
      <c r="W1" s="45"/>
      <c r="X1" s="7"/>
    </row>
    <row r="2" spans="1:24" ht="25.5" customHeight="1" x14ac:dyDescent="0.2">
      <c r="A2" s="6" t="s">
        <v>81</v>
      </c>
      <c r="B2" s="6" t="s">
        <v>82</v>
      </c>
      <c r="C2" s="6"/>
      <c r="D2" s="6"/>
      <c r="E2" s="7"/>
      <c r="F2" s="7"/>
      <c r="G2" s="7"/>
      <c r="H2" s="8"/>
      <c r="I2" s="8"/>
      <c r="J2" s="8"/>
      <c r="K2" s="7"/>
      <c r="L2" s="7"/>
      <c r="M2" s="7"/>
      <c r="N2" s="7"/>
      <c r="O2" s="7"/>
      <c r="P2" s="7"/>
      <c r="Q2" s="7"/>
      <c r="R2" s="7"/>
      <c r="S2" s="7"/>
      <c r="T2" s="7"/>
      <c r="U2" s="45"/>
      <c r="V2" s="7"/>
      <c r="W2" s="45"/>
      <c r="X2" s="7"/>
    </row>
    <row r="3" spans="1:24" ht="25.5" customHeight="1" x14ac:dyDescent="0.2">
      <c r="A3" s="6" t="s">
        <v>83</v>
      </c>
      <c r="B3" s="46" t="s">
        <v>117</v>
      </c>
      <c r="C3" s="46"/>
      <c r="D3" s="46"/>
      <c r="E3" s="7"/>
      <c r="F3" s="7"/>
      <c r="G3" s="7"/>
      <c r="H3" s="8"/>
      <c r="I3" s="8"/>
      <c r="J3" s="8"/>
      <c r="K3" s="7"/>
      <c r="L3" s="7"/>
      <c r="M3" s="7"/>
      <c r="N3" s="7"/>
      <c r="O3" s="7"/>
      <c r="P3" s="7"/>
      <c r="Q3" s="7"/>
      <c r="R3" s="7"/>
      <c r="S3" s="7"/>
      <c r="T3" s="7"/>
      <c r="U3" s="45"/>
      <c r="V3" s="7"/>
      <c r="W3" s="45"/>
      <c r="X3" s="7"/>
    </row>
    <row r="4" spans="1:24" ht="25.5" customHeight="1" x14ac:dyDescent="0.2">
      <c r="A4" s="9" t="s">
        <v>84</v>
      </c>
      <c r="B4" s="10">
        <v>42856</v>
      </c>
      <c r="C4" s="11"/>
      <c r="D4" s="9"/>
      <c r="E4" s="7"/>
      <c r="F4" s="7"/>
      <c r="G4" s="7"/>
      <c r="H4" s="8"/>
      <c r="I4" s="8"/>
      <c r="J4" s="8"/>
      <c r="K4" s="7"/>
      <c r="L4" s="7"/>
      <c r="M4" s="7"/>
      <c r="N4" s="7"/>
      <c r="O4" s="7"/>
      <c r="P4" s="7"/>
      <c r="Q4" s="7"/>
      <c r="R4" s="7"/>
      <c r="S4" s="7"/>
      <c r="T4" s="7"/>
      <c r="U4" s="45"/>
      <c r="V4" s="7"/>
      <c r="W4" s="45"/>
      <c r="X4" s="7"/>
    </row>
    <row r="5" spans="1:24" ht="25.5" customHeight="1" x14ac:dyDescent="0.2">
      <c r="A5" s="74" t="s">
        <v>85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</row>
    <row r="6" spans="1:24" ht="25.5" customHeight="1" thickBot="1" x14ac:dyDescent="0.25">
      <c r="A6" s="7"/>
      <c r="B6" s="7"/>
      <c r="C6" s="7"/>
      <c r="D6" s="7"/>
      <c r="E6" s="7"/>
      <c r="F6" s="7"/>
      <c r="G6" s="7"/>
      <c r="H6" s="8"/>
      <c r="I6" s="8"/>
      <c r="J6" s="8"/>
      <c r="K6" s="7"/>
      <c r="L6" s="7"/>
      <c r="M6" s="7"/>
      <c r="N6" s="7"/>
      <c r="O6" s="7"/>
      <c r="P6" s="7"/>
      <c r="Q6" s="7"/>
      <c r="R6" s="7"/>
      <c r="S6" s="7"/>
      <c r="T6" s="7"/>
      <c r="U6" s="45"/>
      <c r="V6" s="7"/>
      <c r="W6" s="45"/>
      <c r="X6" s="7"/>
    </row>
    <row r="7" spans="1:24" ht="25.5" customHeight="1" thickBot="1" x14ac:dyDescent="0.25">
      <c r="A7" s="72" t="s">
        <v>86</v>
      </c>
      <c r="B7" s="75"/>
      <c r="C7" s="75"/>
      <c r="D7" s="75"/>
      <c r="E7" s="75"/>
      <c r="F7" s="75"/>
      <c r="G7" s="75"/>
      <c r="H7" s="75"/>
      <c r="I7" s="75"/>
      <c r="J7" s="73"/>
      <c r="K7" s="70" t="s">
        <v>3</v>
      </c>
      <c r="L7" s="67" t="s">
        <v>87</v>
      </c>
      <c r="M7" s="69"/>
      <c r="N7" s="70" t="s">
        <v>88</v>
      </c>
      <c r="O7" s="70" t="s">
        <v>89</v>
      </c>
      <c r="P7" s="72" t="s">
        <v>90</v>
      </c>
      <c r="Q7" s="73"/>
      <c r="R7" s="70" t="s">
        <v>6</v>
      </c>
      <c r="S7" s="72" t="s">
        <v>91</v>
      </c>
      <c r="T7" s="75"/>
      <c r="U7" s="75"/>
      <c r="V7" s="75"/>
      <c r="W7" s="75"/>
      <c r="X7" s="73"/>
    </row>
    <row r="8" spans="1:24" ht="25.5" customHeight="1" x14ac:dyDescent="0.2">
      <c r="A8" s="78" t="s">
        <v>23</v>
      </c>
      <c r="B8" s="79"/>
      <c r="C8" s="76" t="s">
        <v>92</v>
      </c>
      <c r="D8" s="76" t="s">
        <v>93</v>
      </c>
      <c r="E8" s="80" t="s">
        <v>94</v>
      </c>
      <c r="F8" s="81"/>
      <c r="G8" s="76" t="s">
        <v>0</v>
      </c>
      <c r="H8" s="65" t="s">
        <v>2</v>
      </c>
      <c r="I8" s="66"/>
      <c r="J8" s="76" t="s">
        <v>1</v>
      </c>
      <c r="K8" s="71"/>
      <c r="L8" s="12" t="s">
        <v>95</v>
      </c>
      <c r="M8" s="12" t="s">
        <v>96</v>
      </c>
      <c r="N8" s="71"/>
      <c r="O8" s="71"/>
      <c r="P8" s="14" t="s">
        <v>4</v>
      </c>
      <c r="Q8" s="14" t="s">
        <v>5</v>
      </c>
      <c r="R8" s="71"/>
      <c r="S8" s="13" t="s">
        <v>7</v>
      </c>
      <c r="T8" s="15" t="s">
        <v>8</v>
      </c>
      <c r="U8" s="13" t="s">
        <v>9</v>
      </c>
      <c r="V8" s="16" t="s">
        <v>8</v>
      </c>
      <c r="W8" s="17" t="s">
        <v>10</v>
      </c>
      <c r="X8" s="16" t="s">
        <v>8</v>
      </c>
    </row>
    <row r="9" spans="1:24" ht="25.5" customHeight="1" thickBot="1" x14ac:dyDescent="0.25">
      <c r="A9" s="18" t="s">
        <v>97</v>
      </c>
      <c r="B9" s="18" t="s">
        <v>98</v>
      </c>
      <c r="C9" s="77"/>
      <c r="D9" s="77"/>
      <c r="E9" s="19" t="s">
        <v>99</v>
      </c>
      <c r="F9" s="19" t="s">
        <v>100</v>
      </c>
      <c r="G9" s="77"/>
      <c r="H9" s="19" t="s">
        <v>97</v>
      </c>
      <c r="I9" s="19" t="s">
        <v>98</v>
      </c>
      <c r="J9" s="77"/>
      <c r="K9" s="18" t="s">
        <v>101</v>
      </c>
      <c r="L9" s="20" t="s">
        <v>102</v>
      </c>
      <c r="M9" s="20" t="s">
        <v>103</v>
      </c>
      <c r="N9" s="20" t="s">
        <v>104</v>
      </c>
      <c r="O9" s="20" t="s">
        <v>105</v>
      </c>
      <c r="P9" s="20" t="s">
        <v>12</v>
      </c>
      <c r="Q9" s="20" t="s">
        <v>106</v>
      </c>
      <c r="R9" s="18" t="s">
        <v>107</v>
      </c>
      <c r="S9" s="21" t="s">
        <v>108</v>
      </c>
      <c r="T9" s="22" t="s">
        <v>109</v>
      </c>
      <c r="U9" s="21" t="s">
        <v>110</v>
      </c>
      <c r="V9" s="22" t="s">
        <v>111</v>
      </c>
      <c r="W9" s="23" t="s">
        <v>112</v>
      </c>
      <c r="X9" s="22" t="s">
        <v>113</v>
      </c>
    </row>
    <row r="10" spans="1:24" ht="25.5" customHeight="1" x14ac:dyDescent="0.2">
      <c r="A10" s="24" t="str">
        <f>+'Access-Mai'!A10</f>
        <v>12104</v>
      </c>
      <c r="B10" s="25" t="str">
        <f>+'Access-Mai'!B10</f>
        <v>TRIBUNAL REGIONAL FEDERAL DA 3A. REGIAO</v>
      </c>
      <c r="C10" s="26" t="str">
        <f>CONCATENATE('Access-Mai'!C10,".",'Access-Mai'!D10)</f>
        <v>02.061</v>
      </c>
      <c r="D10" s="26" t="str">
        <f>CONCATENATE('Access-Mai'!E10,".",'Access-Mai'!G10)</f>
        <v>0569.4224</v>
      </c>
      <c r="E10" s="25" t="str">
        <f>+'Access-Mai'!F10</f>
        <v>PRESTACAO JURISDICIONAL NA JUSTICA FEDERAL</v>
      </c>
      <c r="F10" s="27" t="str">
        <f>+'Access-Mai'!H10</f>
        <v>ASSISTENCIA JURIDICA A PESSOAS CARENTES</v>
      </c>
      <c r="G10" s="24" t="str">
        <f>IF('Access-Mai'!I10="1","F","S")</f>
        <v>F</v>
      </c>
      <c r="H10" s="24" t="str">
        <f>+'Access-Mai'!J10</f>
        <v>0100</v>
      </c>
      <c r="I10" s="28" t="str">
        <f>+'Access-Mai'!K10</f>
        <v>RECURSOS ORDINARIOS</v>
      </c>
      <c r="J10" s="24" t="str">
        <f>+'Access-Mai'!L10</f>
        <v>3</v>
      </c>
      <c r="K10" s="47"/>
      <c r="L10" s="48"/>
      <c r="M10" s="48"/>
      <c r="N10" s="49">
        <f>+K10+L10-M10</f>
        <v>0</v>
      </c>
      <c r="O10" s="47"/>
      <c r="P10" s="29">
        <f>'Access-Mai'!M10</f>
        <v>15000</v>
      </c>
      <c r="Q10" s="29"/>
      <c r="R10" s="29">
        <f>N10-O10+P10</f>
        <v>15000</v>
      </c>
      <c r="S10" s="55">
        <f>'Access-Mai'!N10</f>
        <v>15000</v>
      </c>
      <c r="T10" s="44">
        <f>IF(R10&gt;0,S10/R10,0)</f>
        <v>1</v>
      </c>
      <c r="U10" s="29">
        <f>'Access-Mai'!O10</f>
        <v>1104.3</v>
      </c>
      <c r="V10" s="30">
        <f>IF(R10&gt;0,U10/R10,0)</f>
        <v>7.3619999999999991E-2</v>
      </c>
      <c r="W10" s="29">
        <f>'Access-Mai'!P10</f>
        <v>1104.3</v>
      </c>
      <c r="X10" s="30">
        <f>IF(R10&gt;0,W10/R10,0)</f>
        <v>7.3619999999999991E-2</v>
      </c>
    </row>
    <row r="11" spans="1:24" ht="25.5" customHeight="1" x14ac:dyDescent="0.2">
      <c r="A11" s="31" t="str">
        <f>+'Access-Mai'!A11</f>
        <v>12104</v>
      </c>
      <c r="B11" s="32" t="str">
        <f>+'Access-Mai'!B11</f>
        <v>TRIBUNAL REGIONAL FEDERAL DA 3A. REGIAO</v>
      </c>
      <c r="C11" s="31" t="str">
        <f>CONCATENATE('Access-Mai'!C11,".",'Access-Mai'!D11)</f>
        <v>02.061</v>
      </c>
      <c r="D11" s="31" t="str">
        <f>CONCATENATE('Access-Mai'!E11,".",'Access-Mai'!G11)</f>
        <v>0569.4257</v>
      </c>
      <c r="E11" s="32" t="str">
        <f>+'Access-Mai'!F11</f>
        <v>PRESTACAO JURISDICIONAL NA JUSTICA FEDERAL</v>
      </c>
      <c r="F11" s="33" t="str">
        <f>+'Access-Mai'!H11</f>
        <v>JULGAMENTO DE CAUSAS NA JUSTICA FEDERAL</v>
      </c>
      <c r="G11" s="31" t="str">
        <f>IF('Access-Mai'!I11="1","F","S")</f>
        <v>F</v>
      </c>
      <c r="H11" s="31" t="str">
        <f>+'Access-Mai'!J11</f>
        <v>0100</v>
      </c>
      <c r="I11" s="32" t="str">
        <f>+'Access-Mai'!K11</f>
        <v>RECURSOS ORDINARIOS</v>
      </c>
      <c r="J11" s="31" t="str">
        <f>+'Access-Mai'!L11</f>
        <v>4</v>
      </c>
      <c r="K11" s="50"/>
      <c r="L11" s="50"/>
      <c r="M11" s="50"/>
      <c r="N11" s="51">
        <f t="shared" ref="N11:N29" si="0">+K11+L11-M11</f>
        <v>0</v>
      </c>
      <c r="O11" s="50"/>
      <c r="P11" s="34">
        <f>'Access-Mai'!M11</f>
        <v>2886857</v>
      </c>
      <c r="Q11" s="34"/>
      <c r="R11" s="34">
        <f t="shared" ref="R11:R29" si="1">N11-O11+P11</f>
        <v>2886857</v>
      </c>
      <c r="S11" s="39">
        <f>'Access-Mai'!N11</f>
        <v>46730.26</v>
      </c>
      <c r="T11" s="35">
        <f t="shared" ref="T11:T34" si="2">IF(R11&gt;0,S11/R11,0)</f>
        <v>1.6187244466906399E-2</v>
      </c>
      <c r="U11" s="34">
        <f>'Access-Mai'!O11</f>
        <v>14550.84</v>
      </c>
      <c r="V11" s="35">
        <f t="shared" ref="V11:V34" si="3">IF(R11&gt;0,U11/R11,0)</f>
        <v>5.0403743586883588E-3</v>
      </c>
      <c r="W11" s="34">
        <f>'Access-Mai'!P11</f>
        <v>14550.84</v>
      </c>
      <c r="X11" s="35">
        <f t="shared" ref="X11:X34" si="4">IF(R11&gt;0,W11/R11,0)</f>
        <v>5.0403743586883588E-3</v>
      </c>
    </row>
    <row r="12" spans="1:24" ht="25.5" customHeight="1" x14ac:dyDescent="0.2">
      <c r="A12" s="31" t="str">
        <f>+'Access-Mai'!A12</f>
        <v>12104</v>
      </c>
      <c r="B12" s="32" t="str">
        <f>+'Access-Mai'!B12</f>
        <v>TRIBUNAL REGIONAL FEDERAL DA 3A. REGIAO</v>
      </c>
      <c r="C12" s="31" t="str">
        <f>CONCATENATE('Access-Mai'!C12,".",'Access-Mai'!D12)</f>
        <v>02.061</v>
      </c>
      <c r="D12" s="31" t="str">
        <f>CONCATENATE('Access-Mai'!E12,".",'Access-Mai'!G12)</f>
        <v>0569.4257</v>
      </c>
      <c r="E12" s="32" t="str">
        <f>+'Access-Mai'!F12</f>
        <v>PRESTACAO JURISDICIONAL NA JUSTICA FEDERAL</v>
      </c>
      <c r="F12" s="32" t="str">
        <f>+'Access-Mai'!H12</f>
        <v>JULGAMENTO DE CAUSAS NA JUSTICA FEDERAL</v>
      </c>
      <c r="G12" s="31" t="str">
        <f>IF('Access-Mai'!I12="1","F","S")</f>
        <v>F</v>
      </c>
      <c r="H12" s="31" t="str">
        <f>+'Access-Mai'!J12</f>
        <v>0100</v>
      </c>
      <c r="I12" s="32" t="str">
        <f>+'Access-Mai'!K12</f>
        <v>RECURSOS ORDINARIOS</v>
      </c>
      <c r="J12" s="31" t="str">
        <f>+'Access-Mai'!L12</f>
        <v>3</v>
      </c>
      <c r="K12" s="34"/>
      <c r="L12" s="34"/>
      <c r="M12" s="34"/>
      <c r="N12" s="50">
        <f t="shared" si="0"/>
        <v>0</v>
      </c>
      <c r="O12" s="34"/>
      <c r="P12" s="34">
        <f>'Access-Mai'!M12</f>
        <v>53400528</v>
      </c>
      <c r="Q12" s="34"/>
      <c r="R12" s="34">
        <f t="shared" si="1"/>
        <v>53400528</v>
      </c>
      <c r="S12" s="39">
        <f>'Access-Mai'!N12</f>
        <v>39721327.439999998</v>
      </c>
      <c r="T12" s="35">
        <f t="shared" si="2"/>
        <v>0.74383772834605677</v>
      </c>
      <c r="U12" s="34">
        <f>'Access-Mai'!O12</f>
        <v>12332444.109999999</v>
      </c>
      <c r="V12" s="35">
        <f t="shared" si="3"/>
        <v>0.23094236277963393</v>
      </c>
      <c r="W12" s="34">
        <f>'Access-Mai'!P12</f>
        <v>11322843.539999999</v>
      </c>
      <c r="X12" s="35">
        <f t="shared" si="4"/>
        <v>0.21203617200189478</v>
      </c>
    </row>
    <row r="13" spans="1:24" ht="25.5" customHeight="1" x14ac:dyDescent="0.2">
      <c r="A13" s="31" t="str">
        <f>+'Access-Mai'!A13</f>
        <v>12104</v>
      </c>
      <c r="B13" s="32" t="str">
        <f>+'Access-Mai'!B13</f>
        <v>TRIBUNAL REGIONAL FEDERAL DA 3A. REGIAO</v>
      </c>
      <c r="C13" s="31" t="str">
        <f>CONCATENATE('Access-Mai'!C13,".",'Access-Mai'!D13)</f>
        <v>02.061</v>
      </c>
      <c r="D13" s="31" t="str">
        <f>CONCATENATE('Access-Mai'!E13,".",'Access-Mai'!G13)</f>
        <v>0569.4257</v>
      </c>
      <c r="E13" s="32" t="str">
        <f>+'Access-Mai'!F13</f>
        <v>PRESTACAO JURISDICIONAL NA JUSTICA FEDERAL</v>
      </c>
      <c r="F13" s="32" t="str">
        <f>+'Access-Mai'!H13</f>
        <v>JULGAMENTO DE CAUSAS NA JUSTICA FEDERAL</v>
      </c>
      <c r="G13" s="31" t="str">
        <f>IF('Access-Mai'!I13="1","F","S")</f>
        <v>F</v>
      </c>
      <c r="H13" s="31" t="str">
        <f>+'Access-Mai'!J13</f>
        <v>0127</v>
      </c>
      <c r="I13" s="32" t="str">
        <f>+'Access-Mai'!K13</f>
        <v>CUSTAS E EMOLUMENTOS - PODER JUDICIARIO</v>
      </c>
      <c r="J13" s="31" t="str">
        <f>+'Access-Mai'!L13</f>
        <v>3</v>
      </c>
      <c r="K13" s="34"/>
      <c r="L13" s="34"/>
      <c r="M13" s="34"/>
      <c r="N13" s="50">
        <f t="shared" si="0"/>
        <v>0</v>
      </c>
      <c r="O13" s="34"/>
      <c r="P13" s="34">
        <f>'Access-Mai'!M13</f>
        <v>6790890</v>
      </c>
      <c r="Q13" s="34"/>
      <c r="R13" s="34">
        <f t="shared" si="1"/>
        <v>6790890</v>
      </c>
      <c r="S13" s="39">
        <f>'Access-Mai'!N13</f>
        <v>5263316.29</v>
      </c>
      <c r="T13" s="35">
        <f t="shared" si="2"/>
        <v>0.77505544781317326</v>
      </c>
      <c r="U13" s="34">
        <f>'Access-Mai'!O13</f>
        <v>2620187.2999999998</v>
      </c>
      <c r="V13" s="35">
        <f t="shared" si="3"/>
        <v>0.38583857196921167</v>
      </c>
      <c r="W13" s="34">
        <f>'Access-Mai'!P13</f>
        <v>2496901.86</v>
      </c>
      <c r="X13" s="35">
        <f t="shared" si="4"/>
        <v>0.36768403846918446</v>
      </c>
    </row>
    <row r="14" spans="1:24" ht="25.5" customHeight="1" x14ac:dyDescent="0.2">
      <c r="A14" s="31" t="str">
        <f>+'Access-Mai'!A14</f>
        <v>12104</v>
      </c>
      <c r="B14" s="32" t="str">
        <f>+'Access-Mai'!B14</f>
        <v>TRIBUNAL REGIONAL FEDERAL DA 3A. REGIAO</v>
      </c>
      <c r="C14" s="31" t="str">
        <f>CONCATENATE('Access-Mai'!C14,".",'Access-Mai'!D14)</f>
        <v>02.061</v>
      </c>
      <c r="D14" s="31" t="str">
        <f>CONCATENATE('Access-Mai'!E14,".",'Access-Mai'!G14)</f>
        <v>0569.4257</v>
      </c>
      <c r="E14" s="32" t="str">
        <f>+'Access-Mai'!F14</f>
        <v>PRESTACAO JURISDICIONAL NA JUSTICA FEDERAL</v>
      </c>
      <c r="F14" s="32" t="str">
        <f>+'Access-Mai'!H14</f>
        <v>JULGAMENTO DE CAUSAS NA JUSTICA FEDERAL</v>
      </c>
      <c r="G14" s="31" t="str">
        <f>IF('Access-Mai'!I14="1","F","S")</f>
        <v>F</v>
      </c>
      <c r="H14" s="31" t="str">
        <f>+'Access-Mai'!J14</f>
        <v>0150</v>
      </c>
      <c r="I14" s="32" t="str">
        <f>+'Access-Mai'!K14</f>
        <v>RECURSOS NAO-FINANCEIROS DIRETAM. ARRECADADOS</v>
      </c>
      <c r="J14" s="31" t="str">
        <f>+'Access-Mai'!L14</f>
        <v>3</v>
      </c>
      <c r="K14" s="34"/>
      <c r="L14" s="34"/>
      <c r="M14" s="34"/>
      <c r="N14" s="50">
        <f t="shared" si="0"/>
        <v>0</v>
      </c>
      <c r="O14" s="34"/>
      <c r="P14" s="34">
        <f>'Access-Mai'!M14</f>
        <v>800000</v>
      </c>
      <c r="Q14" s="34"/>
      <c r="R14" s="34">
        <f t="shared" si="1"/>
        <v>800000</v>
      </c>
      <c r="S14" s="39">
        <f>'Access-Mai'!N14</f>
        <v>0</v>
      </c>
      <c r="T14" s="35">
        <f t="shared" si="2"/>
        <v>0</v>
      </c>
      <c r="U14" s="34">
        <f>'Access-Mai'!O14</f>
        <v>0</v>
      </c>
      <c r="V14" s="35">
        <f t="shared" si="3"/>
        <v>0</v>
      </c>
      <c r="W14" s="34">
        <f>'Access-Mai'!P14</f>
        <v>0</v>
      </c>
      <c r="X14" s="35">
        <f t="shared" si="4"/>
        <v>0</v>
      </c>
    </row>
    <row r="15" spans="1:24" ht="25.5" customHeight="1" x14ac:dyDescent="0.2">
      <c r="A15" s="31" t="str">
        <f>+'Access-Mai'!A15</f>
        <v>12104</v>
      </c>
      <c r="B15" s="32" t="str">
        <f>+'Access-Mai'!B15</f>
        <v>TRIBUNAL REGIONAL FEDERAL DA 3A. REGIAO</v>
      </c>
      <c r="C15" s="31" t="str">
        <f>CONCATENATE('Access-Mai'!C15,".",'Access-Mai'!D15)</f>
        <v>02.061</v>
      </c>
      <c r="D15" s="31" t="str">
        <f>CONCATENATE('Access-Mai'!E15,".",'Access-Mai'!G15)</f>
        <v>0569.4257</v>
      </c>
      <c r="E15" s="32" t="str">
        <f>+'Access-Mai'!F15</f>
        <v>PRESTACAO JURISDICIONAL NA JUSTICA FEDERAL</v>
      </c>
      <c r="F15" s="32" t="str">
        <f>+'Access-Mai'!H15</f>
        <v>JULGAMENTO DE CAUSAS NA JUSTICA FEDERAL</v>
      </c>
      <c r="G15" s="31" t="str">
        <f>IF('Access-Mai'!I15="1","F","S")</f>
        <v>F</v>
      </c>
      <c r="H15" s="31" t="str">
        <f>+'Access-Mai'!J15</f>
        <v>0181</v>
      </c>
      <c r="I15" s="32" t="str">
        <f>+'Access-Mai'!K15</f>
        <v>RECURSOS DE CONVENIOS</v>
      </c>
      <c r="J15" s="31" t="str">
        <f>+'Access-Mai'!L15</f>
        <v>4</v>
      </c>
      <c r="K15" s="50"/>
      <c r="L15" s="50"/>
      <c r="M15" s="50"/>
      <c r="N15" s="50">
        <f t="shared" si="0"/>
        <v>0</v>
      </c>
      <c r="O15" s="50"/>
      <c r="P15" s="34">
        <f>'Access-Mai'!M15</f>
        <v>4951378</v>
      </c>
      <c r="Q15" s="34"/>
      <c r="R15" s="34">
        <f t="shared" si="1"/>
        <v>4951378</v>
      </c>
      <c r="S15" s="39">
        <f>'Access-Mai'!N15</f>
        <v>0</v>
      </c>
      <c r="T15" s="35">
        <f t="shared" si="2"/>
        <v>0</v>
      </c>
      <c r="U15" s="34">
        <f>'Access-Mai'!O15</f>
        <v>0</v>
      </c>
      <c r="V15" s="35">
        <f t="shared" si="3"/>
        <v>0</v>
      </c>
      <c r="W15" s="34">
        <f>'Access-Mai'!P15</f>
        <v>0</v>
      </c>
      <c r="X15" s="35">
        <f t="shared" si="4"/>
        <v>0</v>
      </c>
    </row>
    <row r="16" spans="1:24" ht="25.5" customHeight="1" x14ac:dyDescent="0.2">
      <c r="A16" s="31" t="str">
        <f>+'Access-Mai'!A16</f>
        <v>12104</v>
      </c>
      <c r="B16" s="32" t="str">
        <f>+'Access-Mai'!B16</f>
        <v>TRIBUNAL REGIONAL FEDERAL DA 3A. REGIAO</v>
      </c>
      <c r="C16" s="31" t="str">
        <f>CONCATENATE('Access-Mai'!C16,".",'Access-Mai'!D16)</f>
        <v>02.061</v>
      </c>
      <c r="D16" s="31" t="str">
        <f>CONCATENATE('Access-Mai'!E16,".",'Access-Mai'!G16)</f>
        <v>0569.4257</v>
      </c>
      <c r="E16" s="32" t="str">
        <f>+'Access-Mai'!F16</f>
        <v>PRESTACAO JURISDICIONAL NA JUSTICA FEDERAL</v>
      </c>
      <c r="F16" s="32" t="str">
        <f>+'Access-Mai'!H16</f>
        <v>JULGAMENTO DE CAUSAS NA JUSTICA FEDERAL</v>
      </c>
      <c r="G16" s="31" t="str">
        <f>IF('Access-Mai'!I16="1","F","S")</f>
        <v>F</v>
      </c>
      <c r="H16" s="31" t="str">
        <f>+'Access-Mai'!J16</f>
        <v>0181</v>
      </c>
      <c r="I16" s="32" t="str">
        <f>+'Access-Mai'!K16</f>
        <v>RECURSOS DE CONVENIOS</v>
      </c>
      <c r="J16" s="31" t="str">
        <f>+'Access-Mai'!L16</f>
        <v>3</v>
      </c>
      <c r="K16" s="34"/>
      <c r="L16" s="34"/>
      <c r="M16" s="34"/>
      <c r="N16" s="50">
        <f t="shared" si="0"/>
        <v>0</v>
      </c>
      <c r="O16" s="34"/>
      <c r="P16" s="34">
        <f>'Access-Mai'!M16</f>
        <v>175000</v>
      </c>
      <c r="Q16" s="34"/>
      <c r="R16" s="34">
        <f t="shared" si="1"/>
        <v>175000</v>
      </c>
      <c r="S16" s="39">
        <f>'Access-Mai'!N16</f>
        <v>0</v>
      </c>
      <c r="T16" s="35">
        <f t="shared" si="2"/>
        <v>0</v>
      </c>
      <c r="U16" s="34">
        <f>'Access-Mai'!O16</f>
        <v>0</v>
      </c>
      <c r="V16" s="35">
        <f t="shared" si="3"/>
        <v>0</v>
      </c>
      <c r="W16" s="34">
        <f>'Access-Mai'!P16</f>
        <v>0</v>
      </c>
      <c r="X16" s="35">
        <f t="shared" si="4"/>
        <v>0</v>
      </c>
    </row>
    <row r="17" spans="1:24" ht="25.5" customHeight="1" x14ac:dyDescent="0.2">
      <c r="A17" s="31" t="str">
        <f>+'Access-Mai'!A17</f>
        <v>12104</v>
      </c>
      <c r="B17" s="32" t="str">
        <f>+'Access-Mai'!B17</f>
        <v>TRIBUNAL REGIONAL FEDERAL DA 3A. REGIAO</v>
      </c>
      <c r="C17" s="31" t="str">
        <f>CONCATENATE('Access-Mai'!C17,".",'Access-Mai'!D17)</f>
        <v>02.122</v>
      </c>
      <c r="D17" s="31" t="str">
        <f>CONCATENATE('Access-Mai'!E17,".",'Access-Mai'!G17)</f>
        <v>0569.12SU</v>
      </c>
      <c r="E17" s="32" t="str">
        <f>+'Access-Mai'!F17</f>
        <v>PRESTACAO JURISDICIONAL NA JUSTICA FEDERAL</v>
      </c>
      <c r="F17" s="32" t="str">
        <f>+'Access-Mai'!H17</f>
        <v>AQUISICAO DE EDIFICIO-ANEXO AO TRF 3. REGIAO EM SAO PAULO -</v>
      </c>
      <c r="G17" s="31" t="str">
        <f>IF('Access-Mai'!I17="1","F","S")</f>
        <v>F</v>
      </c>
      <c r="H17" s="31" t="str">
        <f>+'Access-Mai'!J17</f>
        <v>0100</v>
      </c>
      <c r="I17" s="32" t="str">
        <f>+'Access-Mai'!K17</f>
        <v>RECURSOS ORDINARIOS</v>
      </c>
      <c r="J17" s="31" t="str">
        <f>+'Access-Mai'!L17</f>
        <v>5</v>
      </c>
      <c r="K17" s="34"/>
      <c r="L17" s="34"/>
      <c r="M17" s="34"/>
      <c r="N17" s="50">
        <f t="shared" si="0"/>
        <v>0</v>
      </c>
      <c r="O17" s="34"/>
      <c r="P17" s="34">
        <f>'Access-Mai'!M17</f>
        <v>0</v>
      </c>
      <c r="Q17" s="34"/>
      <c r="R17" s="34">
        <f t="shared" si="1"/>
        <v>0</v>
      </c>
      <c r="S17" s="39">
        <f>'Access-Mai'!N17</f>
        <v>0</v>
      </c>
      <c r="T17" s="35">
        <f t="shared" si="2"/>
        <v>0</v>
      </c>
      <c r="U17" s="34">
        <f>'Access-Mai'!O17</f>
        <v>0</v>
      </c>
      <c r="V17" s="35">
        <f t="shared" si="3"/>
        <v>0</v>
      </c>
      <c r="W17" s="34">
        <f>'Access-Mai'!P17</f>
        <v>0</v>
      </c>
      <c r="X17" s="35">
        <f t="shared" si="4"/>
        <v>0</v>
      </c>
    </row>
    <row r="18" spans="1:24" ht="25.5" customHeight="1" x14ac:dyDescent="0.2">
      <c r="A18" s="31" t="str">
        <f>+'Access-Mai'!A18</f>
        <v>12104</v>
      </c>
      <c r="B18" s="32" t="str">
        <f>+'Access-Mai'!B18</f>
        <v>TRIBUNAL REGIONAL FEDERAL DA 3A. REGIAO</v>
      </c>
      <c r="C18" s="31" t="str">
        <f>CONCATENATE('Access-Mai'!C18,".",'Access-Mai'!D18)</f>
        <v>02.122</v>
      </c>
      <c r="D18" s="31" t="str">
        <f>CONCATENATE('Access-Mai'!E18,".",'Access-Mai'!G18)</f>
        <v>0569.12SU</v>
      </c>
      <c r="E18" s="32" t="str">
        <f>+'Access-Mai'!F18</f>
        <v>PRESTACAO JURISDICIONAL NA JUSTICA FEDERAL</v>
      </c>
      <c r="F18" s="32" t="str">
        <f>+'Access-Mai'!H18</f>
        <v>AQUISICAO DE EDIFICIO-ANEXO AO TRF 3. REGIAO EM SAO PAULO -</v>
      </c>
      <c r="G18" s="31" t="str">
        <f>IF('Access-Mai'!I18="1","F","S")</f>
        <v>F</v>
      </c>
      <c r="H18" s="31" t="str">
        <f>+'Access-Mai'!J18</f>
        <v>0188</v>
      </c>
      <c r="I18" s="32" t="str">
        <f>+'Access-Mai'!K18</f>
        <v>REMUNERACAO DAS DISPONIB. DO TESOURO NACIONAL</v>
      </c>
      <c r="J18" s="31" t="str">
        <f>+'Access-Mai'!L18</f>
        <v>5</v>
      </c>
      <c r="K18" s="50"/>
      <c r="L18" s="50"/>
      <c r="M18" s="50"/>
      <c r="N18" s="50">
        <f t="shared" si="0"/>
        <v>0</v>
      </c>
      <c r="O18" s="50"/>
      <c r="P18" s="34">
        <f>'Access-Mai'!M18</f>
        <v>0</v>
      </c>
      <c r="Q18" s="34"/>
      <c r="R18" s="34">
        <f t="shared" si="1"/>
        <v>0</v>
      </c>
      <c r="S18" s="39">
        <f>'Access-Mai'!N18</f>
        <v>0</v>
      </c>
      <c r="T18" s="35">
        <f t="shared" si="2"/>
        <v>0</v>
      </c>
      <c r="U18" s="34">
        <f>'Access-Mai'!O18</f>
        <v>0</v>
      </c>
      <c r="V18" s="35">
        <f t="shared" si="3"/>
        <v>0</v>
      </c>
      <c r="W18" s="34">
        <f>'Access-Mai'!P18</f>
        <v>0</v>
      </c>
      <c r="X18" s="35">
        <f t="shared" si="4"/>
        <v>0</v>
      </c>
    </row>
    <row r="19" spans="1:24" ht="25.5" customHeight="1" x14ac:dyDescent="0.2">
      <c r="A19" s="31" t="str">
        <f>+'Access-Mai'!A19</f>
        <v>12104</v>
      </c>
      <c r="B19" s="32" t="str">
        <f>+'Access-Mai'!B19</f>
        <v>TRIBUNAL REGIONAL FEDERAL DA 3A. REGIAO</v>
      </c>
      <c r="C19" s="31" t="str">
        <f>CONCATENATE('Access-Mai'!C19,".",'Access-Mai'!D19)</f>
        <v>02.122</v>
      </c>
      <c r="D19" s="31" t="str">
        <f>CONCATENATE('Access-Mai'!E19,".",'Access-Mai'!G19)</f>
        <v>0569.15HG</v>
      </c>
      <c r="E19" s="32" t="str">
        <f>+'Access-Mai'!F19</f>
        <v>PRESTACAO JURISDICIONAL NA JUSTICA FEDERAL</v>
      </c>
      <c r="F19" s="32" t="str">
        <f>+'Access-Mai'!H19</f>
        <v>AQUISICAO DE IMOVEIS PARA FUNCIONAMENTO DO TRF3 DA 3. REGIAO</v>
      </c>
      <c r="G19" s="31" t="str">
        <f>IF('Access-Mai'!I19="1","F","S")</f>
        <v>F</v>
      </c>
      <c r="H19" s="31" t="str">
        <f>+'Access-Mai'!J19</f>
        <v>0100</v>
      </c>
      <c r="I19" s="32" t="str">
        <f>+'Access-Mai'!K19</f>
        <v>RECURSOS ORDINARIOS</v>
      </c>
      <c r="J19" s="31" t="str">
        <f>+'Access-Mai'!L19</f>
        <v>5</v>
      </c>
      <c r="K19" s="50"/>
      <c r="L19" s="50"/>
      <c r="M19" s="50"/>
      <c r="N19" s="50">
        <f t="shared" si="0"/>
        <v>0</v>
      </c>
      <c r="O19" s="50"/>
      <c r="P19" s="34">
        <f>'Access-Mai'!M19</f>
        <v>900000</v>
      </c>
      <c r="Q19" s="34"/>
      <c r="R19" s="34">
        <f t="shared" si="1"/>
        <v>900000</v>
      </c>
      <c r="S19" s="39">
        <f>'Access-Mai'!N19</f>
        <v>0</v>
      </c>
      <c r="T19" s="35">
        <f t="shared" si="2"/>
        <v>0</v>
      </c>
      <c r="U19" s="34">
        <f>'Access-Mai'!O19</f>
        <v>0</v>
      </c>
      <c r="V19" s="35">
        <f t="shared" si="3"/>
        <v>0</v>
      </c>
      <c r="W19" s="34">
        <f>'Access-Mai'!P19</f>
        <v>0</v>
      </c>
      <c r="X19" s="35">
        <f t="shared" si="4"/>
        <v>0</v>
      </c>
    </row>
    <row r="20" spans="1:24" ht="25.5" customHeight="1" x14ac:dyDescent="0.2">
      <c r="A20" s="31" t="str">
        <f>+'Access-Mai'!A20</f>
        <v>12104</v>
      </c>
      <c r="B20" s="32" t="str">
        <f>+'Access-Mai'!B20</f>
        <v>TRIBUNAL REGIONAL FEDERAL DA 3A. REGIAO</v>
      </c>
      <c r="C20" s="31" t="str">
        <f>CONCATENATE('Access-Mai'!C20,".",'Access-Mai'!D20)</f>
        <v>02.122</v>
      </c>
      <c r="D20" s="31" t="str">
        <f>CONCATENATE('Access-Mai'!E20,".",'Access-Mai'!G20)</f>
        <v>0569.15HG</v>
      </c>
      <c r="E20" s="32" t="str">
        <f>+'Access-Mai'!F20</f>
        <v>PRESTACAO JURISDICIONAL NA JUSTICA FEDERAL</v>
      </c>
      <c r="F20" s="32" t="str">
        <f>+'Access-Mai'!H20</f>
        <v>AQUISICAO DE IMOVEIS PARA FUNCIONAMENTO DO TRF3 DA 3. REGIAO</v>
      </c>
      <c r="G20" s="31" t="str">
        <f>IF('Access-Mai'!I20="1","F","S")</f>
        <v>F</v>
      </c>
      <c r="H20" s="31" t="str">
        <f>+'Access-Mai'!J20</f>
        <v>0181</v>
      </c>
      <c r="I20" s="32" t="str">
        <f>+'Access-Mai'!K20</f>
        <v>RECURSOS DE CONVENIOS</v>
      </c>
      <c r="J20" s="31" t="str">
        <f>+'Access-Mai'!L20</f>
        <v>5</v>
      </c>
      <c r="K20" s="50"/>
      <c r="L20" s="50"/>
      <c r="M20" s="50"/>
      <c r="N20" s="50">
        <f t="shared" si="0"/>
        <v>0</v>
      </c>
      <c r="O20" s="50"/>
      <c r="P20" s="34">
        <f>'Access-Mai'!M20</f>
        <v>9000000</v>
      </c>
      <c r="Q20" s="34"/>
      <c r="R20" s="34">
        <f t="shared" si="1"/>
        <v>9000000</v>
      </c>
      <c r="S20" s="39">
        <f>'Access-Mai'!N20</f>
        <v>0</v>
      </c>
      <c r="T20" s="35">
        <f t="shared" si="2"/>
        <v>0</v>
      </c>
      <c r="U20" s="34">
        <f>'Access-Mai'!O20</f>
        <v>0</v>
      </c>
      <c r="V20" s="35">
        <f t="shared" si="3"/>
        <v>0</v>
      </c>
      <c r="W20" s="34">
        <f>'Access-Mai'!P20</f>
        <v>0</v>
      </c>
      <c r="X20" s="35">
        <f t="shared" si="4"/>
        <v>0</v>
      </c>
    </row>
    <row r="21" spans="1:24" ht="25.5" customHeight="1" x14ac:dyDescent="0.2">
      <c r="A21" s="31" t="str">
        <f>+'Access-Mai'!A21</f>
        <v>12104</v>
      </c>
      <c r="B21" s="32" t="str">
        <f>+'Access-Mai'!B21</f>
        <v>TRIBUNAL REGIONAL FEDERAL DA 3A. REGIAO</v>
      </c>
      <c r="C21" s="31" t="str">
        <f>CONCATENATE('Access-Mai'!C21,".",'Access-Mai'!D21)</f>
        <v>02.122</v>
      </c>
      <c r="D21" s="31" t="str">
        <f>CONCATENATE('Access-Mai'!E21,".",'Access-Mai'!G21)</f>
        <v>0569.15NZ</v>
      </c>
      <c r="E21" s="32" t="str">
        <f>+'Access-Mai'!F21</f>
        <v>PRESTACAO JURISDICIONAL NA JUSTICA FEDERAL</v>
      </c>
      <c r="F21" s="32" t="str">
        <f>+'Access-Mai'!H21</f>
        <v>REFORMA DO EDIFICIO-SEDE DO TRIBUNAL REGIONAL FEDERAL DA 3.</v>
      </c>
      <c r="G21" s="31" t="str">
        <f>IF('Access-Mai'!I21="1","F","S")</f>
        <v>F</v>
      </c>
      <c r="H21" s="31" t="str">
        <f>+'Access-Mai'!J21</f>
        <v>0100</v>
      </c>
      <c r="I21" s="32" t="str">
        <f>+'Access-Mai'!K21</f>
        <v>RECURSOS ORDINARIOS</v>
      </c>
      <c r="J21" s="31" t="str">
        <f>+'Access-Mai'!L21</f>
        <v>4</v>
      </c>
      <c r="K21" s="50"/>
      <c r="L21" s="50"/>
      <c r="M21" s="50"/>
      <c r="N21" s="50">
        <f t="shared" si="0"/>
        <v>0</v>
      </c>
      <c r="O21" s="50"/>
      <c r="P21" s="34">
        <f>'Access-Mai'!M21</f>
        <v>2500000</v>
      </c>
      <c r="Q21" s="34"/>
      <c r="R21" s="34">
        <f t="shared" si="1"/>
        <v>2500000</v>
      </c>
      <c r="S21" s="39">
        <f>'Access-Mai'!N21</f>
        <v>0</v>
      </c>
      <c r="T21" s="35">
        <f t="shared" si="2"/>
        <v>0</v>
      </c>
      <c r="U21" s="34">
        <f>'Access-Mai'!O21</f>
        <v>0</v>
      </c>
      <c r="V21" s="35">
        <f t="shared" si="3"/>
        <v>0</v>
      </c>
      <c r="W21" s="34">
        <f>'Access-Mai'!P21</f>
        <v>0</v>
      </c>
      <c r="X21" s="35">
        <f t="shared" si="4"/>
        <v>0</v>
      </c>
    </row>
    <row r="22" spans="1:24" ht="25.5" customHeight="1" x14ac:dyDescent="0.2">
      <c r="A22" s="31" t="str">
        <f>+'Access-Mai'!A22</f>
        <v>12104</v>
      </c>
      <c r="B22" s="32" t="str">
        <f>+'Access-Mai'!B22</f>
        <v>TRIBUNAL REGIONAL FEDERAL DA 3A. REGIAO</v>
      </c>
      <c r="C22" s="31" t="str">
        <f>CONCATENATE('Access-Mai'!C22,".",'Access-Mai'!D22)</f>
        <v>02.122</v>
      </c>
      <c r="D22" s="31" t="str">
        <f>CONCATENATE('Access-Mai'!E22,".",'Access-Mai'!G22)</f>
        <v>0569.20TP</v>
      </c>
      <c r="E22" s="32" t="str">
        <f>+'Access-Mai'!F22</f>
        <v>PRESTACAO JURISDICIONAL NA JUSTICA FEDERAL</v>
      </c>
      <c r="F22" s="32" t="str">
        <f>+'Access-Mai'!H22</f>
        <v>PESSOAL ATIVO DA UNIAO</v>
      </c>
      <c r="G22" s="31" t="str">
        <f>IF('Access-Mai'!I22="1","F","S")</f>
        <v>F</v>
      </c>
      <c r="H22" s="31" t="str">
        <f>+'Access-Mai'!J22</f>
        <v>0100</v>
      </c>
      <c r="I22" s="32" t="str">
        <f>+'Access-Mai'!K22</f>
        <v>RECURSOS ORDINARIOS</v>
      </c>
      <c r="J22" s="31" t="str">
        <f>+'Access-Mai'!L22</f>
        <v>1</v>
      </c>
      <c r="K22" s="50"/>
      <c r="L22" s="50"/>
      <c r="M22" s="50"/>
      <c r="N22" s="50">
        <f t="shared" si="0"/>
        <v>0</v>
      </c>
      <c r="O22" s="50"/>
      <c r="P22" s="34">
        <f>'Access-Mai'!M22</f>
        <v>158861553.00999999</v>
      </c>
      <c r="Q22" s="34"/>
      <c r="R22" s="34">
        <f t="shared" si="1"/>
        <v>158861553.00999999</v>
      </c>
      <c r="S22" s="39">
        <f>'Access-Mai'!N22</f>
        <v>156546569.15000001</v>
      </c>
      <c r="T22" s="35">
        <f t="shared" si="2"/>
        <v>0.98542766442769036</v>
      </c>
      <c r="U22" s="34">
        <f>'Access-Mai'!O22</f>
        <v>156546569.15000001</v>
      </c>
      <c r="V22" s="35">
        <f t="shared" si="3"/>
        <v>0.98542766442769036</v>
      </c>
      <c r="W22" s="34">
        <f>'Access-Mai'!P22</f>
        <v>155328604.41999999</v>
      </c>
      <c r="X22" s="35">
        <f t="shared" si="4"/>
        <v>0.9777608331087031</v>
      </c>
    </row>
    <row r="23" spans="1:24" ht="25.5" customHeight="1" x14ac:dyDescent="0.2">
      <c r="A23" s="31" t="str">
        <f>+'Access-Mai'!A23</f>
        <v>12104</v>
      </c>
      <c r="B23" s="32" t="str">
        <f>+'Access-Mai'!B23</f>
        <v>TRIBUNAL REGIONAL FEDERAL DA 3A. REGIAO</v>
      </c>
      <c r="C23" s="31" t="str">
        <f>CONCATENATE('Access-Mai'!C23,".",'Access-Mai'!D23)</f>
        <v>02.122</v>
      </c>
      <c r="D23" s="31" t="str">
        <f>CONCATENATE('Access-Mai'!E23,".",'Access-Mai'!G23)</f>
        <v>0569.216H</v>
      </c>
      <c r="E23" s="32" t="str">
        <f>+'Access-Mai'!F23</f>
        <v>PRESTACAO JURISDICIONAL NA JUSTICA FEDERAL</v>
      </c>
      <c r="F23" s="32" t="str">
        <f>+'Access-Mai'!H23</f>
        <v>AJUDA DE CUSTO PARA MORADIA OU AUXILIO-MORADIA A AGENTES PUB</v>
      </c>
      <c r="G23" s="31" t="str">
        <f>IF('Access-Mai'!I23="1","F","S")</f>
        <v>F</v>
      </c>
      <c r="H23" s="31" t="str">
        <f>+'Access-Mai'!J23</f>
        <v>0100</v>
      </c>
      <c r="I23" s="32" t="str">
        <f>+'Access-Mai'!K23</f>
        <v>RECURSOS ORDINARIOS</v>
      </c>
      <c r="J23" s="31" t="str">
        <f>+'Access-Mai'!L23</f>
        <v>3</v>
      </c>
      <c r="K23" s="50"/>
      <c r="L23" s="50"/>
      <c r="M23" s="50"/>
      <c r="N23" s="50">
        <f t="shared" si="0"/>
        <v>0</v>
      </c>
      <c r="O23" s="50"/>
      <c r="P23" s="34">
        <f>'Access-Mai'!M23</f>
        <v>2303742</v>
      </c>
      <c r="Q23" s="34"/>
      <c r="R23" s="34">
        <f t="shared" si="1"/>
        <v>2303742</v>
      </c>
      <c r="S23" s="39">
        <f>'Access-Mai'!N23</f>
        <v>956769.35</v>
      </c>
      <c r="T23" s="35">
        <f t="shared" si="2"/>
        <v>0.4153109810039492</v>
      </c>
      <c r="U23" s="34">
        <f>'Access-Mai'!O23</f>
        <v>956769.35</v>
      </c>
      <c r="V23" s="35">
        <f t="shared" si="3"/>
        <v>0.4153109810039492</v>
      </c>
      <c r="W23" s="34">
        <f>'Access-Mai'!P23</f>
        <v>956769.35</v>
      </c>
      <c r="X23" s="35">
        <f t="shared" si="4"/>
        <v>0.4153109810039492</v>
      </c>
    </row>
    <row r="24" spans="1:24" ht="25.5" customHeight="1" x14ac:dyDescent="0.2">
      <c r="A24" s="31" t="str">
        <f>+'Access-Mai'!A24</f>
        <v>12104</v>
      </c>
      <c r="B24" s="32" t="str">
        <f>+'Access-Mai'!B24</f>
        <v>TRIBUNAL REGIONAL FEDERAL DA 3A. REGIAO</v>
      </c>
      <c r="C24" s="31" t="str">
        <f>CONCATENATE('Access-Mai'!C24,".",'Access-Mai'!D24)</f>
        <v>02.126</v>
      </c>
      <c r="D24" s="31" t="str">
        <f>CONCATENATE('Access-Mai'!E24,".",'Access-Mai'!G24)</f>
        <v>0569.151W</v>
      </c>
      <c r="E24" s="32" t="str">
        <f>+'Access-Mai'!F24</f>
        <v>PRESTACAO JURISDICIONAL NA JUSTICA FEDERAL</v>
      </c>
      <c r="F24" s="32" t="str">
        <f>+'Access-Mai'!H24</f>
        <v>DESENVOLVIMENTO E IMPLANTACAO DO SISTEMA PROCESSO JUDICIAL E</v>
      </c>
      <c r="G24" s="31" t="str">
        <f>IF('Access-Mai'!I24="1","F","S")</f>
        <v>F</v>
      </c>
      <c r="H24" s="31" t="str">
        <f>+'Access-Mai'!J24</f>
        <v>0100</v>
      </c>
      <c r="I24" s="32" t="str">
        <f>+'Access-Mai'!K24</f>
        <v>RECURSOS ORDINARIOS</v>
      </c>
      <c r="J24" s="31" t="str">
        <f>+'Access-Mai'!L24</f>
        <v>3</v>
      </c>
      <c r="K24" s="50"/>
      <c r="L24" s="50"/>
      <c r="M24" s="50"/>
      <c r="N24" s="50">
        <f t="shared" si="0"/>
        <v>0</v>
      </c>
      <c r="O24" s="50"/>
      <c r="P24" s="34">
        <f>'Access-Mai'!M24</f>
        <v>660997</v>
      </c>
      <c r="Q24" s="34"/>
      <c r="R24" s="34">
        <f t="shared" si="1"/>
        <v>660997</v>
      </c>
      <c r="S24" s="39">
        <f>'Access-Mai'!N24</f>
        <v>543888.19999999995</v>
      </c>
      <c r="T24" s="35">
        <f t="shared" si="2"/>
        <v>0.82283005823021882</v>
      </c>
      <c r="U24" s="34">
        <f>'Access-Mai'!O24</f>
        <v>296582.67</v>
      </c>
      <c r="V24" s="35">
        <f t="shared" si="3"/>
        <v>0.44868988815380401</v>
      </c>
      <c r="W24" s="34">
        <f>'Access-Mai'!P24</f>
        <v>296582.67</v>
      </c>
      <c r="X24" s="35">
        <f t="shared" si="4"/>
        <v>0.44868988815380401</v>
      </c>
    </row>
    <row r="25" spans="1:24" ht="25.5" customHeight="1" x14ac:dyDescent="0.2">
      <c r="A25" s="31" t="str">
        <f>+'Access-Mai'!A25</f>
        <v>12104</v>
      </c>
      <c r="B25" s="32" t="str">
        <f>+'Access-Mai'!B25</f>
        <v>TRIBUNAL REGIONAL FEDERAL DA 3A. REGIAO</v>
      </c>
      <c r="C25" s="31" t="str">
        <f>CONCATENATE('Access-Mai'!C25,".",'Access-Mai'!D25)</f>
        <v>02.131</v>
      </c>
      <c r="D25" s="31" t="str">
        <f>CONCATENATE('Access-Mai'!E25,".",'Access-Mai'!G25)</f>
        <v>0569.2549</v>
      </c>
      <c r="E25" s="32" t="str">
        <f>+'Access-Mai'!F25</f>
        <v>PRESTACAO JURISDICIONAL NA JUSTICA FEDERAL</v>
      </c>
      <c r="F25" s="32" t="str">
        <f>+'Access-Mai'!H25</f>
        <v>COMUNICACAO E DIVULGACAO INSTITUCIONAL</v>
      </c>
      <c r="G25" s="31" t="str">
        <f>IF('Access-Mai'!I25="1","F","S")</f>
        <v>F</v>
      </c>
      <c r="H25" s="31" t="str">
        <f>+'Access-Mai'!J25</f>
        <v>0100</v>
      </c>
      <c r="I25" s="32" t="str">
        <f>+'Access-Mai'!K25</f>
        <v>RECURSOS ORDINARIOS</v>
      </c>
      <c r="J25" s="31" t="str">
        <f>+'Access-Mai'!L25</f>
        <v>3</v>
      </c>
      <c r="K25" s="50"/>
      <c r="L25" s="50"/>
      <c r="M25" s="50"/>
      <c r="N25" s="50">
        <f t="shared" si="0"/>
        <v>0</v>
      </c>
      <c r="O25" s="50"/>
      <c r="P25" s="34">
        <f>'Access-Mai'!M25</f>
        <v>432274</v>
      </c>
      <c r="Q25" s="34"/>
      <c r="R25" s="34">
        <f t="shared" si="1"/>
        <v>432274</v>
      </c>
      <c r="S25" s="39">
        <f>'Access-Mai'!N25</f>
        <v>420233</v>
      </c>
      <c r="T25" s="35">
        <f t="shared" si="2"/>
        <v>0.97214498211782341</v>
      </c>
      <c r="U25" s="34">
        <f>'Access-Mai'!O25</f>
        <v>161727.92000000001</v>
      </c>
      <c r="V25" s="35">
        <f t="shared" si="3"/>
        <v>0.37413288793681787</v>
      </c>
      <c r="W25" s="34">
        <f>'Access-Mai'!P25</f>
        <v>161727.92000000001</v>
      </c>
      <c r="X25" s="35">
        <f t="shared" si="4"/>
        <v>0.37413288793681787</v>
      </c>
    </row>
    <row r="26" spans="1:24" ht="25.5" customHeight="1" x14ac:dyDescent="0.2">
      <c r="A26" s="31" t="str">
        <f>+'Access-Mai'!A26</f>
        <v>12104</v>
      </c>
      <c r="B26" s="32" t="str">
        <f>+'Access-Mai'!B26</f>
        <v>TRIBUNAL REGIONAL FEDERAL DA 3A. REGIAO</v>
      </c>
      <c r="C26" s="31" t="str">
        <f>CONCATENATE('Access-Mai'!C26,".",'Access-Mai'!D26)</f>
        <v>02.301</v>
      </c>
      <c r="D26" s="31" t="str">
        <f>CONCATENATE('Access-Mai'!E26,".",'Access-Mai'!G26)</f>
        <v>0569.2004</v>
      </c>
      <c r="E26" s="32" t="str">
        <f>+'Access-Mai'!F26</f>
        <v>PRESTACAO JURISDICIONAL NA JUSTICA FEDERAL</v>
      </c>
      <c r="F26" s="32" t="str">
        <f>+'Access-Mai'!H26</f>
        <v>ASSISTENCIA MEDICA E ODONTOLOGICA AOS SERVIDORES CIVIS, EMPR</v>
      </c>
      <c r="G26" s="31" t="str">
        <f>IF('Access-Mai'!I26="1","F","S")</f>
        <v>S</v>
      </c>
      <c r="H26" s="31" t="str">
        <f>+'Access-Mai'!J26</f>
        <v>0100</v>
      </c>
      <c r="I26" s="32" t="str">
        <f>+'Access-Mai'!K26</f>
        <v>RECURSOS ORDINARIOS</v>
      </c>
      <c r="J26" s="31" t="str">
        <f>+'Access-Mai'!L26</f>
        <v>4</v>
      </c>
      <c r="K26" s="50"/>
      <c r="L26" s="50"/>
      <c r="M26" s="50"/>
      <c r="N26" s="50">
        <f t="shared" si="0"/>
        <v>0</v>
      </c>
      <c r="O26" s="50"/>
      <c r="P26" s="34">
        <f>'Access-Mai'!M26</f>
        <v>15000</v>
      </c>
      <c r="Q26" s="34"/>
      <c r="R26" s="34">
        <f t="shared" si="1"/>
        <v>15000</v>
      </c>
      <c r="S26" s="39">
        <f>'Access-Mai'!N26</f>
        <v>0</v>
      </c>
      <c r="T26" s="35">
        <f t="shared" si="2"/>
        <v>0</v>
      </c>
      <c r="U26" s="34">
        <f>'Access-Mai'!O26</f>
        <v>0</v>
      </c>
      <c r="V26" s="35">
        <f t="shared" si="3"/>
        <v>0</v>
      </c>
      <c r="W26" s="34">
        <f>'Access-Mai'!P26</f>
        <v>0</v>
      </c>
      <c r="X26" s="35">
        <f t="shared" si="4"/>
        <v>0</v>
      </c>
    </row>
    <row r="27" spans="1:24" ht="25.5" customHeight="1" x14ac:dyDescent="0.2">
      <c r="A27" s="31" t="str">
        <f>+'Access-Mai'!A27</f>
        <v>12104</v>
      </c>
      <c r="B27" s="32" t="str">
        <f>+'Access-Mai'!B27</f>
        <v>TRIBUNAL REGIONAL FEDERAL DA 3A. REGIAO</v>
      </c>
      <c r="C27" s="31" t="str">
        <f>CONCATENATE('Access-Mai'!C27,".",'Access-Mai'!D27)</f>
        <v>02.301</v>
      </c>
      <c r="D27" s="31" t="str">
        <f>CONCATENATE('Access-Mai'!E27,".",'Access-Mai'!G27)</f>
        <v>0569.2004</v>
      </c>
      <c r="E27" s="32" t="str">
        <f>+'Access-Mai'!F27</f>
        <v>PRESTACAO JURISDICIONAL NA JUSTICA FEDERAL</v>
      </c>
      <c r="F27" s="32" t="str">
        <f>+'Access-Mai'!H27</f>
        <v>ASSISTENCIA MEDICA E ODONTOLOGICA AOS SERVIDORES CIVIS, EMPR</v>
      </c>
      <c r="G27" s="31" t="str">
        <f>IF('Access-Mai'!I27="1","F","S")</f>
        <v>S</v>
      </c>
      <c r="H27" s="31" t="str">
        <f>+'Access-Mai'!J27</f>
        <v>0100</v>
      </c>
      <c r="I27" s="32" t="str">
        <f>+'Access-Mai'!K27</f>
        <v>RECURSOS ORDINARIOS</v>
      </c>
      <c r="J27" s="31" t="str">
        <f>+'Access-Mai'!L27</f>
        <v>3</v>
      </c>
      <c r="K27" s="50"/>
      <c r="L27" s="50"/>
      <c r="M27" s="50"/>
      <c r="N27" s="50">
        <f t="shared" si="0"/>
        <v>0</v>
      </c>
      <c r="O27" s="50"/>
      <c r="P27" s="34">
        <f>'Access-Mai'!M27</f>
        <v>11979420</v>
      </c>
      <c r="Q27" s="34"/>
      <c r="R27" s="34">
        <f t="shared" si="1"/>
        <v>11979420</v>
      </c>
      <c r="S27" s="39">
        <f>'Access-Mai'!N27</f>
        <v>11884532.310000001</v>
      </c>
      <c r="T27" s="35">
        <f t="shared" si="2"/>
        <v>0.99207910817051248</v>
      </c>
      <c r="U27" s="34">
        <f>'Access-Mai'!O27</f>
        <v>4172385.12</v>
      </c>
      <c r="V27" s="35">
        <f t="shared" si="3"/>
        <v>0.34829608779056082</v>
      </c>
      <c r="W27" s="34">
        <f>'Access-Mai'!P27</f>
        <v>4172385.12</v>
      </c>
      <c r="X27" s="35">
        <f t="shared" si="4"/>
        <v>0.34829608779056082</v>
      </c>
    </row>
    <row r="28" spans="1:24" ht="25.5" customHeight="1" x14ac:dyDescent="0.2">
      <c r="A28" s="31" t="str">
        <f>+'Access-Mai'!A28</f>
        <v>12104</v>
      </c>
      <c r="B28" s="32" t="str">
        <f>+'Access-Mai'!B28</f>
        <v>TRIBUNAL REGIONAL FEDERAL DA 3A. REGIAO</v>
      </c>
      <c r="C28" s="31" t="str">
        <f>CONCATENATE('Access-Mai'!C28,".",'Access-Mai'!D28)</f>
        <v>02.331</v>
      </c>
      <c r="D28" s="31" t="str">
        <f>CONCATENATE('Access-Mai'!E28,".",'Access-Mai'!G28)</f>
        <v>0569.00M1</v>
      </c>
      <c r="E28" s="32" t="str">
        <f>+'Access-Mai'!F28</f>
        <v>PRESTACAO JURISDICIONAL NA JUSTICA FEDERAL</v>
      </c>
      <c r="F28" s="32" t="str">
        <f>+'Access-Mai'!H28</f>
        <v>BENEFICIOS ASSISTENCIAIS DECORRENTES DO AUXILIO-FUNERAL E NA</v>
      </c>
      <c r="G28" s="31" t="str">
        <f>IF('Access-Mai'!I28="1","F","S")</f>
        <v>F</v>
      </c>
      <c r="H28" s="31" t="str">
        <f>+'Access-Mai'!J28</f>
        <v>0100</v>
      </c>
      <c r="I28" s="32" t="str">
        <f>+'Access-Mai'!K28</f>
        <v>RECURSOS ORDINARIOS</v>
      </c>
      <c r="J28" s="31" t="str">
        <f>+'Access-Mai'!L28</f>
        <v>3</v>
      </c>
      <c r="K28" s="50"/>
      <c r="L28" s="50"/>
      <c r="M28" s="50"/>
      <c r="N28" s="50">
        <f t="shared" si="0"/>
        <v>0</v>
      </c>
      <c r="O28" s="50"/>
      <c r="P28" s="34">
        <f>'Access-Mai'!M28</f>
        <v>22664.42</v>
      </c>
      <c r="Q28" s="34"/>
      <c r="R28" s="34">
        <f t="shared" si="1"/>
        <v>22664.42</v>
      </c>
      <c r="S28" s="39">
        <f>'Access-Mai'!N28</f>
        <v>22664.42</v>
      </c>
      <c r="T28" s="35">
        <f t="shared" si="2"/>
        <v>1</v>
      </c>
      <c r="U28" s="34">
        <f>'Access-Mai'!O28</f>
        <v>22664.42</v>
      </c>
      <c r="V28" s="35">
        <f t="shared" si="3"/>
        <v>1</v>
      </c>
      <c r="W28" s="34">
        <f>'Access-Mai'!P28</f>
        <v>22664.42</v>
      </c>
      <c r="X28" s="35">
        <f t="shared" si="4"/>
        <v>1</v>
      </c>
    </row>
    <row r="29" spans="1:24" ht="25.5" customHeight="1" x14ac:dyDescent="0.2">
      <c r="A29" s="31" t="str">
        <f>+'Access-Mai'!A29</f>
        <v>12104</v>
      </c>
      <c r="B29" s="32" t="str">
        <f>+'Access-Mai'!B29</f>
        <v>TRIBUNAL REGIONAL FEDERAL DA 3A. REGIAO</v>
      </c>
      <c r="C29" s="31" t="str">
        <f>CONCATENATE('Access-Mai'!C29,".",'Access-Mai'!D29)</f>
        <v>02.331</v>
      </c>
      <c r="D29" s="31" t="str">
        <f>CONCATENATE('Access-Mai'!E29,".",'Access-Mai'!G29)</f>
        <v>0569.2010</v>
      </c>
      <c r="E29" s="32" t="str">
        <f>+'Access-Mai'!F29</f>
        <v>PRESTACAO JURISDICIONAL NA JUSTICA FEDERAL</v>
      </c>
      <c r="F29" s="32" t="str">
        <f>+'Access-Mai'!H29</f>
        <v>ASSISTENCIA PRE-ESCOLAR AOS DEPENDENTES DOS SERVIDORES CIVIS</v>
      </c>
      <c r="G29" s="31" t="str">
        <f>IF('Access-Mai'!I29="1","F","S")</f>
        <v>F</v>
      </c>
      <c r="H29" s="31" t="str">
        <f>+'Access-Mai'!J29</f>
        <v>0100</v>
      </c>
      <c r="I29" s="32" t="str">
        <f>+'Access-Mai'!K29</f>
        <v>RECURSOS ORDINARIOS</v>
      </c>
      <c r="J29" s="31" t="str">
        <f>+'Access-Mai'!L29</f>
        <v>3</v>
      </c>
      <c r="K29" s="50"/>
      <c r="L29" s="50"/>
      <c r="M29" s="50"/>
      <c r="N29" s="50">
        <f t="shared" si="0"/>
        <v>0</v>
      </c>
      <c r="O29" s="50"/>
      <c r="P29" s="34">
        <f>'Access-Mai'!M29</f>
        <v>2063448</v>
      </c>
      <c r="Q29" s="34"/>
      <c r="R29" s="34">
        <f t="shared" si="1"/>
        <v>2063448</v>
      </c>
      <c r="S29" s="39">
        <f>'Access-Mai'!N29</f>
        <v>2063448</v>
      </c>
      <c r="T29" s="35">
        <f t="shared" si="2"/>
        <v>1</v>
      </c>
      <c r="U29" s="34">
        <f>'Access-Mai'!O29</f>
        <v>859770</v>
      </c>
      <c r="V29" s="35">
        <f t="shared" si="3"/>
        <v>0.41666666666666669</v>
      </c>
      <c r="W29" s="34">
        <f>'Access-Mai'!P29</f>
        <v>859770</v>
      </c>
      <c r="X29" s="35">
        <f t="shared" si="4"/>
        <v>0.41666666666666669</v>
      </c>
    </row>
    <row r="30" spans="1:24" ht="25.5" customHeight="1" x14ac:dyDescent="0.2">
      <c r="A30" s="31" t="str">
        <f>+'Access-Mai'!A30</f>
        <v>12104</v>
      </c>
      <c r="B30" s="32" t="str">
        <f>+'Access-Mai'!B30</f>
        <v>TRIBUNAL REGIONAL FEDERAL DA 3A. REGIAO</v>
      </c>
      <c r="C30" s="31" t="str">
        <f>CONCATENATE('Access-Mai'!C30,".",'Access-Mai'!D30)</f>
        <v>02.331</v>
      </c>
      <c r="D30" s="31" t="str">
        <f>CONCATENATE('Access-Mai'!E30,".",'Access-Mai'!G30)</f>
        <v>0569.2011</v>
      </c>
      <c r="E30" s="32" t="str">
        <f>+'Access-Mai'!F30</f>
        <v>PRESTACAO JURISDICIONAL NA JUSTICA FEDERAL</v>
      </c>
      <c r="F30" s="32" t="str">
        <f>+'Access-Mai'!H30</f>
        <v>AUXILIO-TRANSPORTE AOS SERVIDORES CIVIS, EMPREGADOS E MILITA</v>
      </c>
      <c r="G30" s="31" t="str">
        <f>IF('Access-Mai'!I30="1","F","S")</f>
        <v>F</v>
      </c>
      <c r="H30" s="31" t="str">
        <f>+'Access-Mai'!J30</f>
        <v>0100</v>
      </c>
      <c r="I30" s="32" t="str">
        <f>+'Access-Mai'!K30</f>
        <v>RECURSOS ORDINARIOS</v>
      </c>
      <c r="J30" s="31" t="str">
        <f>+'Access-Mai'!L30</f>
        <v>3</v>
      </c>
      <c r="K30" s="50"/>
      <c r="L30" s="50"/>
      <c r="M30" s="50"/>
      <c r="N30" s="50">
        <f>+K30+L30-M30</f>
        <v>0</v>
      </c>
      <c r="O30" s="50"/>
      <c r="P30" s="34">
        <f>'Access-Mai'!M30</f>
        <v>1485000</v>
      </c>
      <c r="Q30" s="34"/>
      <c r="R30" s="34">
        <f>N30-O30+P30</f>
        <v>1485000</v>
      </c>
      <c r="S30" s="39">
        <f>'Access-Mai'!N30</f>
        <v>1485000</v>
      </c>
      <c r="T30" s="35">
        <f>IF(R30&gt;0,S30/R30,0)</f>
        <v>1</v>
      </c>
      <c r="U30" s="34">
        <f>'Access-Mai'!O30</f>
        <v>452429.46</v>
      </c>
      <c r="V30" s="35">
        <f>IF(R30&gt;0,U30/R30,0)</f>
        <v>0.30466630303030307</v>
      </c>
      <c r="W30" s="34">
        <f>'Access-Mai'!P30</f>
        <v>452429.46</v>
      </c>
      <c r="X30" s="35">
        <f>IF(R30&gt;0,W30/R30,0)</f>
        <v>0.30466630303030307</v>
      </c>
    </row>
    <row r="31" spans="1:24" ht="25.5" customHeight="1" x14ac:dyDescent="0.2">
      <c r="A31" s="31" t="str">
        <f>+'Access-Mai'!A31</f>
        <v>12104</v>
      </c>
      <c r="B31" s="32" t="str">
        <f>+'Access-Mai'!B31</f>
        <v>TRIBUNAL REGIONAL FEDERAL DA 3A. REGIAO</v>
      </c>
      <c r="C31" s="31" t="str">
        <f>CONCATENATE('Access-Mai'!C31,".",'Access-Mai'!D31)</f>
        <v>02.331</v>
      </c>
      <c r="D31" s="31" t="str">
        <f>CONCATENATE('Access-Mai'!E31,".",'Access-Mai'!G31)</f>
        <v>0569.2012</v>
      </c>
      <c r="E31" s="32" t="str">
        <f>+'Access-Mai'!F31</f>
        <v>PRESTACAO JURISDICIONAL NA JUSTICA FEDERAL</v>
      </c>
      <c r="F31" s="32" t="str">
        <f>+'Access-Mai'!H31</f>
        <v>AUXILIO-ALIMENTACAO AOS SERVIDORES CIVIS, EMPREGADOS E MILIT</v>
      </c>
      <c r="G31" s="31" t="str">
        <f>IF('Access-Mai'!I31="1","F","S")</f>
        <v>F</v>
      </c>
      <c r="H31" s="31" t="str">
        <f>+'Access-Mai'!J31</f>
        <v>0100</v>
      </c>
      <c r="I31" s="32" t="str">
        <f>+'Access-Mai'!K31</f>
        <v>RECURSOS ORDINARIOS</v>
      </c>
      <c r="J31" s="31" t="str">
        <f>+'Access-Mai'!L31</f>
        <v>3</v>
      </c>
      <c r="K31" s="50"/>
      <c r="L31" s="50"/>
      <c r="M31" s="50"/>
      <c r="N31" s="50">
        <f>+K31+L31-M31</f>
        <v>0</v>
      </c>
      <c r="O31" s="50"/>
      <c r="P31" s="34">
        <f>'Access-Mai'!M31</f>
        <v>19423248</v>
      </c>
      <c r="Q31" s="34"/>
      <c r="R31" s="34">
        <f>N31-O31+P31</f>
        <v>19423248</v>
      </c>
      <c r="S31" s="39">
        <f>'Access-Mai'!N31</f>
        <v>19423248</v>
      </c>
      <c r="T31" s="35">
        <f>IF(R31&gt;0,S31/R31,0)</f>
        <v>1</v>
      </c>
      <c r="U31" s="34">
        <f>'Access-Mai'!O31</f>
        <v>8114276.5499999998</v>
      </c>
      <c r="V31" s="35">
        <f>IF(R31&gt;0,U31/R31,0)</f>
        <v>0.41776105366105604</v>
      </c>
      <c r="W31" s="34">
        <f>'Access-Mai'!P31</f>
        <v>8114276.5499999998</v>
      </c>
      <c r="X31" s="35">
        <f>IF(R31&gt;0,W31/R31,0)</f>
        <v>0.41776105366105604</v>
      </c>
    </row>
    <row r="32" spans="1:24" ht="25.5" customHeight="1" x14ac:dyDescent="0.2">
      <c r="A32" s="31" t="str">
        <f>+'Access-Mai'!A32</f>
        <v>12104</v>
      </c>
      <c r="B32" s="32" t="str">
        <f>+'Access-Mai'!B32</f>
        <v>TRIBUNAL REGIONAL FEDERAL DA 3A. REGIAO</v>
      </c>
      <c r="C32" s="31" t="str">
        <f>CONCATENATE('Access-Mai'!C32,".",'Access-Mai'!D32)</f>
        <v>02.846</v>
      </c>
      <c r="D32" s="31" t="str">
        <f>CONCATENATE('Access-Mai'!E32,".",'Access-Mai'!G32)</f>
        <v>0569.09HB</v>
      </c>
      <c r="E32" s="32" t="str">
        <f>+'Access-Mai'!F32</f>
        <v>PRESTACAO JURISDICIONAL NA JUSTICA FEDERAL</v>
      </c>
      <c r="F32" s="32" t="str">
        <f>+'Access-Mai'!H32</f>
        <v>CONTRIBUICAO DA UNIAO, DE SUAS AUTARQUIAS E FUNDACOES PARA O</v>
      </c>
      <c r="G32" s="31" t="str">
        <f>IF('Access-Mai'!I32="1","F","S")</f>
        <v>F</v>
      </c>
      <c r="H32" s="31" t="str">
        <f>+'Access-Mai'!J32</f>
        <v>0100</v>
      </c>
      <c r="I32" s="32" t="str">
        <f>+'Access-Mai'!K32</f>
        <v>RECURSOS ORDINARIOS</v>
      </c>
      <c r="J32" s="31" t="str">
        <f>+'Access-Mai'!L32</f>
        <v>1</v>
      </c>
      <c r="K32" s="50"/>
      <c r="L32" s="50"/>
      <c r="M32" s="50"/>
      <c r="N32" s="50">
        <f>+K32+L32-M32</f>
        <v>0</v>
      </c>
      <c r="O32" s="50"/>
      <c r="P32" s="34">
        <f>'Access-Mai'!M32</f>
        <v>24977330.199999999</v>
      </c>
      <c r="Q32" s="34"/>
      <c r="R32" s="34">
        <f>N32-O32+P32</f>
        <v>24977330.199999999</v>
      </c>
      <c r="S32" s="39">
        <f>'Access-Mai'!N32</f>
        <v>24977330.199999999</v>
      </c>
      <c r="T32" s="35">
        <f>IF(R32&gt;0,S32/R32,0)</f>
        <v>1</v>
      </c>
      <c r="U32" s="34">
        <f>'Access-Mai'!O32</f>
        <v>24977330.199999999</v>
      </c>
      <c r="V32" s="35">
        <f>IF(R32&gt;0,U32/R32,0)</f>
        <v>1</v>
      </c>
      <c r="W32" s="34">
        <f>'Access-Mai'!P32</f>
        <v>24977248.719999999</v>
      </c>
      <c r="X32" s="35">
        <f>IF(R32&gt;0,W32/R32,0)</f>
        <v>0.99999673784190113</v>
      </c>
    </row>
    <row r="33" spans="1:24" ht="25.5" customHeight="1" thickBot="1" x14ac:dyDescent="0.25">
      <c r="A33" s="31" t="str">
        <f>+'Access-Mai'!A33</f>
        <v>12104</v>
      </c>
      <c r="B33" s="32" t="str">
        <f>+'Access-Mai'!B33</f>
        <v>TRIBUNAL REGIONAL FEDERAL DA 3A. REGIAO</v>
      </c>
      <c r="C33" s="31" t="str">
        <f>CONCATENATE('Access-Mai'!C33,".",'Access-Mai'!D33)</f>
        <v>09.272</v>
      </c>
      <c r="D33" s="31" t="str">
        <f>CONCATENATE('Access-Mai'!E33,".",'Access-Mai'!G33)</f>
        <v>0089.0181</v>
      </c>
      <c r="E33" s="32" t="str">
        <f>+'Access-Mai'!F33</f>
        <v>PREVIDENCIA DE INATIVOS E PENSIONISTAS DA UNIAO</v>
      </c>
      <c r="F33" s="32" t="str">
        <f>+'Access-Mai'!H33</f>
        <v>APOSENTADORIAS E PENSOES - SERVIDORES CIVIS</v>
      </c>
      <c r="G33" s="31" t="str">
        <f>IF('Access-Mai'!I33="1","F","S")</f>
        <v>S</v>
      </c>
      <c r="H33" s="31" t="str">
        <f>+'Access-Mai'!J33</f>
        <v>0169</v>
      </c>
      <c r="I33" s="32" t="str">
        <f>+'Access-Mai'!K33</f>
        <v>CONTRIB.PATRONAL P/PLANO DE SEGURID.SOC.SERV.</v>
      </c>
      <c r="J33" s="31" t="str">
        <f>+'Access-Mai'!L33</f>
        <v>1</v>
      </c>
      <c r="K33" s="50"/>
      <c r="L33" s="50"/>
      <c r="M33" s="50"/>
      <c r="N33" s="50">
        <f>+K33+L33-M33</f>
        <v>0</v>
      </c>
      <c r="O33" s="50"/>
      <c r="P33" s="34">
        <f>'Access-Mai'!M33</f>
        <v>41769568.460000001</v>
      </c>
      <c r="Q33" s="34"/>
      <c r="R33" s="34">
        <f>N33-O33+P33</f>
        <v>41769568.460000001</v>
      </c>
      <c r="S33" s="39">
        <f>'Access-Mai'!N33</f>
        <v>41769568.460000001</v>
      </c>
      <c r="T33" s="35">
        <f>IF(R33&gt;0,S33/R33,0)</f>
        <v>1</v>
      </c>
      <c r="U33" s="34">
        <f>'Access-Mai'!O33</f>
        <v>41769568.460000001</v>
      </c>
      <c r="V33" s="35">
        <f>IF(R33&gt;0,U33/R33,0)</f>
        <v>1</v>
      </c>
      <c r="W33" s="34">
        <f>'Access-Mai'!P33</f>
        <v>41445189.170000002</v>
      </c>
      <c r="X33" s="35">
        <f>IF(R33&gt;0,W33/R33,0)</f>
        <v>0.9922340760999091</v>
      </c>
    </row>
    <row r="34" spans="1:24" ht="25.5" customHeight="1" thickBot="1" x14ac:dyDescent="0.25">
      <c r="A34" s="67" t="s">
        <v>114</v>
      </c>
      <c r="B34" s="68"/>
      <c r="C34" s="68"/>
      <c r="D34" s="68"/>
      <c r="E34" s="68"/>
      <c r="F34" s="68"/>
      <c r="G34" s="68"/>
      <c r="H34" s="68"/>
      <c r="I34" s="68"/>
      <c r="J34" s="69"/>
      <c r="K34" s="36">
        <v>0</v>
      </c>
      <c r="L34" s="36">
        <v>0</v>
      </c>
      <c r="M34" s="36">
        <v>0</v>
      </c>
      <c r="N34" s="36">
        <v>0</v>
      </c>
      <c r="O34" s="36">
        <v>0</v>
      </c>
      <c r="P34" s="52">
        <f>SUM(P10:P33)</f>
        <v>345413898.08999991</v>
      </c>
      <c r="Q34" s="52">
        <f>SUM(Q10:Q33)</f>
        <v>0</v>
      </c>
      <c r="R34" s="52">
        <f>SUM(R10:R33)</f>
        <v>345413898.08999991</v>
      </c>
      <c r="S34" s="52">
        <f>SUM(S10:S33)</f>
        <v>305139625.07999992</v>
      </c>
      <c r="T34" s="43">
        <f t="shared" si="2"/>
        <v>0.88340285891013492</v>
      </c>
      <c r="U34" s="52">
        <f>SUM(U10:U33)</f>
        <v>253298359.84999999</v>
      </c>
      <c r="V34" s="43">
        <f t="shared" si="3"/>
        <v>0.73331837905376174</v>
      </c>
      <c r="W34" s="52">
        <f>SUM(W10:W33)</f>
        <v>250623048.33999997</v>
      </c>
      <c r="X34" s="43">
        <f t="shared" si="4"/>
        <v>0.72557314493089231</v>
      </c>
    </row>
    <row r="35" spans="1:24" ht="25.5" customHeight="1" x14ac:dyDescent="0.2">
      <c r="A35" s="7" t="s">
        <v>115</v>
      </c>
      <c r="B35" s="7"/>
      <c r="C35" s="7"/>
      <c r="D35" s="7"/>
      <c r="E35" s="7"/>
      <c r="F35" s="7"/>
      <c r="G35" s="7"/>
      <c r="H35" s="8"/>
      <c r="I35" s="8"/>
      <c r="J35" s="8"/>
      <c r="K35" s="7"/>
      <c r="L35" s="7"/>
      <c r="M35" s="7"/>
      <c r="N35" s="7"/>
      <c r="O35" s="7"/>
      <c r="P35" s="7"/>
      <c r="Q35" s="7"/>
      <c r="R35" s="7"/>
      <c r="S35" s="7"/>
      <c r="T35" s="7"/>
      <c r="U35" s="45"/>
      <c r="V35" s="7"/>
      <c r="W35" s="45"/>
      <c r="X35" s="7"/>
    </row>
    <row r="36" spans="1:24" ht="25.5" customHeight="1" x14ac:dyDescent="0.2">
      <c r="A36" s="7" t="s">
        <v>116</v>
      </c>
      <c r="B36" s="53"/>
      <c r="C36" s="7"/>
      <c r="D36" s="7"/>
      <c r="E36" s="7"/>
      <c r="F36" s="7"/>
      <c r="G36" s="7"/>
      <c r="H36" s="8"/>
      <c r="I36" s="8"/>
      <c r="J36" s="8"/>
      <c r="K36" s="7"/>
      <c r="L36" s="7"/>
      <c r="M36" s="7"/>
      <c r="N36" s="7"/>
      <c r="O36" s="7"/>
      <c r="P36" s="7"/>
      <c r="Q36" s="7"/>
      <c r="R36" s="7"/>
      <c r="S36" s="7"/>
      <c r="T36" s="7"/>
      <c r="U36" s="45"/>
      <c r="V36" s="7"/>
      <c r="W36" s="45"/>
      <c r="X36" s="7"/>
    </row>
  </sheetData>
  <mergeCells count="17">
    <mergeCell ref="A34:J34"/>
    <mergeCell ref="C8:C9"/>
    <mergeCell ref="D8:D9"/>
    <mergeCell ref="E8:F8"/>
    <mergeCell ref="G8:G9"/>
    <mergeCell ref="H8:I8"/>
    <mergeCell ref="J8:J9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6"/>
  <sheetViews>
    <sheetView showGridLines="0" view="pageBreakPreview" zoomScale="65" zoomScaleNormal="100" zoomScaleSheetLayoutView="65" workbookViewId="0">
      <selection activeCell="D6" sqref="D6"/>
    </sheetView>
  </sheetViews>
  <sheetFormatPr defaultRowHeight="25.5" customHeight="1" x14ac:dyDescent="0.2"/>
  <cols>
    <col min="1" max="1" width="15.28515625" style="2" customWidth="1"/>
    <col min="2" max="2" width="39" style="2" customWidth="1"/>
    <col min="3" max="3" width="11.85546875" style="2" customWidth="1"/>
    <col min="4" max="4" width="19.28515625" style="2" customWidth="1"/>
    <col min="5" max="5" width="44.7109375" style="2" customWidth="1"/>
    <col min="6" max="6" width="61.5703125" style="2" customWidth="1"/>
    <col min="7" max="7" width="8.140625" style="1" customWidth="1"/>
    <col min="8" max="8" width="9.140625" style="1"/>
    <col min="9" max="9" width="36" style="1" customWidth="1"/>
    <col min="10" max="10" width="9.140625" style="1"/>
    <col min="11" max="11" width="13.28515625" style="1" customWidth="1"/>
    <col min="12" max="12" width="12" style="1" customWidth="1"/>
    <col min="13" max="13" width="13.85546875" style="1" customWidth="1"/>
    <col min="14" max="14" width="11.140625" style="1" customWidth="1"/>
    <col min="15" max="15" width="15.85546875" style="1" customWidth="1"/>
    <col min="16" max="16" width="13.5703125" style="3" customWidth="1"/>
    <col min="17" max="17" width="11" style="1" customWidth="1"/>
    <col min="18" max="18" width="13" style="3" customWidth="1"/>
    <col min="19" max="19" width="13.140625" style="1" customWidth="1"/>
    <col min="20" max="20" width="9.28515625" style="3" bestFit="1" customWidth="1"/>
    <col min="21" max="21" width="14.7109375" style="4" customWidth="1"/>
    <col min="22" max="22" width="9.28515625" style="4" bestFit="1" customWidth="1"/>
    <col min="23" max="23" width="13.7109375" style="4" customWidth="1"/>
    <col min="24" max="24" width="9.28515625" style="4" bestFit="1" customWidth="1"/>
    <col min="25" max="16384" width="9.140625" style="4"/>
  </cols>
  <sheetData>
    <row r="1" spans="1:24" ht="25.5" customHeight="1" x14ac:dyDescent="0.2">
      <c r="A1" s="6" t="s">
        <v>80</v>
      </c>
      <c r="B1" s="6"/>
      <c r="C1" s="6"/>
      <c r="D1" s="6"/>
      <c r="E1" s="7"/>
      <c r="F1" s="7"/>
      <c r="G1" s="7"/>
      <c r="H1" s="8"/>
      <c r="I1" s="8"/>
      <c r="J1" s="8"/>
      <c r="K1" s="7"/>
      <c r="L1" s="7"/>
      <c r="M1" s="7"/>
      <c r="N1" s="7"/>
      <c r="O1" s="7"/>
      <c r="P1" s="7"/>
      <c r="Q1" s="7"/>
      <c r="R1" s="7"/>
      <c r="S1" s="7"/>
      <c r="T1" s="7"/>
      <c r="U1" s="45"/>
      <c r="V1" s="7"/>
      <c r="W1" s="45"/>
      <c r="X1" s="7"/>
    </row>
    <row r="2" spans="1:24" ht="25.5" customHeight="1" x14ac:dyDescent="0.2">
      <c r="A2" s="6" t="s">
        <v>81</v>
      </c>
      <c r="B2" s="6" t="s">
        <v>82</v>
      </c>
      <c r="C2" s="6"/>
      <c r="D2" s="6"/>
      <c r="E2" s="7"/>
      <c r="F2" s="7"/>
      <c r="G2" s="7"/>
      <c r="H2" s="8"/>
      <c r="I2" s="8"/>
      <c r="J2" s="8"/>
      <c r="K2" s="7"/>
      <c r="L2" s="7"/>
      <c r="M2" s="7"/>
      <c r="N2" s="7"/>
      <c r="O2" s="7"/>
      <c r="P2" s="7"/>
      <c r="Q2" s="7"/>
      <c r="R2" s="7"/>
      <c r="S2" s="7"/>
      <c r="T2" s="7"/>
      <c r="U2" s="45"/>
      <c r="V2" s="7"/>
      <c r="W2" s="45"/>
      <c r="X2" s="7"/>
    </row>
    <row r="3" spans="1:24" ht="25.5" customHeight="1" x14ac:dyDescent="0.2">
      <c r="A3" s="6" t="s">
        <v>83</v>
      </c>
      <c r="B3" s="46" t="s">
        <v>117</v>
      </c>
      <c r="C3" s="46"/>
      <c r="D3" s="46"/>
      <c r="E3" s="7"/>
      <c r="F3" s="7"/>
      <c r="G3" s="7"/>
      <c r="H3" s="8"/>
      <c r="I3" s="8"/>
      <c r="J3" s="8"/>
      <c r="K3" s="7"/>
      <c r="L3" s="7"/>
      <c r="M3" s="7"/>
      <c r="N3" s="7"/>
      <c r="O3" s="7"/>
      <c r="P3" s="7"/>
      <c r="Q3" s="7"/>
      <c r="R3" s="7"/>
      <c r="S3" s="7"/>
      <c r="T3" s="7"/>
      <c r="U3" s="45"/>
      <c r="V3" s="7"/>
      <c r="W3" s="45"/>
      <c r="X3" s="7"/>
    </row>
    <row r="4" spans="1:24" ht="25.5" customHeight="1" x14ac:dyDescent="0.2">
      <c r="A4" s="9" t="s">
        <v>84</v>
      </c>
      <c r="B4" s="10">
        <v>42887</v>
      </c>
      <c r="C4" s="11"/>
      <c r="D4" s="9"/>
      <c r="E4" s="7"/>
      <c r="F4" s="7"/>
      <c r="G4" s="7"/>
      <c r="H4" s="8"/>
      <c r="I4" s="8"/>
      <c r="J4" s="8"/>
      <c r="K4" s="7"/>
      <c r="L4" s="7"/>
      <c r="M4" s="7"/>
      <c r="N4" s="7"/>
      <c r="O4" s="7"/>
      <c r="P4" s="7"/>
      <c r="Q4" s="7"/>
      <c r="R4" s="7"/>
      <c r="S4" s="7"/>
      <c r="T4" s="7"/>
      <c r="U4" s="45"/>
      <c r="V4" s="7"/>
      <c r="W4" s="45"/>
      <c r="X4" s="7"/>
    </row>
    <row r="5" spans="1:24" ht="25.5" customHeight="1" x14ac:dyDescent="0.2">
      <c r="A5" s="74" t="s">
        <v>85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</row>
    <row r="6" spans="1:24" ht="25.5" customHeight="1" thickBot="1" x14ac:dyDescent="0.25">
      <c r="A6" s="7"/>
      <c r="B6" s="7"/>
      <c r="C6" s="7"/>
      <c r="D6" s="7"/>
      <c r="E6" s="7"/>
      <c r="F6" s="7"/>
      <c r="G6" s="7"/>
      <c r="H6" s="8"/>
      <c r="I6" s="8"/>
      <c r="J6" s="8"/>
      <c r="K6" s="7"/>
      <c r="L6" s="7"/>
      <c r="M6" s="7"/>
      <c r="N6" s="7"/>
      <c r="O6" s="7"/>
      <c r="P6" s="7"/>
      <c r="Q6" s="7"/>
      <c r="R6" s="7"/>
      <c r="S6" s="7"/>
      <c r="T6" s="7"/>
      <c r="U6" s="45"/>
      <c r="V6" s="7"/>
      <c r="W6" s="45"/>
      <c r="X6" s="7"/>
    </row>
    <row r="7" spans="1:24" ht="25.5" customHeight="1" thickBot="1" x14ac:dyDescent="0.25">
      <c r="A7" s="72" t="s">
        <v>86</v>
      </c>
      <c r="B7" s="75"/>
      <c r="C7" s="75"/>
      <c r="D7" s="75"/>
      <c r="E7" s="75"/>
      <c r="F7" s="75"/>
      <c r="G7" s="75"/>
      <c r="H7" s="75"/>
      <c r="I7" s="75"/>
      <c r="J7" s="73"/>
      <c r="K7" s="70" t="s">
        <v>3</v>
      </c>
      <c r="L7" s="67" t="s">
        <v>87</v>
      </c>
      <c r="M7" s="69"/>
      <c r="N7" s="70" t="s">
        <v>88</v>
      </c>
      <c r="O7" s="70" t="s">
        <v>89</v>
      </c>
      <c r="P7" s="72" t="s">
        <v>90</v>
      </c>
      <c r="Q7" s="73"/>
      <c r="R7" s="70" t="s">
        <v>6</v>
      </c>
      <c r="S7" s="72" t="s">
        <v>91</v>
      </c>
      <c r="T7" s="75"/>
      <c r="U7" s="75"/>
      <c r="V7" s="75"/>
      <c r="W7" s="75"/>
      <c r="X7" s="73"/>
    </row>
    <row r="8" spans="1:24" ht="25.5" customHeight="1" x14ac:dyDescent="0.2">
      <c r="A8" s="78" t="s">
        <v>23</v>
      </c>
      <c r="B8" s="79"/>
      <c r="C8" s="76" t="s">
        <v>92</v>
      </c>
      <c r="D8" s="76" t="s">
        <v>93</v>
      </c>
      <c r="E8" s="80" t="s">
        <v>94</v>
      </c>
      <c r="F8" s="81"/>
      <c r="G8" s="76" t="s">
        <v>0</v>
      </c>
      <c r="H8" s="65" t="s">
        <v>2</v>
      </c>
      <c r="I8" s="66"/>
      <c r="J8" s="76" t="s">
        <v>1</v>
      </c>
      <c r="K8" s="71"/>
      <c r="L8" s="12" t="s">
        <v>95</v>
      </c>
      <c r="M8" s="12" t="s">
        <v>96</v>
      </c>
      <c r="N8" s="71"/>
      <c r="O8" s="71"/>
      <c r="P8" s="14" t="s">
        <v>4</v>
      </c>
      <c r="Q8" s="14" t="s">
        <v>5</v>
      </c>
      <c r="R8" s="71"/>
      <c r="S8" s="13" t="s">
        <v>7</v>
      </c>
      <c r="T8" s="15" t="s">
        <v>8</v>
      </c>
      <c r="U8" s="13" t="s">
        <v>9</v>
      </c>
      <c r="V8" s="16" t="s">
        <v>8</v>
      </c>
      <c r="W8" s="17" t="s">
        <v>10</v>
      </c>
      <c r="X8" s="16" t="s">
        <v>8</v>
      </c>
    </row>
    <row r="9" spans="1:24" ht="25.5" customHeight="1" thickBot="1" x14ac:dyDescent="0.25">
      <c r="A9" s="18" t="s">
        <v>97</v>
      </c>
      <c r="B9" s="18" t="s">
        <v>98</v>
      </c>
      <c r="C9" s="77"/>
      <c r="D9" s="77"/>
      <c r="E9" s="19" t="s">
        <v>99</v>
      </c>
      <c r="F9" s="19" t="s">
        <v>100</v>
      </c>
      <c r="G9" s="77"/>
      <c r="H9" s="19" t="s">
        <v>97</v>
      </c>
      <c r="I9" s="19" t="s">
        <v>98</v>
      </c>
      <c r="J9" s="77"/>
      <c r="K9" s="18" t="s">
        <v>101</v>
      </c>
      <c r="L9" s="20" t="s">
        <v>102</v>
      </c>
      <c r="M9" s="20" t="s">
        <v>103</v>
      </c>
      <c r="N9" s="20" t="s">
        <v>104</v>
      </c>
      <c r="O9" s="20" t="s">
        <v>105</v>
      </c>
      <c r="P9" s="20" t="s">
        <v>12</v>
      </c>
      <c r="Q9" s="20" t="s">
        <v>106</v>
      </c>
      <c r="R9" s="18" t="s">
        <v>107</v>
      </c>
      <c r="S9" s="21" t="s">
        <v>108</v>
      </c>
      <c r="T9" s="22" t="s">
        <v>109</v>
      </c>
      <c r="U9" s="21" t="s">
        <v>110</v>
      </c>
      <c r="V9" s="22" t="s">
        <v>111</v>
      </c>
      <c r="W9" s="23" t="s">
        <v>112</v>
      </c>
      <c r="X9" s="22" t="s">
        <v>113</v>
      </c>
    </row>
    <row r="10" spans="1:24" ht="25.5" customHeight="1" x14ac:dyDescent="0.2">
      <c r="A10" s="24" t="str">
        <f>+'Access-Jun'!A10</f>
        <v>12104</v>
      </c>
      <c r="B10" s="25" t="str">
        <f>+'Access-Jun'!B10</f>
        <v>TRIBUNAL REGIONAL FEDERAL DA 3A. REGIAO</v>
      </c>
      <c r="C10" s="26" t="str">
        <f>CONCATENATE('Access-Jun'!C10,".",'Access-Jun'!D10)</f>
        <v>02.061</v>
      </c>
      <c r="D10" s="26" t="str">
        <f>CONCATENATE('Access-Jun'!E10,".",'Access-Jun'!G10)</f>
        <v>0569.4224</v>
      </c>
      <c r="E10" s="25" t="str">
        <f>+'Access-Jun'!F10</f>
        <v>PRESTACAO JURISDICIONAL NA JUSTICA FEDERAL</v>
      </c>
      <c r="F10" s="27" t="str">
        <f>+'Access-Jun'!H10</f>
        <v>ASSISTENCIA JURIDICA A PESSOAS CARENTES</v>
      </c>
      <c r="G10" s="24" t="str">
        <f>IF('Access-Jun'!I10="1","F","S")</f>
        <v>F</v>
      </c>
      <c r="H10" s="24" t="str">
        <f>+'Access-Jun'!J10</f>
        <v>0100</v>
      </c>
      <c r="I10" s="28" t="str">
        <f>+'Access-Jun'!K10</f>
        <v>RECURSOS ORDINARIOS</v>
      </c>
      <c r="J10" s="24" t="str">
        <f>+'Access-Jun'!L10</f>
        <v>3</v>
      </c>
      <c r="K10" s="47"/>
      <c r="L10" s="48"/>
      <c r="M10" s="48"/>
      <c r="N10" s="49">
        <f>+K10+L10-M10</f>
        <v>0</v>
      </c>
      <c r="O10" s="47"/>
      <c r="P10" s="29">
        <f>'Access-Jun'!M10</f>
        <v>15000</v>
      </c>
      <c r="Q10" s="29"/>
      <c r="R10" s="29">
        <f>N10-O10+P10</f>
        <v>15000</v>
      </c>
      <c r="S10" s="55">
        <f>'Access-Jun'!N10</f>
        <v>15000</v>
      </c>
      <c r="T10" s="44">
        <f>IF(R10&gt;0,S10/R10,0)</f>
        <v>1</v>
      </c>
      <c r="U10" s="29">
        <f>'Access-Jun'!O10</f>
        <v>1104.3</v>
      </c>
      <c r="V10" s="30">
        <f>IF(R10&gt;0,U10/R10,0)</f>
        <v>7.3619999999999991E-2</v>
      </c>
      <c r="W10" s="29">
        <f>'Access-Jun'!P10</f>
        <v>1104.3</v>
      </c>
      <c r="X10" s="30">
        <f>IF(R10&gt;0,W10/R10,0)</f>
        <v>7.3619999999999991E-2</v>
      </c>
    </row>
    <row r="11" spans="1:24" ht="25.5" customHeight="1" x14ac:dyDescent="0.2">
      <c r="A11" s="31" t="str">
        <f>+'Access-Jun'!A11</f>
        <v>12104</v>
      </c>
      <c r="B11" s="32" t="str">
        <f>+'Access-Jun'!B11</f>
        <v>TRIBUNAL REGIONAL FEDERAL DA 3A. REGIAO</v>
      </c>
      <c r="C11" s="31" t="str">
        <f>CONCATENATE('Access-Jun'!C11,".",'Access-Jun'!D11)</f>
        <v>02.061</v>
      </c>
      <c r="D11" s="31" t="str">
        <f>CONCATENATE('Access-Jun'!E11,".",'Access-Jun'!G11)</f>
        <v>0569.4257</v>
      </c>
      <c r="E11" s="32" t="str">
        <f>+'Access-Jun'!F11</f>
        <v>PRESTACAO JURISDICIONAL NA JUSTICA FEDERAL</v>
      </c>
      <c r="F11" s="33" t="str">
        <f>+'Access-Jun'!H11</f>
        <v>JULGAMENTO DE CAUSAS NA JUSTICA FEDERAL</v>
      </c>
      <c r="G11" s="31" t="str">
        <f>IF('Access-Jun'!I11="1","F","S")</f>
        <v>F</v>
      </c>
      <c r="H11" s="31" t="str">
        <f>+'Access-Jun'!J11</f>
        <v>0100</v>
      </c>
      <c r="I11" s="32" t="str">
        <f>+'Access-Jun'!K11</f>
        <v>RECURSOS ORDINARIOS</v>
      </c>
      <c r="J11" s="31" t="str">
        <f>+'Access-Jun'!L11</f>
        <v>4</v>
      </c>
      <c r="K11" s="50"/>
      <c r="L11" s="50"/>
      <c r="M11" s="50"/>
      <c r="N11" s="51">
        <f t="shared" ref="N11:N29" si="0">+K11+L11-M11</f>
        <v>0</v>
      </c>
      <c r="O11" s="50"/>
      <c r="P11" s="34">
        <f>'Access-Jun'!M11</f>
        <v>2886857</v>
      </c>
      <c r="Q11" s="34"/>
      <c r="R11" s="34">
        <f t="shared" ref="R11:R29" si="1">N11-O11+P11</f>
        <v>2886857</v>
      </c>
      <c r="S11" s="39">
        <f>'Access-Jun'!N11</f>
        <v>51904.6</v>
      </c>
      <c r="T11" s="35">
        <f t="shared" ref="T11:T34" si="2">IF(R11&gt;0,S11/R11,0)</f>
        <v>1.7979622821636124E-2</v>
      </c>
      <c r="U11" s="34">
        <f>'Access-Jun'!O11</f>
        <v>46730.26</v>
      </c>
      <c r="V11" s="35">
        <f t="shared" ref="V11:V34" si="3">IF(R11&gt;0,U11/R11,0)</f>
        <v>1.6187244466906399E-2</v>
      </c>
      <c r="W11" s="34">
        <f>'Access-Jun'!P11</f>
        <v>46730.26</v>
      </c>
      <c r="X11" s="35">
        <f t="shared" ref="X11:X34" si="4">IF(R11&gt;0,W11/R11,0)</f>
        <v>1.6187244466906399E-2</v>
      </c>
    </row>
    <row r="12" spans="1:24" ht="25.5" customHeight="1" x14ac:dyDescent="0.2">
      <c r="A12" s="31" t="str">
        <f>+'Access-Jun'!A12</f>
        <v>12104</v>
      </c>
      <c r="B12" s="32" t="str">
        <f>+'Access-Jun'!B12</f>
        <v>TRIBUNAL REGIONAL FEDERAL DA 3A. REGIAO</v>
      </c>
      <c r="C12" s="31" t="str">
        <f>CONCATENATE('Access-Jun'!C12,".",'Access-Jun'!D12)</f>
        <v>02.061</v>
      </c>
      <c r="D12" s="31" t="str">
        <f>CONCATENATE('Access-Jun'!E12,".",'Access-Jun'!G12)</f>
        <v>0569.4257</v>
      </c>
      <c r="E12" s="32" t="str">
        <f>+'Access-Jun'!F12</f>
        <v>PRESTACAO JURISDICIONAL NA JUSTICA FEDERAL</v>
      </c>
      <c r="F12" s="32" t="str">
        <f>+'Access-Jun'!H12</f>
        <v>JULGAMENTO DE CAUSAS NA JUSTICA FEDERAL</v>
      </c>
      <c r="G12" s="31" t="str">
        <f>IF('Access-Jun'!I12="1","F","S")</f>
        <v>F</v>
      </c>
      <c r="H12" s="31" t="str">
        <f>+'Access-Jun'!J12</f>
        <v>0100</v>
      </c>
      <c r="I12" s="32" t="str">
        <f>+'Access-Jun'!K12</f>
        <v>RECURSOS ORDINARIOS</v>
      </c>
      <c r="J12" s="31" t="str">
        <f>+'Access-Jun'!L12</f>
        <v>3</v>
      </c>
      <c r="K12" s="34"/>
      <c r="L12" s="34"/>
      <c r="M12" s="34"/>
      <c r="N12" s="50">
        <f t="shared" si="0"/>
        <v>0</v>
      </c>
      <c r="O12" s="34"/>
      <c r="P12" s="34">
        <f>'Access-Jun'!M12</f>
        <v>53418282</v>
      </c>
      <c r="Q12" s="34"/>
      <c r="R12" s="34">
        <f t="shared" si="1"/>
        <v>53418282</v>
      </c>
      <c r="S12" s="39">
        <f>'Access-Jun'!N12</f>
        <v>40559786.359999999</v>
      </c>
      <c r="T12" s="35">
        <f t="shared" si="2"/>
        <v>0.75928661202544856</v>
      </c>
      <c r="U12" s="34">
        <f>'Access-Jun'!O12</f>
        <v>15284233.380000001</v>
      </c>
      <c r="V12" s="35">
        <f t="shared" si="3"/>
        <v>0.28612364171502186</v>
      </c>
      <c r="W12" s="34">
        <f>'Access-Jun'!P12</f>
        <v>13375443.65</v>
      </c>
      <c r="X12" s="35">
        <f t="shared" si="4"/>
        <v>0.25039074918208715</v>
      </c>
    </row>
    <row r="13" spans="1:24" ht="25.5" customHeight="1" x14ac:dyDescent="0.2">
      <c r="A13" s="31" t="str">
        <f>+'Access-Jun'!A13</f>
        <v>12104</v>
      </c>
      <c r="B13" s="32" t="str">
        <f>+'Access-Jun'!B13</f>
        <v>TRIBUNAL REGIONAL FEDERAL DA 3A. REGIAO</v>
      </c>
      <c r="C13" s="31" t="str">
        <f>CONCATENATE('Access-Jun'!C13,".",'Access-Jun'!D13)</f>
        <v>02.061</v>
      </c>
      <c r="D13" s="31" t="str">
        <f>CONCATENATE('Access-Jun'!E13,".",'Access-Jun'!G13)</f>
        <v>0569.4257</v>
      </c>
      <c r="E13" s="32" t="str">
        <f>+'Access-Jun'!F13</f>
        <v>PRESTACAO JURISDICIONAL NA JUSTICA FEDERAL</v>
      </c>
      <c r="F13" s="32" t="str">
        <f>+'Access-Jun'!H13</f>
        <v>JULGAMENTO DE CAUSAS NA JUSTICA FEDERAL</v>
      </c>
      <c r="G13" s="31" t="str">
        <f>IF('Access-Jun'!I13="1","F","S")</f>
        <v>F</v>
      </c>
      <c r="H13" s="31" t="str">
        <f>+'Access-Jun'!J13</f>
        <v>0127</v>
      </c>
      <c r="I13" s="32" t="str">
        <f>+'Access-Jun'!K13</f>
        <v>CUSTAS E EMOLUMENTOS - PODER JUDICIARIO</v>
      </c>
      <c r="J13" s="31" t="str">
        <f>+'Access-Jun'!L13</f>
        <v>3</v>
      </c>
      <c r="K13" s="34"/>
      <c r="L13" s="34"/>
      <c r="M13" s="34"/>
      <c r="N13" s="50">
        <f t="shared" si="0"/>
        <v>0</v>
      </c>
      <c r="O13" s="34"/>
      <c r="P13" s="34">
        <f>'Access-Jun'!M13</f>
        <v>6790890</v>
      </c>
      <c r="Q13" s="34"/>
      <c r="R13" s="34">
        <f t="shared" si="1"/>
        <v>6790890</v>
      </c>
      <c r="S13" s="39">
        <f>'Access-Jun'!N13</f>
        <v>5263316.29</v>
      </c>
      <c r="T13" s="35">
        <f t="shared" si="2"/>
        <v>0.77505544781317326</v>
      </c>
      <c r="U13" s="34">
        <f>'Access-Jun'!O13</f>
        <v>3270460.47</v>
      </c>
      <c r="V13" s="35">
        <f t="shared" si="3"/>
        <v>0.48159526512725137</v>
      </c>
      <c r="W13" s="34">
        <f>'Access-Jun'!P13</f>
        <v>3146667.2</v>
      </c>
      <c r="X13" s="35">
        <f t="shared" si="4"/>
        <v>0.46336595056023588</v>
      </c>
    </row>
    <row r="14" spans="1:24" ht="25.5" customHeight="1" x14ac:dyDescent="0.2">
      <c r="A14" s="31" t="str">
        <f>+'Access-Jun'!A14</f>
        <v>12104</v>
      </c>
      <c r="B14" s="32" t="str">
        <f>+'Access-Jun'!B14</f>
        <v>TRIBUNAL REGIONAL FEDERAL DA 3A. REGIAO</v>
      </c>
      <c r="C14" s="31" t="str">
        <f>CONCATENATE('Access-Jun'!C14,".",'Access-Jun'!D14)</f>
        <v>02.061</v>
      </c>
      <c r="D14" s="31" t="str">
        <f>CONCATENATE('Access-Jun'!E14,".",'Access-Jun'!G14)</f>
        <v>0569.4257</v>
      </c>
      <c r="E14" s="32" t="str">
        <f>+'Access-Jun'!F14</f>
        <v>PRESTACAO JURISDICIONAL NA JUSTICA FEDERAL</v>
      </c>
      <c r="F14" s="32" t="str">
        <f>+'Access-Jun'!H14</f>
        <v>JULGAMENTO DE CAUSAS NA JUSTICA FEDERAL</v>
      </c>
      <c r="G14" s="31" t="str">
        <f>IF('Access-Jun'!I14="1","F","S")</f>
        <v>F</v>
      </c>
      <c r="H14" s="31" t="str">
        <f>+'Access-Jun'!J14</f>
        <v>0150</v>
      </c>
      <c r="I14" s="32" t="str">
        <f>+'Access-Jun'!K14</f>
        <v>RECURSOS NAO-FINANCEIROS DIRETAM. ARRECADADOS</v>
      </c>
      <c r="J14" s="31" t="str">
        <f>+'Access-Jun'!L14</f>
        <v>3</v>
      </c>
      <c r="K14" s="34"/>
      <c r="L14" s="34"/>
      <c r="M14" s="34"/>
      <c r="N14" s="50">
        <f t="shared" si="0"/>
        <v>0</v>
      </c>
      <c r="O14" s="34"/>
      <c r="P14" s="34">
        <f>'Access-Jun'!M14</f>
        <v>800000</v>
      </c>
      <c r="Q14" s="34"/>
      <c r="R14" s="34">
        <f t="shared" si="1"/>
        <v>800000</v>
      </c>
      <c r="S14" s="39">
        <f>'Access-Jun'!N14</f>
        <v>0</v>
      </c>
      <c r="T14" s="35">
        <f t="shared" si="2"/>
        <v>0</v>
      </c>
      <c r="U14" s="34">
        <f>'Access-Jun'!O14</f>
        <v>0</v>
      </c>
      <c r="V14" s="35">
        <f t="shared" si="3"/>
        <v>0</v>
      </c>
      <c r="W14" s="34">
        <f>'Access-Jun'!P14</f>
        <v>0</v>
      </c>
      <c r="X14" s="35">
        <f t="shared" si="4"/>
        <v>0</v>
      </c>
    </row>
    <row r="15" spans="1:24" ht="25.5" customHeight="1" x14ac:dyDescent="0.2">
      <c r="A15" s="31" t="str">
        <f>+'Access-Jun'!A15</f>
        <v>12104</v>
      </c>
      <c r="B15" s="32" t="str">
        <f>+'Access-Jun'!B15</f>
        <v>TRIBUNAL REGIONAL FEDERAL DA 3A. REGIAO</v>
      </c>
      <c r="C15" s="31" t="str">
        <f>CONCATENATE('Access-Jun'!C15,".",'Access-Jun'!D15)</f>
        <v>02.061</v>
      </c>
      <c r="D15" s="31" t="str">
        <f>CONCATENATE('Access-Jun'!E15,".",'Access-Jun'!G15)</f>
        <v>0569.4257</v>
      </c>
      <c r="E15" s="32" t="str">
        <f>+'Access-Jun'!F15</f>
        <v>PRESTACAO JURISDICIONAL NA JUSTICA FEDERAL</v>
      </c>
      <c r="F15" s="32" t="str">
        <f>+'Access-Jun'!H15</f>
        <v>JULGAMENTO DE CAUSAS NA JUSTICA FEDERAL</v>
      </c>
      <c r="G15" s="31" t="str">
        <f>IF('Access-Jun'!I15="1","F","S")</f>
        <v>F</v>
      </c>
      <c r="H15" s="31" t="str">
        <f>+'Access-Jun'!J15</f>
        <v>0181</v>
      </c>
      <c r="I15" s="32" t="str">
        <f>+'Access-Jun'!K15</f>
        <v>RECURSOS DE CONVENIOS</v>
      </c>
      <c r="J15" s="31" t="str">
        <f>+'Access-Jun'!L15</f>
        <v>4</v>
      </c>
      <c r="K15" s="50"/>
      <c r="L15" s="50"/>
      <c r="M15" s="50"/>
      <c r="N15" s="50">
        <f t="shared" si="0"/>
        <v>0</v>
      </c>
      <c r="O15" s="50"/>
      <c r="P15" s="34">
        <f>'Access-Jun'!M15</f>
        <v>4951378</v>
      </c>
      <c r="Q15" s="34"/>
      <c r="R15" s="34">
        <f t="shared" si="1"/>
        <v>4951378</v>
      </c>
      <c r="S15" s="39">
        <f>'Access-Jun'!N15</f>
        <v>0</v>
      </c>
      <c r="T15" s="35">
        <f t="shared" si="2"/>
        <v>0</v>
      </c>
      <c r="U15" s="34">
        <f>'Access-Jun'!O15</f>
        <v>0</v>
      </c>
      <c r="V15" s="35">
        <f t="shared" si="3"/>
        <v>0</v>
      </c>
      <c r="W15" s="34">
        <f>'Access-Jun'!P15</f>
        <v>0</v>
      </c>
      <c r="X15" s="35">
        <f t="shared" si="4"/>
        <v>0</v>
      </c>
    </row>
    <row r="16" spans="1:24" ht="25.5" customHeight="1" x14ac:dyDescent="0.2">
      <c r="A16" s="31" t="str">
        <f>+'Access-Jun'!A16</f>
        <v>12104</v>
      </c>
      <c r="B16" s="32" t="str">
        <f>+'Access-Jun'!B16</f>
        <v>TRIBUNAL REGIONAL FEDERAL DA 3A. REGIAO</v>
      </c>
      <c r="C16" s="31" t="str">
        <f>CONCATENATE('Access-Jun'!C16,".",'Access-Jun'!D16)</f>
        <v>02.061</v>
      </c>
      <c r="D16" s="31" t="str">
        <f>CONCATENATE('Access-Jun'!E16,".",'Access-Jun'!G16)</f>
        <v>0569.4257</v>
      </c>
      <c r="E16" s="32" t="str">
        <f>+'Access-Jun'!F16</f>
        <v>PRESTACAO JURISDICIONAL NA JUSTICA FEDERAL</v>
      </c>
      <c r="F16" s="32" t="str">
        <f>+'Access-Jun'!H16</f>
        <v>JULGAMENTO DE CAUSAS NA JUSTICA FEDERAL</v>
      </c>
      <c r="G16" s="31" t="str">
        <f>IF('Access-Jun'!I16="1","F","S")</f>
        <v>F</v>
      </c>
      <c r="H16" s="31" t="str">
        <f>+'Access-Jun'!J16</f>
        <v>0181</v>
      </c>
      <c r="I16" s="32" t="str">
        <f>+'Access-Jun'!K16</f>
        <v>RECURSOS DE CONVENIOS</v>
      </c>
      <c r="J16" s="31" t="str">
        <f>+'Access-Jun'!L16</f>
        <v>3</v>
      </c>
      <c r="K16" s="34"/>
      <c r="L16" s="34"/>
      <c r="M16" s="34"/>
      <c r="N16" s="50">
        <f t="shared" si="0"/>
        <v>0</v>
      </c>
      <c r="O16" s="34"/>
      <c r="P16" s="34">
        <f>'Access-Jun'!M16</f>
        <v>175000</v>
      </c>
      <c r="Q16" s="34"/>
      <c r="R16" s="34">
        <f t="shared" si="1"/>
        <v>175000</v>
      </c>
      <c r="S16" s="39">
        <f>'Access-Jun'!N16</f>
        <v>0</v>
      </c>
      <c r="T16" s="35">
        <f t="shared" si="2"/>
        <v>0</v>
      </c>
      <c r="U16" s="34">
        <f>'Access-Jun'!O16</f>
        <v>0</v>
      </c>
      <c r="V16" s="35">
        <f t="shared" si="3"/>
        <v>0</v>
      </c>
      <c r="W16" s="34">
        <f>'Access-Jun'!P16</f>
        <v>0</v>
      </c>
      <c r="X16" s="35">
        <f t="shared" si="4"/>
        <v>0</v>
      </c>
    </row>
    <row r="17" spans="1:24" ht="25.5" customHeight="1" x14ac:dyDescent="0.2">
      <c r="A17" s="31" t="str">
        <f>+'Access-Jun'!A17</f>
        <v>12104</v>
      </c>
      <c r="B17" s="32" t="str">
        <f>+'Access-Jun'!B17</f>
        <v>TRIBUNAL REGIONAL FEDERAL DA 3A. REGIAO</v>
      </c>
      <c r="C17" s="31" t="str">
        <f>CONCATENATE('Access-Jun'!C17,".",'Access-Jun'!D17)</f>
        <v>02.122</v>
      </c>
      <c r="D17" s="31" t="str">
        <f>CONCATENATE('Access-Jun'!E17,".",'Access-Jun'!G17)</f>
        <v>0569.12SU</v>
      </c>
      <c r="E17" s="32" t="str">
        <f>+'Access-Jun'!F17</f>
        <v>PRESTACAO JURISDICIONAL NA JUSTICA FEDERAL</v>
      </c>
      <c r="F17" s="32" t="str">
        <f>+'Access-Jun'!H17</f>
        <v>AQUISICAO DE EDIFICIO-ANEXO AO TRF 3. REGIAO EM SAO PAULO -</v>
      </c>
      <c r="G17" s="31" t="str">
        <f>IF('Access-Jun'!I17="1","F","S")</f>
        <v>F</v>
      </c>
      <c r="H17" s="31" t="str">
        <f>+'Access-Jun'!J17</f>
        <v>0100</v>
      </c>
      <c r="I17" s="32" t="str">
        <f>+'Access-Jun'!K17</f>
        <v>RECURSOS ORDINARIOS</v>
      </c>
      <c r="J17" s="31" t="str">
        <f>+'Access-Jun'!L17</f>
        <v>5</v>
      </c>
      <c r="K17" s="34"/>
      <c r="L17" s="34"/>
      <c r="M17" s="34"/>
      <c r="N17" s="50">
        <f t="shared" si="0"/>
        <v>0</v>
      </c>
      <c r="O17" s="34"/>
      <c r="P17" s="34">
        <f>'Access-Jun'!M17</f>
        <v>0</v>
      </c>
      <c r="Q17" s="34"/>
      <c r="R17" s="34">
        <f t="shared" si="1"/>
        <v>0</v>
      </c>
      <c r="S17" s="39">
        <f>'Access-Jun'!N17</f>
        <v>0</v>
      </c>
      <c r="T17" s="35">
        <f t="shared" si="2"/>
        <v>0</v>
      </c>
      <c r="U17" s="34">
        <f>'Access-Jun'!O17</f>
        <v>0</v>
      </c>
      <c r="V17" s="35">
        <f t="shared" si="3"/>
        <v>0</v>
      </c>
      <c r="W17" s="34">
        <f>'Access-Jun'!P17</f>
        <v>0</v>
      </c>
      <c r="X17" s="35">
        <f t="shared" si="4"/>
        <v>0</v>
      </c>
    </row>
    <row r="18" spans="1:24" ht="25.5" customHeight="1" x14ac:dyDescent="0.2">
      <c r="A18" s="31" t="str">
        <f>+'Access-Jun'!A18</f>
        <v>12104</v>
      </c>
      <c r="B18" s="32" t="str">
        <f>+'Access-Jun'!B18</f>
        <v>TRIBUNAL REGIONAL FEDERAL DA 3A. REGIAO</v>
      </c>
      <c r="C18" s="31" t="str">
        <f>CONCATENATE('Access-Jun'!C18,".",'Access-Jun'!D18)</f>
        <v>02.122</v>
      </c>
      <c r="D18" s="31" t="str">
        <f>CONCATENATE('Access-Jun'!E18,".",'Access-Jun'!G18)</f>
        <v>0569.12SU</v>
      </c>
      <c r="E18" s="32" t="str">
        <f>+'Access-Jun'!F18</f>
        <v>PRESTACAO JURISDICIONAL NA JUSTICA FEDERAL</v>
      </c>
      <c r="F18" s="32" t="str">
        <f>+'Access-Jun'!H18</f>
        <v>AQUISICAO DE EDIFICIO-ANEXO AO TRF 3. REGIAO EM SAO PAULO -</v>
      </c>
      <c r="G18" s="31" t="str">
        <f>IF('Access-Jun'!I18="1","F","S")</f>
        <v>F</v>
      </c>
      <c r="H18" s="31" t="str">
        <f>+'Access-Jun'!J18</f>
        <v>0188</v>
      </c>
      <c r="I18" s="32" t="str">
        <f>+'Access-Jun'!K18</f>
        <v>REMUNERACAO DAS DISPONIB. DO TESOURO NACIONAL</v>
      </c>
      <c r="J18" s="31" t="str">
        <f>+'Access-Jun'!L18</f>
        <v>5</v>
      </c>
      <c r="K18" s="50"/>
      <c r="L18" s="50"/>
      <c r="M18" s="50"/>
      <c r="N18" s="50">
        <f t="shared" si="0"/>
        <v>0</v>
      </c>
      <c r="O18" s="50"/>
      <c r="P18" s="34">
        <f>'Access-Jun'!M18</f>
        <v>0</v>
      </c>
      <c r="Q18" s="34"/>
      <c r="R18" s="34">
        <f t="shared" si="1"/>
        <v>0</v>
      </c>
      <c r="S18" s="39">
        <f>'Access-Jun'!N18</f>
        <v>0</v>
      </c>
      <c r="T18" s="35">
        <f t="shared" si="2"/>
        <v>0</v>
      </c>
      <c r="U18" s="34">
        <f>'Access-Jun'!O18</f>
        <v>0</v>
      </c>
      <c r="V18" s="35">
        <f t="shared" si="3"/>
        <v>0</v>
      </c>
      <c r="W18" s="34">
        <f>'Access-Jun'!P18</f>
        <v>0</v>
      </c>
      <c r="X18" s="35">
        <f t="shared" si="4"/>
        <v>0</v>
      </c>
    </row>
    <row r="19" spans="1:24" ht="25.5" customHeight="1" x14ac:dyDescent="0.2">
      <c r="A19" s="31" t="str">
        <f>+'Access-Jun'!A19</f>
        <v>12104</v>
      </c>
      <c r="B19" s="32" t="str">
        <f>+'Access-Jun'!B19</f>
        <v>TRIBUNAL REGIONAL FEDERAL DA 3A. REGIAO</v>
      </c>
      <c r="C19" s="31" t="str">
        <f>CONCATENATE('Access-Jun'!C19,".",'Access-Jun'!D19)</f>
        <v>02.122</v>
      </c>
      <c r="D19" s="31" t="str">
        <f>CONCATENATE('Access-Jun'!E19,".",'Access-Jun'!G19)</f>
        <v>0569.15HG</v>
      </c>
      <c r="E19" s="32" t="str">
        <f>+'Access-Jun'!F19</f>
        <v>PRESTACAO JURISDICIONAL NA JUSTICA FEDERAL</v>
      </c>
      <c r="F19" s="32" t="str">
        <f>+'Access-Jun'!H19</f>
        <v>AQUISICAO DE IMOVEIS PARA FUNCIONAMENTO DO TRF3 DA 3. REGIAO</v>
      </c>
      <c r="G19" s="31" t="str">
        <f>IF('Access-Jun'!I19="1","F","S")</f>
        <v>F</v>
      </c>
      <c r="H19" s="31" t="str">
        <f>+'Access-Jun'!J19</f>
        <v>0100</v>
      </c>
      <c r="I19" s="32" t="str">
        <f>+'Access-Jun'!K19</f>
        <v>RECURSOS ORDINARIOS</v>
      </c>
      <c r="J19" s="31" t="str">
        <f>+'Access-Jun'!L19</f>
        <v>5</v>
      </c>
      <c r="K19" s="50"/>
      <c r="L19" s="50"/>
      <c r="M19" s="50"/>
      <c r="N19" s="50">
        <f t="shared" si="0"/>
        <v>0</v>
      </c>
      <c r="O19" s="50"/>
      <c r="P19" s="34">
        <f>'Access-Jun'!M19</f>
        <v>900000</v>
      </c>
      <c r="Q19" s="34"/>
      <c r="R19" s="34">
        <f t="shared" si="1"/>
        <v>900000</v>
      </c>
      <c r="S19" s="39">
        <f>'Access-Jun'!N19</f>
        <v>0</v>
      </c>
      <c r="T19" s="35">
        <f t="shared" si="2"/>
        <v>0</v>
      </c>
      <c r="U19" s="34">
        <f>'Access-Jun'!O19</f>
        <v>0</v>
      </c>
      <c r="V19" s="35">
        <f t="shared" si="3"/>
        <v>0</v>
      </c>
      <c r="W19" s="34">
        <f>'Access-Jun'!P19</f>
        <v>0</v>
      </c>
      <c r="X19" s="35">
        <f t="shared" si="4"/>
        <v>0</v>
      </c>
    </row>
    <row r="20" spans="1:24" ht="25.5" customHeight="1" x14ac:dyDescent="0.2">
      <c r="A20" s="31" t="str">
        <f>+'Access-Jun'!A20</f>
        <v>12104</v>
      </c>
      <c r="B20" s="32" t="str">
        <f>+'Access-Jun'!B20</f>
        <v>TRIBUNAL REGIONAL FEDERAL DA 3A. REGIAO</v>
      </c>
      <c r="C20" s="31" t="str">
        <f>CONCATENATE('Access-Jun'!C20,".",'Access-Jun'!D20)</f>
        <v>02.122</v>
      </c>
      <c r="D20" s="31" t="str">
        <f>CONCATENATE('Access-Jun'!E20,".",'Access-Jun'!G20)</f>
        <v>0569.15HG</v>
      </c>
      <c r="E20" s="32" t="str">
        <f>+'Access-Jun'!F20</f>
        <v>PRESTACAO JURISDICIONAL NA JUSTICA FEDERAL</v>
      </c>
      <c r="F20" s="32" t="str">
        <f>+'Access-Jun'!H20</f>
        <v>AQUISICAO DE IMOVEIS PARA FUNCIONAMENTO DO TRF3 DA 3. REGIAO</v>
      </c>
      <c r="G20" s="31" t="str">
        <f>IF('Access-Jun'!I20="1","F","S")</f>
        <v>F</v>
      </c>
      <c r="H20" s="31" t="str">
        <f>+'Access-Jun'!J20</f>
        <v>0181</v>
      </c>
      <c r="I20" s="32" t="str">
        <f>+'Access-Jun'!K20</f>
        <v>RECURSOS DE CONVENIOS</v>
      </c>
      <c r="J20" s="31" t="str">
        <f>+'Access-Jun'!L20</f>
        <v>5</v>
      </c>
      <c r="K20" s="50"/>
      <c r="L20" s="50"/>
      <c r="M20" s="50"/>
      <c r="N20" s="50">
        <f t="shared" si="0"/>
        <v>0</v>
      </c>
      <c r="O20" s="50"/>
      <c r="P20" s="34">
        <f>'Access-Jun'!M20</f>
        <v>9000000</v>
      </c>
      <c r="Q20" s="34"/>
      <c r="R20" s="34">
        <f t="shared" si="1"/>
        <v>9000000</v>
      </c>
      <c r="S20" s="39">
        <f>'Access-Jun'!N20</f>
        <v>0</v>
      </c>
      <c r="T20" s="35">
        <f t="shared" si="2"/>
        <v>0</v>
      </c>
      <c r="U20" s="34">
        <f>'Access-Jun'!O20</f>
        <v>0</v>
      </c>
      <c r="V20" s="35">
        <f t="shared" si="3"/>
        <v>0</v>
      </c>
      <c r="W20" s="34">
        <f>'Access-Jun'!P20</f>
        <v>0</v>
      </c>
      <c r="X20" s="35">
        <f t="shared" si="4"/>
        <v>0</v>
      </c>
    </row>
    <row r="21" spans="1:24" ht="25.5" customHeight="1" x14ac:dyDescent="0.2">
      <c r="A21" s="31" t="str">
        <f>+'Access-Jun'!A21</f>
        <v>12104</v>
      </c>
      <c r="B21" s="32" t="str">
        <f>+'Access-Jun'!B21</f>
        <v>TRIBUNAL REGIONAL FEDERAL DA 3A. REGIAO</v>
      </c>
      <c r="C21" s="31" t="str">
        <f>CONCATENATE('Access-Jun'!C21,".",'Access-Jun'!D21)</f>
        <v>02.122</v>
      </c>
      <c r="D21" s="31" t="str">
        <f>CONCATENATE('Access-Jun'!E21,".",'Access-Jun'!G21)</f>
        <v>0569.15NZ</v>
      </c>
      <c r="E21" s="32" t="str">
        <f>+'Access-Jun'!F21</f>
        <v>PRESTACAO JURISDICIONAL NA JUSTICA FEDERAL</v>
      </c>
      <c r="F21" s="32" t="str">
        <f>+'Access-Jun'!H21</f>
        <v>REFORMA DO EDIFICIO-SEDE DO TRIBUNAL REGIONAL FEDERAL DA 3.</v>
      </c>
      <c r="G21" s="31" t="str">
        <f>IF('Access-Jun'!I21="1","F","S")</f>
        <v>F</v>
      </c>
      <c r="H21" s="31" t="str">
        <f>+'Access-Jun'!J21</f>
        <v>0100</v>
      </c>
      <c r="I21" s="32" t="str">
        <f>+'Access-Jun'!K21</f>
        <v>RECURSOS ORDINARIOS</v>
      </c>
      <c r="J21" s="31" t="str">
        <f>+'Access-Jun'!L21</f>
        <v>4</v>
      </c>
      <c r="K21" s="50"/>
      <c r="L21" s="50"/>
      <c r="M21" s="50"/>
      <c r="N21" s="50">
        <f t="shared" si="0"/>
        <v>0</v>
      </c>
      <c r="O21" s="50"/>
      <c r="P21" s="34">
        <f>'Access-Jun'!M21</f>
        <v>2500000</v>
      </c>
      <c r="Q21" s="34"/>
      <c r="R21" s="34">
        <f t="shared" si="1"/>
        <v>2500000</v>
      </c>
      <c r="S21" s="39">
        <f>'Access-Jun'!N21</f>
        <v>0</v>
      </c>
      <c r="T21" s="35">
        <f t="shared" si="2"/>
        <v>0</v>
      </c>
      <c r="U21" s="34">
        <f>'Access-Jun'!O21</f>
        <v>0</v>
      </c>
      <c r="V21" s="35">
        <f t="shared" si="3"/>
        <v>0</v>
      </c>
      <c r="W21" s="34">
        <f>'Access-Jun'!P21</f>
        <v>0</v>
      </c>
      <c r="X21" s="35">
        <f t="shared" si="4"/>
        <v>0</v>
      </c>
    </row>
    <row r="22" spans="1:24" ht="25.5" customHeight="1" x14ac:dyDescent="0.2">
      <c r="A22" s="31" t="str">
        <f>+'Access-Jun'!A22</f>
        <v>12104</v>
      </c>
      <c r="B22" s="32" t="str">
        <f>+'Access-Jun'!B22</f>
        <v>TRIBUNAL REGIONAL FEDERAL DA 3A. REGIAO</v>
      </c>
      <c r="C22" s="31" t="str">
        <f>CONCATENATE('Access-Jun'!C22,".",'Access-Jun'!D22)</f>
        <v>02.122</v>
      </c>
      <c r="D22" s="31" t="str">
        <f>CONCATENATE('Access-Jun'!E22,".",'Access-Jun'!G22)</f>
        <v>0569.20TP</v>
      </c>
      <c r="E22" s="32" t="str">
        <f>+'Access-Jun'!F22</f>
        <v>PRESTACAO JURISDICIONAL NA JUSTICA FEDERAL</v>
      </c>
      <c r="F22" s="32" t="str">
        <f>+'Access-Jun'!H22</f>
        <v>PESSOAL ATIVO DA UNIAO</v>
      </c>
      <c r="G22" s="31" t="str">
        <f>IF('Access-Jun'!I22="1","F","S")</f>
        <v>F</v>
      </c>
      <c r="H22" s="31" t="str">
        <f>+'Access-Jun'!J22</f>
        <v>0100</v>
      </c>
      <c r="I22" s="32" t="str">
        <f>+'Access-Jun'!K22</f>
        <v>RECURSOS ORDINARIOS</v>
      </c>
      <c r="J22" s="31" t="str">
        <f>+'Access-Jun'!L22</f>
        <v>1</v>
      </c>
      <c r="K22" s="50"/>
      <c r="L22" s="50"/>
      <c r="M22" s="50"/>
      <c r="N22" s="50">
        <f t="shared" si="0"/>
        <v>0</v>
      </c>
      <c r="O22" s="50"/>
      <c r="P22" s="34">
        <f>'Access-Jun'!M22</f>
        <v>188423644.44</v>
      </c>
      <c r="Q22" s="34"/>
      <c r="R22" s="34">
        <f t="shared" si="1"/>
        <v>188423644.44</v>
      </c>
      <c r="S22" s="39">
        <f>'Access-Jun'!N22</f>
        <v>186108660.58000001</v>
      </c>
      <c r="T22" s="35">
        <f t="shared" si="2"/>
        <v>0.98771394180979688</v>
      </c>
      <c r="U22" s="34">
        <f>'Access-Jun'!O22</f>
        <v>186108660.58000001</v>
      </c>
      <c r="V22" s="35">
        <f t="shared" si="3"/>
        <v>0.98771394180979688</v>
      </c>
      <c r="W22" s="34">
        <f>'Access-Jun'!P22</f>
        <v>184887917.40000001</v>
      </c>
      <c r="X22" s="35">
        <f t="shared" si="4"/>
        <v>0.98123522634057814</v>
      </c>
    </row>
    <row r="23" spans="1:24" ht="25.5" customHeight="1" x14ac:dyDescent="0.2">
      <c r="A23" s="31" t="str">
        <f>+'Access-Jun'!A23</f>
        <v>12104</v>
      </c>
      <c r="B23" s="32" t="str">
        <f>+'Access-Jun'!B23</f>
        <v>TRIBUNAL REGIONAL FEDERAL DA 3A. REGIAO</v>
      </c>
      <c r="C23" s="31" t="str">
        <f>CONCATENATE('Access-Jun'!C23,".",'Access-Jun'!D23)</f>
        <v>02.122</v>
      </c>
      <c r="D23" s="31" t="str">
        <f>CONCATENATE('Access-Jun'!E23,".",'Access-Jun'!G23)</f>
        <v>0569.216H</v>
      </c>
      <c r="E23" s="32" t="str">
        <f>+'Access-Jun'!F23</f>
        <v>PRESTACAO JURISDICIONAL NA JUSTICA FEDERAL</v>
      </c>
      <c r="F23" s="32" t="str">
        <f>+'Access-Jun'!H23</f>
        <v>AJUDA DE CUSTO PARA MORADIA OU AUXILIO-MORADIA A AGENTES PUB</v>
      </c>
      <c r="G23" s="31" t="str">
        <f>IF('Access-Jun'!I23="1","F","S")</f>
        <v>F</v>
      </c>
      <c r="H23" s="31" t="str">
        <f>+'Access-Jun'!J23</f>
        <v>0100</v>
      </c>
      <c r="I23" s="32" t="str">
        <f>+'Access-Jun'!K23</f>
        <v>RECURSOS ORDINARIOS</v>
      </c>
      <c r="J23" s="31" t="str">
        <f>+'Access-Jun'!L23</f>
        <v>3</v>
      </c>
      <c r="K23" s="50"/>
      <c r="L23" s="50"/>
      <c r="M23" s="50"/>
      <c r="N23" s="50">
        <f t="shared" si="0"/>
        <v>0</v>
      </c>
      <c r="O23" s="50"/>
      <c r="P23" s="34">
        <f>'Access-Jun'!M23</f>
        <v>2303742</v>
      </c>
      <c r="Q23" s="34"/>
      <c r="R23" s="34">
        <f t="shared" si="1"/>
        <v>2303742</v>
      </c>
      <c r="S23" s="39">
        <f>'Access-Jun'!N23</f>
        <v>1150419.02</v>
      </c>
      <c r="T23" s="35">
        <f t="shared" si="2"/>
        <v>0.49936972977008709</v>
      </c>
      <c r="U23" s="34">
        <f>'Access-Jun'!O23</f>
        <v>1150419.02</v>
      </c>
      <c r="V23" s="35">
        <f t="shared" si="3"/>
        <v>0.49936972977008709</v>
      </c>
      <c r="W23" s="34">
        <f>'Access-Jun'!P23</f>
        <v>1150419.02</v>
      </c>
      <c r="X23" s="35">
        <f t="shared" si="4"/>
        <v>0.49936972977008709</v>
      </c>
    </row>
    <row r="24" spans="1:24" ht="25.5" customHeight="1" x14ac:dyDescent="0.2">
      <c r="A24" s="31" t="str">
        <f>+'Access-Jun'!A24</f>
        <v>12104</v>
      </c>
      <c r="B24" s="32" t="str">
        <f>+'Access-Jun'!B24</f>
        <v>TRIBUNAL REGIONAL FEDERAL DA 3A. REGIAO</v>
      </c>
      <c r="C24" s="31" t="str">
        <f>CONCATENATE('Access-Jun'!C24,".",'Access-Jun'!D24)</f>
        <v>02.126</v>
      </c>
      <c r="D24" s="31" t="str">
        <f>CONCATENATE('Access-Jun'!E24,".",'Access-Jun'!G24)</f>
        <v>0569.151W</v>
      </c>
      <c r="E24" s="32" t="str">
        <f>+'Access-Jun'!F24</f>
        <v>PRESTACAO JURISDICIONAL NA JUSTICA FEDERAL</v>
      </c>
      <c r="F24" s="32" t="str">
        <f>+'Access-Jun'!H24</f>
        <v>DESENVOLVIMENTO E IMPLANTACAO DO SISTEMA PROCESSO JUDICIAL E</v>
      </c>
      <c r="G24" s="31" t="str">
        <f>IF('Access-Jun'!I24="1","F","S")</f>
        <v>F</v>
      </c>
      <c r="H24" s="31" t="str">
        <f>+'Access-Jun'!J24</f>
        <v>0100</v>
      </c>
      <c r="I24" s="32" t="str">
        <f>+'Access-Jun'!K24</f>
        <v>RECURSOS ORDINARIOS</v>
      </c>
      <c r="J24" s="31" t="str">
        <f>+'Access-Jun'!L24</f>
        <v>3</v>
      </c>
      <c r="K24" s="50"/>
      <c r="L24" s="50"/>
      <c r="M24" s="50"/>
      <c r="N24" s="50">
        <f t="shared" si="0"/>
        <v>0</v>
      </c>
      <c r="O24" s="50"/>
      <c r="P24" s="34">
        <f>'Access-Jun'!M24</f>
        <v>660997</v>
      </c>
      <c r="Q24" s="34"/>
      <c r="R24" s="34">
        <f t="shared" si="1"/>
        <v>660997</v>
      </c>
      <c r="S24" s="39">
        <f>'Access-Jun'!N24</f>
        <v>543888.19999999995</v>
      </c>
      <c r="T24" s="35">
        <f t="shared" si="2"/>
        <v>0.82283005823021882</v>
      </c>
      <c r="U24" s="34">
        <f>'Access-Jun'!O24</f>
        <v>353218.5</v>
      </c>
      <c r="V24" s="35">
        <f t="shared" si="3"/>
        <v>0.53437231939025442</v>
      </c>
      <c r="W24" s="34">
        <f>'Access-Jun'!P24</f>
        <v>351742.8</v>
      </c>
      <c r="X24" s="35">
        <f t="shared" si="4"/>
        <v>0.53213978278267526</v>
      </c>
    </row>
    <row r="25" spans="1:24" ht="25.5" customHeight="1" x14ac:dyDescent="0.2">
      <c r="A25" s="31" t="str">
        <f>+'Access-Jun'!A25</f>
        <v>12104</v>
      </c>
      <c r="B25" s="32" t="str">
        <f>+'Access-Jun'!B25</f>
        <v>TRIBUNAL REGIONAL FEDERAL DA 3A. REGIAO</v>
      </c>
      <c r="C25" s="31" t="str">
        <f>CONCATENATE('Access-Jun'!C25,".",'Access-Jun'!D25)</f>
        <v>02.131</v>
      </c>
      <c r="D25" s="31" t="str">
        <f>CONCATENATE('Access-Jun'!E25,".",'Access-Jun'!G25)</f>
        <v>0569.2549</v>
      </c>
      <c r="E25" s="32" t="str">
        <f>+'Access-Jun'!F25</f>
        <v>PRESTACAO JURISDICIONAL NA JUSTICA FEDERAL</v>
      </c>
      <c r="F25" s="32" t="str">
        <f>+'Access-Jun'!H25</f>
        <v>COMUNICACAO E DIVULGACAO INSTITUCIONAL</v>
      </c>
      <c r="G25" s="31" t="str">
        <f>IF('Access-Jun'!I25="1","F","S")</f>
        <v>F</v>
      </c>
      <c r="H25" s="31" t="str">
        <f>+'Access-Jun'!J25</f>
        <v>0100</v>
      </c>
      <c r="I25" s="32" t="str">
        <f>+'Access-Jun'!K25</f>
        <v>RECURSOS ORDINARIOS</v>
      </c>
      <c r="J25" s="31" t="str">
        <f>+'Access-Jun'!L25</f>
        <v>3</v>
      </c>
      <c r="K25" s="50"/>
      <c r="L25" s="50"/>
      <c r="M25" s="50"/>
      <c r="N25" s="50">
        <f t="shared" si="0"/>
        <v>0</v>
      </c>
      <c r="O25" s="50"/>
      <c r="P25" s="34">
        <f>'Access-Jun'!M25</f>
        <v>432274</v>
      </c>
      <c r="Q25" s="34"/>
      <c r="R25" s="34">
        <f t="shared" si="1"/>
        <v>432274</v>
      </c>
      <c r="S25" s="39">
        <f>'Access-Jun'!N25</f>
        <v>420233</v>
      </c>
      <c r="T25" s="35">
        <f t="shared" si="2"/>
        <v>0.97214498211782341</v>
      </c>
      <c r="U25" s="34">
        <f>'Access-Jun'!O25</f>
        <v>202159.9</v>
      </c>
      <c r="V25" s="35">
        <f t="shared" si="3"/>
        <v>0.46766610992102231</v>
      </c>
      <c r="W25" s="34">
        <f>'Access-Jun'!P25</f>
        <v>202159.9</v>
      </c>
      <c r="X25" s="35">
        <f t="shared" si="4"/>
        <v>0.46766610992102231</v>
      </c>
    </row>
    <row r="26" spans="1:24" ht="25.5" customHeight="1" x14ac:dyDescent="0.2">
      <c r="A26" s="31" t="str">
        <f>+'Access-Jun'!A26</f>
        <v>12104</v>
      </c>
      <c r="B26" s="32" t="str">
        <f>+'Access-Jun'!B26</f>
        <v>TRIBUNAL REGIONAL FEDERAL DA 3A. REGIAO</v>
      </c>
      <c r="C26" s="31" t="str">
        <f>CONCATENATE('Access-Jun'!C26,".",'Access-Jun'!D26)</f>
        <v>02.301</v>
      </c>
      <c r="D26" s="31" t="str">
        <f>CONCATENATE('Access-Jun'!E26,".",'Access-Jun'!G26)</f>
        <v>0569.2004</v>
      </c>
      <c r="E26" s="32" t="str">
        <f>+'Access-Jun'!F26</f>
        <v>PRESTACAO JURISDICIONAL NA JUSTICA FEDERAL</v>
      </c>
      <c r="F26" s="32" t="str">
        <f>+'Access-Jun'!H26</f>
        <v>ASSISTENCIA MEDICA E ODONTOLOGICA AOS SERVIDORES CIVIS, EMPR</v>
      </c>
      <c r="G26" s="31" t="str">
        <f>IF('Access-Jun'!I26="1","F","S")</f>
        <v>S</v>
      </c>
      <c r="H26" s="31" t="str">
        <f>+'Access-Jun'!J26</f>
        <v>0100</v>
      </c>
      <c r="I26" s="32" t="str">
        <f>+'Access-Jun'!K26</f>
        <v>RECURSOS ORDINARIOS</v>
      </c>
      <c r="J26" s="31" t="str">
        <f>+'Access-Jun'!L26</f>
        <v>4</v>
      </c>
      <c r="K26" s="50"/>
      <c r="L26" s="50"/>
      <c r="M26" s="50"/>
      <c r="N26" s="50">
        <f t="shared" si="0"/>
        <v>0</v>
      </c>
      <c r="O26" s="50"/>
      <c r="P26" s="34">
        <f>'Access-Jun'!M26</f>
        <v>15000</v>
      </c>
      <c r="Q26" s="34"/>
      <c r="R26" s="34">
        <f t="shared" si="1"/>
        <v>15000</v>
      </c>
      <c r="S26" s="39">
        <f>'Access-Jun'!N26</f>
        <v>0</v>
      </c>
      <c r="T26" s="35">
        <f t="shared" si="2"/>
        <v>0</v>
      </c>
      <c r="U26" s="34">
        <f>'Access-Jun'!O26</f>
        <v>0</v>
      </c>
      <c r="V26" s="35">
        <f t="shared" si="3"/>
        <v>0</v>
      </c>
      <c r="W26" s="34">
        <f>'Access-Jun'!P26</f>
        <v>0</v>
      </c>
      <c r="X26" s="35">
        <f t="shared" si="4"/>
        <v>0</v>
      </c>
    </row>
    <row r="27" spans="1:24" ht="25.5" customHeight="1" x14ac:dyDescent="0.2">
      <c r="A27" s="31" t="str">
        <f>+'Access-Jun'!A27</f>
        <v>12104</v>
      </c>
      <c r="B27" s="32" t="str">
        <f>+'Access-Jun'!B27</f>
        <v>TRIBUNAL REGIONAL FEDERAL DA 3A. REGIAO</v>
      </c>
      <c r="C27" s="31" t="str">
        <f>CONCATENATE('Access-Jun'!C27,".",'Access-Jun'!D27)</f>
        <v>02.301</v>
      </c>
      <c r="D27" s="31" t="str">
        <f>CONCATENATE('Access-Jun'!E27,".",'Access-Jun'!G27)</f>
        <v>0569.2004</v>
      </c>
      <c r="E27" s="32" t="str">
        <f>+'Access-Jun'!F27</f>
        <v>PRESTACAO JURISDICIONAL NA JUSTICA FEDERAL</v>
      </c>
      <c r="F27" s="32" t="str">
        <f>+'Access-Jun'!H27</f>
        <v>ASSISTENCIA MEDICA E ODONTOLOGICA AOS SERVIDORES CIVIS, EMPR</v>
      </c>
      <c r="G27" s="31" t="str">
        <f>IF('Access-Jun'!I27="1","F","S")</f>
        <v>S</v>
      </c>
      <c r="H27" s="31" t="str">
        <f>+'Access-Jun'!J27</f>
        <v>0100</v>
      </c>
      <c r="I27" s="32" t="str">
        <f>+'Access-Jun'!K27</f>
        <v>RECURSOS ORDINARIOS</v>
      </c>
      <c r="J27" s="31" t="str">
        <f>+'Access-Jun'!L27</f>
        <v>3</v>
      </c>
      <c r="K27" s="50"/>
      <c r="L27" s="50"/>
      <c r="M27" s="50"/>
      <c r="N27" s="50">
        <f t="shared" si="0"/>
        <v>0</v>
      </c>
      <c r="O27" s="50"/>
      <c r="P27" s="34">
        <f>'Access-Jun'!M27</f>
        <v>11979420</v>
      </c>
      <c r="Q27" s="34"/>
      <c r="R27" s="34">
        <f t="shared" si="1"/>
        <v>11979420</v>
      </c>
      <c r="S27" s="39">
        <f>'Access-Jun'!N27</f>
        <v>11884699.810000001</v>
      </c>
      <c r="T27" s="35">
        <f t="shared" si="2"/>
        <v>0.99209309048351257</v>
      </c>
      <c r="U27" s="34">
        <f>'Access-Jun'!O27</f>
        <v>5102701.4000000004</v>
      </c>
      <c r="V27" s="35">
        <f t="shared" si="3"/>
        <v>0.42595563057309954</v>
      </c>
      <c r="W27" s="34">
        <f>'Access-Jun'!P27</f>
        <v>5102426.6500000004</v>
      </c>
      <c r="X27" s="35">
        <f t="shared" si="4"/>
        <v>0.42593269540595458</v>
      </c>
    </row>
    <row r="28" spans="1:24" ht="25.5" customHeight="1" x14ac:dyDescent="0.2">
      <c r="A28" s="31" t="str">
        <f>+'Access-Jun'!A28</f>
        <v>12104</v>
      </c>
      <c r="B28" s="32" t="str">
        <f>+'Access-Jun'!B28</f>
        <v>TRIBUNAL REGIONAL FEDERAL DA 3A. REGIAO</v>
      </c>
      <c r="C28" s="31" t="str">
        <f>CONCATENATE('Access-Jun'!C28,".",'Access-Jun'!D28)</f>
        <v>02.331</v>
      </c>
      <c r="D28" s="31" t="str">
        <f>CONCATENATE('Access-Jun'!E28,".",'Access-Jun'!G28)</f>
        <v>0569.00M1</v>
      </c>
      <c r="E28" s="32" t="str">
        <f>+'Access-Jun'!F28</f>
        <v>PRESTACAO JURISDICIONAL NA JUSTICA FEDERAL</v>
      </c>
      <c r="F28" s="32" t="str">
        <f>+'Access-Jun'!H28</f>
        <v>BENEFICIOS ASSISTENCIAIS DECORRENTES DO AUXILIO-FUNERAL E NA</v>
      </c>
      <c r="G28" s="31" t="str">
        <f>IF('Access-Jun'!I28="1","F","S")</f>
        <v>F</v>
      </c>
      <c r="H28" s="31" t="str">
        <f>+'Access-Jun'!J28</f>
        <v>0100</v>
      </c>
      <c r="I28" s="32" t="str">
        <f>+'Access-Jun'!K28</f>
        <v>RECURSOS ORDINARIOS</v>
      </c>
      <c r="J28" s="31" t="str">
        <f>+'Access-Jun'!L28</f>
        <v>3</v>
      </c>
      <c r="K28" s="50"/>
      <c r="L28" s="50"/>
      <c r="M28" s="50"/>
      <c r="N28" s="50">
        <f t="shared" si="0"/>
        <v>0</v>
      </c>
      <c r="O28" s="50"/>
      <c r="P28" s="34">
        <f>'Access-Jun'!M28</f>
        <v>25885.42</v>
      </c>
      <c r="Q28" s="34"/>
      <c r="R28" s="34">
        <f t="shared" si="1"/>
        <v>25885.42</v>
      </c>
      <c r="S28" s="39">
        <f>'Access-Jun'!N28</f>
        <v>25885.42</v>
      </c>
      <c r="T28" s="35">
        <f t="shared" si="2"/>
        <v>1</v>
      </c>
      <c r="U28" s="34">
        <f>'Access-Jun'!O28</f>
        <v>25885.42</v>
      </c>
      <c r="V28" s="35">
        <f t="shared" si="3"/>
        <v>1</v>
      </c>
      <c r="W28" s="34">
        <f>'Access-Jun'!P28</f>
        <v>25885.42</v>
      </c>
      <c r="X28" s="35">
        <f t="shared" si="4"/>
        <v>1</v>
      </c>
    </row>
    <row r="29" spans="1:24" ht="25.5" customHeight="1" x14ac:dyDescent="0.2">
      <c r="A29" s="31" t="str">
        <f>+'Access-Jun'!A29</f>
        <v>12104</v>
      </c>
      <c r="B29" s="32" t="str">
        <f>+'Access-Jun'!B29</f>
        <v>TRIBUNAL REGIONAL FEDERAL DA 3A. REGIAO</v>
      </c>
      <c r="C29" s="31" t="str">
        <f>CONCATENATE('Access-Jun'!C29,".",'Access-Jun'!D29)</f>
        <v>02.331</v>
      </c>
      <c r="D29" s="31" t="str">
        <f>CONCATENATE('Access-Jun'!E29,".",'Access-Jun'!G29)</f>
        <v>0569.2010</v>
      </c>
      <c r="E29" s="32" t="str">
        <f>+'Access-Jun'!F29</f>
        <v>PRESTACAO JURISDICIONAL NA JUSTICA FEDERAL</v>
      </c>
      <c r="F29" s="32" t="str">
        <f>+'Access-Jun'!H29</f>
        <v>ASSISTENCIA PRE-ESCOLAR AOS DEPENDENTES DOS SERVIDORES CIVIS</v>
      </c>
      <c r="G29" s="31" t="str">
        <f>IF('Access-Jun'!I29="1","F","S")</f>
        <v>F</v>
      </c>
      <c r="H29" s="31" t="str">
        <f>+'Access-Jun'!J29</f>
        <v>0100</v>
      </c>
      <c r="I29" s="32" t="str">
        <f>+'Access-Jun'!K29</f>
        <v>RECURSOS ORDINARIOS</v>
      </c>
      <c r="J29" s="31" t="str">
        <f>+'Access-Jun'!L29</f>
        <v>3</v>
      </c>
      <c r="K29" s="50"/>
      <c r="L29" s="50"/>
      <c r="M29" s="50"/>
      <c r="N29" s="50">
        <f t="shared" si="0"/>
        <v>0</v>
      </c>
      <c r="O29" s="50"/>
      <c r="P29" s="34">
        <f>'Access-Jun'!M29</f>
        <v>2063448</v>
      </c>
      <c r="Q29" s="34"/>
      <c r="R29" s="34">
        <f t="shared" si="1"/>
        <v>2063448</v>
      </c>
      <c r="S29" s="39">
        <f>'Access-Jun'!N29</f>
        <v>2063448</v>
      </c>
      <c r="T29" s="35">
        <f t="shared" si="2"/>
        <v>1</v>
      </c>
      <c r="U29" s="34">
        <f>'Access-Jun'!O29</f>
        <v>1040112</v>
      </c>
      <c r="V29" s="35">
        <f t="shared" si="3"/>
        <v>0.50406504065040647</v>
      </c>
      <c r="W29" s="34">
        <f>'Access-Jun'!P29</f>
        <v>1040112</v>
      </c>
      <c r="X29" s="35">
        <f t="shared" si="4"/>
        <v>0.50406504065040647</v>
      </c>
    </row>
    <row r="30" spans="1:24" ht="25.5" customHeight="1" x14ac:dyDescent="0.2">
      <c r="A30" s="31" t="str">
        <f>+'Access-Jun'!A30</f>
        <v>12104</v>
      </c>
      <c r="B30" s="32" t="str">
        <f>+'Access-Jun'!B30</f>
        <v>TRIBUNAL REGIONAL FEDERAL DA 3A. REGIAO</v>
      </c>
      <c r="C30" s="31" t="str">
        <f>CONCATENATE('Access-Jun'!C30,".",'Access-Jun'!D30)</f>
        <v>02.331</v>
      </c>
      <c r="D30" s="31" t="str">
        <f>CONCATENATE('Access-Jun'!E30,".",'Access-Jun'!G30)</f>
        <v>0569.2011</v>
      </c>
      <c r="E30" s="32" t="str">
        <f>+'Access-Jun'!F30</f>
        <v>PRESTACAO JURISDICIONAL NA JUSTICA FEDERAL</v>
      </c>
      <c r="F30" s="32" t="str">
        <f>+'Access-Jun'!H30</f>
        <v>AUXILIO-TRANSPORTE AOS SERVIDORES CIVIS, EMPREGADOS E MILITA</v>
      </c>
      <c r="G30" s="31" t="str">
        <f>IF('Access-Jun'!I30="1","F","S")</f>
        <v>F</v>
      </c>
      <c r="H30" s="31" t="str">
        <f>+'Access-Jun'!J30</f>
        <v>0100</v>
      </c>
      <c r="I30" s="32" t="str">
        <f>+'Access-Jun'!K30</f>
        <v>RECURSOS ORDINARIOS</v>
      </c>
      <c r="J30" s="31" t="str">
        <f>+'Access-Jun'!L30</f>
        <v>3</v>
      </c>
      <c r="K30" s="50"/>
      <c r="L30" s="50"/>
      <c r="M30" s="50"/>
      <c r="N30" s="50">
        <f>+K30+L30-M30</f>
        <v>0</v>
      </c>
      <c r="O30" s="50"/>
      <c r="P30" s="34">
        <f>'Access-Jun'!M30</f>
        <v>1485000</v>
      </c>
      <c r="Q30" s="34"/>
      <c r="R30" s="34">
        <f>N30-O30+P30</f>
        <v>1485000</v>
      </c>
      <c r="S30" s="39">
        <f>'Access-Jun'!N30</f>
        <v>1485000</v>
      </c>
      <c r="T30" s="35">
        <f>IF(R30&gt;0,S30/R30,0)</f>
        <v>1</v>
      </c>
      <c r="U30" s="34">
        <f>'Access-Jun'!O30</f>
        <v>535695.46</v>
      </c>
      <c r="V30" s="35">
        <f>IF(R30&gt;0,U30/R30,0)</f>
        <v>0.3607376835016835</v>
      </c>
      <c r="W30" s="34">
        <f>'Access-Jun'!P30</f>
        <v>535695.46</v>
      </c>
      <c r="X30" s="35">
        <f>IF(R30&gt;0,W30/R30,0)</f>
        <v>0.3607376835016835</v>
      </c>
    </row>
    <row r="31" spans="1:24" ht="25.5" customHeight="1" x14ac:dyDescent="0.2">
      <c r="A31" s="31" t="str">
        <f>+'Access-Jun'!A31</f>
        <v>12104</v>
      </c>
      <c r="B31" s="32" t="str">
        <f>+'Access-Jun'!B31</f>
        <v>TRIBUNAL REGIONAL FEDERAL DA 3A. REGIAO</v>
      </c>
      <c r="C31" s="31" t="str">
        <f>CONCATENATE('Access-Jun'!C31,".",'Access-Jun'!D31)</f>
        <v>02.331</v>
      </c>
      <c r="D31" s="31" t="str">
        <f>CONCATENATE('Access-Jun'!E31,".",'Access-Jun'!G31)</f>
        <v>0569.2012</v>
      </c>
      <c r="E31" s="32" t="str">
        <f>+'Access-Jun'!F31</f>
        <v>PRESTACAO JURISDICIONAL NA JUSTICA FEDERAL</v>
      </c>
      <c r="F31" s="32" t="str">
        <f>+'Access-Jun'!H31</f>
        <v>AUXILIO-ALIMENTACAO AOS SERVIDORES CIVIS, EMPREGADOS E MILIT</v>
      </c>
      <c r="G31" s="31" t="str">
        <f>IF('Access-Jun'!I31="1","F","S")</f>
        <v>F</v>
      </c>
      <c r="H31" s="31" t="str">
        <f>+'Access-Jun'!J31</f>
        <v>0100</v>
      </c>
      <c r="I31" s="32" t="str">
        <f>+'Access-Jun'!K31</f>
        <v>RECURSOS ORDINARIOS</v>
      </c>
      <c r="J31" s="31" t="str">
        <f>+'Access-Jun'!L31</f>
        <v>3</v>
      </c>
      <c r="K31" s="50"/>
      <c r="L31" s="50"/>
      <c r="M31" s="50"/>
      <c r="N31" s="50">
        <f>+K31+L31-M31</f>
        <v>0</v>
      </c>
      <c r="O31" s="50"/>
      <c r="P31" s="34">
        <f>'Access-Jun'!M31</f>
        <v>19423248</v>
      </c>
      <c r="Q31" s="34"/>
      <c r="R31" s="34">
        <f>N31-O31+P31</f>
        <v>19423248</v>
      </c>
      <c r="S31" s="39">
        <f>'Access-Jun'!N31</f>
        <v>19423248</v>
      </c>
      <c r="T31" s="35">
        <f>IF(R31&gt;0,S31/R31,0)</f>
        <v>1</v>
      </c>
      <c r="U31" s="34">
        <f>'Access-Jun'!O31</f>
        <v>9710748.5099999998</v>
      </c>
      <c r="V31" s="35">
        <f>IF(R31&gt;0,U31/R31,0)</f>
        <v>0.49995492566433791</v>
      </c>
      <c r="W31" s="34">
        <f>'Access-Jun'!P31</f>
        <v>9710748.5099999998</v>
      </c>
      <c r="X31" s="35">
        <f>IF(R31&gt;0,W31/R31,0)</f>
        <v>0.49995492566433791</v>
      </c>
    </row>
    <row r="32" spans="1:24" ht="25.5" customHeight="1" x14ac:dyDescent="0.2">
      <c r="A32" s="31" t="str">
        <f>+'Access-Jun'!A32</f>
        <v>12104</v>
      </c>
      <c r="B32" s="32" t="str">
        <f>+'Access-Jun'!B32</f>
        <v>TRIBUNAL REGIONAL FEDERAL DA 3A. REGIAO</v>
      </c>
      <c r="C32" s="31" t="str">
        <f>CONCATENATE('Access-Jun'!C32,".",'Access-Jun'!D32)</f>
        <v>02.846</v>
      </c>
      <c r="D32" s="31" t="str">
        <f>CONCATENATE('Access-Jun'!E32,".",'Access-Jun'!G32)</f>
        <v>0569.09HB</v>
      </c>
      <c r="E32" s="32" t="str">
        <f>+'Access-Jun'!F32</f>
        <v>PRESTACAO JURISDICIONAL NA JUSTICA FEDERAL</v>
      </c>
      <c r="F32" s="32" t="str">
        <f>+'Access-Jun'!H32</f>
        <v>CONTRIBUICAO DA UNIAO, DE SUAS AUTARQUIAS E FUNDACOES PARA O</v>
      </c>
      <c r="G32" s="31" t="str">
        <f>IF('Access-Jun'!I32="1","F","S")</f>
        <v>F</v>
      </c>
      <c r="H32" s="31" t="str">
        <f>+'Access-Jun'!J32</f>
        <v>0100</v>
      </c>
      <c r="I32" s="32" t="str">
        <f>+'Access-Jun'!K32</f>
        <v>RECURSOS ORDINARIOS</v>
      </c>
      <c r="J32" s="31" t="str">
        <f>+'Access-Jun'!L32</f>
        <v>1</v>
      </c>
      <c r="K32" s="50"/>
      <c r="L32" s="50"/>
      <c r="M32" s="50"/>
      <c r="N32" s="50">
        <f>+K32+L32-M32</f>
        <v>0</v>
      </c>
      <c r="O32" s="50"/>
      <c r="P32" s="34">
        <f>'Access-Jun'!M32</f>
        <v>30137977.949999999</v>
      </c>
      <c r="Q32" s="34"/>
      <c r="R32" s="34">
        <f>N32-O32+P32</f>
        <v>30137977.949999999</v>
      </c>
      <c r="S32" s="39">
        <f>'Access-Jun'!N32</f>
        <v>30137977.949999999</v>
      </c>
      <c r="T32" s="35">
        <f>IF(R32&gt;0,S32/R32,0)</f>
        <v>1</v>
      </c>
      <c r="U32" s="34">
        <f>'Access-Jun'!O32</f>
        <v>30137977.949999999</v>
      </c>
      <c r="V32" s="35">
        <f>IF(R32&gt;0,U32/R32,0)</f>
        <v>1</v>
      </c>
      <c r="W32" s="34">
        <f>'Access-Jun'!P32</f>
        <v>30137896.469999999</v>
      </c>
      <c r="X32" s="35">
        <f>IF(R32&gt;0,W32/R32,0)</f>
        <v>0.9999972964344146</v>
      </c>
    </row>
    <row r="33" spans="1:24" ht="25.5" customHeight="1" thickBot="1" x14ac:dyDescent="0.25">
      <c r="A33" s="31" t="str">
        <f>+'Access-Jun'!A33</f>
        <v>12104</v>
      </c>
      <c r="B33" s="32" t="str">
        <f>+'Access-Jun'!B33</f>
        <v>TRIBUNAL REGIONAL FEDERAL DA 3A. REGIAO</v>
      </c>
      <c r="C33" s="31" t="str">
        <f>CONCATENATE('Access-Jun'!C33,".",'Access-Jun'!D33)</f>
        <v>09.272</v>
      </c>
      <c r="D33" s="31" t="str">
        <f>CONCATENATE('Access-Jun'!E33,".",'Access-Jun'!G33)</f>
        <v>0089.0181</v>
      </c>
      <c r="E33" s="32" t="str">
        <f>+'Access-Jun'!F33</f>
        <v>PREVIDENCIA DE INATIVOS E PENSIONISTAS DA UNIAO</v>
      </c>
      <c r="F33" s="32" t="str">
        <f>+'Access-Jun'!H33</f>
        <v>APOSENTADORIAS E PENSOES - SERVIDORES CIVIS</v>
      </c>
      <c r="G33" s="31" t="str">
        <f>IF('Access-Jun'!I33="1","F","S")</f>
        <v>S</v>
      </c>
      <c r="H33" s="31" t="str">
        <f>+'Access-Jun'!J33</f>
        <v>0169</v>
      </c>
      <c r="I33" s="32" t="str">
        <f>+'Access-Jun'!K33</f>
        <v>CONTRIB.PATRONAL P/PLANO DE SEGURID.SOC.SERV.</v>
      </c>
      <c r="J33" s="31" t="str">
        <f>+'Access-Jun'!L33</f>
        <v>1</v>
      </c>
      <c r="K33" s="50"/>
      <c r="L33" s="50"/>
      <c r="M33" s="50"/>
      <c r="N33" s="50">
        <f>+K33+L33-M33</f>
        <v>0</v>
      </c>
      <c r="O33" s="50"/>
      <c r="P33" s="34">
        <f>'Access-Jun'!M33</f>
        <v>49670426.840000004</v>
      </c>
      <c r="Q33" s="34"/>
      <c r="R33" s="34">
        <f>N33-O33+P33</f>
        <v>49670426.840000004</v>
      </c>
      <c r="S33" s="39">
        <f>'Access-Jun'!N33</f>
        <v>49670426.840000004</v>
      </c>
      <c r="T33" s="35">
        <f>IF(R33&gt;0,S33/R33,0)</f>
        <v>1</v>
      </c>
      <c r="U33" s="34">
        <f>'Access-Jun'!O33</f>
        <v>49670426.840000004</v>
      </c>
      <c r="V33" s="35">
        <f>IF(R33&gt;0,U33/R33,0)</f>
        <v>1</v>
      </c>
      <c r="W33" s="34">
        <f>'Access-Jun'!P33</f>
        <v>49341804.020000003</v>
      </c>
      <c r="X33" s="35">
        <f>IF(R33&gt;0,W33/R33,0)</f>
        <v>0.99338393404472702</v>
      </c>
    </row>
    <row r="34" spans="1:24" ht="25.5" customHeight="1" thickBot="1" x14ac:dyDescent="0.25">
      <c r="A34" s="67" t="s">
        <v>114</v>
      </c>
      <c r="B34" s="68"/>
      <c r="C34" s="68"/>
      <c r="D34" s="68"/>
      <c r="E34" s="68"/>
      <c r="F34" s="68"/>
      <c r="G34" s="68"/>
      <c r="H34" s="68"/>
      <c r="I34" s="68"/>
      <c r="J34" s="69"/>
      <c r="K34" s="36">
        <v>0</v>
      </c>
      <c r="L34" s="36">
        <v>0</v>
      </c>
      <c r="M34" s="36">
        <v>0</v>
      </c>
      <c r="N34" s="36">
        <v>0</v>
      </c>
      <c r="O34" s="36">
        <v>0</v>
      </c>
      <c r="P34" s="52">
        <f>SUM(P10:P33)</f>
        <v>388058470.64999998</v>
      </c>
      <c r="Q34" s="52">
        <f>SUM(Q10:Q33)</f>
        <v>0</v>
      </c>
      <c r="R34" s="52">
        <f>SUM(R10:R33)</f>
        <v>388058470.64999998</v>
      </c>
      <c r="S34" s="52">
        <f>SUM(S10:S33)</f>
        <v>348803894.06999993</v>
      </c>
      <c r="T34" s="43">
        <f t="shared" si="2"/>
        <v>0.89884365488981999</v>
      </c>
      <c r="U34" s="52">
        <f>SUM(U10:U33)</f>
        <v>302640533.99000001</v>
      </c>
      <c r="V34" s="43">
        <f t="shared" si="3"/>
        <v>0.77988384967624991</v>
      </c>
      <c r="W34" s="52">
        <f>SUM(W10:W33)</f>
        <v>299056753.06</v>
      </c>
      <c r="X34" s="43">
        <f t="shared" si="4"/>
        <v>0.77064869260314917</v>
      </c>
    </row>
    <row r="35" spans="1:24" ht="25.5" customHeight="1" x14ac:dyDescent="0.2">
      <c r="A35" s="7" t="s">
        <v>115</v>
      </c>
      <c r="B35" s="7"/>
      <c r="C35" s="7"/>
      <c r="D35" s="7"/>
      <c r="E35" s="7"/>
      <c r="F35" s="7"/>
      <c r="G35" s="7"/>
      <c r="H35" s="8"/>
      <c r="I35" s="8"/>
      <c r="J35" s="8"/>
      <c r="K35" s="7"/>
      <c r="L35" s="7"/>
      <c r="M35" s="7"/>
      <c r="N35" s="7"/>
      <c r="O35" s="7"/>
      <c r="P35" s="7"/>
      <c r="Q35" s="7"/>
      <c r="R35" s="7"/>
      <c r="S35" s="7"/>
      <c r="T35" s="7"/>
      <c r="U35" s="45"/>
      <c r="V35" s="7"/>
      <c r="W35" s="45"/>
      <c r="X35" s="7"/>
    </row>
    <row r="36" spans="1:24" ht="25.5" customHeight="1" x14ac:dyDescent="0.2">
      <c r="A36" s="7" t="s">
        <v>116</v>
      </c>
      <c r="B36" s="53"/>
      <c r="C36" s="7"/>
      <c r="D36" s="7"/>
      <c r="E36" s="7"/>
      <c r="F36" s="7"/>
      <c r="G36" s="7"/>
      <c r="H36" s="8"/>
      <c r="I36" s="8"/>
      <c r="J36" s="8"/>
      <c r="K36" s="7"/>
      <c r="L36" s="7"/>
      <c r="M36" s="7"/>
      <c r="N36" s="7"/>
      <c r="O36" s="7"/>
      <c r="P36" s="7"/>
      <c r="Q36" s="7"/>
      <c r="R36" s="7"/>
      <c r="S36" s="7"/>
      <c r="T36" s="7"/>
      <c r="U36" s="45"/>
      <c r="V36" s="7"/>
      <c r="W36" s="45"/>
      <c r="X36" s="7"/>
    </row>
  </sheetData>
  <mergeCells count="17">
    <mergeCell ref="G8:G9"/>
    <mergeCell ref="H8:I8"/>
    <mergeCell ref="J8:J9"/>
    <mergeCell ref="A8:B8"/>
    <mergeCell ref="A34:J34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C8:C9"/>
    <mergeCell ref="D8:D9"/>
    <mergeCell ref="E8:F8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4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8"/>
  <sheetViews>
    <sheetView showGridLines="0" view="pageBreakPreview" topLeftCell="A19" zoomScale="65" zoomScaleNormal="70" zoomScaleSheetLayoutView="65" workbookViewId="0">
      <selection activeCell="D6" sqref="D6"/>
    </sheetView>
  </sheetViews>
  <sheetFormatPr defaultRowHeight="25.5" customHeight="1" x14ac:dyDescent="0.2"/>
  <cols>
    <col min="1" max="1" width="14.85546875" style="2" customWidth="1"/>
    <col min="2" max="2" width="39" style="2" customWidth="1"/>
    <col min="3" max="3" width="11.85546875" style="2" customWidth="1"/>
    <col min="4" max="4" width="19.28515625" style="2" customWidth="1"/>
    <col min="5" max="5" width="44.7109375" style="2" customWidth="1"/>
    <col min="6" max="6" width="61.5703125" style="2" customWidth="1"/>
    <col min="7" max="7" width="8.140625" style="1" customWidth="1"/>
    <col min="8" max="8" width="9.140625" style="1"/>
    <col min="9" max="9" width="36" style="1" customWidth="1"/>
    <col min="10" max="10" width="9.140625" style="1"/>
    <col min="11" max="11" width="13.28515625" style="1" customWidth="1"/>
    <col min="12" max="12" width="12" style="1" customWidth="1"/>
    <col min="13" max="13" width="13.85546875" style="1" customWidth="1"/>
    <col min="14" max="14" width="11.140625" style="1" customWidth="1"/>
    <col min="15" max="15" width="15.85546875" style="1" customWidth="1"/>
    <col min="16" max="16" width="12" style="3" bestFit="1" customWidth="1"/>
    <col min="17" max="17" width="11" style="1" customWidth="1"/>
    <col min="18" max="18" width="16.85546875" style="3" customWidth="1"/>
    <col min="19" max="19" width="21.5703125" style="1" customWidth="1"/>
    <col min="20" max="20" width="9.42578125" style="3" bestFit="1" customWidth="1"/>
    <col min="21" max="21" width="14.140625" style="4" bestFit="1" customWidth="1"/>
    <col min="22" max="22" width="9.42578125" style="4" bestFit="1" customWidth="1"/>
    <col min="23" max="23" width="14.42578125" style="4" customWidth="1"/>
    <col min="24" max="24" width="9.42578125" style="4" bestFit="1" customWidth="1"/>
    <col min="25" max="16384" width="9.140625" style="4"/>
  </cols>
  <sheetData>
    <row r="1" spans="1:24" ht="25.5" customHeight="1" x14ac:dyDescent="0.2">
      <c r="A1" s="6" t="s">
        <v>80</v>
      </c>
      <c r="B1" s="6"/>
      <c r="C1" s="6"/>
      <c r="D1" s="6"/>
      <c r="E1" s="7"/>
      <c r="F1" s="7"/>
      <c r="G1" s="7"/>
      <c r="H1" s="8"/>
      <c r="I1" s="8"/>
      <c r="J1" s="8"/>
      <c r="K1" s="7"/>
      <c r="L1" s="7"/>
      <c r="M1" s="7"/>
      <c r="N1" s="7"/>
      <c r="O1" s="7"/>
      <c r="P1" s="7"/>
      <c r="Q1" s="7"/>
      <c r="R1" s="7"/>
      <c r="S1" s="7"/>
      <c r="T1" s="7"/>
      <c r="U1" s="45"/>
      <c r="V1" s="7"/>
      <c r="W1" s="45"/>
      <c r="X1" s="7"/>
    </row>
    <row r="2" spans="1:24" ht="25.5" customHeight="1" x14ac:dyDescent="0.2">
      <c r="A2" s="6" t="s">
        <v>81</v>
      </c>
      <c r="B2" s="6" t="s">
        <v>82</v>
      </c>
      <c r="C2" s="6"/>
      <c r="D2" s="6"/>
      <c r="E2" s="7"/>
      <c r="F2" s="7"/>
      <c r="G2" s="7"/>
      <c r="H2" s="8"/>
      <c r="I2" s="8"/>
      <c r="J2" s="8"/>
      <c r="K2" s="7"/>
      <c r="L2" s="7"/>
      <c r="M2" s="7"/>
      <c r="N2" s="7"/>
      <c r="O2" s="7"/>
      <c r="P2" s="7"/>
      <c r="Q2" s="7"/>
      <c r="R2" s="7"/>
      <c r="S2" s="7"/>
      <c r="T2" s="7"/>
      <c r="U2" s="45"/>
      <c r="V2" s="7"/>
      <c r="W2" s="45"/>
      <c r="X2" s="7"/>
    </row>
    <row r="3" spans="1:24" ht="25.5" customHeight="1" x14ac:dyDescent="0.2">
      <c r="A3" s="6" t="s">
        <v>83</v>
      </c>
      <c r="B3" s="46" t="s">
        <v>117</v>
      </c>
      <c r="C3" s="46"/>
      <c r="D3" s="46"/>
      <c r="E3" s="7"/>
      <c r="F3" s="7"/>
      <c r="G3" s="7"/>
      <c r="H3" s="8"/>
      <c r="I3" s="8"/>
      <c r="J3" s="8"/>
      <c r="K3" s="7"/>
      <c r="L3" s="7"/>
      <c r="M3" s="7"/>
      <c r="N3" s="7"/>
      <c r="O3" s="7"/>
      <c r="P3" s="7"/>
      <c r="Q3" s="7"/>
      <c r="R3" s="7"/>
      <c r="S3" s="7"/>
      <c r="T3" s="7"/>
      <c r="U3" s="45"/>
      <c r="V3" s="7"/>
      <c r="W3" s="45"/>
      <c r="X3" s="7"/>
    </row>
    <row r="4" spans="1:24" ht="25.5" customHeight="1" x14ac:dyDescent="0.2">
      <c r="A4" s="9" t="s">
        <v>84</v>
      </c>
      <c r="B4" s="10">
        <v>42917</v>
      </c>
      <c r="C4" s="11"/>
      <c r="D4" s="9"/>
      <c r="E4" s="7"/>
      <c r="F4" s="7"/>
      <c r="G4" s="7"/>
      <c r="H4" s="8"/>
      <c r="I4" s="8"/>
      <c r="J4" s="8"/>
      <c r="K4" s="7"/>
      <c r="L4" s="7"/>
      <c r="M4" s="7"/>
      <c r="N4" s="7"/>
      <c r="O4" s="7"/>
      <c r="P4" s="7"/>
      <c r="Q4" s="7"/>
      <c r="R4" s="7"/>
      <c r="S4" s="7"/>
      <c r="T4" s="7"/>
      <c r="U4" s="45"/>
      <c r="V4" s="7"/>
      <c r="W4" s="45"/>
      <c r="X4" s="7"/>
    </row>
    <row r="5" spans="1:24" ht="25.5" customHeight="1" x14ac:dyDescent="0.2">
      <c r="A5" s="74" t="s">
        <v>85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</row>
    <row r="6" spans="1:24" ht="25.5" customHeight="1" thickBot="1" x14ac:dyDescent="0.25">
      <c r="A6" s="7"/>
      <c r="B6" s="7"/>
      <c r="C6" s="7"/>
      <c r="D6" s="7"/>
      <c r="E6" s="7"/>
      <c r="F6" s="7"/>
      <c r="G6" s="7"/>
      <c r="H6" s="8"/>
      <c r="I6" s="8"/>
      <c r="J6" s="8"/>
      <c r="K6" s="7"/>
      <c r="L6" s="7"/>
      <c r="M6" s="7"/>
      <c r="N6" s="7"/>
      <c r="O6" s="7"/>
      <c r="P6" s="7"/>
      <c r="Q6" s="7"/>
      <c r="R6" s="7"/>
      <c r="S6" s="7"/>
      <c r="T6" s="7"/>
      <c r="U6" s="45"/>
      <c r="V6" s="7"/>
      <c r="W6" s="45"/>
      <c r="X6" s="7"/>
    </row>
    <row r="7" spans="1:24" ht="25.5" customHeight="1" thickBot="1" x14ac:dyDescent="0.25">
      <c r="A7" s="72" t="s">
        <v>86</v>
      </c>
      <c r="B7" s="75"/>
      <c r="C7" s="75"/>
      <c r="D7" s="75"/>
      <c r="E7" s="75"/>
      <c r="F7" s="75"/>
      <c r="G7" s="75"/>
      <c r="H7" s="75"/>
      <c r="I7" s="75"/>
      <c r="J7" s="73"/>
      <c r="K7" s="70" t="s">
        <v>3</v>
      </c>
      <c r="L7" s="67" t="s">
        <v>87</v>
      </c>
      <c r="M7" s="69"/>
      <c r="N7" s="70" t="s">
        <v>88</v>
      </c>
      <c r="O7" s="70" t="s">
        <v>89</v>
      </c>
      <c r="P7" s="72" t="s">
        <v>90</v>
      </c>
      <c r="Q7" s="73"/>
      <c r="R7" s="70" t="s">
        <v>6</v>
      </c>
      <c r="S7" s="72" t="s">
        <v>91</v>
      </c>
      <c r="T7" s="75"/>
      <c r="U7" s="75"/>
      <c r="V7" s="75"/>
      <c r="W7" s="75"/>
      <c r="X7" s="73"/>
    </row>
    <row r="8" spans="1:24" ht="25.5" customHeight="1" x14ac:dyDescent="0.2">
      <c r="A8" s="78" t="s">
        <v>23</v>
      </c>
      <c r="B8" s="79"/>
      <c r="C8" s="76" t="s">
        <v>92</v>
      </c>
      <c r="D8" s="76" t="s">
        <v>93</v>
      </c>
      <c r="E8" s="80" t="s">
        <v>94</v>
      </c>
      <c r="F8" s="81"/>
      <c r="G8" s="76" t="s">
        <v>0</v>
      </c>
      <c r="H8" s="65" t="s">
        <v>2</v>
      </c>
      <c r="I8" s="66"/>
      <c r="J8" s="76" t="s">
        <v>1</v>
      </c>
      <c r="K8" s="71"/>
      <c r="L8" s="12" t="s">
        <v>95</v>
      </c>
      <c r="M8" s="12" t="s">
        <v>96</v>
      </c>
      <c r="N8" s="71"/>
      <c r="O8" s="71"/>
      <c r="P8" s="14" t="s">
        <v>4</v>
      </c>
      <c r="Q8" s="14" t="s">
        <v>5</v>
      </c>
      <c r="R8" s="71"/>
      <c r="S8" s="13" t="s">
        <v>7</v>
      </c>
      <c r="T8" s="15" t="s">
        <v>8</v>
      </c>
      <c r="U8" s="13" t="s">
        <v>9</v>
      </c>
      <c r="V8" s="16" t="s">
        <v>8</v>
      </c>
      <c r="W8" s="17" t="s">
        <v>10</v>
      </c>
      <c r="X8" s="16" t="s">
        <v>8</v>
      </c>
    </row>
    <row r="9" spans="1:24" ht="25.5" customHeight="1" thickBot="1" x14ac:dyDescent="0.25">
      <c r="A9" s="18" t="s">
        <v>97</v>
      </c>
      <c r="B9" s="18" t="s">
        <v>98</v>
      </c>
      <c r="C9" s="77"/>
      <c r="D9" s="77"/>
      <c r="E9" s="19" t="s">
        <v>99</v>
      </c>
      <c r="F9" s="19" t="s">
        <v>100</v>
      </c>
      <c r="G9" s="77"/>
      <c r="H9" s="19" t="s">
        <v>97</v>
      </c>
      <c r="I9" s="19" t="s">
        <v>98</v>
      </c>
      <c r="J9" s="77"/>
      <c r="K9" s="18" t="s">
        <v>101</v>
      </c>
      <c r="L9" s="20" t="s">
        <v>102</v>
      </c>
      <c r="M9" s="20" t="s">
        <v>103</v>
      </c>
      <c r="N9" s="20" t="s">
        <v>104</v>
      </c>
      <c r="O9" s="20" t="s">
        <v>105</v>
      </c>
      <c r="P9" s="20" t="s">
        <v>12</v>
      </c>
      <c r="Q9" s="20" t="s">
        <v>106</v>
      </c>
      <c r="R9" s="18" t="s">
        <v>107</v>
      </c>
      <c r="S9" s="21" t="s">
        <v>108</v>
      </c>
      <c r="T9" s="22" t="s">
        <v>109</v>
      </c>
      <c r="U9" s="21" t="s">
        <v>110</v>
      </c>
      <c r="V9" s="22" t="s">
        <v>111</v>
      </c>
      <c r="W9" s="23" t="s">
        <v>112</v>
      </c>
      <c r="X9" s="22" t="s">
        <v>113</v>
      </c>
    </row>
    <row r="10" spans="1:24" ht="25.5" customHeight="1" x14ac:dyDescent="0.2">
      <c r="A10" s="24" t="str">
        <f>+'Access-Jul'!A10</f>
        <v>12101</v>
      </c>
      <c r="B10" s="25" t="str">
        <f>+'Access-Jul'!B10</f>
        <v>JUSTICA FEDERAL DE PRIMEIRO GRAU</v>
      </c>
      <c r="C10" s="26" t="str">
        <f>CONCATENATE('Access-Jul'!C10,".",'Access-Jul'!D10)</f>
        <v>02.061</v>
      </c>
      <c r="D10" s="26" t="str">
        <f>CONCATENATE('Access-Jul'!E10,".",'Access-Jul'!G10)</f>
        <v>0569.4257</v>
      </c>
      <c r="E10" s="25" t="str">
        <f>+'Access-Jul'!F10</f>
        <v>PRESTACAO JURISDICIONAL NA JUSTICA FEDERAL</v>
      </c>
      <c r="F10" s="27" t="str">
        <f>+'Access-Jul'!H10</f>
        <v>JULGAMENTO DE CAUSAS NA JUSTICA FEDERAL</v>
      </c>
      <c r="G10" s="24" t="str">
        <f>IF('Access-Jul'!I10="1","F","S")</f>
        <v>F</v>
      </c>
      <c r="H10" s="24" t="str">
        <f>+'Access-Jul'!J10</f>
        <v>0181</v>
      </c>
      <c r="I10" s="28" t="str">
        <f>+'Access-Jul'!K10</f>
        <v>RECURSOS DE CONVENIOS</v>
      </c>
      <c r="J10" s="24" t="str">
        <f>+'Access-Jul'!L10</f>
        <v>4</v>
      </c>
      <c r="K10" s="47"/>
      <c r="L10" s="48"/>
      <c r="M10" s="48"/>
      <c r="N10" s="49">
        <f>+K10+L10-M10</f>
        <v>0</v>
      </c>
      <c r="O10" s="47"/>
      <c r="P10" s="29">
        <f>'Access-Jul'!M10</f>
        <v>2879133</v>
      </c>
      <c r="Q10" s="29"/>
      <c r="R10" s="29">
        <f>N10-O10+P10</f>
        <v>2879133</v>
      </c>
      <c r="S10" s="29">
        <f>'Access-Jul'!N10</f>
        <v>0</v>
      </c>
      <c r="T10" s="44">
        <f>IF(R10&gt;0,S10/R10,0)</f>
        <v>0</v>
      </c>
      <c r="U10" s="29">
        <f>'Access-Jul'!O10</f>
        <v>0</v>
      </c>
      <c r="V10" s="30">
        <f>IF(R10&gt;0,U10/R10,0)</f>
        <v>0</v>
      </c>
      <c r="W10" s="29">
        <f>'Access-Jul'!P10</f>
        <v>0</v>
      </c>
      <c r="X10" s="30">
        <f>IF(R10&gt;0,W10/R10,0)</f>
        <v>0</v>
      </c>
    </row>
    <row r="11" spans="1:24" ht="25.5" customHeight="1" x14ac:dyDescent="0.2">
      <c r="A11" s="31" t="str">
        <f>+'Access-Jul'!A11</f>
        <v>12104</v>
      </c>
      <c r="B11" s="32" t="str">
        <f>+'Access-Jul'!B11</f>
        <v>TRIBUNAL REGIONAL FEDERAL DA 3A. REGIAO</v>
      </c>
      <c r="C11" s="31" t="str">
        <f>CONCATENATE('Access-Jul'!C11,".",'Access-Jul'!D11)</f>
        <v>02.061</v>
      </c>
      <c r="D11" s="31" t="str">
        <f>CONCATENATE('Access-Jul'!E11,".",'Access-Jul'!G11)</f>
        <v>0569.4224</v>
      </c>
      <c r="E11" s="32" t="str">
        <f>+'Access-Jul'!F11</f>
        <v>PRESTACAO JURISDICIONAL NA JUSTICA FEDERAL</v>
      </c>
      <c r="F11" s="33" t="str">
        <f>+'Access-Jul'!H11</f>
        <v>ASSISTENCIA JURIDICA A PESSOAS CARENTES</v>
      </c>
      <c r="G11" s="31" t="str">
        <f>IF('Access-Jul'!I11="1","F","S")</f>
        <v>F</v>
      </c>
      <c r="H11" s="31" t="str">
        <f>+'Access-Jul'!J11</f>
        <v>0100</v>
      </c>
      <c r="I11" s="32" t="str">
        <f>+'Access-Jul'!K11</f>
        <v>RECURSOS ORDINARIOS</v>
      </c>
      <c r="J11" s="31" t="str">
        <f>+'Access-Jul'!L11</f>
        <v>3</v>
      </c>
      <c r="K11" s="50"/>
      <c r="L11" s="50"/>
      <c r="M11" s="50"/>
      <c r="N11" s="51">
        <f t="shared" ref="N11:N32" si="0">+K11+L11-M11</f>
        <v>0</v>
      </c>
      <c r="O11" s="50"/>
      <c r="P11" s="34">
        <f>'Access-Jul'!M11</f>
        <v>15000</v>
      </c>
      <c r="Q11" s="34"/>
      <c r="R11" s="34">
        <f t="shared" ref="R11:R32" si="1">N11-O11+P11</f>
        <v>15000</v>
      </c>
      <c r="S11" s="34">
        <f>'Access-Jul'!N11</f>
        <v>15000</v>
      </c>
      <c r="T11" s="35">
        <f t="shared" ref="T11:T36" si="2">IF(R11&gt;0,S11/R11,0)</f>
        <v>1</v>
      </c>
      <c r="U11" s="34">
        <f>'Access-Jul'!O11</f>
        <v>1302.73</v>
      </c>
      <c r="V11" s="35">
        <f t="shared" ref="V11:V36" si="3">IF(R11&gt;0,U11/R11,0)</f>
        <v>8.6848666666666671E-2</v>
      </c>
      <c r="W11" s="34">
        <f>'Access-Jul'!P11</f>
        <v>1302.73</v>
      </c>
      <c r="X11" s="35">
        <f t="shared" ref="X11:X36" si="4">IF(R11&gt;0,W11/R11,0)</f>
        <v>8.6848666666666671E-2</v>
      </c>
    </row>
    <row r="12" spans="1:24" ht="25.5" customHeight="1" x14ac:dyDescent="0.2">
      <c r="A12" s="31" t="str">
        <f>+'Access-Jul'!A12</f>
        <v>12104</v>
      </c>
      <c r="B12" s="32" t="str">
        <f>+'Access-Jul'!B12</f>
        <v>TRIBUNAL REGIONAL FEDERAL DA 3A. REGIAO</v>
      </c>
      <c r="C12" s="31" t="str">
        <f>CONCATENATE('Access-Jul'!C12,".",'Access-Jul'!D12)</f>
        <v>02.061</v>
      </c>
      <c r="D12" s="31" t="str">
        <f>CONCATENATE('Access-Jul'!E12,".",'Access-Jul'!G12)</f>
        <v>0569.4257</v>
      </c>
      <c r="E12" s="32" t="str">
        <f>+'Access-Jul'!F12</f>
        <v>PRESTACAO JURISDICIONAL NA JUSTICA FEDERAL</v>
      </c>
      <c r="F12" s="32" t="str">
        <f>+'Access-Jul'!H12</f>
        <v>JULGAMENTO DE CAUSAS NA JUSTICA FEDERAL</v>
      </c>
      <c r="G12" s="31" t="str">
        <f>IF('Access-Jul'!I12="1","F","S")</f>
        <v>F</v>
      </c>
      <c r="H12" s="31" t="str">
        <f>+'Access-Jul'!J12</f>
        <v>0100</v>
      </c>
      <c r="I12" s="32" t="str">
        <f>+'Access-Jul'!K12</f>
        <v>RECURSOS ORDINARIOS</v>
      </c>
      <c r="J12" s="31" t="str">
        <f>+'Access-Jul'!L12</f>
        <v>4</v>
      </c>
      <c r="K12" s="34"/>
      <c r="L12" s="34"/>
      <c r="M12" s="34"/>
      <c r="N12" s="50">
        <f t="shared" si="0"/>
        <v>0</v>
      </c>
      <c r="O12" s="34"/>
      <c r="P12" s="34">
        <f>'Access-Jul'!M12</f>
        <v>4266857</v>
      </c>
      <c r="Q12" s="34"/>
      <c r="R12" s="34">
        <f t="shared" si="1"/>
        <v>4266857</v>
      </c>
      <c r="S12" s="39">
        <f>'Access-Jul'!N12</f>
        <v>71707.83</v>
      </c>
      <c r="T12" s="35">
        <f t="shared" si="2"/>
        <v>1.6805772961221807E-2</v>
      </c>
      <c r="U12" s="34">
        <f>'Access-Jul'!O12</f>
        <v>51904.6</v>
      </c>
      <c r="V12" s="35">
        <f t="shared" si="3"/>
        <v>1.2164597969887437E-2</v>
      </c>
      <c r="W12" s="34">
        <f>'Access-Jul'!P12</f>
        <v>51904.6</v>
      </c>
      <c r="X12" s="35">
        <f t="shared" si="4"/>
        <v>1.2164597969887437E-2</v>
      </c>
    </row>
    <row r="13" spans="1:24" ht="25.5" customHeight="1" x14ac:dyDescent="0.2">
      <c r="A13" s="31" t="str">
        <f>+'Access-Jul'!A13</f>
        <v>12104</v>
      </c>
      <c r="B13" s="32" t="str">
        <f>+'Access-Jul'!B13</f>
        <v>TRIBUNAL REGIONAL FEDERAL DA 3A. REGIAO</v>
      </c>
      <c r="C13" s="31" t="str">
        <f>CONCATENATE('Access-Jul'!C13,".",'Access-Jul'!D13)</f>
        <v>02.061</v>
      </c>
      <c r="D13" s="31" t="str">
        <f>CONCATENATE('Access-Jul'!E13,".",'Access-Jul'!G13)</f>
        <v>0569.4257</v>
      </c>
      <c r="E13" s="32" t="str">
        <f>+'Access-Jul'!F13</f>
        <v>PRESTACAO JURISDICIONAL NA JUSTICA FEDERAL</v>
      </c>
      <c r="F13" s="32" t="str">
        <f>+'Access-Jul'!H13</f>
        <v>JULGAMENTO DE CAUSAS NA JUSTICA FEDERAL</v>
      </c>
      <c r="G13" s="31" t="str">
        <f>IF('Access-Jul'!I13="1","F","S")</f>
        <v>F</v>
      </c>
      <c r="H13" s="31" t="str">
        <f>+'Access-Jul'!J13</f>
        <v>0100</v>
      </c>
      <c r="I13" s="32" t="str">
        <f>+'Access-Jul'!K13</f>
        <v>RECURSOS ORDINARIOS</v>
      </c>
      <c r="J13" s="31" t="str">
        <f>+'Access-Jul'!L13</f>
        <v>3</v>
      </c>
      <c r="K13" s="34"/>
      <c r="L13" s="34"/>
      <c r="M13" s="34"/>
      <c r="N13" s="50">
        <f t="shared" si="0"/>
        <v>0</v>
      </c>
      <c r="O13" s="34"/>
      <c r="P13" s="34">
        <f>'Access-Jul'!M13</f>
        <v>53418282</v>
      </c>
      <c r="Q13" s="34"/>
      <c r="R13" s="34">
        <f t="shared" si="1"/>
        <v>53418282</v>
      </c>
      <c r="S13" s="39">
        <f>'Access-Jul'!N13</f>
        <v>41271464.369999997</v>
      </c>
      <c r="T13" s="35">
        <f t="shared" si="2"/>
        <v>0.77260935441540401</v>
      </c>
      <c r="U13" s="34">
        <f>'Access-Jul'!O13</f>
        <v>17808950.690000001</v>
      </c>
      <c r="V13" s="35">
        <f t="shared" si="3"/>
        <v>0.33338681109212764</v>
      </c>
      <c r="W13" s="34">
        <f>'Access-Jul'!P13</f>
        <v>16627032.48</v>
      </c>
      <c r="X13" s="35">
        <f t="shared" si="4"/>
        <v>0.31126108623261228</v>
      </c>
    </row>
    <row r="14" spans="1:24" ht="25.5" customHeight="1" x14ac:dyDescent="0.2">
      <c r="A14" s="31" t="str">
        <f>+'Access-Jul'!A14</f>
        <v>12104</v>
      </c>
      <c r="B14" s="32" t="str">
        <f>+'Access-Jul'!B14</f>
        <v>TRIBUNAL REGIONAL FEDERAL DA 3A. REGIAO</v>
      </c>
      <c r="C14" s="31" t="str">
        <f>CONCATENATE('Access-Jul'!C14,".",'Access-Jul'!D14)</f>
        <v>02.061</v>
      </c>
      <c r="D14" s="31" t="str">
        <f>CONCATENATE('Access-Jul'!E14,".",'Access-Jul'!G14)</f>
        <v>0569.4257</v>
      </c>
      <c r="E14" s="32" t="str">
        <f>+'Access-Jul'!F14</f>
        <v>PRESTACAO JURISDICIONAL NA JUSTICA FEDERAL</v>
      </c>
      <c r="F14" s="32" t="str">
        <f>+'Access-Jul'!H14</f>
        <v>JULGAMENTO DE CAUSAS NA JUSTICA FEDERAL</v>
      </c>
      <c r="G14" s="31" t="str">
        <f>IF('Access-Jul'!I14="1","F","S")</f>
        <v>F</v>
      </c>
      <c r="H14" s="31" t="str">
        <f>+'Access-Jul'!J14</f>
        <v>0127</v>
      </c>
      <c r="I14" s="32" t="str">
        <f>+'Access-Jul'!K14</f>
        <v>CUSTAS E EMOLUMENTOS - PODER JUDICIARIO</v>
      </c>
      <c r="J14" s="31" t="str">
        <f>+'Access-Jul'!L14</f>
        <v>3</v>
      </c>
      <c r="K14" s="34"/>
      <c r="L14" s="34"/>
      <c r="M14" s="34"/>
      <c r="N14" s="50">
        <f t="shared" si="0"/>
        <v>0</v>
      </c>
      <c r="O14" s="34"/>
      <c r="P14" s="34">
        <f>'Access-Jul'!M14</f>
        <v>6790890</v>
      </c>
      <c r="Q14" s="34"/>
      <c r="R14" s="34">
        <f t="shared" si="1"/>
        <v>6790890</v>
      </c>
      <c r="S14" s="39">
        <f>'Access-Jul'!N14</f>
        <v>6790890</v>
      </c>
      <c r="T14" s="35">
        <f t="shared" si="2"/>
        <v>1</v>
      </c>
      <c r="U14" s="34">
        <f>'Access-Jul'!O14</f>
        <v>3876680.82</v>
      </c>
      <c r="V14" s="35">
        <f t="shared" si="3"/>
        <v>0.57086491166842634</v>
      </c>
      <c r="W14" s="34">
        <f>'Access-Jul'!P14</f>
        <v>3752672.15</v>
      </c>
      <c r="X14" s="35">
        <f t="shared" si="4"/>
        <v>0.55260387813673906</v>
      </c>
    </row>
    <row r="15" spans="1:24" ht="25.5" customHeight="1" x14ac:dyDescent="0.2">
      <c r="A15" s="31" t="str">
        <f>+'Access-Jul'!A15</f>
        <v>12104</v>
      </c>
      <c r="B15" s="32" t="str">
        <f>+'Access-Jul'!B15</f>
        <v>TRIBUNAL REGIONAL FEDERAL DA 3A. REGIAO</v>
      </c>
      <c r="C15" s="31" t="str">
        <f>CONCATENATE('Access-Jul'!C15,".",'Access-Jul'!D15)</f>
        <v>02.061</v>
      </c>
      <c r="D15" s="31" t="str">
        <f>CONCATENATE('Access-Jul'!E15,".",'Access-Jul'!G15)</f>
        <v>0569.4257</v>
      </c>
      <c r="E15" s="32" t="str">
        <f>+'Access-Jul'!F15</f>
        <v>PRESTACAO JURISDICIONAL NA JUSTICA FEDERAL</v>
      </c>
      <c r="F15" s="32" t="str">
        <f>+'Access-Jul'!H15</f>
        <v>JULGAMENTO DE CAUSAS NA JUSTICA FEDERAL</v>
      </c>
      <c r="G15" s="31" t="str">
        <f>IF('Access-Jul'!I15="1","F","S")</f>
        <v>F</v>
      </c>
      <c r="H15" s="31" t="str">
        <f>+'Access-Jul'!J15</f>
        <v>0150</v>
      </c>
      <c r="I15" s="32" t="str">
        <f>+'Access-Jul'!K15</f>
        <v>RECURSOS NAO-FINANCEIROS DIRETAM. ARRECADADOS</v>
      </c>
      <c r="J15" s="31" t="str">
        <f>+'Access-Jul'!L15</f>
        <v>3</v>
      </c>
      <c r="K15" s="50"/>
      <c r="L15" s="50"/>
      <c r="M15" s="50"/>
      <c r="N15" s="50">
        <f t="shared" si="0"/>
        <v>0</v>
      </c>
      <c r="O15" s="50"/>
      <c r="P15" s="34">
        <f>'Access-Jul'!M15</f>
        <v>800000</v>
      </c>
      <c r="Q15" s="34"/>
      <c r="R15" s="34">
        <f t="shared" si="1"/>
        <v>800000</v>
      </c>
      <c r="S15" s="39">
        <f>'Access-Jul'!N15</f>
        <v>0</v>
      </c>
      <c r="T15" s="35">
        <f t="shared" si="2"/>
        <v>0</v>
      </c>
      <c r="U15" s="34">
        <f>'Access-Jul'!O15</f>
        <v>0</v>
      </c>
      <c r="V15" s="35">
        <f t="shared" si="3"/>
        <v>0</v>
      </c>
      <c r="W15" s="34">
        <f>'Access-Jul'!P15</f>
        <v>0</v>
      </c>
      <c r="X15" s="35">
        <f t="shared" si="4"/>
        <v>0</v>
      </c>
    </row>
    <row r="16" spans="1:24" ht="25.5" customHeight="1" x14ac:dyDescent="0.2">
      <c r="A16" s="31" t="str">
        <f>+'Access-Jul'!A16</f>
        <v>12104</v>
      </c>
      <c r="B16" s="32" t="str">
        <f>+'Access-Jul'!B16</f>
        <v>TRIBUNAL REGIONAL FEDERAL DA 3A. REGIAO</v>
      </c>
      <c r="C16" s="31" t="str">
        <f>CONCATENATE('Access-Jul'!C16,".",'Access-Jul'!D16)</f>
        <v>02.061</v>
      </c>
      <c r="D16" s="31" t="str">
        <f>CONCATENATE('Access-Jul'!E16,".",'Access-Jul'!G16)</f>
        <v>0569.4257</v>
      </c>
      <c r="E16" s="32" t="str">
        <f>+'Access-Jul'!F16</f>
        <v>PRESTACAO JURISDICIONAL NA JUSTICA FEDERAL</v>
      </c>
      <c r="F16" s="32" t="str">
        <f>+'Access-Jul'!H16</f>
        <v>JULGAMENTO DE CAUSAS NA JUSTICA FEDERAL</v>
      </c>
      <c r="G16" s="31" t="str">
        <f>IF('Access-Jul'!I16="1","F","S")</f>
        <v>F</v>
      </c>
      <c r="H16" s="31" t="str">
        <f>+'Access-Jul'!J16</f>
        <v>0181</v>
      </c>
      <c r="I16" s="32" t="str">
        <f>+'Access-Jul'!K16</f>
        <v>RECURSOS DE CONVENIOS</v>
      </c>
      <c r="J16" s="31" t="str">
        <f>+'Access-Jul'!L16</f>
        <v>4</v>
      </c>
      <c r="K16" s="34"/>
      <c r="L16" s="34"/>
      <c r="M16" s="34"/>
      <c r="N16" s="50">
        <f t="shared" si="0"/>
        <v>0</v>
      </c>
      <c r="O16" s="34"/>
      <c r="P16" s="34">
        <f>'Access-Jul'!M16</f>
        <v>4951378</v>
      </c>
      <c r="Q16" s="34"/>
      <c r="R16" s="34">
        <f t="shared" si="1"/>
        <v>4951378</v>
      </c>
      <c r="S16" s="39">
        <f>'Access-Jul'!N16</f>
        <v>972000</v>
      </c>
      <c r="T16" s="35">
        <f t="shared" si="2"/>
        <v>0.19630898711429423</v>
      </c>
      <c r="U16" s="34">
        <f>'Access-Jul'!O16</f>
        <v>0</v>
      </c>
      <c r="V16" s="35">
        <f t="shared" si="3"/>
        <v>0</v>
      </c>
      <c r="W16" s="34">
        <f>'Access-Jul'!P16</f>
        <v>0</v>
      </c>
      <c r="X16" s="35">
        <f t="shared" si="4"/>
        <v>0</v>
      </c>
    </row>
    <row r="17" spans="1:24" ht="25.5" customHeight="1" x14ac:dyDescent="0.2">
      <c r="A17" s="31" t="str">
        <f>+'Access-Jul'!A17</f>
        <v>12104</v>
      </c>
      <c r="B17" s="32" t="str">
        <f>+'Access-Jul'!B17</f>
        <v>TRIBUNAL REGIONAL FEDERAL DA 3A. REGIAO</v>
      </c>
      <c r="C17" s="31" t="str">
        <f>CONCATENATE('Access-Jul'!C17,".",'Access-Jul'!D17)</f>
        <v>02.061</v>
      </c>
      <c r="D17" s="31" t="str">
        <f>CONCATENATE('Access-Jul'!E17,".",'Access-Jul'!G17)</f>
        <v>0569.4257</v>
      </c>
      <c r="E17" s="32" t="str">
        <f>+'Access-Jul'!F17</f>
        <v>PRESTACAO JURISDICIONAL NA JUSTICA FEDERAL</v>
      </c>
      <c r="F17" s="32" t="str">
        <f>+'Access-Jul'!H17</f>
        <v>JULGAMENTO DE CAUSAS NA JUSTICA FEDERAL</v>
      </c>
      <c r="G17" s="31" t="str">
        <f>IF('Access-Jul'!I17="1","F","S")</f>
        <v>F</v>
      </c>
      <c r="H17" s="31" t="str">
        <f>+'Access-Jul'!J17</f>
        <v>0181</v>
      </c>
      <c r="I17" s="32" t="str">
        <f>+'Access-Jul'!K17</f>
        <v>RECURSOS DE CONVENIOS</v>
      </c>
      <c r="J17" s="31" t="str">
        <f>+'Access-Jul'!L17</f>
        <v>3</v>
      </c>
      <c r="K17" s="34"/>
      <c r="L17" s="34"/>
      <c r="M17" s="34"/>
      <c r="N17" s="50">
        <f t="shared" si="0"/>
        <v>0</v>
      </c>
      <c r="O17" s="34"/>
      <c r="P17" s="34">
        <f>'Access-Jul'!M17</f>
        <v>175000</v>
      </c>
      <c r="Q17" s="34"/>
      <c r="R17" s="34">
        <f t="shared" si="1"/>
        <v>175000</v>
      </c>
      <c r="S17" s="39">
        <f>'Access-Jul'!N17</f>
        <v>0</v>
      </c>
      <c r="T17" s="35">
        <f t="shared" si="2"/>
        <v>0</v>
      </c>
      <c r="U17" s="34">
        <f>'Access-Jul'!O17</f>
        <v>0</v>
      </c>
      <c r="V17" s="35">
        <f t="shared" si="3"/>
        <v>0</v>
      </c>
      <c r="W17" s="34">
        <f>'Access-Jul'!P17</f>
        <v>0</v>
      </c>
      <c r="X17" s="35">
        <f t="shared" si="4"/>
        <v>0</v>
      </c>
    </row>
    <row r="18" spans="1:24" ht="25.5" customHeight="1" x14ac:dyDescent="0.2">
      <c r="A18" s="31" t="str">
        <f>+'Access-Jul'!A18</f>
        <v>12104</v>
      </c>
      <c r="B18" s="32" t="str">
        <f>+'Access-Jul'!B18</f>
        <v>TRIBUNAL REGIONAL FEDERAL DA 3A. REGIAO</v>
      </c>
      <c r="C18" s="31" t="str">
        <f>CONCATENATE('Access-Jul'!C18,".",'Access-Jul'!D18)</f>
        <v>02.122</v>
      </c>
      <c r="D18" s="31" t="str">
        <f>CONCATENATE('Access-Jul'!E18,".",'Access-Jul'!G18)</f>
        <v>0569.12SU</v>
      </c>
      <c r="E18" s="32" t="str">
        <f>+'Access-Jul'!F18</f>
        <v>PRESTACAO JURISDICIONAL NA JUSTICA FEDERAL</v>
      </c>
      <c r="F18" s="32" t="str">
        <f>+'Access-Jul'!H18</f>
        <v>AQUISICAO DE EDIFICIO-ANEXO AO TRF 3. REGIAO EM SAO PAULO -</v>
      </c>
      <c r="G18" s="31" t="str">
        <f>IF('Access-Jul'!I18="1","F","S")</f>
        <v>F</v>
      </c>
      <c r="H18" s="31" t="str">
        <f>+'Access-Jul'!J18</f>
        <v>0100</v>
      </c>
      <c r="I18" s="32" t="str">
        <f>+'Access-Jul'!K18</f>
        <v>RECURSOS ORDINARIOS</v>
      </c>
      <c r="J18" s="31" t="str">
        <f>+'Access-Jul'!L18</f>
        <v>5</v>
      </c>
      <c r="K18" s="50"/>
      <c r="L18" s="50"/>
      <c r="M18" s="50"/>
      <c r="N18" s="50">
        <f t="shared" si="0"/>
        <v>0</v>
      </c>
      <c r="O18" s="50"/>
      <c r="P18" s="34">
        <f>'Access-Jul'!M18</f>
        <v>0</v>
      </c>
      <c r="Q18" s="34"/>
      <c r="R18" s="34">
        <f t="shared" si="1"/>
        <v>0</v>
      </c>
      <c r="S18" s="39">
        <f>'Access-Jul'!N18</f>
        <v>0</v>
      </c>
      <c r="T18" s="35">
        <f t="shared" si="2"/>
        <v>0</v>
      </c>
      <c r="U18" s="34">
        <f>'Access-Jul'!O18</f>
        <v>0</v>
      </c>
      <c r="V18" s="35">
        <f t="shared" si="3"/>
        <v>0</v>
      </c>
      <c r="W18" s="34">
        <f>'Access-Jul'!P18</f>
        <v>0</v>
      </c>
      <c r="X18" s="35">
        <f t="shared" si="4"/>
        <v>0</v>
      </c>
    </row>
    <row r="19" spans="1:24" ht="25.5" customHeight="1" x14ac:dyDescent="0.2">
      <c r="A19" s="31" t="str">
        <f>+'Access-Jul'!A19</f>
        <v>12104</v>
      </c>
      <c r="B19" s="32" t="str">
        <f>+'Access-Jul'!B19</f>
        <v>TRIBUNAL REGIONAL FEDERAL DA 3A. REGIAO</v>
      </c>
      <c r="C19" s="31" t="str">
        <f>CONCATENATE('Access-Jul'!C19,".",'Access-Jul'!D19)</f>
        <v>02.122</v>
      </c>
      <c r="D19" s="31" t="str">
        <f>CONCATENATE('Access-Jul'!E19,".",'Access-Jul'!G19)</f>
        <v>0569.12SU</v>
      </c>
      <c r="E19" s="32" t="str">
        <f>+'Access-Jul'!F19</f>
        <v>PRESTACAO JURISDICIONAL NA JUSTICA FEDERAL</v>
      </c>
      <c r="F19" s="32" t="str">
        <f>+'Access-Jul'!H19</f>
        <v>AQUISICAO DE EDIFICIO-ANEXO AO TRF 3. REGIAO EM SAO PAULO -</v>
      </c>
      <c r="G19" s="31" t="str">
        <f>IF('Access-Jul'!I19="1","F","S")</f>
        <v>F</v>
      </c>
      <c r="H19" s="31" t="str">
        <f>+'Access-Jul'!J19</f>
        <v>0188</v>
      </c>
      <c r="I19" s="32" t="str">
        <f>+'Access-Jul'!K19</f>
        <v>REMUNERACAO DAS DISPONIB. DO TESOURO NACIONAL</v>
      </c>
      <c r="J19" s="31" t="str">
        <f>+'Access-Jul'!L19</f>
        <v>5</v>
      </c>
      <c r="K19" s="50"/>
      <c r="L19" s="50"/>
      <c r="M19" s="50"/>
      <c r="N19" s="50">
        <f t="shared" si="0"/>
        <v>0</v>
      </c>
      <c r="O19" s="50"/>
      <c r="P19" s="34">
        <f>'Access-Jul'!M19</f>
        <v>0</v>
      </c>
      <c r="Q19" s="34"/>
      <c r="R19" s="34">
        <f t="shared" si="1"/>
        <v>0</v>
      </c>
      <c r="S19" s="39">
        <f>'Access-Jul'!N19</f>
        <v>0</v>
      </c>
      <c r="T19" s="35">
        <f t="shared" si="2"/>
        <v>0</v>
      </c>
      <c r="U19" s="34">
        <f>'Access-Jul'!O19</f>
        <v>0</v>
      </c>
      <c r="V19" s="35">
        <f t="shared" si="3"/>
        <v>0</v>
      </c>
      <c r="W19" s="34">
        <f>'Access-Jul'!P19</f>
        <v>0</v>
      </c>
      <c r="X19" s="35">
        <f t="shared" si="4"/>
        <v>0</v>
      </c>
    </row>
    <row r="20" spans="1:24" ht="25.5" customHeight="1" x14ac:dyDescent="0.2">
      <c r="A20" s="31" t="str">
        <f>+'Access-Jul'!A20</f>
        <v>12104</v>
      </c>
      <c r="B20" s="32" t="str">
        <f>+'Access-Jul'!B20</f>
        <v>TRIBUNAL REGIONAL FEDERAL DA 3A. REGIAO</v>
      </c>
      <c r="C20" s="31" t="str">
        <f>CONCATENATE('Access-Jul'!C20,".",'Access-Jul'!D20)</f>
        <v>02.122</v>
      </c>
      <c r="D20" s="31" t="str">
        <f>CONCATENATE('Access-Jul'!E20,".",'Access-Jul'!G20)</f>
        <v>0569.15HG</v>
      </c>
      <c r="E20" s="32" t="str">
        <f>+'Access-Jul'!F20</f>
        <v>PRESTACAO JURISDICIONAL NA JUSTICA FEDERAL</v>
      </c>
      <c r="F20" s="32" t="str">
        <f>+'Access-Jul'!H20</f>
        <v>AQUISICAO DE IMOVEIS PARA FUNCIONAMENTO DO TRF3 DA 3. REGIAO</v>
      </c>
      <c r="G20" s="31" t="str">
        <f>IF('Access-Jul'!I20="1","F","S")</f>
        <v>F</v>
      </c>
      <c r="H20" s="31" t="str">
        <f>+'Access-Jul'!J20</f>
        <v>0100</v>
      </c>
      <c r="I20" s="32" t="str">
        <f>+'Access-Jul'!K20</f>
        <v>RECURSOS ORDINARIOS</v>
      </c>
      <c r="J20" s="31" t="str">
        <f>+'Access-Jul'!L20</f>
        <v>5</v>
      </c>
      <c r="K20" s="50"/>
      <c r="L20" s="50"/>
      <c r="M20" s="50"/>
      <c r="N20" s="50">
        <f t="shared" si="0"/>
        <v>0</v>
      </c>
      <c r="O20" s="50"/>
      <c r="P20" s="34">
        <f>'Access-Jul'!M20</f>
        <v>900000</v>
      </c>
      <c r="Q20" s="34"/>
      <c r="R20" s="34">
        <f t="shared" si="1"/>
        <v>900000</v>
      </c>
      <c r="S20" s="39">
        <f>'Access-Jul'!N20</f>
        <v>0</v>
      </c>
      <c r="T20" s="35">
        <f t="shared" si="2"/>
        <v>0</v>
      </c>
      <c r="U20" s="34">
        <f>'Access-Jul'!O20</f>
        <v>0</v>
      </c>
      <c r="V20" s="35">
        <f t="shared" si="3"/>
        <v>0</v>
      </c>
      <c r="W20" s="34">
        <f>'Access-Jul'!P20</f>
        <v>0</v>
      </c>
      <c r="X20" s="35">
        <f t="shared" si="4"/>
        <v>0</v>
      </c>
    </row>
    <row r="21" spans="1:24" ht="25.5" customHeight="1" x14ac:dyDescent="0.2">
      <c r="A21" s="31" t="str">
        <f>+'Access-Jul'!A21</f>
        <v>12104</v>
      </c>
      <c r="B21" s="32" t="str">
        <f>+'Access-Jul'!B21</f>
        <v>TRIBUNAL REGIONAL FEDERAL DA 3A. REGIAO</v>
      </c>
      <c r="C21" s="31" t="str">
        <f>CONCATENATE('Access-Jul'!C21,".",'Access-Jul'!D21)</f>
        <v>02.122</v>
      </c>
      <c r="D21" s="31" t="str">
        <f>CONCATENATE('Access-Jul'!E21,".",'Access-Jul'!G21)</f>
        <v>0569.15HG</v>
      </c>
      <c r="E21" s="32" t="str">
        <f>+'Access-Jul'!F21</f>
        <v>PRESTACAO JURISDICIONAL NA JUSTICA FEDERAL</v>
      </c>
      <c r="F21" s="32" t="str">
        <f>+'Access-Jul'!H21</f>
        <v>AQUISICAO DE IMOVEIS PARA FUNCIONAMENTO DO TRF3 DA 3. REGIAO</v>
      </c>
      <c r="G21" s="31" t="str">
        <f>IF('Access-Jul'!I21="1","F","S")</f>
        <v>F</v>
      </c>
      <c r="H21" s="31" t="str">
        <f>+'Access-Jul'!J21</f>
        <v>0181</v>
      </c>
      <c r="I21" s="32" t="str">
        <f>+'Access-Jul'!K21</f>
        <v>RECURSOS DE CONVENIOS</v>
      </c>
      <c r="J21" s="31" t="str">
        <f>+'Access-Jul'!L21</f>
        <v>5</v>
      </c>
      <c r="K21" s="50"/>
      <c r="L21" s="50"/>
      <c r="M21" s="50"/>
      <c r="N21" s="50">
        <f t="shared" si="0"/>
        <v>0</v>
      </c>
      <c r="O21" s="50"/>
      <c r="P21" s="34">
        <f>'Access-Jul'!M21</f>
        <v>9000000</v>
      </c>
      <c r="Q21" s="34"/>
      <c r="R21" s="34">
        <f t="shared" si="1"/>
        <v>9000000</v>
      </c>
      <c r="S21" s="39">
        <f>'Access-Jul'!N21</f>
        <v>0</v>
      </c>
      <c r="T21" s="35">
        <f t="shared" si="2"/>
        <v>0</v>
      </c>
      <c r="U21" s="34">
        <f>'Access-Jul'!O21</f>
        <v>0</v>
      </c>
      <c r="V21" s="35">
        <f t="shared" si="3"/>
        <v>0</v>
      </c>
      <c r="W21" s="34">
        <f>'Access-Jul'!P21</f>
        <v>0</v>
      </c>
      <c r="X21" s="35">
        <f t="shared" si="4"/>
        <v>0</v>
      </c>
    </row>
    <row r="22" spans="1:24" ht="25.5" customHeight="1" x14ac:dyDescent="0.2">
      <c r="A22" s="31" t="str">
        <f>+'Access-Jul'!A22</f>
        <v>12104</v>
      </c>
      <c r="B22" s="32" t="str">
        <f>+'Access-Jul'!B22</f>
        <v>TRIBUNAL REGIONAL FEDERAL DA 3A. REGIAO</v>
      </c>
      <c r="C22" s="31" t="str">
        <f>CONCATENATE('Access-Jul'!C22,".",'Access-Jul'!D22)</f>
        <v>02.122</v>
      </c>
      <c r="D22" s="31" t="str">
        <f>CONCATENATE('Access-Jul'!E22,".",'Access-Jul'!G22)</f>
        <v>0569.15NZ</v>
      </c>
      <c r="E22" s="32" t="str">
        <f>+'Access-Jul'!F22</f>
        <v>PRESTACAO JURISDICIONAL NA JUSTICA FEDERAL</v>
      </c>
      <c r="F22" s="32" t="str">
        <f>+'Access-Jul'!H22</f>
        <v>REFORMA DO EDIFICIO-SEDE DO TRIBUNAL REGIONAL FEDERAL DA 3.</v>
      </c>
      <c r="G22" s="31" t="str">
        <f>IF('Access-Jul'!I22="1","F","S")</f>
        <v>F</v>
      </c>
      <c r="H22" s="31" t="str">
        <f>+'Access-Jul'!J22</f>
        <v>0100</v>
      </c>
      <c r="I22" s="32" t="str">
        <f>+'Access-Jul'!K22</f>
        <v>RECURSOS ORDINARIOS</v>
      </c>
      <c r="J22" s="31" t="str">
        <f>+'Access-Jul'!L22</f>
        <v>4</v>
      </c>
      <c r="K22" s="50"/>
      <c r="L22" s="50"/>
      <c r="M22" s="50"/>
      <c r="N22" s="50">
        <f t="shared" si="0"/>
        <v>0</v>
      </c>
      <c r="O22" s="50"/>
      <c r="P22" s="34">
        <f>'Access-Jul'!M22</f>
        <v>2500000</v>
      </c>
      <c r="Q22" s="34"/>
      <c r="R22" s="34">
        <f t="shared" si="1"/>
        <v>2500000</v>
      </c>
      <c r="S22" s="39">
        <f>'Access-Jul'!N22</f>
        <v>0</v>
      </c>
      <c r="T22" s="35">
        <f t="shared" si="2"/>
        <v>0</v>
      </c>
      <c r="U22" s="34">
        <f>'Access-Jul'!O22</f>
        <v>0</v>
      </c>
      <c r="V22" s="35">
        <f t="shared" si="3"/>
        <v>0</v>
      </c>
      <c r="W22" s="34">
        <f>'Access-Jul'!P22</f>
        <v>0</v>
      </c>
      <c r="X22" s="35">
        <f t="shared" si="4"/>
        <v>0</v>
      </c>
    </row>
    <row r="23" spans="1:24" ht="25.5" customHeight="1" x14ac:dyDescent="0.2">
      <c r="A23" s="31" t="str">
        <f>+'Access-Jul'!A23</f>
        <v>12104</v>
      </c>
      <c r="B23" s="32" t="str">
        <f>+'Access-Jul'!B23</f>
        <v>TRIBUNAL REGIONAL FEDERAL DA 3A. REGIAO</v>
      </c>
      <c r="C23" s="31" t="str">
        <f>CONCATENATE('Access-Jul'!C23,".",'Access-Jul'!D23)</f>
        <v>02.122</v>
      </c>
      <c r="D23" s="31" t="str">
        <f>CONCATENATE('Access-Jul'!E23,".",'Access-Jul'!G23)</f>
        <v>0569.20TP</v>
      </c>
      <c r="E23" s="32" t="str">
        <f>+'Access-Jul'!F23</f>
        <v>PRESTACAO JURISDICIONAL NA JUSTICA FEDERAL</v>
      </c>
      <c r="F23" s="32" t="str">
        <f>+'Access-Jul'!H23</f>
        <v>PESSOAL ATIVO DA UNIAO</v>
      </c>
      <c r="G23" s="31" t="str">
        <f>IF('Access-Jul'!I23="1","F","S")</f>
        <v>F</v>
      </c>
      <c r="H23" s="31" t="str">
        <f>+'Access-Jul'!J23</f>
        <v>0100</v>
      </c>
      <c r="I23" s="32" t="str">
        <f>+'Access-Jul'!K23</f>
        <v>RECURSOS ORDINARIOS</v>
      </c>
      <c r="J23" s="31" t="str">
        <f>+'Access-Jul'!L23</f>
        <v>1</v>
      </c>
      <c r="K23" s="50"/>
      <c r="L23" s="50"/>
      <c r="M23" s="50"/>
      <c r="N23" s="50">
        <f t="shared" si="0"/>
        <v>0</v>
      </c>
      <c r="O23" s="50"/>
      <c r="P23" s="34">
        <f>'Access-Jul'!M23</f>
        <v>217178176.21000001</v>
      </c>
      <c r="Q23" s="34"/>
      <c r="R23" s="34">
        <f t="shared" si="1"/>
        <v>217178176.21000001</v>
      </c>
      <c r="S23" s="39">
        <f>'Access-Jul'!N23</f>
        <v>214863192.34999999</v>
      </c>
      <c r="T23" s="35">
        <f t="shared" si="2"/>
        <v>0.98934062390430266</v>
      </c>
      <c r="U23" s="34">
        <f>'Access-Jul'!O23</f>
        <v>214803988.91</v>
      </c>
      <c r="V23" s="35">
        <f t="shared" si="3"/>
        <v>0.98906802082312217</v>
      </c>
      <c r="W23" s="34">
        <f>'Access-Jul'!P23</f>
        <v>213585015.12</v>
      </c>
      <c r="X23" s="35">
        <f t="shared" si="4"/>
        <v>0.98345523867681073</v>
      </c>
    </row>
    <row r="24" spans="1:24" ht="25.5" customHeight="1" x14ac:dyDescent="0.2">
      <c r="A24" s="31" t="str">
        <f>+'Access-Jul'!A24</f>
        <v>12104</v>
      </c>
      <c r="B24" s="32" t="str">
        <f>+'Access-Jul'!B24</f>
        <v>TRIBUNAL REGIONAL FEDERAL DA 3A. REGIAO</v>
      </c>
      <c r="C24" s="31" t="str">
        <f>CONCATENATE('Access-Jul'!C24,".",'Access-Jul'!D24)</f>
        <v>02.122</v>
      </c>
      <c r="D24" s="31" t="str">
        <f>CONCATENATE('Access-Jul'!E24,".",'Access-Jul'!G24)</f>
        <v>0569.216H</v>
      </c>
      <c r="E24" s="32" t="str">
        <f>+'Access-Jul'!F24</f>
        <v>PRESTACAO JURISDICIONAL NA JUSTICA FEDERAL</v>
      </c>
      <c r="F24" s="32" t="str">
        <f>+'Access-Jul'!H24</f>
        <v>AJUDA DE CUSTO PARA MORADIA OU AUXILIO-MORADIA A AGENTES PUB</v>
      </c>
      <c r="G24" s="31" t="str">
        <f>IF('Access-Jul'!I24="1","F","S")</f>
        <v>F</v>
      </c>
      <c r="H24" s="31" t="str">
        <f>+'Access-Jul'!J24</f>
        <v>0100</v>
      </c>
      <c r="I24" s="32" t="str">
        <f>+'Access-Jul'!K24</f>
        <v>RECURSOS ORDINARIOS</v>
      </c>
      <c r="J24" s="31" t="str">
        <f>+'Access-Jul'!L24</f>
        <v>3</v>
      </c>
      <c r="K24" s="50"/>
      <c r="L24" s="50"/>
      <c r="M24" s="50"/>
      <c r="N24" s="50">
        <f t="shared" si="0"/>
        <v>0</v>
      </c>
      <c r="O24" s="50"/>
      <c r="P24" s="34">
        <f>'Access-Jul'!M24</f>
        <v>2303742</v>
      </c>
      <c r="Q24" s="34"/>
      <c r="R24" s="34">
        <f t="shared" si="1"/>
        <v>2303742</v>
      </c>
      <c r="S24" s="39">
        <f>'Access-Jul'!N24</f>
        <v>1341768.69</v>
      </c>
      <c r="T24" s="35">
        <f t="shared" si="2"/>
        <v>0.5824301028500587</v>
      </c>
      <c r="U24" s="34">
        <f>'Access-Jul'!O24</f>
        <v>1341768.69</v>
      </c>
      <c r="V24" s="35">
        <f t="shared" si="3"/>
        <v>0.5824301028500587</v>
      </c>
      <c r="W24" s="34">
        <f>'Access-Jul'!P24</f>
        <v>1341768.69</v>
      </c>
      <c r="X24" s="35">
        <f t="shared" si="4"/>
        <v>0.5824301028500587</v>
      </c>
    </row>
    <row r="25" spans="1:24" ht="25.5" customHeight="1" x14ac:dyDescent="0.2">
      <c r="A25" s="31" t="str">
        <f>+'Access-Jul'!A25</f>
        <v>12104</v>
      </c>
      <c r="B25" s="32" t="str">
        <f>+'Access-Jul'!B25</f>
        <v>TRIBUNAL REGIONAL FEDERAL DA 3A. REGIAO</v>
      </c>
      <c r="C25" s="31" t="str">
        <f>CONCATENATE('Access-Jul'!C25,".",'Access-Jul'!D25)</f>
        <v>02.126</v>
      </c>
      <c r="D25" s="31" t="str">
        <f>CONCATENATE('Access-Jul'!E25,".",'Access-Jul'!G25)</f>
        <v>0569.151W</v>
      </c>
      <c r="E25" s="32" t="str">
        <f>+'Access-Jul'!F25</f>
        <v>PRESTACAO JURISDICIONAL NA JUSTICA FEDERAL</v>
      </c>
      <c r="F25" s="32" t="str">
        <f>+'Access-Jul'!H25</f>
        <v>DESENVOLVIMENTO E IMPLANTACAO DO SISTEMA PROCESSO JUDICIAL E</v>
      </c>
      <c r="G25" s="31" t="str">
        <f>IF('Access-Jul'!I25="1","F","S")</f>
        <v>F</v>
      </c>
      <c r="H25" s="31" t="str">
        <f>+'Access-Jul'!J25</f>
        <v>0100</v>
      </c>
      <c r="I25" s="32" t="str">
        <f>+'Access-Jul'!K25</f>
        <v>RECURSOS ORDINARIOS</v>
      </c>
      <c r="J25" s="31" t="str">
        <f>+'Access-Jul'!L25</f>
        <v>3</v>
      </c>
      <c r="K25" s="50"/>
      <c r="L25" s="50"/>
      <c r="M25" s="50"/>
      <c r="N25" s="50">
        <f t="shared" si="0"/>
        <v>0</v>
      </c>
      <c r="O25" s="50"/>
      <c r="P25" s="34">
        <f>'Access-Jul'!M25</f>
        <v>660997</v>
      </c>
      <c r="Q25" s="34"/>
      <c r="R25" s="34">
        <f t="shared" si="1"/>
        <v>660997</v>
      </c>
      <c r="S25" s="39">
        <f>'Access-Jul'!N25</f>
        <v>623888.19999999995</v>
      </c>
      <c r="T25" s="35">
        <f t="shared" si="2"/>
        <v>0.94385935185787528</v>
      </c>
      <c r="U25" s="34">
        <f>'Access-Jul'!O25</f>
        <v>461343.48</v>
      </c>
      <c r="V25" s="35">
        <f t="shared" si="3"/>
        <v>0.69795094380156031</v>
      </c>
      <c r="W25" s="34">
        <f>'Access-Jul'!P25</f>
        <v>450485.77</v>
      </c>
      <c r="X25" s="35">
        <f t="shared" si="4"/>
        <v>0.68152468165513613</v>
      </c>
    </row>
    <row r="26" spans="1:24" ht="25.5" customHeight="1" x14ac:dyDescent="0.2">
      <c r="A26" s="31" t="str">
        <f>+'Access-Jul'!A26</f>
        <v>12104</v>
      </c>
      <c r="B26" s="32" t="str">
        <f>+'Access-Jul'!B26</f>
        <v>TRIBUNAL REGIONAL FEDERAL DA 3A. REGIAO</v>
      </c>
      <c r="C26" s="31" t="str">
        <f>CONCATENATE('Access-Jul'!C26,".",'Access-Jul'!D26)</f>
        <v>02.131</v>
      </c>
      <c r="D26" s="31" t="str">
        <f>CONCATENATE('Access-Jul'!E26,".",'Access-Jul'!G26)</f>
        <v>0569.2549</v>
      </c>
      <c r="E26" s="32" t="str">
        <f>+'Access-Jul'!F26</f>
        <v>PRESTACAO JURISDICIONAL NA JUSTICA FEDERAL</v>
      </c>
      <c r="F26" s="32" t="str">
        <f>+'Access-Jul'!H26</f>
        <v>COMUNICACAO E DIVULGACAO INSTITUCIONAL</v>
      </c>
      <c r="G26" s="31" t="str">
        <f>IF('Access-Jul'!I26="1","F","S")</f>
        <v>F</v>
      </c>
      <c r="H26" s="31" t="str">
        <f>+'Access-Jul'!J26</f>
        <v>0100</v>
      </c>
      <c r="I26" s="32" t="str">
        <f>+'Access-Jul'!K26</f>
        <v>RECURSOS ORDINARIOS</v>
      </c>
      <c r="J26" s="31" t="str">
        <f>+'Access-Jul'!L26</f>
        <v>3</v>
      </c>
      <c r="K26" s="50"/>
      <c r="L26" s="50"/>
      <c r="M26" s="50"/>
      <c r="N26" s="50">
        <f t="shared" si="0"/>
        <v>0</v>
      </c>
      <c r="O26" s="50"/>
      <c r="P26" s="34">
        <f>'Access-Jul'!M26</f>
        <v>432274</v>
      </c>
      <c r="Q26" s="34"/>
      <c r="R26" s="34">
        <f t="shared" si="1"/>
        <v>432274</v>
      </c>
      <c r="S26" s="39">
        <f>'Access-Jul'!N26</f>
        <v>420233</v>
      </c>
      <c r="T26" s="35">
        <f t="shared" si="2"/>
        <v>0.97214498211782341</v>
      </c>
      <c r="U26" s="34">
        <f>'Access-Jul'!O26</f>
        <v>242591.88</v>
      </c>
      <c r="V26" s="35">
        <f t="shared" si="3"/>
        <v>0.56119933190522675</v>
      </c>
      <c r="W26" s="34">
        <f>'Access-Jul'!P26</f>
        <v>202159.9</v>
      </c>
      <c r="X26" s="35">
        <f t="shared" si="4"/>
        <v>0.46766610992102231</v>
      </c>
    </row>
    <row r="27" spans="1:24" ht="25.5" customHeight="1" x14ac:dyDescent="0.2">
      <c r="A27" s="31" t="str">
        <f>+'Access-Jul'!A27</f>
        <v>12104</v>
      </c>
      <c r="B27" s="32" t="str">
        <f>+'Access-Jul'!B27</f>
        <v>TRIBUNAL REGIONAL FEDERAL DA 3A. REGIAO</v>
      </c>
      <c r="C27" s="31" t="str">
        <f>CONCATENATE('Access-Jul'!C27,".",'Access-Jul'!D27)</f>
        <v>02.301</v>
      </c>
      <c r="D27" s="31" t="str">
        <f>CONCATENATE('Access-Jul'!E27,".",'Access-Jul'!G27)</f>
        <v>0569.2004</v>
      </c>
      <c r="E27" s="32" t="str">
        <f>+'Access-Jul'!F27</f>
        <v>PRESTACAO JURISDICIONAL NA JUSTICA FEDERAL</v>
      </c>
      <c r="F27" s="32" t="str">
        <f>+'Access-Jul'!H27</f>
        <v>ASSISTENCIA MEDICA E ODONTOLOGICA AOS SERVIDORES CIVIS, EMPR</v>
      </c>
      <c r="G27" s="31" t="str">
        <f>IF('Access-Jul'!I27="1","F","S")</f>
        <v>S</v>
      </c>
      <c r="H27" s="31" t="str">
        <f>+'Access-Jul'!J27</f>
        <v>0100</v>
      </c>
      <c r="I27" s="32" t="str">
        <f>+'Access-Jul'!K27</f>
        <v>RECURSOS ORDINARIOS</v>
      </c>
      <c r="J27" s="31" t="str">
        <f>+'Access-Jul'!L27</f>
        <v>4</v>
      </c>
      <c r="K27" s="50"/>
      <c r="L27" s="50"/>
      <c r="M27" s="50"/>
      <c r="N27" s="50">
        <f t="shared" si="0"/>
        <v>0</v>
      </c>
      <c r="O27" s="50"/>
      <c r="P27" s="34">
        <f>'Access-Jul'!M27</f>
        <v>15000</v>
      </c>
      <c r="Q27" s="34"/>
      <c r="R27" s="34">
        <f t="shared" si="1"/>
        <v>15000</v>
      </c>
      <c r="S27" s="39">
        <f>'Access-Jul'!N27</f>
        <v>0</v>
      </c>
      <c r="T27" s="35">
        <f t="shared" si="2"/>
        <v>0</v>
      </c>
      <c r="U27" s="34">
        <f>'Access-Jul'!O27</f>
        <v>0</v>
      </c>
      <c r="V27" s="35">
        <f t="shared" si="3"/>
        <v>0</v>
      </c>
      <c r="W27" s="34">
        <f>'Access-Jul'!P27</f>
        <v>0</v>
      </c>
      <c r="X27" s="35">
        <f t="shared" si="4"/>
        <v>0</v>
      </c>
    </row>
    <row r="28" spans="1:24" ht="25.5" customHeight="1" x14ac:dyDescent="0.2">
      <c r="A28" s="31" t="str">
        <f>+'Access-Jul'!A28</f>
        <v>12104</v>
      </c>
      <c r="B28" s="32" t="str">
        <f>+'Access-Jul'!B28</f>
        <v>TRIBUNAL REGIONAL FEDERAL DA 3A. REGIAO</v>
      </c>
      <c r="C28" s="31" t="str">
        <f>CONCATENATE('Access-Jul'!C28,".",'Access-Jul'!D28)</f>
        <v>02.301</v>
      </c>
      <c r="D28" s="31" t="str">
        <f>CONCATENATE('Access-Jul'!E28,".",'Access-Jul'!G28)</f>
        <v>0569.2004</v>
      </c>
      <c r="E28" s="32" t="str">
        <f>+'Access-Jul'!F28</f>
        <v>PRESTACAO JURISDICIONAL NA JUSTICA FEDERAL</v>
      </c>
      <c r="F28" s="32" t="str">
        <f>+'Access-Jul'!H28</f>
        <v>ASSISTENCIA MEDICA E ODONTOLOGICA AOS SERVIDORES CIVIS, EMPR</v>
      </c>
      <c r="G28" s="31" t="str">
        <f>IF('Access-Jul'!I28="1","F","S")</f>
        <v>S</v>
      </c>
      <c r="H28" s="31" t="str">
        <f>+'Access-Jul'!J28</f>
        <v>0100</v>
      </c>
      <c r="I28" s="32" t="str">
        <f>+'Access-Jul'!K28</f>
        <v>RECURSOS ORDINARIOS</v>
      </c>
      <c r="J28" s="31" t="str">
        <f>+'Access-Jul'!L28</f>
        <v>3</v>
      </c>
      <c r="K28" s="50"/>
      <c r="L28" s="50"/>
      <c r="M28" s="50"/>
      <c r="N28" s="50">
        <f t="shared" si="0"/>
        <v>0</v>
      </c>
      <c r="O28" s="50"/>
      <c r="P28" s="34">
        <f>'Access-Jul'!M28</f>
        <v>11979420</v>
      </c>
      <c r="Q28" s="34"/>
      <c r="R28" s="34">
        <f t="shared" si="1"/>
        <v>11979420</v>
      </c>
      <c r="S28" s="34">
        <f>'Access-Jul'!N28</f>
        <v>11884699.810000001</v>
      </c>
      <c r="T28" s="35">
        <f t="shared" si="2"/>
        <v>0.99209309048351257</v>
      </c>
      <c r="U28" s="34">
        <f>'Access-Jul'!O28</f>
        <v>6019885.9000000004</v>
      </c>
      <c r="V28" s="35">
        <f t="shared" si="3"/>
        <v>0.50251897838125725</v>
      </c>
      <c r="W28" s="34">
        <f>'Access-Jul'!P28</f>
        <v>6019885.9000000004</v>
      </c>
      <c r="X28" s="35">
        <f t="shared" si="4"/>
        <v>0.50251897838125725</v>
      </c>
    </row>
    <row r="29" spans="1:24" ht="25.5" customHeight="1" x14ac:dyDescent="0.2">
      <c r="A29" s="31" t="str">
        <f>+'Access-Jul'!A29</f>
        <v>12104</v>
      </c>
      <c r="B29" s="32" t="str">
        <f>+'Access-Jul'!B29</f>
        <v>TRIBUNAL REGIONAL FEDERAL DA 3A. REGIAO</v>
      </c>
      <c r="C29" s="31" t="str">
        <f>CONCATENATE('Access-Jul'!C29,".",'Access-Jul'!D29)</f>
        <v>02.331</v>
      </c>
      <c r="D29" s="31" t="str">
        <f>CONCATENATE('Access-Jul'!E29,".",'Access-Jul'!G29)</f>
        <v>0569.00M1</v>
      </c>
      <c r="E29" s="32" t="str">
        <f>+'Access-Jul'!F29</f>
        <v>PRESTACAO JURISDICIONAL NA JUSTICA FEDERAL</v>
      </c>
      <c r="F29" s="32" t="str">
        <f>+'Access-Jul'!H29</f>
        <v>BENEFICIOS ASSISTENCIAIS DECORRENTES DO AUXILIO-FUNERAL E NA</v>
      </c>
      <c r="G29" s="31" t="str">
        <f>IF('Access-Jul'!I29="1","F","S")</f>
        <v>F</v>
      </c>
      <c r="H29" s="31" t="str">
        <f>+'Access-Jul'!J29</f>
        <v>0100</v>
      </c>
      <c r="I29" s="32" t="str">
        <f>+'Access-Jul'!K29</f>
        <v>RECURSOS ORDINARIOS</v>
      </c>
      <c r="J29" s="31" t="str">
        <f>+'Access-Jul'!L29</f>
        <v>3</v>
      </c>
      <c r="K29" s="50"/>
      <c r="L29" s="50"/>
      <c r="M29" s="50"/>
      <c r="N29" s="50">
        <f t="shared" si="0"/>
        <v>0</v>
      </c>
      <c r="O29" s="50"/>
      <c r="P29" s="34">
        <f>'Access-Jul'!M29</f>
        <v>59449.94</v>
      </c>
      <c r="Q29" s="34"/>
      <c r="R29" s="34">
        <f t="shared" si="1"/>
        <v>59449.94</v>
      </c>
      <c r="S29" s="34">
        <f>'Access-Jul'!N29</f>
        <v>59449.94</v>
      </c>
      <c r="T29" s="35">
        <f t="shared" si="2"/>
        <v>1</v>
      </c>
      <c r="U29" s="34">
        <f>'Access-Jul'!O29</f>
        <v>59449.94</v>
      </c>
      <c r="V29" s="35">
        <f t="shared" si="3"/>
        <v>1</v>
      </c>
      <c r="W29" s="34">
        <f>'Access-Jul'!P29</f>
        <v>59449.94</v>
      </c>
      <c r="X29" s="35">
        <f t="shared" si="4"/>
        <v>1</v>
      </c>
    </row>
    <row r="30" spans="1:24" ht="25.5" customHeight="1" x14ac:dyDescent="0.2">
      <c r="A30" s="31" t="str">
        <f>+'Access-Jul'!A30</f>
        <v>12104</v>
      </c>
      <c r="B30" s="32" t="str">
        <f>+'Access-Jul'!B30</f>
        <v>TRIBUNAL REGIONAL FEDERAL DA 3A. REGIAO</v>
      </c>
      <c r="C30" s="31" t="str">
        <f>CONCATENATE('Access-Jul'!C30,".",'Access-Jul'!D30)</f>
        <v>02.331</v>
      </c>
      <c r="D30" s="31" t="str">
        <f>CONCATENATE('Access-Jul'!E30,".",'Access-Jul'!G30)</f>
        <v>0569.2010</v>
      </c>
      <c r="E30" s="32" t="str">
        <f>+'Access-Jul'!F30</f>
        <v>PRESTACAO JURISDICIONAL NA JUSTICA FEDERAL</v>
      </c>
      <c r="F30" s="32" t="str">
        <f>+'Access-Jul'!H30</f>
        <v>ASSISTENCIA PRE-ESCOLAR AOS DEPENDENTES DOS SERVIDORES CIVIS</v>
      </c>
      <c r="G30" s="31" t="str">
        <f>IF('Access-Jul'!I30="1","F","S")</f>
        <v>F</v>
      </c>
      <c r="H30" s="31" t="str">
        <f>+'Access-Jul'!J30</f>
        <v>0100</v>
      </c>
      <c r="I30" s="32" t="str">
        <f>+'Access-Jul'!K30</f>
        <v>RECURSOS ORDINARIOS</v>
      </c>
      <c r="J30" s="31" t="str">
        <f>+'Access-Jul'!L30</f>
        <v>3</v>
      </c>
      <c r="K30" s="50"/>
      <c r="L30" s="50"/>
      <c r="M30" s="50"/>
      <c r="N30" s="50">
        <f t="shared" si="0"/>
        <v>0</v>
      </c>
      <c r="O30" s="50"/>
      <c r="P30" s="34">
        <f>'Access-Jul'!M30</f>
        <v>2063448</v>
      </c>
      <c r="Q30" s="34"/>
      <c r="R30" s="34">
        <f t="shared" si="1"/>
        <v>2063448</v>
      </c>
      <c r="S30" s="34">
        <f>'Access-Jul'!N30</f>
        <v>2063448</v>
      </c>
      <c r="T30" s="35">
        <f t="shared" si="2"/>
        <v>1</v>
      </c>
      <c r="U30" s="34">
        <f>'Access-Jul'!O30</f>
        <v>1223949</v>
      </c>
      <c r="V30" s="35">
        <f t="shared" si="3"/>
        <v>0.59315718157181574</v>
      </c>
      <c r="W30" s="34">
        <f>'Access-Jul'!P30</f>
        <v>1223949</v>
      </c>
      <c r="X30" s="35">
        <f t="shared" si="4"/>
        <v>0.59315718157181574</v>
      </c>
    </row>
    <row r="31" spans="1:24" ht="25.5" customHeight="1" x14ac:dyDescent="0.2">
      <c r="A31" s="31" t="str">
        <f>+'Access-Jul'!A31</f>
        <v>12104</v>
      </c>
      <c r="B31" s="32" t="str">
        <f>+'Access-Jul'!B31</f>
        <v>TRIBUNAL REGIONAL FEDERAL DA 3A. REGIAO</v>
      </c>
      <c r="C31" s="31" t="str">
        <f>CONCATENATE('Access-Jul'!C31,".",'Access-Jul'!D31)</f>
        <v>02.331</v>
      </c>
      <c r="D31" s="31" t="str">
        <f>CONCATENATE('Access-Jul'!E31,".",'Access-Jul'!G31)</f>
        <v>0569.2011</v>
      </c>
      <c r="E31" s="32" t="str">
        <f>+'Access-Jul'!F31</f>
        <v>PRESTACAO JURISDICIONAL NA JUSTICA FEDERAL</v>
      </c>
      <c r="F31" s="32" t="str">
        <f>+'Access-Jul'!H31</f>
        <v>AUXILIO-TRANSPORTE AOS SERVIDORES CIVIS, EMPREGADOS E MILITA</v>
      </c>
      <c r="G31" s="31" t="str">
        <f>IF('Access-Jul'!I31="1","F","S")</f>
        <v>F</v>
      </c>
      <c r="H31" s="31" t="str">
        <f>+'Access-Jul'!J31</f>
        <v>0100</v>
      </c>
      <c r="I31" s="32" t="str">
        <f>+'Access-Jul'!K31</f>
        <v>RECURSOS ORDINARIOS</v>
      </c>
      <c r="J31" s="31" t="str">
        <f>+'Access-Jul'!L31</f>
        <v>3</v>
      </c>
      <c r="K31" s="50"/>
      <c r="L31" s="50"/>
      <c r="M31" s="50"/>
      <c r="N31" s="50">
        <f t="shared" si="0"/>
        <v>0</v>
      </c>
      <c r="O31" s="50"/>
      <c r="P31" s="34">
        <f>'Access-Jul'!M31</f>
        <v>1485000</v>
      </c>
      <c r="Q31" s="34"/>
      <c r="R31" s="34">
        <f t="shared" si="1"/>
        <v>1485000</v>
      </c>
      <c r="S31" s="34">
        <f>'Access-Jul'!N31</f>
        <v>1485000</v>
      </c>
      <c r="T31" s="35">
        <f t="shared" si="2"/>
        <v>1</v>
      </c>
      <c r="U31" s="34">
        <f>'Access-Jul'!O31</f>
        <v>615759.06000000006</v>
      </c>
      <c r="V31" s="35">
        <f t="shared" si="3"/>
        <v>0.41465256565656572</v>
      </c>
      <c r="W31" s="34">
        <f>'Access-Jul'!P31</f>
        <v>615759.06000000006</v>
      </c>
      <c r="X31" s="35">
        <f t="shared" si="4"/>
        <v>0.41465256565656572</v>
      </c>
    </row>
    <row r="32" spans="1:24" ht="25.5" customHeight="1" x14ac:dyDescent="0.2">
      <c r="A32" s="31" t="str">
        <f>+'Access-Jul'!A32</f>
        <v>12104</v>
      </c>
      <c r="B32" s="32" t="str">
        <f>+'Access-Jul'!B32</f>
        <v>TRIBUNAL REGIONAL FEDERAL DA 3A. REGIAO</v>
      </c>
      <c r="C32" s="31" t="str">
        <f>CONCATENATE('Access-Jul'!C32,".",'Access-Jul'!D32)</f>
        <v>02.331</v>
      </c>
      <c r="D32" s="31" t="str">
        <f>CONCATENATE('Access-Jul'!E32,".",'Access-Jul'!G32)</f>
        <v>0569.2012</v>
      </c>
      <c r="E32" s="32" t="str">
        <f>+'Access-Jul'!F32</f>
        <v>PRESTACAO JURISDICIONAL NA JUSTICA FEDERAL</v>
      </c>
      <c r="F32" s="32" t="str">
        <f>+'Access-Jul'!H32</f>
        <v>AUXILIO-ALIMENTACAO AOS SERVIDORES CIVIS, EMPREGADOS E MILIT</v>
      </c>
      <c r="G32" s="31" t="str">
        <f>IF('Access-Jul'!I32="1","F","S")</f>
        <v>F</v>
      </c>
      <c r="H32" s="31" t="str">
        <f>+'Access-Jul'!J32</f>
        <v>0100</v>
      </c>
      <c r="I32" s="32" t="str">
        <f>+'Access-Jul'!K32</f>
        <v>RECURSOS ORDINARIOS</v>
      </c>
      <c r="J32" s="31" t="str">
        <f>+'Access-Jul'!L32</f>
        <v>3</v>
      </c>
      <c r="K32" s="50"/>
      <c r="L32" s="50"/>
      <c r="M32" s="50"/>
      <c r="N32" s="50">
        <f t="shared" si="0"/>
        <v>0</v>
      </c>
      <c r="O32" s="50"/>
      <c r="P32" s="34">
        <f>'Access-Jul'!M32</f>
        <v>19423248</v>
      </c>
      <c r="Q32" s="34"/>
      <c r="R32" s="34">
        <f t="shared" si="1"/>
        <v>19423248</v>
      </c>
      <c r="S32" s="34">
        <f>'Access-Jul'!N32</f>
        <v>19423248</v>
      </c>
      <c r="T32" s="35">
        <f t="shared" si="2"/>
        <v>1</v>
      </c>
      <c r="U32" s="34">
        <f>'Access-Jul'!O32</f>
        <v>11304061.49</v>
      </c>
      <c r="V32" s="35">
        <f t="shared" si="3"/>
        <v>0.58198615854567681</v>
      </c>
      <c r="W32" s="34">
        <f>'Access-Jul'!P32</f>
        <v>11304061.49</v>
      </c>
      <c r="X32" s="35">
        <f t="shared" si="4"/>
        <v>0.58198615854567681</v>
      </c>
    </row>
    <row r="33" spans="1:24" ht="25.5" customHeight="1" x14ac:dyDescent="0.2">
      <c r="A33" s="31" t="str">
        <f>+'Access-Jul'!A33</f>
        <v>12104</v>
      </c>
      <c r="B33" s="32" t="str">
        <f>+'Access-Jul'!B33</f>
        <v>TRIBUNAL REGIONAL FEDERAL DA 3A. REGIAO</v>
      </c>
      <c r="C33" s="31" t="str">
        <f>CONCATENATE('Access-Jul'!C33,".",'Access-Jul'!D33)</f>
        <v>02.846</v>
      </c>
      <c r="D33" s="31" t="str">
        <f>CONCATENATE('Access-Jul'!E33,".",'Access-Jul'!G33)</f>
        <v>0569.09HB</v>
      </c>
      <c r="E33" s="32" t="str">
        <f>+'Access-Jul'!F33</f>
        <v>PRESTACAO JURISDICIONAL NA JUSTICA FEDERAL</v>
      </c>
      <c r="F33" s="32" t="str">
        <f>+'Access-Jul'!H33</f>
        <v>CONTRIBUICAO DA UNIAO, DE SUAS AUTARQUIAS E FUNDACOES PARA O</v>
      </c>
      <c r="G33" s="31" t="str">
        <f>IF('Access-Jul'!I33="1","F","S")</f>
        <v>F</v>
      </c>
      <c r="H33" s="31" t="str">
        <f>+'Access-Jul'!J33</f>
        <v>0100</v>
      </c>
      <c r="I33" s="32" t="str">
        <f>+'Access-Jul'!K33</f>
        <v>RECURSOS ORDINARIOS</v>
      </c>
      <c r="J33" s="31" t="str">
        <f>+'Access-Jul'!L33</f>
        <v>1</v>
      </c>
      <c r="K33" s="50"/>
      <c r="L33" s="50"/>
      <c r="M33" s="50"/>
      <c r="N33" s="50">
        <f>+K33+L33-M33</f>
        <v>0</v>
      </c>
      <c r="O33" s="50"/>
      <c r="P33" s="34">
        <f>'Access-Jul'!M33</f>
        <v>35213131.289999999</v>
      </c>
      <c r="Q33" s="34"/>
      <c r="R33" s="34">
        <f>N33-O33+P33</f>
        <v>35213131.289999999</v>
      </c>
      <c r="S33" s="34">
        <f>'Access-Jul'!N33</f>
        <v>35213131.289999999</v>
      </c>
      <c r="T33" s="35">
        <f>IF(R33&gt;0,S33/R33,0)</f>
        <v>1</v>
      </c>
      <c r="U33" s="34">
        <f>'Access-Jul'!O33</f>
        <v>35213131.289999999</v>
      </c>
      <c r="V33" s="35">
        <f>IF(R33&gt;0,U33/R33,0)</f>
        <v>1</v>
      </c>
      <c r="W33" s="34">
        <f>'Access-Jul'!P33</f>
        <v>35213049.810000002</v>
      </c>
      <c r="X33" s="35">
        <f>IF(R33&gt;0,W33/R33,0)</f>
        <v>0.99999768609047213</v>
      </c>
    </row>
    <row r="34" spans="1:24" ht="25.5" customHeight="1" x14ac:dyDescent="0.2">
      <c r="A34" s="31" t="str">
        <f>+'Access-Jul'!A34</f>
        <v>12104</v>
      </c>
      <c r="B34" s="32" t="str">
        <f>+'Access-Jul'!B34</f>
        <v>TRIBUNAL REGIONAL FEDERAL DA 3A. REGIAO</v>
      </c>
      <c r="C34" s="31" t="str">
        <f>CONCATENATE('Access-Jul'!C34,".",'Access-Jul'!D34)</f>
        <v>09.272</v>
      </c>
      <c r="D34" s="31" t="str">
        <f>CONCATENATE('Access-Jul'!E34,".",'Access-Jul'!G34)</f>
        <v>0089.0181</v>
      </c>
      <c r="E34" s="32" t="str">
        <f>+'Access-Jul'!F34</f>
        <v>PREVIDENCIA DE INATIVOS E PENSIONISTAS DA UNIAO</v>
      </c>
      <c r="F34" s="32" t="str">
        <f>+'Access-Jul'!H34</f>
        <v>APOSENTADORIAS E PENSOES - SERVIDORES CIVIS</v>
      </c>
      <c r="G34" s="31" t="str">
        <f>IF('Access-Jul'!I34="1","F","S")</f>
        <v>S</v>
      </c>
      <c r="H34" s="31" t="str">
        <f>+'Access-Jul'!J34</f>
        <v>0156</v>
      </c>
      <c r="I34" s="32" t="str">
        <f>+'Access-Jul'!K34</f>
        <v>CONTRIBUICAO PLANO SEGURIDADE SOCIAL SERVIDOR</v>
      </c>
      <c r="J34" s="31" t="str">
        <f>+'Access-Jul'!L34</f>
        <v>1</v>
      </c>
      <c r="K34" s="50"/>
      <c r="L34" s="50"/>
      <c r="M34" s="50"/>
      <c r="N34" s="50">
        <f>+K34+L34-M34</f>
        <v>0</v>
      </c>
      <c r="O34" s="50"/>
      <c r="P34" s="34">
        <f>'Access-Jul'!M34</f>
        <v>2485247.9500000002</v>
      </c>
      <c r="Q34" s="34"/>
      <c r="R34" s="34">
        <f>N34-O34+P34</f>
        <v>2485247.9500000002</v>
      </c>
      <c r="S34" s="34">
        <f>'Access-Jul'!N34</f>
        <v>2485247.9500000002</v>
      </c>
      <c r="T34" s="35">
        <f>IF(R34&gt;0,S34/R34,0)</f>
        <v>1</v>
      </c>
      <c r="U34" s="34">
        <f>'Access-Jul'!O34</f>
        <v>2485247.9500000002</v>
      </c>
      <c r="V34" s="35">
        <f>IF(R34&gt;0,U34/R34,0)</f>
        <v>1</v>
      </c>
      <c r="W34" s="34">
        <f>'Access-Jul'!P34</f>
        <v>2465317.27</v>
      </c>
      <c r="X34" s="35">
        <f>IF(R34&gt;0,W34/R34,0)</f>
        <v>0.99198040581826041</v>
      </c>
    </row>
    <row r="35" spans="1:24" ht="25.5" customHeight="1" thickBot="1" x14ac:dyDescent="0.25">
      <c r="A35" s="31" t="str">
        <f>+'Access-Jul'!A35</f>
        <v>12104</v>
      </c>
      <c r="B35" s="32" t="str">
        <f>+'Access-Jul'!B35</f>
        <v>TRIBUNAL REGIONAL FEDERAL DA 3A. REGIAO</v>
      </c>
      <c r="C35" s="31" t="str">
        <f>CONCATENATE('Access-Jul'!C35,".",'Access-Jul'!D35)</f>
        <v>09.272</v>
      </c>
      <c r="D35" s="31" t="str">
        <f>CONCATENATE('Access-Jul'!E35,".",'Access-Jul'!G35)</f>
        <v>0089.0181</v>
      </c>
      <c r="E35" s="32" t="str">
        <f>+'Access-Jul'!F35</f>
        <v>PREVIDENCIA DE INATIVOS E PENSIONISTAS DA UNIAO</v>
      </c>
      <c r="F35" s="32" t="str">
        <f>+'Access-Jul'!H35</f>
        <v>APOSENTADORIAS E PENSOES - SERVIDORES CIVIS</v>
      </c>
      <c r="G35" s="31" t="str">
        <f>IF('Access-Jul'!I35="1","F","S")</f>
        <v>S</v>
      </c>
      <c r="H35" s="31" t="str">
        <f>+'Access-Jul'!J35</f>
        <v>0169</v>
      </c>
      <c r="I35" s="32" t="str">
        <f>+'Access-Jul'!K35</f>
        <v>CONTRIB.PATRONAL P/PLANO DE SEGURID.SOC.SERV.</v>
      </c>
      <c r="J35" s="31" t="str">
        <f>+'Access-Jul'!L35</f>
        <v>1</v>
      </c>
      <c r="K35" s="50"/>
      <c r="L35" s="50"/>
      <c r="M35" s="50"/>
      <c r="N35" s="50">
        <f>+K35+L35-M35</f>
        <v>0</v>
      </c>
      <c r="O35" s="50"/>
      <c r="P35" s="34">
        <f>'Access-Jul'!M35</f>
        <v>55200000</v>
      </c>
      <c r="Q35" s="34"/>
      <c r="R35" s="34">
        <f>N35-O35+P35</f>
        <v>55200000</v>
      </c>
      <c r="S35" s="34">
        <f>'Access-Jul'!N35</f>
        <v>55200000</v>
      </c>
      <c r="T35" s="35">
        <f>IF(R35&gt;0,S35/R35,0)</f>
        <v>1</v>
      </c>
      <c r="U35" s="34">
        <f>'Access-Jul'!O35</f>
        <v>55200000</v>
      </c>
      <c r="V35" s="35">
        <f>IF(R35&gt;0,U35/R35,0)</f>
        <v>1</v>
      </c>
      <c r="W35" s="34">
        <f>'Access-Jul'!P35</f>
        <v>54887934.590000004</v>
      </c>
      <c r="X35" s="35">
        <f>IF(R35&gt;0,W35/R35,0)</f>
        <v>0.99434664112318849</v>
      </c>
    </row>
    <row r="36" spans="1:24" ht="25.5" customHeight="1" thickBot="1" x14ac:dyDescent="0.25">
      <c r="A36" s="67" t="s">
        <v>114</v>
      </c>
      <c r="B36" s="68"/>
      <c r="C36" s="68"/>
      <c r="D36" s="68"/>
      <c r="E36" s="68"/>
      <c r="F36" s="68"/>
      <c r="G36" s="68"/>
      <c r="H36" s="68"/>
      <c r="I36" s="68"/>
      <c r="J36" s="69"/>
      <c r="K36" s="36">
        <v>0</v>
      </c>
      <c r="L36" s="36">
        <v>0</v>
      </c>
      <c r="M36" s="36">
        <v>0</v>
      </c>
      <c r="N36" s="36">
        <v>0</v>
      </c>
      <c r="O36" s="36">
        <v>0</v>
      </c>
      <c r="P36" s="52">
        <f>SUM(P10:P35)</f>
        <v>434195674.39000005</v>
      </c>
      <c r="Q36" s="52">
        <f>SUM(Q10:Q35)</f>
        <v>0</v>
      </c>
      <c r="R36" s="52">
        <f>SUM(R10:R35)</f>
        <v>434195674.39000005</v>
      </c>
      <c r="S36" s="52">
        <f>SUM(S10:S35)</f>
        <v>394184369.42999995</v>
      </c>
      <c r="T36" s="43">
        <f t="shared" si="2"/>
        <v>0.90784960026096106</v>
      </c>
      <c r="U36" s="52">
        <f>SUM(U10:U35)</f>
        <v>350710016.43000001</v>
      </c>
      <c r="V36" s="43">
        <f t="shared" si="3"/>
        <v>0.8077234231379925</v>
      </c>
      <c r="W36" s="52">
        <f>SUM(W10:W35)</f>
        <v>347801748.5</v>
      </c>
      <c r="X36" s="43">
        <f t="shared" si="4"/>
        <v>0.80102536486257137</v>
      </c>
    </row>
    <row r="37" spans="1:24" ht="25.5" customHeight="1" x14ac:dyDescent="0.2">
      <c r="A37" s="7" t="s">
        <v>115</v>
      </c>
      <c r="B37" s="7"/>
      <c r="C37" s="7"/>
      <c r="D37" s="7"/>
      <c r="E37" s="7"/>
      <c r="F37" s="7"/>
      <c r="G37" s="7"/>
      <c r="H37" s="8"/>
      <c r="I37" s="8"/>
      <c r="J37" s="8"/>
      <c r="K37" s="7"/>
      <c r="L37" s="7"/>
      <c r="M37" s="7"/>
      <c r="N37" s="7"/>
      <c r="O37" s="7"/>
      <c r="P37" s="7"/>
      <c r="Q37" s="7"/>
      <c r="R37" s="7"/>
      <c r="S37" s="7"/>
      <c r="T37" s="7"/>
      <c r="U37" s="45"/>
      <c r="V37" s="7"/>
      <c r="W37" s="45"/>
      <c r="X37" s="7"/>
    </row>
    <row r="38" spans="1:24" ht="25.5" customHeight="1" x14ac:dyDescent="0.2">
      <c r="A38" s="7" t="s">
        <v>116</v>
      </c>
      <c r="B38" s="53"/>
      <c r="C38" s="7"/>
      <c r="D38" s="7"/>
      <c r="E38" s="7"/>
      <c r="F38" s="7"/>
      <c r="G38" s="7"/>
      <c r="H38" s="8"/>
      <c r="I38" s="8"/>
      <c r="J38" s="8"/>
      <c r="K38" s="7"/>
      <c r="L38" s="7"/>
      <c r="M38" s="7"/>
      <c r="N38" s="7"/>
      <c r="O38" s="7"/>
      <c r="P38" s="7"/>
      <c r="Q38" s="7"/>
      <c r="R38" s="7"/>
      <c r="S38" s="7"/>
      <c r="T38" s="7"/>
      <c r="U38" s="45"/>
      <c r="V38" s="7"/>
      <c r="W38" s="45"/>
      <c r="X38" s="7"/>
    </row>
  </sheetData>
  <mergeCells count="17">
    <mergeCell ref="A5:X5"/>
    <mergeCell ref="A7:J7"/>
    <mergeCell ref="K7:K8"/>
    <mergeCell ref="L7:M7"/>
    <mergeCell ref="H8:I8"/>
    <mergeCell ref="J8:J9"/>
    <mergeCell ref="S7:X7"/>
    <mergeCell ref="A8:B8"/>
    <mergeCell ref="C8:C9"/>
    <mergeCell ref="D8:D9"/>
    <mergeCell ref="E8:F8"/>
    <mergeCell ref="G8:G9"/>
    <mergeCell ref="A36:J36"/>
    <mergeCell ref="N7:N8"/>
    <mergeCell ref="O7:O8"/>
    <mergeCell ref="P7:Q7"/>
    <mergeCell ref="R7:R8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9"/>
  <sheetViews>
    <sheetView showGridLines="0" view="pageBreakPreview" topLeftCell="A16" zoomScale="65" zoomScaleNormal="75" zoomScaleSheetLayoutView="65" workbookViewId="0">
      <selection activeCell="A33" sqref="A33:XFD33"/>
    </sheetView>
  </sheetViews>
  <sheetFormatPr defaultRowHeight="25.5" customHeight="1" x14ac:dyDescent="0.2"/>
  <cols>
    <col min="1" max="1" width="16.28515625" style="2" customWidth="1"/>
    <col min="2" max="2" width="39" style="2" customWidth="1"/>
    <col min="3" max="3" width="11.85546875" style="2" customWidth="1"/>
    <col min="4" max="4" width="19.28515625" style="2" customWidth="1"/>
    <col min="5" max="5" width="44.7109375" style="2" customWidth="1"/>
    <col min="6" max="6" width="61.5703125" style="2" customWidth="1"/>
    <col min="7" max="7" width="8.140625" style="1" customWidth="1"/>
    <col min="8" max="8" width="9.140625" style="1"/>
    <col min="9" max="9" width="36" style="1" customWidth="1"/>
    <col min="10" max="10" width="9.140625" style="1"/>
    <col min="11" max="11" width="13.28515625" style="1" customWidth="1"/>
    <col min="12" max="12" width="12" style="1" customWidth="1"/>
    <col min="13" max="13" width="13.85546875" style="1" customWidth="1"/>
    <col min="14" max="14" width="11.140625" style="1" customWidth="1"/>
    <col min="15" max="15" width="15.85546875" style="1" customWidth="1"/>
    <col min="16" max="16" width="13.28515625" style="3" customWidth="1"/>
    <col min="17" max="17" width="11" style="1" customWidth="1"/>
    <col min="18" max="18" width="13" style="3" customWidth="1"/>
    <col min="19" max="19" width="17.140625" style="1" customWidth="1"/>
    <col min="20" max="20" width="9.28515625" style="3" bestFit="1" customWidth="1"/>
    <col min="21" max="21" width="16.28515625" style="4" customWidth="1"/>
    <col min="22" max="22" width="9.28515625" style="4" bestFit="1" customWidth="1"/>
    <col min="23" max="23" width="12.140625" style="4" customWidth="1"/>
    <col min="24" max="24" width="9.28515625" style="4" bestFit="1" customWidth="1"/>
    <col min="25" max="16384" width="9.140625" style="4"/>
  </cols>
  <sheetData>
    <row r="1" spans="1:24" ht="25.5" customHeight="1" x14ac:dyDescent="0.2">
      <c r="A1" s="6" t="s">
        <v>80</v>
      </c>
      <c r="B1" s="6"/>
      <c r="C1" s="6"/>
      <c r="D1" s="6"/>
      <c r="E1" s="7"/>
      <c r="F1" s="7"/>
      <c r="G1" s="7"/>
      <c r="H1" s="8"/>
      <c r="I1" s="8"/>
      <c r="J1" s="8"/>
      <c r="K1" s="7"/>
      <c r="L1" s="7"/>
      <c r="M1" s="7"/>
      <c r="N1" s="7"/>
      <c r="O1" s="7"/>
      <c r="P1" s="7"/>
      <c r="Q1" s="7"/>
      <c r="R1" s="7"/>
      <c r="S1" s="7"/>
      <c r="T1" s="7"/>
      <c r="U1" s="45"/>
      <c r="V1" s="7"/>
      <c r="W1" s="45"/>
      <c r="X1" s="7"/>
    </row>
    <row r="2" spans="1:24" ht="25.5" customHeight="1" x14ac:dyDescent="0.2">
      <c r="A2" s="6" t="s">
        <v>81</v>
      </c>
      <c r="B2" s="6" t="s">
        <v>82</v>
      </c>
      <c r="C2" s="6"/>
      <c r="D2" s="6"/>
      <c r="E2" s="7"/>
      <c r="F2" s="7"/>
      <c r="G2" s="7"/>
      <c r="H2" s="8"/>
      <c r="I2" s="8"/>
      <c r="J2" s="8"/>
      <c r="K2" s="7"/>
      <c r="L2" s="7"/>
      <c r="M2" s="7"/>
      <c r="N2" s="7"/>
      <c r="O2" s="7"/>
      <c r="P2" s="7"/>
      <c r="Q2" s="7"/>
      <c r="R2" s="7"/>
      <c r="S2" s="7"/>
      <c r="T2" s="7"/>
      <c r="U2" s="45"/>
      <c r="V2" s="7"/>
      <c r="W2" s="45"/>
      <c r="X2" s="7"/>
    </row>
    <row r="3" spans="1:24" ht="25.5" customHeight="1" x14ac:dyDescent="0.2">
      <c r="A3" s="6" t="s">
        <v>83</v>
      </c>
      <c r="B3" s="46" t="s">
        <v>117</v>
      </c>
      <c r="C3" s="46"/>
      <c r="D3" s="46"/>
      <c r="E3" s="7"/>
      <c r="F3" s="7"/>
      <c r="G3" s="7"/>
      <c r="H3" s="8"/>
      <c r="I3" s="8"/>
      <c r="J3" s="8"/>
      <c r="K3" s="7"/>
      <c r="L3" s="7"/>
      <c r="M3" s="7"/>
      <c r="N3" s="7"/>
      <c r="O3" s="7"/>
      <c r="P3" s="7"/>
      <c r="Q3" s="7"/>
      <c r="R3" s="7"/>
      <c r="S3" s="7"/>
      <c r="T3" s="7"/>
      <c r="U3" s="45"/>
      <c r="V3" s="7"/>
      <c r="W3" s="45"/>
      <c r="X3" s="7"/>
    </row>
    <row r="4" spans="1:24" ht="25.5" customHeight="1" x14ac:dyDescent="0.2">
      <c r="A4" s="9" t="s">
        <v>84</v>
      </c>
      <c r="B4" s="10">
        <v>42948</v>
      </c>
      <c r="C4" s="11"/>
      <c r="D4" s="9"/>
      <c r="E4" s="7"/>
      <c r="F4" s="7"/>
      <c r="G4" s="7"/>
      <c r="H4" s="8"/>
      <c r="I4" s="8"/>
      <c r="J4" s="8"/>
      <c r="K4" s="7"/>
      <c r="L4" s="7"/>
      <c r="M4" s="7"/>
      <c r="N4" s="7"/>
      <c r="O4" s="7"/>
      <c r="P4" s="7"/>
      <c r="Q4" s="7"/>
      <c r="R4" s="7"/>
      <c r="S4" s="7"/>
      <c r="T4" s="7"/>
      <c r="U4" s="45"/>
      <c r="V4" s="7"/>
      <c r="W4" s="45"/>
      <c r="X4" s="7"/>
    </row>
    <row r="5" spans="1:24" ht="25.5" customHeight="1" x14ac:dyDescent="0.2">
      <c r="A5" s="74" t="s">
        <v>85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</row>
    <row r="6" spans="1:24" ht="25.5" customHeight="1" thickBot="1" x14ac:dyDescent="0.25">
      <c r="A6" s="7"/>
      <c r="B6" s="7"/>
      <c r="C6" s="7"/>
      <c r="D6" s="7"/>
      <c r="E6" s="7"/>
      <c r="F6" s="7"/>
      <c r="G6" s="7"/>
      <c r="H6" s="8"/>
      <c r="I6" s="8"/>
      <c r="J6" s="8"/>
      <c r="K6" s="7"/>
      <c r="L6" s="7"/>
      <c r="M6" s="7"/>
      <c r="N6" s="7"/>
      <c r="O6" s="7"/>
      <c r="P6" s="7"/>
      <c r="Q6" s="7"/>
      <c r="R6" s="7"/>
      <c r="S6" s="7"/>
      <c r="T6" s="7"/>
      <c r="U6" s="45"/>
      <c r="V6" s="7"/>
      <c r="W6" s="45"/>
      <c r="X6" s="7"/>
    </row>
    <row r="7" spans="1:24" ht="25.5" customHeight="1" thickBot="1" x14ac:dyDescent="0.25">
      <c r="A7" s="72" t="s">
        <v>86</v>
      </c>
      <c r="B7" s="75"/>
      <c r="C7" s="75"/>
      <c r="D7" s="75"/>
      <c r="E7" s="75"/>
      <c r="F7" s="75"/>
      <c r="G7" s="75"/>
      <c r="H7" s="75"/>
      <c r="I7" s="75"/>
      <c r="J7" s="73"/>
      <c r="K7" s="70" t="s">
        <v>3</v>
      </c>
      <c r="L7" s="67" t="s">
        <v>87</v>
      </c>
      <c r="M7" s="69"/>
      <c r="N7" s="70" t="s">
        <v>88</v>
      </c>
      <c r="O7" s="70" t="s">
        <v>89</v>
      </c>
      <c r="P7" s="72" t="s">
        <v>90</v>
      </c>
      <c r="Q7" s="73"/>
      <c r="R7" s="70" t="s">
        <v>6</v>
      </c>
      <c r="S7" s="72" t="s">
        <v>91</v>
      </c>
      <c r="T7" s="75"/>
      <c r="U7" s="75"/>
      <c r="V7" s="75"/>
      <c r="W7" s="75"/>
      <c r="X7" s="73"/>
    </row>
    <row r="8" spans="1:24" ht="25.5" customHeight="1" x14ac:dyDescent="0.2">
      <c r="A8" s="78" t="s">
        <v>23</v>
      </c>
      <c r="B8" s="79"/>
      <c r="C8" s="76" t="s">
        <v>92</v>
      </c>
      <c r="D8" s="76" t="s">
        <v>93</v>
      </c>
      <c r="E8" s="80" t="s">
        <v>94</v>
      </c>
      <c r="F8" s="81"/>
      <c r="G8" s="76" t="s">
        <v>0</v>
      </c>
      <c r="H8" s="65" t="s">
        <v>2</v>
      </c>
      <c r="I8" s="66"/>
      <c r="J8" s="76" t="s">
        <v>1</v>
      </c>
      <c r="K8" s="71"/>
      <c r="L8" s="12" t="s">
        <v>95</v>
      </c>
      <c r="M8" s="12" t="s">
        <v>96</v>
      </c>
      <c r="N8" s="71"/>
      <c r="O8" s="71"/>
      <c r="P8" s="14" t="s">
        <v>4</v>
      </c>
      <c r="Q8" s="14" t="s">
        <v>5</v>
      </c>
      <c r="R8" s="71"/>
      <c r="S8" s="13" t="s">
        <v>7</v>
      </c>
      <c r="T8" s="15" t="s">
        <v>8</v>
      </c>
      <c r="U8" s="13" t="s">
        <v>9</v>
      </c>
      <c r="V8" s="16" t="s">
        <v>8</v>
      </c>
      <c r="W8" s="17" t="s">
        <v>10</v>
      </c>
      <c r="X8" s="16" t="s">
        <v>8</v>
      </c>
    </row>
    <row r="9" spans="1:24" ht="25.5" customHeight="1" thickBot="1" x14ac:dyDescent="0.25">
      <c r="A9" s="18" t="s">
        <v>97</v>
      </c>
      <c r="B9" s="18" t="s">
        <v>98</v>
      </c>
      <c r="C9" s="77"/>
      <c r="D9" s="77"/>
      <c r="E9" s="19" t="s">
        <v>99</v>
      </c>
      <c r="F9" s="19" t="s">
        <v>100</v>
      </c>
      <c r="G9" s="77"/>
      <c r="H9" s="19" t="s">
        <v>97</v>
      </c>
      <c r="I9" s="19" t="s">
        <v>98</v>
      </c>
      <c r="J9" s="77"/>
      <c r="K9" s="18" t="s">
        <v>101</v>
      </c>
      <c r="L9" s="20" t="s">
        <v>102</v>
      </c>
      <c r="M9" s="20" t="s">
        <v>103</v>
      </c>
      <c r="N9" s="20" t="s">
        <v>104</v>
      </c>
      <c r="O9" s="20" t="s">
        <v>105</v>
      </c>
      <c r="P9" s="20" t="s">
        <v>12</v>
      </c>
      <c r="Q9" s="20" t="s">
        <v>106</v>
      </c>
      <c r="R9" s="18" t="s">
        <v>107</v>
      </c>
      <c r="S9" s="21" t="s">
        <v>108</v>
      </c>
      <c r="T9" s="22" t="s">
        <v>109</v>
      </c>
      <c r="U9" s="21" t="s">
        <v>110</v>
      </c>
      <c r="V9" s="22" t="s">
        <v>111</v>
      </c>
      <c r="W9" s="23" t="s">
        <v>112</v>
      </c>
      <c r="X9" s="22" t="s">
        <v>113</v>
      </c>
    </row>
    <row r="10" spans="1:24" ht="25.5" customHeight="1" x14ac:dyDescent="0.2">
      <c r="A10" s="24" t="str">
        <f>+'Access-Ago'!A10</f>
        <v>12104</v>
      </c>
      <c r="B10" s="25" t="str">
        <f>+'Access-Ago'!B10</f>
        <v>TRIBUNAL REGIONAL FEDERAL DA 3A. REGIAO</v>
      </c>
      <c r="C10" s="26" t="str">
        <f>CONCATENATE('Access-Ago'!C10,".",'Access-Ago'!D10)</f>
        <v>02.061</v>
      </c>
      <c r="D10" s="26" t="str">
        <f>CONCATENATE('Access-Ago'!E10,".",'Access-Ago'!G10)</f>
        <v>0569.4224</v>
      </c>
      <c r="E10" s="25" t="str">
        <f>+'Access-Ago'!F10</f>
        <v>PRESTACAO JURISDICIONAL NA JUSTICA FEDERAL</v>
      </c>
      <c r="F10" s="27" t="str">
        <f>+'Access-Ago'!H10</f>
        <v>ASSISTENCIA JURIDICA A PESSOAS CARENTES</v>
      </c>
      <c r="G10" s="24" t="str">
        <f>IF('Access-Ago'!I10="1","F","S")</f>
        <v>F</v>
      </c>
      <c r="H10" s="24" t="str">
        <f>+'Access-Ago'!J10</f>
        <v>0100</v>
      </c>
      <c r="I10" s="28" t="str">
        <f>+'Access-Ago'!K10</f>
        <v>RECURSOS ORDINARIOS</v>
      </c>
      <c r="J10" s="24" t="str">
        <f>+'Access-Ago'!L10</f>
        <v>3</v>
      </c>
      <c r="K10" s="47"/>
      <c r="L10" s="48"/>
      <c r="M10" s="48"/>
      <c r="N10" s="49">
        <f>+K10+L10-M10</f>
        <v>0</v>
      </c>
      <c r="O10" s="47"/>
      <c r="P10" s="29">
        <f>'Access-Ago'!M10</f>
        <v>15000</v>
      </c>
      <c r="Q10" s="29"/>
      <c r="R10" s="29">
        <f>N10-O10+P10</f>
        <v>15000</v>
      </c>
      <c r="S10" s="29">
        <f>'Access-Ago'!N10</f>
        <v>15000</v>
      </c>
      <c r="T10" s="44">
        <f>IF(R10&gt;0,S10/R10,0)</f>
        <v>1</v>
      </c>
      <c r="U10" s="29">
        <f>'Access-Ago'!O10</f>
        <v>1302.73</v>
      </c>
      <c r="V10" s="30">
        <f>IF(R10&gt;0,U10/R10,0)</f>
        <v>8.6848666666666671E-2</v>
      </c>
      <c r="W10" s="29">
        <f>'Access-Ago'!P10</f>
        <v>1302.73</v>
      </c>
      <c r="X10" s="30">
        <f>IF(R10&gt;0,W10/R10,0)</f>
        <v>8.6848666666666671E-2</v>
      </c>
    </row>
    <row r="11" spans="1:24" ht="25.5" customHeight="1" x14ac:dyDescent="0.2">
      <c r="A11" s="31" t="str">
        <f>+'Access-Ago'!A11</f>
        <v>12104</v>
      </c>
      <c r="B11" s="32" t="str">
        <f>+'Access-Ago'!B11</f>
        <v>TRIBUNAL REGIONAL FEDERAL DA 3A. REGIAO</v>
      </c>
      <c r="C11" s="31" t="str">
        <f>CONCATENATE('Access-Ago'!C11,".",'Access-Ago'!D11)</f>
        <v>02.061</v>
      </c>
      <c r="D11" s="31" t="str">
        <f>CONCATENATE('Access-Ago'!E11,".",'Access-Ago'!G11)</f>
        <v>0569.4257</v>
      </c>
      <c r="E11" s="32" t="str">
        <f>+'Access-Ago'!F11</f>
        <v>PRESTACAO JURISDICIONAL NA JUSTICA FEDERAL</v>
      </c>
      <c r="F11" s="33" t="str">
        <f>+'Access-Ago'!H11</f>
        <v>JULGAMENTO DE CAUSAS NA JUSTICA FEDERAL</v>
      </c>
      <c r="G11" s="31" t="str">
        <f>IF('Access-Ago'!I11="1","F","S")</f>
        <v>F</v>
      </c>
      <c r="H11" s="31" t="str">
        <f>+'Access-Ago'!J11</f>
        <v>0100</v>
      </c>
      <c r="I11" s="32" t="str">
        <f>+'Access-Ago'!K11</f>
        <v>RECURSOS ORDINARIOS</v>
      </c>
      <c r="J11" s="31" t="str">
        <f>+'Access-Ago'!L11</f>
        <v>4</v>
      </c>
      <c r="K11" s="50"/>
      <c r="L11" s="50"/>
      <c r="M11" s="50"/>
      <c r="N11" s="51">
        <f t="shared" ref="N11:N32" si="0">+K11+L11-M11</f>
        <v>0</v>
      </c>
      <c r="O11" s="50"/>
      <c r="P11" s="34">
        <f>'Access-Ago'!M11</f>
        <v>3111880</v>
      </c>
      <c r="Q11" s="34"/>
      <c r="R11" s="34">
        <f t="shared" ref="R11:R32" si="1">N11-O11+P11</f>
        <v>3111880</v>
      </c>
      <c r="S11" s="34">
        <f>'Access-Ago'!N11</f>
        <v>229717.83</v>
      </c>
      <c r="T11" s="35">
        <f t="shared" ref="T11:T35" si="2">IF(R11&gt;0,S11/R11,0)</f>
        <v>7.3819629934316233E-2</v>
      </c>
      <c r="U11" s="34">
        <f>'Access-Ago'!O11</f>
        <v>60915.51</v>
      </c>
      <c r="V11" s="35">
        <f t="shared" ref="V11:V35" si="3">IF(R11&gt;0,U11/R11,0)</f>
        <v>1.9575147499260898E-2</v>
      </c>
      <c r="W11" s="34">
        <f>'Access-Ago'!P11</f>
        <v>60915.51</v>
      </c>
      <c r="X11" s="35">
        <f t="shared" ref="X11:X35" si="4">IF(R11&gt;0,W11/R11,0)</f>
        <v>1.9575147499260898E-2</v>
      </c>
    </row>
    <row r="12" spans="1:24" ht="25.5" customHeight="1" x14ac:dyDescent="0.2">
      <c r="A12" s="31" t="str">
        <f>+'Access-Ago'!A12</f>
        <v>12104</v>
      </c>
      <c r="B12" s="32" t="str">
        <f>+'Access-Ago'!B12</f>
        <v>TRIBUNAL REGIONAL FEDERAL DA 3A. REGIAO</v>
      </c>
      <c r="C12" s="31" t="str">
        <f>CONCATENATE('Access-Ago'!C12,".",'Access-Ago'!D12)</f>
        <v>02.061</v>
      </c>
      <c r="D12" s="31" t="str">
        <f>CONCATENATE('Access-Ago'!E12,".",'Access-Ago'!G12)</f>
        <v>0569.4257</v>
      </c>
      <c r="E12" s="32" t="str">
        <f>+'Access-Ago'!F12</f>
        <v>PRESTACAO JURISDICIONAL NA JUSTICA FEDERAL</v>
      </c>
      <c r="F12" s="32" t="str">
        <f>+'Access-Ago'!H12</f>
        <v>JULGAMENTO DE CAUSAS NA JUSTICA FEDERAL</v>
      </c>
      <c r="G12" s="31" t="str">
        <f>IF('Access-Ago'!I12="1","F","S")</f>
        <v>F</v>
      </c>
      <c r="H12" s="31" t="str">
        <f>+'Access-Ago'!J12</f>
        <v>0100</v>
      </c>
      <c r="I12" s="32" t="str">
        <f>+'Access-Ago'!K12</f>
        <v>RECURSOS ORDINARIOS</v>
      </c>
      <c r="J12" s="31" t="str">
        <f>+'Access-Ago'!L12</f>
        <v>3</v>
      </c>
      <c r="K12" s="34"/>
      <c r="L12" s="34"/>
      <c r="M12" s="34"/>
      <c r="N12" s="50">
        <f t="shared" si="0"/>
        <v>0</v>
      </c>
      <c r="O12" s="34"/>
      <c r="P12" s="34">
        <f>'Access-Ago'!M12</f>
        <v>48017851</v>
      </c>
      <c r="Q12" s="34"/>
      <c r="R12" s="34">
        <f t="shared" si="1"/>
        <v>48017851</v>
      </c>
      <c r="S12" s="39">
        <f>'Access-Ago'!N12</f>
        <v>41691411.090000004</v>
      </c>
      <c r="T12" s="35">
        <f t="shared" si="2"/>
        <v>0.86824816649957959</v>
      </c>
      <c r="U12" s="34">
        <f>'Access-Ago'!O12</f>
        <v>21290111.699999999</v>
      </c>
      <c r="V12" s="35">
        <f t="shared" si="3"/>
        <v>0.44337910290904103</v>
      </c>
      <c r="W12" s="34">
        <f>'Access-Ago'!P12</f>
        <v>20043921.07</v>
      </c>
      <c r="X12" s="35">
        <f t="shared" si="4"/>
        <v>0.41742644980092924</v>
      </c>
    </row>
    <row r="13" spans="1:24" ht="25.5" customHeight="1" x14ac:dyDescent="0.2">
      <c r="A13" s="31" t="str">
        <f>+'Access-Ago'!A13</f>
        <v>12104</v>
      </c>
      <c r="B13" s="32" t="str">
        <f>+'Access-Ago'!B13</f>
        <v>TRIBUNAL REGIONAL FEDERAL DA 3A. REGIAO</v>
      </c>
      <c r="C13" s="31" t="str">
        <f>CONCATENATE('Access-Ago'!C13,".",'Access-Ago'!D13)</f>
        <v>02.061</v>
      </c>
      <c r="D13" s="31" t="str">
        <f>CONCATENATE('Access-Ago'!E13,".",'Access-Ago'!G13)</f>
        <v>0569.4257</v>
      </c>
      <c r="E13" s="32" t="str">
        <f>+'Access-Ago'!F13</f>
        <v>PRESTACAO JURISDICIONAL NA JUSTICA FEDERAL</v>
      </c>
      <c r="F13" s="32" t="str">
        <f>+'Access-Ago'!H13</f>
        <v>JULGAMENTO DE CAUSAS NA JUSTICA FEDERAL</v>
      </c>
      <c r="G13" s="31" t="str">
        <f>IF('Access-Ago'!I13="1","F","S")</f>
        <v>F</v>
      </c>
      <c r="H13" s="31" t="str">
        <f>+'Access-Ago'!J13</f>
        <v>0127</v>
      </c>
      <c r="I13" s="32" t="str">
        <f>+'Access-Ago'!K13</f>
        <v>CUSTAS E EMOLUMENTOS - PODER JUDICIARIO</v>
      </c>
      <c r="J13" s="31" t="str">
        <f>+'Access-Ago'!L13</f>
        <v>3</v>
      </c>
      <c r="K13" s="34"/>
      <c r="L13" s="34"/>
      <c r="M13" s="34"/>
      <c r="N13" s="50">
        <f t="shared" si="0"/>
        <v>0</v>
      </c>
      <c r="O13" s="34"/>
      <c r="P13" s="34">
        <f>'Access-Ago'!M13</f>
        <v>6790890</v>
      </c>
      <c r="Q13" s="34"/>
      <c r="R13" s="34">
        <f t="shared" si="1"/>
        <v>6790890</v>
      </c>
      <c r="S13" s="39">
        <f>'Access-Ago'!N13</f>
        <v>6790890</v>
      </c>
      <c r="T13" s="35">
        <f t="shared" si="2"/>
        <v>1</v>
      </c>
      <c r="U13" s="34">
        <f>'Access-Ago'!O13</f>
        <v>4550575.07</v>
      </c>
      <c r="V13" s="35">
        <f t="shared" si="3"/>
        <v>0.67009995302530301</v>
      </c>
      <c r="W13" s="34">
        <f>'Access-Ago'!P13</f>
        <v>4321531.5</v>
      </c>
      <c r="X13" s="35">
        <f t="shared" si="4"/>
        <v>0.63637188939888589</v>
      </c>
    </row>
    <row r="14" spans="1:24" ht="25.5" customHeight="1" x14ac:dyDescent="0.2">
      <c r="A14" s="31" t="str">
        <f>+'Access-Ago'!A14</f>
        <v>12104</v>
      </c>
      <c r="B14" s="32" t="str">
        <f>+'Access-Ago'!B14</f>
        <v>TRIBUNAL REGIONAL FEDERAL DA 3A. REGIAO</v>
      </c>
      <c r="C14" s="31" t="str">
        <f>CONCATENATE('Access-Ago'!C14,".",'Access-Ago'!D14)</f>
        <v>02.061</v>
      </c>
      <c r="D14" s="31" t="str">
        <f>CONCATENATE('Access-Ago'!E14,".",'Access-Ago'!G14)</f>
        <v>0569.4257</v>
      </c>
      <c r="E14" s="32" t="str">
        <f>+'Access-Ago'!F14</f>
        <v>PRESTACAO JURISDICIONAL NA JUSTICA FEDERAL</v>
      </c>
      <c r="F14" s="32" t="str">
        <f>+'Access-Ago'!H14</f>
        <v>JULGAMENTO DE CAUSAS NA JUSTICA FEDERAL</v>
      </c>
      <c r="G14" s="31" t="str">
        <f>IF('Access-Ago'!I14="1","F","S")</f>
        <v>F</v>
      </c>
      <c r="H14" s="31" t="str">
        <f>+'Access-Ago'!J14</f>
        <v>0150</v>
      </c>
      <c r="I14" s="32" t="str">
        <f>+'Access-Ago'!K14</f>
        <v>RECURSOS NAO-FINANCEIROS DIRETAM. ARRECADADOS</v>
      </c>
      <c r="J14" s="31" t="str">
        <f>+'Access-Ago'!L14</f>
        <v>3</v>
      </c>
      <c r="K14" s="34"/>
      <c r="L14" s="34"/>
      <c r="M14" s="34"/>
      <c r="N14" s="50">
        <f t="shared" si="0"/>
        <v>0</v>
      </c>
      <c r="O14" s="34"/>
      <c r="P14" s="34">
        <f>'Access-Ago'!M14</f>
        <v>800000</v>
      </c>
      <c r="Q14" s="34"/>
      <c r="R14" s="34">
        <f t="shared" si="1"/>
        <v>800000</v>
      </c>
      <c r="S14" s="39">
        <f>'Access-Ago'!N14</f>
        <v>0</v>
      </c>
      <c r="T14" s="35">
        <f t="shared" si="2"/>
        <v>0</v>
      </c>
      <c r="U14" s="34">
        <f>'Access-Ago'!O14</f>
        <v>0</v>
      </c>
      <c r="V14" s="35">
        <f t="shared" si="3"/>
        <v>0</v>
      </c>
      <c r="W14" s="34">
        <f>'Access-Ago'!P14</f>
        <v>0</v>
      </c>
      <c r="X14" s="35">
        <f t="shared" si="4"/>
        <v>0</v>
      </c>
    </row>
    <row r="15" spans="1:24" ht="25.5" customHeight="1" x14ac:dyDescent="0.2">
      <c r="A15" s="31" t="str">
        <f>+'Access-Ago'!A15</f>
        <v>12104</v>
      </c>
      <c r="B15" s="32" t="str">
        <f>+'Access-Ago'!B15</f>
        <v>TRIBUNAL REGIONAL FEDERAL DA 3A. REGIAO</v>
      </c>
      <c r="C15" s="31" t="str">
        <f>CONCATENATE('Access-Ago'!C15,".",'Access-Ago'!D15)</f>
        <v>02.061</v>
      </c>
      <c r="D15" s="31" t="str">
        <f>CONCATENATE('Access-Ago'!E15,".",'Access-Ago'!G15)</f>
        <v>0569.4257</v>
      </c>
      <c r="E15" s="32" t="str">
        <f>+'Access-Ago'!F15</f>
        <v>PRESTACAO JURISDICIONAL NA JUSTICA FEDERAL</v>
      </c>
      <c r="F15" s="32" t="str">
        <f>+'Access-Ago'!H15</f>
        <v>JULGAMENTO DE CAUSAS NA JUSTICA FEDERAL</v>
      </c>
      <c r="G15" s="31" t="str">
        <f>IF('Access-Ago'!I15="1","F","S")</f>
        <v>F</v>
      </c>
      <c r="H15" s="31" t="str">
        <f>+'Access-Ago'!J15</f>
        <v>0181</v>
      </c>
      <c r="I15" s="32" t="str">
        <f>+'Access-Ago'!K15</f>
        <v>RECURSOS DE CONVENIOS</v>
      </c>
      <c r="J15" s="31" t="str">
        <f>+'Access-Ago'!L15</f>
        <v>4</v>
      </c>
      <c r="K15" s="50"/>
      <c r="L15" s="50"/>
      <c r="M15" s="50"/>
      <c r="N15" s="50">
        <f t="shared" si="0"/>
        <v>0</v>
      </c>
      <c r="O15" s="50"/>
      <c r="P15" s="34">
        <f>'Access-Ago'!M15</f>
        <v>4951378</v>
      </c>
      <c r="Q15" s="34"/>
      <c r="R15" s="34">
        <f t="shared" si="1"/>
        <v>4951378</v>
      </c>
      <c r="S15" s="39">
        <f>'Access-Ago'!N15</f>
        <v>0</v>
      </c>
      <c r="T15" s="35">
        <f t="shared" si="2"/>
        <v>0</v>
      </c>
      <c r="U15" s="34">
        <f>'Access-Ago'!O15</f>
        <v>0</v>
      </c>
      <c r="V15" s="35">
        <f t="shared" si="3"/>
        <v>0</v>
      </c>
      <c r="W15" s="34">
        <f>'Access-Ago'!P15</f>
        <v>0</v>
      </c>
      <c r="X15" s="35">
        <f t="shared" si="4"/>
        <v>0</v>
      </c>
    </row>
    <row r="16" spans="1:24" ht="25.5" customHeight="1" x14ac:dyDescent="0.2">
      <c r="A16" s="31" t="str">
        <f>+'Access-Ago'!A16</f>
        <v>12104</v>
      </c>
      <c r="B16" s="32" t="str">
        <f>+'Access-Ago'!B16</f>
        <v>TRIBUNAL REGIONAL FEDERAL DA 3A. REGIAO</v>
      </c>
      <c r="C16" s="31" t="str">
        <f>CONCATENATE('Access-Ago'!C16,".",'Access-Ago'!D16)</f>
        <v>02.061</v>
      </c>
      <c r="D16" s="31" t="str">
        <f>CONCATENATE('Access-Ago'!E16,".",'Access-Ago'!G16)</f>
        <v>0569.4257</v>
      </c>
      <c r="E16" s="32" t="str">
        <f>+'Access-Ago'!F16</f>
        <v>PRESTACAO JURISDICIONAL NA JUSTICA FEDERAL</v>
      </c>
      <c r="F16" s="32" t="str">
        <f>+'Access-Ago'!H16</f>
        <v>JULGAMENTO DE CAUSAS NA JUSTICA FEDERAL</v>
      </c>
      <c r="G16" s="31" t="str">
        <f>IF('Access-Ago'!I16="1","F","S")</f>
        <v>F</v>
      </c>
      <c r="H16" s="31" t="str">
        <f>+'Access-Ago'!J16</f>
        <v>0181</v>
      </c>
      <c r="I16" s="32" t="str">
        <f>+'Access-Ago'!K16</f>
        <v>RECURSOS DE CONVENIOS</v>
      </c>
      <c r="J16" s="31" t="str">
        <f>+'Access-Ago'!L16</f>
        <v>3</v>
      </c>
      <c r="K16" s="34"/>
      <c r="L16" s="34"/>
      <c r="M16" s="34"/>
      <c r="N16" s="50">
        <f t="shared" si="0"/>
        <v>0</v>
      </c>
      <c r="O16" s="34"/>
      <c r="P16" s="34">
        <f>'Access-Ago'!M16</f>
        <v>175000</v>
      </c>
      <c r="Q16" s="34"/>
      <c r="R16" s="34">
        <f t="shared" si="1"/>
        <v>175000</v>
      </c>
      <c r="S16" s="39">
        <f>'Access-Ago'!N16</f>
        <v>0</v>
      </c>
      <c r="T16" s="35">
        <f t="shared" si="2"/>
        <v>0</v>
      </c>
      <c r="U16" s="34">
        <f>'Access-Ago'!O16</f>
        <v>0</v>
      </c>
      <c r="V16" s="35">
        <f t="shared" si="3"/>
        <v>0</v>
      </c>
      <c r="W16" s="34">
        <f>'Access-Ago'!P16</f>
        <v>0</v>
      </c>
      <c r="X16" s="35">
        <f t="shared" si="4"/>
        <v>0</v>
      </c>
    </row>
    <row r="17" spans="1:24" ht="25.5" customHeight="1" x14ac:dyDescent="0.2">
      <c r="A17" s="31" t="str">
        <f>+'Access-Ago'!A17</f>
        <v>12104</v>
      </c>
      <c r="B17" s="32" t="str">
        <f>+'Access-Ago'!B17</f>
        <v>TRIBUNAL REGIONAL FEDERAL DA 3A. REGIAO</v>
      </c>
      <c r="C17" s="31" t="str">
        <f>CONCATENATE('Access-Ago'!C17,".",'Access-Ago'!D17)</f>
        <v>02.122</v>
      </c>
      <c r="D17" s="31" t="str">
        <f>CONCATENATE('Access-Ago'!E17,".",'Access-Ago'!G17)</f>
        <v>0569.12SU</v>
      </c>
      <c r="E17" s="32" t="str">
        <f>+'Access-Ago'!F17</f>
        <v>PRESTACAO JURISDICIONAL NA JUSTICA FEDERAL</v>
      </c>
      <c r="F17" s="32" t="str">
        <f>+'Access-Ago'!H17</f>
        <v>AQUISICAO DE EDIFICIO-ANEXO AO TRF 3. REGIAO EM SAO PAULO -</v>
      </c>
      <c r="G17" s="31" t="str">
        <f>IF('Access-Ago'!I17="1","F","S")</f>
        <v>F</v>
      </c>
      <c r="H17" s="31" t="str">
        <f>+'Access-Ago'!J17</f>
        <v>0100</v>
      </c>
      <c r="I17" s="32" t="str">
        <f>+'Access-Ago'!K17</f>
        <v>RECURSOS ORDINARIOS</v>
      </c>
      <c r="J17" s="31" t="str">
        <f>+'Access-Ago'!L17</f>
        <v>5</v>
      </c>
      <c r="K17" s="34"/>
      <c r="L17" s="34"/>
      <c r="M17" s="34"/>
      <c r="N17" s="50">
        <f t="shared" si="0"/>
        <v>0</v>
      </c>
      <c r="O17" s="34"/>
      <c r="P17" s="34">
        <f>'Access-Ago'!M17</f>
        <v>0</v>
      </c>
      <c r="Q17" s="34"/>
      <c r="R17" s="34">
        <f t="shared" si="1"/>
        <v>0</v>
      </c>
      <c r="S17" s="39">
        <f>'Access-Ago'!N17</f>
        <v>0</v>
      </c>
      <c r="T17" s="35">
        <f t="shared" si="2"/>
        <v>0</v>
      </c>
      <c r="U17" s="34">
        <f>'Access-Ago'!O17</f>
        <v>0</v>
      </c>
      <c r="V17" s="35">
        <f t="shared" si="3"/>
        <v>0</v>
      </c>
      <c r="W17" s="34">
        <f>'Access-Ago'!P17</f>
        <v>0</v>
      </c>
      <c r="X17" s="35">
        <f t="shared" si="4"/>
        <v>0</v>
      </c>
    </row>
    <row r="18" spans="1:24" ht="25.5" customHeight="1" x14ac:dyDescent="0.2">
      <c r="A18" s="31" t="str">
        <f>+'Access-Ago'!A18</f>
        <v>12104</v>
      </c>
      <c r="B18" s="32" t="str">
        <f>+'Access-Ago'!B18</f>
        <v>TRIBUNAL REGIONAL FEDERAL DA 3A. REGIAO</v>
      </c>
      <c r="C18" s="31" t="str">
        <f>CONCATENATE('Access-Ago'!C18,".",'Access-Ago'!D18)</f>
        <v>02.122</v>
      </c>
      <c r="D18" s="31" t="str">
        <f>CONCATENATE('Access-Ago'!E18,".",'Access-Ago'!G18)</f>
        <v>0569.12SU</v>
      </c>
      <c r="E18" s="32" t="str">
        <f>+'Access-Ago'!F18</f>
        <v>PRESTACAO JURISDICIONAL NA JUSTICA FEDERAL</v>
      </c>
      <c r="F18" s="32" t="str">
        <f>+'Access-Ago'!H18</f>
        <v>AQUISICAO DE EDIFICIO-ANEXO AO TRF 3. REGIAO EM SAO PAULO -</v>
      </c>
      <c r="G18" s="31" t="str">
        <f>IF('Access-Ago'!I18="1","F","S")</f>
        <v>F</v>
      </c>
      <c r="H18" s="31" t="str">
        <f>+'Access-Ago'!J18</f>
        <v>0188</v>
      </c>
      <c r="I18" s="32" t="str">
        <f>+'Access-Ago'!K18</f>
        <v>REMUNERACAO DAS DISPONIB. DO TESOURO NACIONAL</v>
      </c>
      <c r="J18" s="31" t="str">
        <f>+'Access-Ago'!L18</f>
        <v>5</v>
      </c>
      <c r="K18" s="50"/>
      <c r="L18" s="50"/>
      <c r="M18" s="50"/>
      <c r="N18" s="50">
        <f t="shared" si="0"/>
        <v>0</v>
      </c>
      <c r="O18" s="50"/>
      <c r="P18" s="34">
        <f>'Access-Ago'!M18</f>
        <v>0</v>
      </c>
      <c r="Q18" s="34"/>
      <c r="R18" s="34">
        <f t="shared" si="1"/>
        <v>0</v>
      </c>
      <c r="S18" s="39">
        <f>'Access-Ago'!N18</f>
        <v>0</v>
      </c>
      <c r="T18" s="35">
        <f t="shared" si="2"/>
        <v>0</v>
      </c>
      <c r="U18" s="34">
        <f>'Access-Ago'!O18</f>
        <v>0</v>
      </c>
      <c r="V18" s="35">
        <f t="shared" si="3"/>
        <v>0</v>
      </c>
      <c r="W18" s="34">
        <f>'Access-Ago'!P18</f>
        <v>0</v>
      </c>
      <c r="X18" s="35">
        <f t="shared" si="4"/>
        <v>0</v>
      </c>
    </row>
    <row r="19" spans="1:24" ht="25.5" customHeight="1" x14ac:dyDescent="0.2">
      <c r="A19" s="31" t="str">
        <f>+'Access-Ago'!A19</f>
        <v>12104</v>
      </c>
      <c r="B19" s="32" t="str">
        <f>+'Access-Ago'!B19</f>
        <v>TRIBUNAL REGIONAL FEDERAL DA 3A. REGIAO</v>
      </c>
      <c r="C19" s="31" t="str">
        <f>CONCATENATE('Access-Ago'!C19,".",'Access-Ago'!D19)</f>
        <v>02.122</v>
      </c>
      <c r="D19" s="31" t="str">
        <f>CONCATENATE('Access-Ago'!E19,".",'Access-Ago'!G19)</f>
        <v>0569.15HG</v>
      </c>
      <c r="E19" s="32" t="str">
        <f>+'Access-Ago'!F19</f>
        <v>PRESTACAO JURISDICIONAL NA JUSTICA FEDERAL</v>
      </c>
      <c r="F19" s="32" t="str">
        <f>+'Access-Ago'!H19</f>
        <v>AQUISICAO DE IMOVEIS PARA FUNCIONAMENTO DO TRF3 DA 3. REGIAO</v>
      </c>
      <c r="G19" s="31" t="str">
        <f>IF('Access-Ago'!I19="1","F","S")</f>
        <v>F</v>
      </c>
      <c r="H19" s="31" t="str">
        <f>+'Access-Ago'!J19</f>
        <v>0100</v>
      </c>
      <c r="I19" s="32" t="str">
        <f>+'Access-Ago'!K19</f>
        <v>RECURSOS ORDINARIOS</v>
      </c>
      <c r="J19" s="31" t="str">
        <f>+'Access-Ago'!L19</f>
        <v>5</v>
      </c>
      <c r="K19" s="50"/>
      <c r="L19" s="50"/>
      <c r="M19" s="50"/>
      <c r="N19" s="50">
        <f t="shared" si="0"/>
        <v>0</v>
      </c>
      <c r="O19" s="50"/>
      <c r="P19" s="34">
        <f>'Access-Ago'!M19</f>
        <v>900000</v>
      </c>
      <c r="Q19" s="34"/>
      <c r="R19" s="34">
        <f t="shared" si="1"/>
        <v>900000</v>
      </c>
      <c r="S19" s="39">
        <f>'Access-Ago'!N19</f>
        <v>0</v>
      </c>
      <c r="T19" s="35">
        <f t="shared" si="2"/>
        <v>0</v>
      </c>
      <c r="U19" s="34">
        <f>'Access-Ago'!O19</f>
        <v>0</v>
      </c>
      <c r="V19" s="35">
        <f t="shared" si="3"/>
        <v>0</v>
      </c>
      <c r="W19" s="34">
        <f>'Access-Ago'!P19</f>
        <v>0</v>
      </c>
      <c r="X19" s="35">
        <f t="shared" si="4"/>
        <v>0</v>
      </c>
    </row>
    <row r="20" spans="1:24" ht="25.5" customHeight="1" x14ac:dyDescent="0.2">
      <c r="A20" s="31" t="str">
        <f>+'Access-Ago'!A20</f>
        <v>12104</v>
      </c>
      <c r="B20" s="32" t="str">
        <f>+'Access-Ago'!B20</f>
        <v>TRIBUNAL REGIONAL FEDERAL DA 3A. REGIAO</v>
      </c>
      <c r="C20" s="31" t="str">
        <f>CONCATENATE('Access-Ago'!C20,".",'Access-Ago'!D20)</f>
        <v>02.122</v>
      </c>
      <c r="D20" s="31" t="str">
        <f>CONCATENATE('Access-Ago'!E20,".",'Access-Ago'!G20)</f>
        <v>0569.15HG</v>
      </c>
      <c r="E20" s="32" t="str">
        <f>+'Access-Ago'!F20</f>
        <v>PRESTACAO JURISDICIONAL NA JUSTICA FEDERAL</v>
      </c>
      <c r="F20" s="32" t="str">
        <f>+'Access-Ago'!H20</f>
        <v>AQUISICAO DE IMOVEIS PARA FUNCIONAMENTO DO TRF3 DA 3. REGIAO</v>
      </c>
      <c r="G20" s="31" t="str">
        <f>IF('Access-Ago'!I20="1","F","S")</f>
        <v>F</v>
      </c>
      <c r="H20" s="31" t="str">
        <f>+'Access-Ago'!J20</f>
        <v>0181</v>
      </c>
      <c r="I20" s="32" t="str">
        <f>+'Access-Ago'!K20</f>
        <v>RECURSOS DE CONVENIOS</v>
      </c>
      <c r="J20" s="31" t="str">
        <f>+'Access-Ago'!L20</f>
        <v>5</v>
      </c>
      <c r="K20" s="50"/>
      <c r="L20" s="50"/>
      <c r="M20" s="50"/>
      <c r="N20" s="50">
        <f t="shared" si="0"/>
        <v>0</v>
      </c>
      <c r="O20" s="50"/>
      <c r="P20" s="34">
        <f>'Access-Ago'!M20</f>
        <v>9000000</v>
      </c>
      <c r="Q20" s="34"/>
      <c r="R20" s="34">
        <f t="shared" si="1"/>
        <v>9000000</v>
      </c>
      <c r="S20" s="39">
        <f>'Access-Ago'!N20</f>
        <v>0</v>
      </c>
      <c r="T20" s="35">
        <f t="shared" si="2"/>
        <v>0</v>
      </c>
      <c r="U20" s="34">
        <f>'Access-Ago'!O20</f>
        <v>0</v>
      </c>
      <c r="V20" s="35">
        <f t="shared" si="3"/>
        <v>0</v>
      </c>
      <c r="W20" s="34">
        <f>'Access-Ago'!P20</f>
        <v>0</v>
      </c>
      <c r="X20" s="35">
        <f t="shared" si="4"/>
        <v>0</v>
      </c>
    </row>
    <row r="21" spans="1:24" ht="25.5" customHeight="1" x14ac:dyDescent="0.2">
      <c r="A21" s="31" t="str">
        <f>+'Access-Ago'!A21</f>
        <v>12104</v>
      </c>
      <c r="B21" s="32" t="str">
        <f>+'Access-Ago'!B21</f>
        <v>TRIBUNAL REGIONAL FEDERAL DA 3A. REGIAO</v>
      </c>
      <c r="C21" s="31" t="str">
        <f>CONCATENATE('Access-Ago'!C21,".",'Access-Ago'!D21)</f>
        <v>02.122</v>
      </c>
      <c r="D21" s="31" t="str">
        <f>CONCATENATE('Access-Ago'!E21,".",'Access-Ago'!G21)</f>
        <v>0569.15NZ</v>
      </c>
      <c r="E21" s="32" t="str">
        <f>+'Access-Ago'!F21</f>
        <v>PRESTACAO JURISDICIONAL NA JUSTICA FEDERAL</v>
      </c>
      <c r="F21" s="32" t="str">
        <f>+'Access-Ago'!H21</f>
        <v>REFORMA DO EDIFICIO-SEDE DO TRIBUNAL REGIONAL FEDERAL DA 3.</v>
      </c>
      <c r="G21" s="31" t="str">
        <f>IF('Access-Ago'!I21="1","F","S")</f>
        <v>F</v>
      </c>
      <c r="H21" s="31" t="str">
        <f>+'Access-Ago'!J21</f>
        <v>0100</v>
      </c>
      <c r="I21" s="32" t="str">
        <f>+'Access-Ago'!K21</f>
        <v>RECURSOS ORDINARIOS</v>
      </c>
      <c r="J21" s="31" t="str">
        <f>+'Access-Ago'!L21</f>
        <v>4</v>
      </c>
      <c r="K21" s="50"/>
      <c r="L21" s="50"/>
      <c r="M21" s="50"/>
      <c r="N21" s="50">
        <f t="shared" si="0"/>
        <v>0</v>
      </c>
      <c r="O21" s="50"/>
      <c r="P21" s="34">
        <f>'Access-Ago'!M21</f>
        <v>0</v>
      </c>
      <c r="Q21" s="34"/>
      <c r="R21" s="34">
        <f t="shared" si="1"/>
        <v>0</v>
      </c>
      <c r="S21" s="39">
        <f>'Access-Ago'!N21</f>
        <v>0</v>
      </c>
      <c r="T21" s="35">
        <f t="shared" si="2"/>
        <v>0</v>
      </c>
      <c r="U21" s="34">
        <f>'Access-Ago'!O21</f>
        <v>0</v>
      </c>
      <c r="V21" s="35">
        <f t="shared" si="3"/>
        <v>0</v>
      </c>
      <c r="W21" s="34">
        <f>'Access-Ago'!P21</f>
        <v>0</v>
      </c>
      <c r="X21" s="35">
        <f t="shared" si="4"/>
        <v>0</v>
      </c>
    </row>
    <row r="22" spans="1:24" ht="25.5" customHeight="1" x14ac:dyDescent="0.2">
      <c r="A22" s="31" t="str">
        <f>+'Access-Ago'!A22</f>
        <v>12104</v>
      </c>
      <c r="B22" s="32" t="str">
        <f>+'Access-Ago'!B22</f>
        <v>TRIBUNAL REGIONAL FEDERAL DA 3A. REGIAO</v>
      </c>
      <c r="C22" s="31" t="str">
        <f>CONCATENATE('Access-Ago'!C22,".",'Access-Ago'!D22)</f>
        <v>02.122</v>
      </c>
      <c r="D22" s="31" t="str">
        <f>CONCATENATE('Access-Ago'!E22,".",'Access-Ago'!G22)</f>
        <v>0569.20TP</v>
      </c>
      <c r="E22" s="32" t="str">
        <f>+'Access-Ago'!F22</f>
        <v>PRESTACAO JURISDICIONAL NA JUSTICA FEDERAL</v>
      </c>
      <c r="F22" s="32" t="str">
        <f>+'Access-Ago'!H22</f>
        <v>PESSOAL ATIVO DA UNIAO</v>
      </c>
      <c r="G22" s="31" t="str">
        <f>IF('Access-Ago'!I22="1","F","S")</f>
        <v>F</v>
      </c>
      <c r="H22" s="31" t="str">
        <f>+'Access-Ago'!J22</f>
        <v>0100</v>
      </c>
      <c r="I22" s="32" t="str">
        <f>+'Access-Ago'!K22</f>
        <v>RECURSOS ORDINARIOS</v>
      </c>
      <c r="J22" s="31" t="str">
        <f>+'Access-Ago'!L22</f>
        <v>1</v>
      </c>
      <c r="K22" s="50"/>
      <c r="L22" s="50"/>
      <c r="M22" s="50"/>
      <c r="N22" s="50">
        <f t="shared" si="0"/>
        <v>0</v>
      </c>
      <c r="O22" s="50"/>
      <c r="P22" s="34">
        <f>'Access-Ago'!M22</f>
        <v>246033342.65000001</v>
      </c>
      <c r="Q22" s="34"/>
      <c r="R22" s="34">
        <f t="shared" si="1"/>
        <v>246033342.65000001</v>
      </c>
      <c r="S22" s="39">
        <f>'Access-Ago'!N22</f>
        <v>243718358.78999999</v>
      </c>
      <c r="T22" s="35">
        <f t="shared" si="2"/>
        <v>0.99059077182358468</v>
      </c>
      <c r="U22" s="34">
        <f>'Access-Ago'!O22</f>
        <v>243712696.56999999</v>
      </c>
      <c r="V22" s="35">
        <f t="shared" si="3"/>
        <v>0.99056775778841777</v>
      </c>
      <c r="W22" s="34">
        <f>'Access-Ago'!P22</f>
        <v>241977778.63</v>
      </c>
      <c r="X22" s="35">
        <f t="shared" si="4"/>
        <v>0.98351620159967779</v>
      </c>
    </row>
    <row r="23" spans="1:24" ht="25.5" customHeight="1" x14ac:dyDescent="0.2">
      <c r="A23" s="31" t="str">
        <f>+'Access-Ago'!A23</f>
        <v>12104</v>
      </c>
      <c r="B23" s="32" t="str">
        <f>+'Access-Ago'!B23</f>
        <v>TRIBUNAL REGIONAL FEDERAL DA 3A. REGIAO</v>
      </c>
      <c r="C23" s="31" t="str">
        <f>CONCATENATE('Access-Ago'!C23,".",'Access-Ago'!D23)</f>
        <v>02.122</v>
      </c>
      <c r="D23" s="31" t="str">
        <f>CONCATENATE('Access-Ago'!E23,".",'Access-Ago'!G23)</f>
        <v>0569.216H</v>
      </c>
      <c r="E23" s="32" t="str">
        <f>+'Access-Ago'!F23</f>
        <v>PRESTACAO JURISDICIONAL NA JUSTICA FEDERAL</v>
      </c>
      <c r="F23" s="32" t="str">
        <f>+'Access-Ago'!H23</f>
        <v>AJUDA DE CUSTO PARA MORADIA OU AUXILIO-MORADIA A AGENTES PUB</v>
      </c>
      <c r="G23" s="31" t="str">
        <f>IF('Access-Ago'!I23="1","F","S")</f>
        <v>F</v>
      </c>
      <c r="H23" s="31" t="str">
        <f>+'Access-Ago'!J23</f>
        <v>0100</v>
      </c>
      <c r="I23" s="32" t="str">
        <f>+'Access-Ago'!K23</f>
        <v>RECURSOS ORDINARIOS</v>
      </c>
      <c r="J23" s="31" t="str">
        <f>+'Access-Ago'!L23</f>
        <v>3</v>
      </c>
      <c r="K23" s="50"/>
      <c r="L23" s="50"/>
      <c r="M23" s="50"/>
      <c r="N23" s="50">
        <f t="shared" si="0"/>
        <v>0</v>
      </c>
      <c r="O23" s="50"/>
      <c r="P23" s="34">
        <f>'Access-Ago'!M23</f>
        <v>2303742</v>
      </c>
      <c r="Q23" s="34"/>
      <c r="R23" s="34">
        <f t="shared" si="1"/>
        <v>2303742</v>
      </c>
      <c r="S23" s="39">
        <f>'Access-Ago'!N23</f>
        <v>1533118.36</v>
      </c>
      <c r="T23" s="35">
        <f t="shared" si="2"/>
        <v>0.66549047593003041</v>
      </c>
      <c r="U23" s="34">
        <f>'Access-Ago'!O23</f>
        <v>1533118.36</v>
      </c>
      <c r="V23" s="35">
        <f t="shared" si="3"/>
        <v>0.66549047593003041</v>
      </c>
      <c r="W23" s="34">
        <f>'Access-Ago'!P23</f>
        <v>1533118.36</v>
      </c>
      <c r="X23" s="35">
        <f t="shared" si="4"/>
        <v>0.66549047593003041</v>
      </c>
    </row>
    <row r="24" spans="1:24" ht="25.5" customHeight="1" x14ac:dyDescent="0.2">
      <c r="A24" s="31" t="str">
        <f>+'Access-Ago'!A24</f>
        <v>12104</v>
      </c>
      <c r="B24" s="32" t="str">
        <f>+'Access-Ago'!B24</f>
        <v>TRIBUNAL REGIONAL FEDERAL DA 3A. REGIAO</v>
      </c>
      <c r="C24" s="31" t="str">
        <f>CONCATENATE('Access-Ago'!C24,".",'Access-Ago'!D24)</f>
        <v>02.126</v>
      </c>
      <c r="D24" s="31" t="str">
        <f>CONCATENATE('Access-Ago'!E24,".",'Access-Ago'!G24)</f>
        <v>0569.151W</v>
      </c>
      <c r="E24" s="32" t="str">
        <f>+'Access-Ago'!F24</f>
        <v>PRESTACAO JURISDICIONAL NA JUSTICA FEDERAL</v>
      </c>
      <c r="F24" s="32" t="str">
        <f>+'Access-Ago'!H24</f>
        <v>DESENVOLVIMENTO E IMPLANTACAO DO SISTEMA PROCESSO JUDICIAL E</v>
      </c>
      <c r="G24" s="31" t="str">
        <f>IF('Access-Ago'!I24="1","F","S")</f>
        <v>F</v>
      </c>
      <c r="H24" s="31" t="str">
        <f>+'Access-Ago'!J24</f>
        <v>0100</v>
      </c>
      <c r="I24" s="32" t="str">
        <f>+'Access-Ago'!K24</f>
        <v>RECURSOS ORDINARIOS</v>
      </c>
      <c r="J24" s="31" t="str">
        <f>+'Access-Ago'!L24</f>
        <v>3</v>
      </c>
      <c r="K24" s="50"/>
      <c r="L24" s="50"/>
      <c r="M24" s="50"/>
      <c r="N24" s="50">
        <f t="shared" si="0"/>
        <v>0</v>
      </c>
      <c r="O24" s="50"/>
      <c r="P24" s="34">
        <f>'Access-Ago'!M24</f>
        <v>660997</v>
      </c>
      <c r="Q24" s="34"/>
      <c r="R24" s="34">
        <f t="shared" si="1"/>
        <v>660997</v>
      </c>
      <c r="S24" s="39">
        <f>'Access-Ago'!N24</f>
        <v>623888.19999999995</v>
      </c>
      <c r="T24" s="35">
        <f t="shared" si="2"/>
        <v>0.94385935185787528</v>
      </c>
      <c r="U24" s="34">
        <f>'Access-Ago'!O24</f>
        <v>494498.3</v>
      </c>
      <c r="V24" s="35">
        <f t="shared" si="3"/>
        <v>0.74810974936346153</v>
      </c>
      <c r="W24" s="34">
        <f>'Access-Ago'!P24</f>
        <v>483920.44</v>
      </c>
      <c r="X24" s="35">
        <f t="shared" si="4"/>
        <v>0.73210686281480852</v>
      </c>
    </row>
    <row r="25" spans="1:24" ht="25.5" customHeight="1" x14ac:dyDescent="0.2">
      <c r="A25" s="31" t="str">
        <f>+'Access-Ago'!A25</f>
        <v>12104</v>
      </c>
      <c r="B25" s="32" t="str">
        <f>+'Access-Ago'!B25</f>
        <v>TRIBUNAL REGIONAL FEDERAL DA 3A. REGIAO</v>
      </c>
      <c r="C25" s="31" t="str">
        <f>CONCATENATE('Access-Ago'!C25,".",'Access-Ago'!D25)</f>
        <v>02.131</v>
      </c>
      <c r="D25" s="31" t="str">
        <f>CONCATENATE('Access-Ago'!E25,".",'Access-Ago'!G25)</f>
        <v>0569.2549</v>
      </c>
      <c r="E25" s="32" t="str">
        <f>+'Access-Ago'!F25</f>
        <v>PRESTACAO JURISDICIONAL NA JUSTICA FEDERAL</v>
      </c>
      <c r="F25" s="32" t="str">
        <f>+'Access-Ago'!H25</f>
        <v>COMUNICACAO E DIVULGACAO INSTITUCIONAL</v>
      </c>
      <c r="G25" s="31" t="str">
        <f>IF('Access-Ago'!I25="1","F","S")</f>
        <v>F</v>
      </c>
      <c r="H25" s="31" t="str">
        <f>+'Access-Ago'!J25</f>
        <v>0100</v>
      </c>
      <c r="I25" s="32" t="str">
        <f>+'Access-Ago'!K25</f>
        <v>RECURSOS ORDINARIOS</v>
      </c>
      <c r="J25" s="31" t="str">
        <f>+'Access-Ago'!L25</f>
        <v>3</v>
      </c>
      <c r="K25" s="50"/>
      <c r="L25" s="50"/>
      <c r="M25" s="50"/>
      <c r="N25" s="50">
        <f t="shared" si="0"/>
        <v>0</v>
      </c>
      <c r="O25" s="50"/>
      <c r="P25" s="34">
        <f>'Access-Ago'!M25</f>
        <v>432274</v>
      </c>
      <c r="Q25" s="34"/>
      <c r="R25" s="34">
        <f t="shared" si="1"/>
        <v>432274</v>
      </c>
      <c r="S25" s="39">
        <f>'Access-Ago'!N25</f>
        <v>420233</v>
      </c>
      <c r="T25" s="35">
        <f t="shared" si="2"/>
        <v>0.97214498211782341</v>
      </c>
      <c r="U25" s="34">
        <f>'Access-Ago'!O25</f>
        <v>280915.90999999997</v>
      </c>
      <c r="V25" s="35">
        <f t="shared" si="3"/>
        <v>0.64985613291569688</v>
      </c>
      <c r="W25" s="34">
        <f>'Access-Ago'!P25</f>
        <v>242591.88</v>
      </c>
      <c r="X25" s="35">
        <f t="shared" si="4"/>
        <v>0.56119933190522675</v>
      </c>
    </row>
    <row r="26" spans="1:24" ht="25.5" customHeight="1" x14ac:dyDescent="0.2">
      <c r="A26" s="31" t="str">
        <f>+'Access-Ago'!A26</f>
        <v>12104</v>
      </c>
      <c r="B26" s="32" t="str">
        <f>+'Access-Ago'!B26</f>
        <v>TRIBUNAL REGIONAL FEDERAL DA 3A. REGIAO</v>
      </c>
      <c r="C26" s="31" t="str">
        <f>CONCATENATE('Access-Ago'!C26,".",'Access-Ago'!D26)</f>
        <v>02.301</v>
      </c>
      <c r="D26" s="31" t="str">
        <f>CONCATENATE('Access-Ago'!E26,".",'Access-Ago'!G26)</f>
        <v>0569.2004</v>
      </c>
      <c r="E26" s="32" t="str">
        <f>+'Access-Ago'!F26</f>
        <v>PRESTACAO JURISDICIONAL NA JUSTICA FEDERAL</v>
      </c>
      <c r="F26" s="32" t="str">
        <f>+'Access-Ago'!H26</f>
        <v>ASSISTENCIA MEDICA E ODONTOLOGICA AOS SERVIDORES CIVIS, EMPR</v>
      </c>
      <c r="G26" s="31" t="str">
        <f>IF('Access-Ago'!I26="1","F","S")</f>
        <v>S</v>
      </c>
      <c r="H26" s="31" t="str">
        <f>+'Access-Ago'!J26</f>
        <v>0100</v>
      </c>
      <c r="I26" s="32" t="str">
        <f>+'Access-Ago'!K26</f>
        <v>RECURSOS ORDINARIOS</v>
      </c>
      <c r="J26" s="31" t="str">
        <f>+'Access-Ago'!L26</f>
        <v>4</v>
      </c>
      <c r="K26" s="50"/>
      <c r="L26" s="50"/>
      <c r="M26" s="50"/>
      <c r="N26" s="50">
        <f t="shared" si="0"/>
        <v>0</v>
      </c>
      <c r="O26" s="50"/>
      <c r="P26" s="34">
        <f>'Access-Ago'!M26</f>
        <v>15000</v>
      </c>
      <c r="Q26" s="34"/>
      <c r="R26" s="34">
        <f t="shared" si="1"/>
        <v>15000</v>
      </c>
      <c r="S26" s="39">
        <f>'Access-Ago'!N26</f>
        <v>0</v>
      </c>
      <c r="T26" s="35">
        <f t="shared" si="2"/>
        <v>0</v>
      </c>
      <c r="U26" s="34">
        <f>'Access-Ago'!O26</f>
        <v>0</v>
      </c>
      <c r="V26" s="35">
        <f t="shared" si="3"/>
        <v>0</v>
      </c>
      <c r="W26" s="34">
        <f>'Access-Ago'!P26</f>
        <v>0</v>
      </c>
      <c r="X26" s="35">
        <f t="shared" si="4"/>
        <v>0</v>
      </c>
    </row>
    <row r="27" spans="1:24" ht="25.5" customHeight="1" x14ac:dyDescent="0.2">
      <c r="A27" s="31" t="str">
        <f>+'Access-Ago'!A27</f>
        <v>12104</v>
      </c>
      <c r="B27" s="32" t="str">
        <f>+'Access-Ago'!B27</f>
        <v>TRIBUNAL REGIONAL FEDERAL DA 3A. REGIAO</v>
      </c>
      <c r="C27" s="31" t="str">
        <f>CONCATENATE('Access-Ago'!C27,".",'Access-Ago'!D27)</f>
        <v>02.301</v>
      </c>
      <c r="D27" s="31" t="str">
        <f>CONCATENATE('Access-Ago'!E27,".",'Access-Ago'!G27)</f>
        <v>0569.2004</v>
      </c>
      <c r="E27" s="32" t="str">
        <f>+'Access-Ago'!F27</f>
        <v>PRESTACAO JURISDICIONAL NA JUSTICA FEDERAL</v>
      </c>
      <c r="F27" s="32" t="str">
        <f>+'Access-Ago'!H27</f>
        <v>ASSISTENCIA MEDICA E ODONTOLOGICA AOS SERVIDORES CIVIS, EMPR</v>
      </c>
      <c r="G27" s="31" t="str">
        <f>IF('Access-Ago'!I27="1","F","S")</f>
        <v>S</v>
      </c>
      <c r="H27" s="31" t="str">
        <f>+'Access-Ago'!J27</f>
        <v>0100</v>
      </c>
      <c r="I27" s="32" t="str">
        <f>+'Access-Ago'!K27</f>
        <v>RECURSOS ORDINARIOS</v>
      </c>
      <c r="J27" s="31" t="str">
        <f>+'Access-Ago'!L27</f>
        <v>3</v>
      </c>
      <c r="K27" s="50"/>
      <c r="L27" s="50"/>
      <c r="M27" s="50"/>
      <c r="N27" s="50">
        <f t="shared" si="0"/>
        <v>0</v>
      </c>
      <c r="O27" s="50"/>
      <c r="P27" s="34">
        <f>'Access-Ago'!M27</f>
        <v>11979420</v>
      </c>
      <c r="Q27" s="34"/>
      <c r="R27" s="34">
        <f t="shared" si="1"/>
        <v>11979420</v>
      </c>
      <c r="S27" s="39">
        <f>'Access-Ago'!N27</f>
        <v>11891956.560000001</v>
      </c>
      <c r="T27" s="35">
        <f t="shared" si="2"/>
        <v>0.99269885854240025</v>
      </c>
      <c r="U27" s="34">
        <f>'Access-Ago'!O27</f>
        <v>6934266.5</v>
      </c>
      <c r="V27" s="35">
        <f t="shared" si="3"/>
        <v>0.57884826644361742</v>
      </c>
      <c r="W27" s="34">
        <f>'Access-Ago'!P27</f>
        <v>6934266.5</v>
      </c>
      <c r="X27" s="35">
        <f t="shared" si="4"/>
        <v>0.57884826644361742</v>
      </c>
    </row>
    <row r="28" spans="1:24" ht="25.5" customHeight="1" x14ac:dyDescent="0.2">
      <c r="A28" s="31" t="str">
        <f>+'Access-Ago'!A28</f>
        <v>12104</v>
      </c>
      <c r="B28" s="32" t="str">
        <f>+'Access-Ago'!B28</f>
        <v>TRIBUNAL REGIONAL FEDERAL DA 3A. REGIAO</v>
      </c>
      <c r="C28" s="31" t="str">
        <f>CONCATENATE('Access-Ago'!C28,".",'Access-Ago'!D28)</f>
        <v>02.331</v>
      </c>
      <c r="D28" s="31" t="str">
        <f>CONCATENATE('Access-Ago'!E28,".",'Access-Ago'!G28)</f>
        <v>0569.00M1</v>
      </c>
      <c r="E28" s="32" t="str">
        <f>+'Access-Ago'!F28</f>
        <v>PRESTACAO JURISDICIONAL NA JUSTICA FEDERAL</v>
      </c>
      <c r="F28" s="32" t="str">
        <f>+'Access-Ago'!H28</f>
        <v>BENEFICIOS ASSISTENCIAIS DECORRENTES DO AUXILIO-FUNERAL E NA</v>
      </c>
      <c r="G28" s="31" t="str">
        <f>IF('Access-Ago'!I28="1","F","S")</f>
        <v>F</v>
      </c>
      <c r="H28" s="31" t="str">
        <f>+'Access-Ago'!J28</f>
        <v>0100</v>
      </c>
      <c r="I28" s="32" t="str">
        <f>+'Access-Ago'!K28</f>
        <v>RECURSOS ORDINARIOS</v>
      </c>
      <c r="J28" s="31" t="str">
        <f>+'Access-Ago'!L28</f>
        <v>3</v>
      </c>
      <c r="K28" s="50"/>
      <c r="L28" s="50"/>
      <c r="M28" s="50"/>
      <c r="N28" s="50">
        <f t="shared" si="0"/>
        <v>0</v>
      </c>
      <c r="O28" s="50"/>
      <c r="P28" s="34">
        <f>'Access-Ago'!M28</f>
        <v>61098.07</v>
      </c>
      <c r="Q28" s="34"/>
      <c r="R28" s="34">
        <f t="shared" si="1"/>
        <v>61098.07</v>
      </c>
      <c r="S28" s="34">
        <f>'Access-Ago'!N28</f>
        <v>61098.07</v>
      </c>
      <c r="T28" s="35">
        <f t="shared" si="2"/>
        <v>1</v>
      </c>
      <c r="U28" s="34">
        <f>'Access-Ago'!O28</f>
        <v>61098.07</v>
      </c>
      <c r="V28" s="35">
        <f t="shared" si="3"/>
        <v>1</v>
      </c>
      <c r="W28" s="34">
        <f>'Access-Ago'!P28</f>
        <v>61098.07</v>
      </c>
      <c r="X28" s="35">
        <f t="shared" si="4"/>
        <v>1</v>
      </c>
    </row>
    <row r="29" spans="1:24" ht="25.5" customHeight="1" x14ac:dyDescent="0.2">
      <c r="A29" s="31" t="str">
        <f>+'Access-Ago'!A29</f>
        <v>12104</v>
      </c>
      <c r="B29" s="32" t="str">
        <f>+'Access-Ago'!B29</f>
        <v>TRIBUNAL REGIONAL FEDERAL DA 3A. REGIAO</v>
      </c>
      <c r="C29" s="31" t="str">
        <f>CONCATENATE('Access-Ago'!C29,".",'Access-Ago'!D29)</f>
        <v>02.331</v>
      </c>
      <c r="D29" s="31" t="str">
        <f>CONCATENATE('Access-Ago'!E29,".",'Access-Ago'!G29)</f>
        <v>0569.2010</v>
      </c>
      <c r="E29" s="32" t="str">
        <f>+'Access-Ago'!F29</f>
        <v>PRESTACAO JURISDICIONAL NA JUSTICA FEDERAL</v>
      </c>
      <c r="F29" s="32" t="str">
        <f>+'Access-Ago'!H29</f>
        <v>ASSISTENCIA PRE-ESCOLAR AOS DEPENDENTES DOS SERVIDORES CIVIS</v>
      </c>
      <c r="G29" s="31" t="str">
        <f>IF('Access-Ago'!I29="1","F","S")</f>
        <v>F</v>
      </c>
      <c r="H29" s="31" t="str">
        <f>+'Access-Ago'!J29</f>
        <v>0100</v>
      </c>
      <c r="I29" s="32" t="str">
        <f>+'Access-Ago'!K29</f>
        <v>RECURSOS ORDINARIOS</v>
      </c>
      <c r="J29" s="31" t="str">
        <f>+'Access-Ago'!L29</f>
        <v>3</v>
      </c>
      <c r="K29" s="50"/>
      <c r="L29" s="50"/>
      <c r="M29" s="50"/>
      <c r="N29" s="50">
        <f t="shared" si="0"/>
        <v>0</v>
      </c>
      <c r="O29" s="50"/>
      <c r="P29" s="34">
        <f>'Access-Ago'!M29</f>
        <v>2063448</v>
      </c>
      <c r="Q29" s="34"/>
      <c r="R29" s="34">
        <f t="shared" si="1"/>
        <v>2063448</v>
      </c>
      <c r="S29" s="34">
        <f>'Access-Ago'!N29</f>
        <v>2063448</v>
      </c>
      <c r="T29" s="35">
        <f t="shared" si="2"/>
        <v>1</v>
      </c>
      <c r="U29" s="34">
        <f>'Access-Ago'!O29</f>
        <v>1411281</v>
      </c>
      <c r="V29" s="35">
        <f t="shared" si="3"/>
        <v>0.68394308943089432</v>
      </c>
      <c r="W29" s="34">
        <f>'Access-Ago'!P29</f>
        <v>1411281</v>
      </c>
      <c r="X29" s="35">
        <f t="shared" si="4"/>
        <v>0.68394308943089432</v>
      </c>
    </row>
    <row r="30" spans="1:24" ht="25.5" customHeight="1" x14ac:dyDescent="0.2">
      <c r="A30" s="31" t="str">
        <f>+'Access-Ago'!A30</f>
        <v>12104</v>
      </c>
      <c r="B30" s="32" t="str">
        <f>+'Access-Ago'!B30</f>
        <v>TRIBUNAL REGIONAL FEDERAL DA 3A. REGIAO</v>
      </c>
      <c r="C30" s="31" t="str">
        <f>CONCATENATE('Access-Ago'!C30,".",'Access-Ago'!D30)</f>
        <v>02.331</v>
      </c>
      <c r="D30" s="31" t="str">
        <f>CONCATENATE('Access-Ago'!E30,".",'Access-Ago'!G30)</f>
        <v>0569.2011</v>
      </c>
      <c r="E30" s="32" t="str">
        <f>+'Access-Ago'!F30</f>
        <v>PRESTACAO JURISDICIONAL NA JUSTICA FEDERAL</v>
      </c>
      <c r="F30" s="32" t="str">
        <f>+'Access-Ago'!H30</f>
        <v>AUXILIO-TRANSPORTE AOS SERVIDORES CIVIS, EMPREGADOS E MILITA</v>
      </c>
      <c r="G30" s="31" t="str">
        <f>IF('Access-Ago'!I30="1","F","S")</f>
        <v>F</v>
      </c>
      <c r="H30" s="31" t="str">
        <f>+'Access-Ago'!J30</f>
        <v>0100</v>
      </c>
      <c r="I30" s="32" t="str">
        <f>+'Access-Ago'!K30</f>
        <v>RECURSOS ORDINARIOS</v>
      </c>
      <c r="J30" s="31" t="str">
        <f>+'Access-Ago'!L30</f>
        <v>3</v>
      </c>
      <c r="K30" s="50"/>
      <c r="L30" s="50"/>
      <c r="M30" s="50"/>
      <c r="N30" s="50">
        <f t="shared" si="0"/>
        <v>0</v>
      </c>
      <c r="O30" s="50"/>
      <c r="P30" s="34">
        <f>'Access-Ago'!M30</f>
        <v>1271000</v>
      </c>
      <c r="Q30" s="34"/>
      <c r="R30" s="34">
        <f t="shared" si="1"/>
        <v>1271000</v>
      </c>
      <c r="S30" s="34">
        <f>'Access-Ago'!N30</f>
        <v>1271000</v>
      </c>
      <c r="T30" s="35">
        <f t="shared" si="2"/>
        <v>1</v>
      </c>
      <c r="U30" s="34">
        <f>'Access-Ago'!O30</f>
        <v>691917.16</v>
      </c>
      <c r="V30" s="35">
        <f t="shared" si="3"/>
        <v>0.54438800944138477</v>
      </c>
      <c r="W30" s="34">
        <f>'Access-Ago'!P30</f>
        <v>691917.16</v>
      </c>
      <c r="X30" s="35">
        <f t="shared" si="4"/>
        <v>0.54438800944138477</v>
      </c>
    </row>
    <row r="31" spans="1:24" ht="25.5" customHeight="1" x14ac:dyDescent="0.2">
      <c r="A31" s="31" t="str">
        <f>+'Access-Ago'!A31</f>
        <v>12104</v>
      </c>
      <c r="B31" s="32" t="str">
        <f>+'Access-Ago'!B31</f>
        <v>TRIBUNAL REGIONAL FEDERAL DA 3A. REGIAO</v>
      </c>
      <c r="C31" s="31" t="str">
        <f>CONCATENATE('Access-Ago'!C31,".",'Access-Ago'!D31)</f>
        <v>02.331</v>
      </c>
      <c r="D31" s="31" t="str">
        <f>CONCATENATE('Access-Ago'!E31,".",'Access-Ago'!G31)</f>
        <v>0569.2012</v>
      </c>
      <c r="E31" s="32" t="str">
        <f>+'Access-Ago'!F31</f>
        <v>PRESTACAO JURISDICIONAL NA JUSTICA FEDERAL</v>
      </c>
      <c r="F31" s="32" t="str">
        <f>+'Access-Ago'!H31</f>
        <v>AUXILIO-ALIMENTACAO AOS SERVIDORES CIVIS, EMPREGADOS E MILIT</v>
      </c>
      <c r="G31" s="31" t="str">
        <f>IF('Access-Ago'!I31="1","F","S")</f>
        <v>F</v>
      </c>
      <c r="H31" s="31" t="str">
        <f>+'Access-Ago'!J31</f>
        <v>0100</v>
      </c>
      <c r="I31" s="32" t="str">
        <f>+'Access-Ago'!K31</f>
        <v>RECURSOS ORDINARIOS</v>
      </c>
      <c r="J31" s="31" t="str">
        <f>+'Access-Ago'!L31</f>
        <v>3</v>
      </c>
      <c r="K31" s="50"/>
      <c r="L31" s="50"/>
      <c r="M31" s="50"/>
      <c r="N31" s="50">
        <f t="shared" si="0"/>
        <v>0</v>
      </c>
      <c r="O31" s="50"/>
      <c r="P31" s="34">
        <f>'Access-Ago'!M31</f>
        <v>19423248</v>
      </c>
      <c r="Q31" s="34"/>
      <c r="R31" s="34">
        <f t="shared" si="1"/>
        <v>19423248</v>
      </c>
      <c r="S31" s="34">
        <f>'Access-Ago'!N31</f>
        <v>19423248</v>
      </c>
      <c r="T31" s="35">
        <f t="shared" si="2"/>
        <v>1</v>
      </c>
      <c r="U31" s="34">
        <f>'Access-Ago'!O31</f>
        <v>12938299.439999999</v>
      </c>
      <c r="V31" s="35">
        <f t="shared" si="3"/>
        <v>0.66612440102705783</v>
      </c>
      <c r="W31" s="34">
        <f>'Access-Ago'!P31</f>
        <v>12938299.439999999</v>
      </c>
      <c r="X31" s="35">
        <f t="shared" si="4"/>
        <v>0.66612440102705783</v>
      </c>
    </row>
    <row r="32" spans="1:24" ht="25.5" customHeight="1" x14ac:dyDescent="0.2">
      <c r="A32" s="31" t="str">
        <f>+'Access-Ago'!A32</f>
        <v>12104</v>
      </c>
      <c r="B32" s="32" t="str">
        <f>+'Access-Ago'!B32</f>
        <v>TRIBUNAL REGIONAL FEDERAL DA 3A. REGIAO</v>
      </c>
      <c r="C32" s="31" t="str">
        <f>CONCATENATE('Access-Ago'!C32,".",'Access-Ago'!D32)</f>
        <v>02.846</v>
      </c>
      <c r="D32" s="31" t="str">
        <f>CONCATENATE('Access-Ago'!E32,".",'Access-Ago'!G32)</f>
        <v>0569.09HB</v>
      </c>
      <c r="E32" s="32" t="str">
        <f>+'Access-Ago'!F32</f>
        <v>PRESTACAO JURISDICIONAL NA JUSTICA FEDERAL</v>
      </c>
      <c r="F32" s="32" t="str">
        <f>+'Access-Ago'!H32</f>
        <v>CONTRIBUICAO DA UNIAO, DE SUAS AUTARQUIAS E FUNDACOES PARA O</v>
      </c>
      <c r="G32" s="31" t="str">
        <f>IF('Access-Ago'!I32="1","F","S")</f>
        <v>F</v>
      </c>
      <c r="H32" s="31" t="str">
        <f>+'Access-Ago'!J32</f>
        <v>0100</v>
      </c>
      <c r="I32" s="32" t="str">
        <f>+'Access-Ago'!K32</f>
        <v>RECURSOS ORDINARIOS</v>
      </c>
      <c r="J32" s="31" t="str">
        <f>+'Access-Ago'!L32</f>
        <v>1</v>
      </c>
      <c r="K32" s="50"/>
      <c r="L32" s="50"/>
      <c r="M32" s="50"/>
      <c r="N32" s="50">
        <f t="shared" si="0"/>
        <v>0</v>
      </c>
      <c r="O32" s="50"/>
      <c r="P32" s="34">
        <f>'Access-Ago'!M32</f>
        <v>40329974.93</v>
      </c>
      <c r="Q32" s="34"/>
      <c r="R32" s="34">
        <f t="shared" si="1"/>
        <v>40329974.93</v>
      </c>
      <c r="S32" s="34">
        <f>'Access-Ago'!N32</f>
        <v>40329974.93</v>
      </c>
      <c r="T32" s="35">
        <f t="shared" si="2"/>
        <v>1</v>
      </c>
      <c r="U32" s="34">
        <f>'Access-Ago'!O32</f>
        <v>40329974.93</v>
      </c>
      <c r="V32" s="35">
        <f t="shared" si="3"/>
        <v>1</v>
      </c>
      <c r="W32" s="34">
        <f>'Access-Ago'!P32</f>
        <v>40329974.93</v>
      </c>
      <c r="X32" s="35">
        <f t="shared" si="4"/>
        <v>1</v>
      </c>
    </row>
    <row r="33" spans="1:24" ht="25.5" customHeight="1" x14ac:dyDescent="0.2">
      <c r="A33" s="31" t="str">
        <f>+'Access-Ago'!A33</f>
        <v>12104</v>
      </c>
      <c r="B33" s="32" t="str">
        <f>+'Access-Ago'!B33</f>
        <v>TRIBUNAL REGIONAL FEDERAL DA 3A. REGIAO</v>
      </c>
      <c r="C33" s="31" t="str">
        <f>CONCATENATE('Access-Ago'!C33,".",'Access-Ago'!D33)</f>
        <v>09.272</v>
      </c>
      <c r="D33" s="31" t="str">
        <f>CONCATENATE('Access-Ago'!E33,".",'Access-Ago'!G33)</f>
        <v>0089.0181</v>
      </c>
      <c r="E33" s="32" t="str">
        <f>+'Access-Ago'!F33</f>
        <v>PREVIDENCIA DE INATIVOS E PENSIONISTAS DA UNIAO</v>
      </c>
      <c r="F33" s="32" t="str">
        <f>+'Access-Ago'!H33</f>
        <v>APOSENTADORIAS E PENSOES - SERVIDORES CIVIS</v>
      </c>
      <c r="G33" s="31" t="str">
        <f>IF('Access-Ago'!I33="1","F","S")</f>
        <v>S</v>
      </c>
      <c r="H33" s="31" t="str">
        <f>+'Access-Ago'!J33</f>
        <v>0156</v>
      </c>
      <c r="I33" s="32" t="str">
        <f>+'Access-Ago'!K33</f>
        <v>CONTRIBUICAO PLANO SEGURIDADE SOCIAL SERVIDOR</v>
      </c>
      <c r="J33" s="31" t="str">
        <f>+'Access-Ago'!L33</f>
        <v>1</v>
      </c>
      <c r="K33" s="50"/>
      <c r="L33" s="50"/>
      <c r="M33" s="50"/>
      <c r="N33" s="50">
        <f t="shared" ref="N33:N34" si="5">+K33+L33-M33</f>
        <v>0</v>
      </c>
      <c r="O33" s="50"/>
      <c r="P33" s="34">
        <f>'Access-Ago'!M33</f>
        <v>10453718.800000001</v>
      </c>
      <c r="Q33" s="34"/>
      <c r="R33" s="34">
        <f t="shared" ref="R33:R34" si="6">N33-O33+P33</f>
        <v>10453718.800000001</v>
      </c>
      <c r="S33" s="34">
        <f>'Access-Ago'!N33</f>
        <v>10453718.800000001</v>
      </c>
      <c r="T33" s="35">
        <f t="shared" ref="T33:T34" si="7">IF(R33&gt;0,S33/R33,0)</f>
        <v>1</v>
      </c>
      <c r="U33" s="34">
        <f>'Access-Ago'!O33</f>
        <v>10453718.800000001</v>
      </c>
      <c r="V33" s="35">
        <f t="shared" ref="V33:V34" si="8">IF(R33&gt;0,U33/R33,0)</f>
        <v>1</v>
      </c>
      <c r="W33" s="34">
        <f>'Access-Ago'!P33</f>
        <v>9971801.1099999994</v>
      </c>
      <c r="X33" s="35">
        <f t="shared" ref="X33:X34" si="9">IF(R33&gt;0,W33/R33,0)</f>
        <v>0.95389988010773719</v>
      </c>
    </row>
    <row r="34" spans="1:24" ht="25.5" customHeight="1" thickBot="1" x14ac:dyDescent="0.25">
      <c r="A34" s="31" t="str">
        <f>+'Access-Ago'!A34</f>
        <v>12104</v>
      </c>
      <c r="B34" s="32" t="str">
        <f>+'Access-Ago'!B34</f>
        <v>TRIBUNAL REGIONAL FEDERAL DA 3A. REGIAO</v>
      </c>
      <c r="C34" s="31" t="str">
        <f>CONCATENATE('Access-Ago'!C34,".",'Access-Ago'!D34)</f>
        <v>09.272</v>
      </c>
      <c r="D34" s="31" t="str">
        <f>CONCATENATE('Access-Ago'!E34,".",'Access-Ago'!G34)</f>
        <v>0089.0181</v>
      </c>
      <c r="E34" s="32" t="str">
        <f>+'Access-Ago'!F34</f>
        <v>PREVIDENCIA DE INATIVOS E PENSIONISTAS DA UNIAO</v>
      </c>
      <c r="F34" s="32" t="str">
        <f>+'Access-Ago'!H34</f>
        <v>APOSENTADORIAS E PENSOES - SERVIDORES CIVIS</v>
      </c>
      <c r="G34" s="31" t="str">
        <f>IF('Access-Ago'!I34="1","F","S")</f>
        <v>S</v>
      </c>
      <c r="H34" s="31" t="str">
        <f>+'Access-Ago'!J34</f>
        <v>0169</v>
      </c>
      <c r="I34" s="32" t="str">
        <f>+'Access-Ago'!K34</f>
        <v>CONTRIB.PATRONAL P/PLANO DE SEGURID.SOC.SERV.</v>
      </c>
      <c r="J34" s="31" t="str">
        <f>+'Access-Ago'!L34</f>
        <v>1</v>
      </c>
      <c r="K34" s="50"/>
      <c r="L34" s="50"/>
      <c r="M34" s="50"/>
      <c r="N34" s="50">
        <f t="shared" si="5"/>
        <v>0</v>
      </c>
      <c r="O34" s="50"/>
      <c r="P34" s="34">
        <f>'Access-Ago'!M34</f>
        <v>55200000</v>
      </c>
      <c r="Q34" s="34"/>
      <c r="R34" s="34">
        <f t="shared" si="6"/>
        <v>55200000</v>
      </c>
      <c r="S34" s="34">
        <f>'Access-Ago'!N34</f>
        <v>55200000</v>
      </c>
      <c r="T34" s="35">
        <f t="shared" si="7"/>
        <v>1</v>
      </c>
      <c r="U34" s="34">
        <f>'Access-Ago'!O34</f>
        <v>55200000</v>
      </c>
      <c r="V34" s="35">
        <f t="shared" si="8"/>
        <v>1</v>
      </c>
      <c r="W34" s="34">
        <f>'Access-Ago'!P34</f>
        <v>55200000</v>
      </c>
      <c r="X34" s="35">
        <f t="shared" si="9"/>
        <v>1</v>
      </c>
    </row>
    <row r="35" spans="1:24" ht="25.5" customHeight="1" thickBot="1" x14ac:dyDescent="0.25">
      <c r="A35" s="67" t="s">
        <v>114</v>
      </c>
      <c r="B35" s="68"/>
      <c r="C35" s="68"/>
      <c r="D35" s="68"/>
      <c r="E35" s="68"/>
      <c r="F35" s="68"/>
      <c r="G35" s="68"/>
      <c r="H35" s="68"/>
      <c r="I35" s="68"/>
      <c r="J35" s="69"/>
      <c r="K35" s="36">
        <v>0</v>
      </c>
      <c r="L35" s="36">
        <v>0</v>
      </c>
      <c r="M35" s="36">
        <v>0</v>
      </c>
      <c r="N35" s="36">
        <v>0</v>
      </c>
      <c r="O35" s="36">
        <v>0</v>
      </c>
      <c r="P35" s="52">
        <f>SUM(P10:P34)</f>
        <v>463989262.44999999</v>
      </c>
      <c r="Q35" s="52">
        <f>SUM(Q10:Q34)</f>
        <v>0</v>
      </c>
      <c r="R35" s="52">
        <f>SUM(R10:R34)</f>
        <v>463989262.44999999</v>
      </c>
      <c r="S35" s="52">
        <f>SUM(S10:S34)</f>
        <v>435717061.63</v>
      </c>
      <c r="T35" s="43">
        <f t="shared" si="2"/>
        <v>0.93906712265125614</v>
      </c>
      <c r="U35" s="52">
        <f>SUM(U10:U34)</f>
        <v>399944690.05000007</v>
      </c>
      <c r="V35" s="43">
        <f t="shared" si="3"/>
        <v>0.86196971011392443</v>
      </c>
      <c r="W35" s="52">
        <f>SUM(W10:W34)</f>
        <v>396203718.33000004</v>
      </c>
      <c r="X35" s="43">
        <f t="shared" si="4"/>
        <v>0.85390708448279107</v>
      </c>
    </row>
    <row r="36" spans="1:24" ht="25.5" customHeight="1" x14ac:dyDescent="0.2">
      <c r="A36" s="7" t="s">
        <v>115</v>
      </c>
      <c r="B36" s="7"/>
      <c r="C36" s="7"/>
      <c r="D36" s="7"/>
      <c r="E36" s="7"/>
      <c r="F36" s="7"/>
      <c r="G36" s="7"/>
      <c r="H36" s="8"/>
      <c r="I36" s="8"/>
      <c r="J36" s="8"/>
      <c r="K36" s="7"/>
      <c r="L36" s="7"/>
      <c r="M36" s="7"/>
      <c r="N36" s="7"/>
      <c r="O36" s="7"/>
      <c r="P36" s="7"/>
      <c r="Q36" s="7"/>
      <c r="R36" s="7"/>
      <c r="S36" s="7"/>
      <c r="T36" s="7"/>
      <c r="U36" s="45"/>
      <c r="V36" s="7"/>
      <c r="W36" s="45"/>
      <c r="X36" s="7"/>
    </row>
    <row r="37" spans="1:24" ht="25.5" customHeight="1" x14ac:dyDescent="0.2">
      <c r="A37" s="7" t="s">
        <v>116</v>
      </c>
      <c r="B37" s="53"/>
      <c r="C37" s="7"/>
      <c r="D37" s="7"/>
      <c r="E37" s="7"/>
      <c r="F37" s="7"/>
      <c r="G37" s="7"/>
      <c r="H37" s="8"/>
      <c r="I37" s="8"/>
      <c r="J37" s="8"/>
      <c r="K37" s="7"/>
      <c r="L37" s="7"/>
      <c r="M37" s="7"/>
      <c r="N37" s="7"/>
      <c r="O37" s="7"/>
      <c r="P37" s="7"/>
      <c r="Q37" s="7"/>
      <c r="R37" s="7"/>
      <c r="S37" s="7"/>
      <c r="T37" s="7"/>
      <c r="U37" s="45"/>
      <c r="V37" s="7"/>
      <c r="W37" s="45"/>
      <c r="X37" s="7"/>
    </row>
    <row r="39" spans="1:24" ht="25.5" customHeight="1" x14ac:dyDescent="0.2">
      <c r="N39" s="4"/>
      <c r="O39" s="4"/>
      <c r="P39" s="4"/>
      <c r="Q39" s="4"/>
      <c r="R39" s="4"/>
      <c r="S39" s="4"/>
      <c r="T39" s="4"/>
    </row>
  </sheetData>
  <mergeCells count="17">
    <mergeCell ref="A35:J35"/>
    <mergeCell ref="S7:X7"/>
    <mergeCell ref="A8:B8"/>
    <mergeCell ref="C8:C9"/>
    <mergeCell ref="D8:D9"/>
    <mergeCell ref="E8:F8"/>
    <mergeCell ref="G8:G9"/>
    <mergeCell ref="H8:I8"/>
    <mergeCell ref="J8:J9"/>
    <mergeCell ref="A5:X5"/>
    <mergeCell ref="A7:J7"/>
    <mergeCell ref="K7:K8"/>
    <mergeCell ref="L7:M7"/>
    <mergeCell ref="N7:N8"/>
    <mergeCell ref="O7:O8"/>
    <mergeCell ref="P7:Q7"/>
    <mergeCell ref="R7:R8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scale="34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5"/>
  <sheetViews>
    <sheetView showGridLines="0" tabSelected="1" view="pageBreakPreview" topLeftCell="K24" zoomScaleNormal="75" zoomScaleSheetLayoutView="100" workbookViewId="0">
      <selection activeCell="O36" sqref="O36"/>
    </sheetView>
  </sheetViews>
  <sheetFormatPr defaultRowHeight="25.5" customHeight="1" x14ac:dyDescent="0.2"/>
  <cols>
    <col min="1" max="1" width="14.85546875" style="2" customWidth="1"/>
    <col min="2" max="2" width="39" style="2" customWidth="1"/>
    <col min="3" max="3" width="11.85546875" style="2" customWidth="1"/>
    <col min="4" max="4" width="19.28515625" style="2" customWidth="1"/>
    <col min="5" max="5" width="44.7109375" style="2" customWidth="1"/>
    <col min="6" max="6" width="61.5703125" style="2" customWidth="1"/>
    <col min="7" max="7" width="8.140625" style="1" customWidth="1"/>
    <col min="8" max="8" width="9.140625" style="1"/>
    <col min="9" max="9" width="36" style="1" customWidth="1"/>
    <col min="10" max="10" width="9.140625" style="1"/>
    <col min="11" max="11" width="13.28515625" style="1" customWidth="1"/>
    <col min="12" max="12" width="12" style="1" customWidth="1"/>
    <col min="13" max="13" width="13.85546875" style="1" customWidth="1"/>
    <col min="14" max="14" width="11.140625" style="1" customWidth="1"/>
    <col min="15" max="15" width="15.85546875" style="1" customWidth="1"/>
    <col min="16" max="16" width="13.28515625" style="3" customWidth="1"/>
    <col min="17" max="17" width="11" style="1" customWidth="1"/>
    <col min="18" max="18" width="13" style="3" customWidth="1"/>
    <col min="19" max="19" width="13" style="1" customWidth="1"/>
    <col min="20" max="20" width="9.28515625" style="3" bestFit="1" customWidth="1"/>
    <col min="21" max="21" width="16.85546875" style="4" customWidth="1"/>
    <col min="22" max="22" width="9.28515625" style="4" bestFit="1" customWidth="1"/>
    <col min="23" max="23" width="12.140625" style="4" customWidth="1"/>
    <col min="24" max="24" width="9.28515625" style="4" bestFit="1" customWidth="1"/>
    <col min="25" max="16384" width="9.140625" style="4"/>
  </cols>
  <sheetData>
    <row r="1" spans="1:24" ht="25.5" customHeight="1" x14ac:dyDescent="0.2">
      <c r="A1" s="6" t="s">
        <v>80</v>
      </c>
      <c r="B1" s="6"/>
      <c r="C1" s="6"/>
      <c r="D1" s="6"/>
      <c r="E1" s="7"/>
      <c r="F1" s="7"/>
      <c r="G1" s="7"/>
      <c r="H1" s="8"/>
      <c r="I1" s="8"/>
      <c r="J1" s="8"/>
      <c r="K1" s="7"/>
      <c r="L1" s="7"/>
      <c r="M1" s="7"/>
      <c r="N1" s="7"/>
      <c r="O1" s="7"/>
      <c r="P1" s="7"/>
      <c r="Q1" s="7"/>
      <c r="R1" s="7"/>
      <c r="S1" s="7"/>
      <c r="T1" s="7"/>
      <c r="U1" s="45"/>
      <c r="V1" s="7"/>
      <c r="W1" s="45"/>
      <c r="X1" s="7"/>
    </row>
    <row r="2" spans="1:24" ht="25.5" customHeight="1" x14ac:dyDescent="0.2">
      <c r="A2" s="6" t="s">
        <v>81</v>
      </c>
      <c r="B2" s="6" t="s">
        <v>82</v>
      </c>
      <c r="C2" s="6"/>
      <c r="D2" s="6"/>
      <c r="E2" s="7"/>
      <c r="F2" s="7"/>
      <c r="G2" s="7"/>
      <c r="H2" s="8"/>
      <c r="I2" s="8"/>
      <c r="J2" s="8"/>
      <c r="K2" s="7"/>
      <c r="L2" s="7"/>
      <c r="M2" s="7"/>
      <c r="N2" s="7"/>
      <c r="O2" s="7"/>
      <c r="P2" s="7"/>
      <c r="Q2" s="7"/>
      <c r="R2" s="7"/>
      <c r="S2" s="7"/>
      <c r="T2" s="7"/>
      <c r="U2" s="45"/>
      <c r="V2" s="7"/>
      <c r="W2" s="45"/>
      <c r="X2" s="7"/>
    </row>
    <row r="3" spans="1:24" ht="25.5" customHeight="1" x14ac:dyDescent="0.2">
      <c r="A3" s="6" t="s">
        <v>83</v>
      </c>
      <c r="B3" s="46" t="s">
        <v>117</v>
      </c>
      <c r="C3" s="46"/>
      <c r="D3" s="46"/>
      <c r="E3" s="7"/>
      <c r="F3" s="7"/>
      <c r="G3" s="7"/>
      <c r="H3" s="8"/>
      <c r="I3" s="8"/>
      <c r="J3" s="8"/>
      <c r="K3" s="7"/>
      <c r="L3" s="7"/>
      <c r="M3" s="7"/>
      <c r="N3" s="7"/>
      <c r="O3" s="7"/>
      <c r="P3" s="7"/>
      <c r="Q3" s="7"/>
      <c r="R3" s="7"/>
      <c r="S3" s="7"/>
      <c r="T3" s="7"/>
      <c r="U3" s="45"/>
      <c r="V3" s="7"/>
      <c r="W3" s="45"/>
      <c r="X3" s="7"/>
    </row>
    <row r="4" spans="1:24" ht="25.5" customHeight="1" x14ac:dyDescent="0.2">
      <c r="A4" s="9" t="s">
        <v>84</v>
      </c>
      <c r="B4" s="10">
        <v>42979</v>
      </c>
      <c r="C4" s="11"/>
      <c r="D4" s="9"/>
      <c r="E4" s="7"/>
      <c r="F4" s="7"/>
      <c r="G4" s="7"/>
      <c r="H4" s="8"/>
      <c r="I4" s="8"/>
      <c r="J4" s="8"/>
      <c r="K4" s="7"/>
      <c r="L4" s="7"/>
      <c r="M4" s="7"/>
      <c r="N4" s="7"/>
      <c r="O4" s="7"/>
      <c r="P4" s="7"/>
      <c r="Q4" s="7"/>
      <c r="R4" s="7"/>
      <c r="S4" s="7"/>
      <c r="T4" s="7"/>
      <c r="U4" s="45"/>
      <c r="V4" s="7"/>
      <c r="W4" s="45"/>
      <c r="X4" s="7"/>
    </row>
    <row r="5" spans="1:24" ht="25.5" customHeight="1" x14ac:dyDescent="0.2">
      <c r="A5" s="74" t="s">
        <v>85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</row>
    <row r="6" spans="1:24" ht="25.5" customHeight="1" thickBot="1" x14ac:dyDescent="0.25">
      <c r="A6" s="7"/>
      <c r="B6" s="7"/>
      <c r="C6" s="7"/>
      <c r="D6" s="7"/>
      <c r="E6" s="7"/>
      <c r="F6" s="7"/>
      <c r="G6" s="7"/>
      <c r="H6" s="8"/>
      <c r="I6" s="8"/>
      <c r="J6" s="8"/>
      <c r="K6" s="7"/>
      <c r="L6" s="7"/>
      <c r="M6" s="7"/>
      <c r="N6" s="7"/>
      <c r="O6" s="7"/>
      <c r="P6" s="7"/>
      <c r="Q6" s="7"/>
      <c r="R6" s="7"/>
      <c r="S6" s="7"/>
      <c r="T6" s="7"/>
      <c r="U6" s="45"/>
      <c r="V6" s="7"/>
      <c r="W6" s="45"/>
      <c r="X6" s="7"/>
    </row>
    <row r="7" spans="1:24" ht="25.5" customHeight="1" thickBot="1" x14ac:dyDescent="0.25">
      <c r="A7" s="72" t="s">
        <v>86</v>
      </c>
      <c r="B7" s="75"/>
      <c r="C7" s="75"/>
      <c r="D7" s="75"/>
      <c r="E7" s="75"/>
      <c r="F7" s="75"/>
      <c r="G7" s="75"/>
      <c r="H7" s="75"/>
      <c r="I7" s="75"/>
      <c r="J7" s="73"/>
      <c r="K7" s="70" t="s">
        <v>3</v>
      </c>
      <c r="L7" s="67" t="s">
        <v>87</v>
      </c>
      <c r="M7" s="69"/>
      <c r="N7" s="70" t="s">
        <v>88</v>
      </c>
      <c r="O7" s="70" t="s">
        <v>89</v>
      </c>
      <c r="P7" s="72" t="s">
        <v>90</v>
      </c>
      <c r="Q7" s="73"/>
      <c r="R7" s="70" t="s">
        <v>6</v>
      </c>
      <c r="S7" s="72" t="s">
        <v>91</v>
      </c>
      <c r="T7" s="75"/>
      <c r="U7" s="75"/>
      <c r="V7" s="75"/>
      <c r="W7" s="75"/>
      <c r="X7" s="73"/>
    </row>
    <row r="8" spans="1:24" ht="25.5" customHeight="1" x14ac:dyDescent="0.2">
      <c r="A8" s="78" t="s">
        <v>23</v>
      </c>
      <c r="B8" s="79"/>
      <c r="C8" s="76" t="s">
        <v>92</v>
      </c>
      <c r="D8" s="76" t="s">
        <v>93</v>
      </c>
      <c r="E8" s="80" t="s">
        <v>94</v>
      </c>
      <c r="F8" s="81"/>
      <c r="G8" s="76" t="s">
        <v>0</v>
      </c>
      <c r="H8" s="65" t="s">
        <v>2</v>
      </c>
      <c r="I8" s="66"/>
      <c r="J8" s="76" t="s">
        <v>1</v>
      </c>
      <c r="K8" s="71"/>
      <c r="L8" s="12" t="s">
        <v>95</v>
      </c>
      <c r="M8" s="12" t="s">
        <v>96</v>
      </c>
      <c r="N8" s="71"/>
      <c r="O8" s="71"/>
      <c r="P8" s="14" t="s">
        <v>4</v>
      </c>
      <c r="Q8" s="14" t="s">
        <v>5</v>
      </c>
      <c r="R8" s="71"/>
      <c r="S8" s="13" t="s">
        <v>7</v>
      </c>
      <c r="T8" s="15" t="s">
        <v>8</v>
      </c>
      <c r="U8" s="13" t="s">
        <v>9</v>
      </c>
      <c r="V8" s="16" t="s">
        <v>8</v>
      </c>
      <c r="W8" s="17" t="s">
        <v>157</v>
      </c>
      <c r="X8" s="16" t="s">
        <v>8</v>
      </c>
    </row>
    <row r="9" spans="1:24" ht="25.5" customHeight="1" thickBot="1" x14ac:dyDescent="0.25">
      <c r="A9" s="18" t="s">
        <v>97</v>
      </c>
      <c r="B9" s="18" t="s">
        <v>98</v>
      </c>
      <c r="C9" s="77"/>
      <c r="D9" s="77"/>
      <c r="E9" s="19" t="s">
        <v>99</v>
      </c>
      <c r="F9" s="19" t="s">
        <v>100</v>
      </c>
      <c r="G9" s="77"/>
      <c r="H9" s="19" t="s">
        <v>97</v>
      </c>
      <c r="I9" s="19" t="s">
        <v>98</v>
      </c>
      <c r="J9" s="77"/>
      <c r="K9" s="18" t="s">
        <v>101</v>
      </c>
      <c r="L9" s="20" t="s">
        <v>102</v>
      </c>
      <c r="M9" s="20" t="s">
        <v>103</v>
      </c>
      <c r="N9" s="20" t="s">
        <v>104</v>
      </c>
      <c r="O9" s="20" t="s">
        <v>105</v>
      </c>
      <c r="P9" s="20" t="s">
        <v>12</v>
      </c>
      <c r="Q9" s="20" t="s">
        <v>106</v>
      </c>
      <c r="R9" s="18" t="s">
        <v>107</v>
      </c>
      <c r="S9" s="21" t="s">
        <v>108</v>
      </c>
      <c r="T9" s="22" t="s">
        <v>109</v>
      </c>
      <c r="U9" s="21" t="s">
        <v>110</v>
      </c>
      <c r="V9" s="22" t="s">
        <v>111</v>
      </c>
      <c r="W9" s="23" t="s">
        <v>112</v>
      </c>
      <c r="X9" s="22" t="s">
        <v>113</v>
      </c>
    </row>
    <row r="10" spans="1:24" ht="25.5" customHeight="1" x14ac:dyDescent="0.2">
      <c r="A10" s="24" t="str">
        <f>+'Access-Set'!A9</f>
        <v>12101</v>
      </c>
      <c r="B10" s="25" t="str">
        <f>+'Access-Set'!B9</f>
        <v>JUSTICA FEDERAL DE PRIMEIRO GRAU</v>
      </c>
      <c r="C10" s="26" t="str">
        <f>CONCATENATE('Access-Set'!C9,".",'Access-Set'!D9)</f>
        <v>02.061</v>
      </c>
      <c r="D10" s="26" t="str">
        <f>CONCATENATE('Access-Set'!E9,".",'Access-Set'!G9)</f>
        <v>0569.4257</v>
      </c>
      <c r="E10" s="25" t="str">
        <f>+'Access-Set'!F9</f>
        <v>PRESTACAO JURISDICIONAL NA JUSTICA FEDERAL</v>
      </c>
      <c r="F10" s="27" t="str">
        <f>+'Access-Set'!H9</f>
        <v>JULGAMENTO DE CAUSAS NA JUSTICA FEDERAL</v>
      </c>
      <c r="G10" s="24" t="str">
        <f>IF('Access-Set'!I9="1","F","S")</f>
        <v>F</v>
      </c>
      <c r="H10" s="24" t="str">
        <f>+'Access-Set'!J9</f>
        <v>0181</v>
      </c>
      <c r="I10" s="28" t="str">
        <f>+'Access-Set'!K9</f>
        <v>RECURSOS DE CONVENIOS</v>
      </c>
      <c r="J10" s="24" t="str">
        <f>+'Access-Set'!L9</f>
        <v>4</v>
      </c>
      <c r="K10" s="47"/>
      <c r="L10" s="48"/>
      <c r="M10" s="48"/>
      <c r="N10" s="49">
        <f>+K10+L10-M10</f>
        <v>0</v>
      </c>
      <c r="O10" s="47"/>
      <c r="P10" s="29">
        <f>'Access-Set'!M9</f>
        <v>0</v>
      </c>
      <c r="Q10" s="29"/>
      <c r="R10" s="29">
        <f>N10-O10+P10</f>
        <v>0</v>
      </c>
      <c r="S10" s="29">
        <f>'Access-Set'!N9</f>
        <v>0</v>
      </c>
      <c r="T10" s="44">
        <f>IF(R10&gt;0,S10/R10,0)</f>
        <v>0</v>
      </c>
      <c r="U10" s="29">
        <f>'Access-Set'!O9</f>
        <v>0</v>
      </c>
      <c r="V10" s="30">
        <f>IF(R10&gt;0,U10/R10,0)</f>
        <v>0</v>
      </c>
      <c r="W10" s="29">
        <f>'Access-Set'!P9</f>
        <v>0</v>
      </c>
      <c r="X10" s="30">
        <f>IF(R10&gt;0,W10/R10,0)</f>
        <v>0</v>
      </c>
    </row>
    <row r="11" spans="1:24" ht="25.5" customHeight="1" x14ac:dyDescent="0.2">
      <c r="A11" s="31" t="str">
        <f>+'Access-Set'!A10</f>
        <v>12104</v>
      </c>
      <c r="B11" s="32" t="str">
        <f>+'Access-Set'!B10</f>
        <v>TRIBUNAL REGIONAL FEDERAL DA 3A. REGIAO</v>
      </c>
      <c r="C11" s="31" t="str">
        <f>CONCATENATE('Access-Set'!C10,".",'Access-Set'!D10)</f>
        <v>02.061</v>
      </c>
      <c r="D11" s="31" t="str">
        <f>CONCATENATE('Access-Set'!E10,".",'Access-Set'!G10)</f>
        <v>0569.4224</v>
      </c>
      <c r="E11" s="32" t="str">
        <f>+'Access-Set'!F10</f>
        <v>PRESTACAO JURISDICIONAL NA JUSTICA FEDERAL</v>
      </c>
      <c r="F11" s="33" t="str">
        <f>+'Access-Set'!H10</f>
        <v>ASSISTENCIA JURIDICA A PESSOAS CARENTES</v>
      </c>
      <c r="G11" s="31" t="str">
        <f>IF('Access-Set'!I10="1","F","S")</f>
        <v>F</v>
      </c>
      <c r="H11" s="31" t="str">
        <f>+'Access-Set'!J10</f>
        <v>0100</v>
      </c>
      <c r="I11" s="32" t="str">
        <f>+'Access-Set'!K10</f>
        <v>RECURSOS ORDINARIOS</v>
      </c>
      <c r="J11" s="31" t="str">
        <f>+'Access-Set'!L10</f>
        <v>3</v>
      </c>
      <c r="K11" s="50"/>
      <c r="L11" s="50"/>
      <c r="M11" s="50"/>
      <c r="N11" s="51">
        <f t="shared" ref="N11:N31" si="0">+K11+L11-M11</f>
        <v>0</v>
      </c>
      <c r="O11" s="50"/>
      <c r="P11" s="34">
        <f>'Access-Set'!M10</f>
        <v>15000</v>
      </c>
      <c r="Q11" s="34"/>
      <c r="R11" s="34">
        <f t="shared" ref="R11:R31" si="1">N11-O11+P11</f>
        <v>15000</v>
      </c>
      <c r="S11" s="34">
        <f>'Access-Set'!N10</f>
        <v>15000</v>
      </c>
      <c r="T11" s="35">
        <f t="shared" ref="T11:T36" si="2">IF(R11&gt;0,S11/R11,0)</f>
        <v>1</v>
      </c>
      <c r="U11" s="34">
        <f>'Access-Set'!O10</f>
        <v>1302.73</v>
      </c>
      <c r="V11" s="35">
        <f t="shared" ref="V11:V36" si="3">IF(R11&gt;0,U11/R11,0)</f>
        <v>8.6848666666666671E-2</v>
      </c>
      <c r="W11" s="34">
        <f>'Access-Set'!P10</f>
        <v>1302.73</v>
      </c>
      <c r="X11" s="35">
        <f t="shared" ref="X11:X36" si="4">IF(R11&gt;0,W11/R11,0)</f>
        <v>8.6848666666666671E-2</v>
      </c>
    </row>
    <row r="12" spans="1:24" ht="25.5" customHeight="1" x14ac:dyDescent="0.2">
      <c r="A12" s="31" t="str">
        <f>+'Access-Set'!A11</f>
        <v>12104</v>
      </c>
      <c r="B12" s="32" t="str">
        <f>+'Access-Set'!B11</f>
        <v>TRIBUNAL REGIONAL FEDERAL DA 3A. REGIAO</v>
      </c>
      <c r="C12" s="31" t="str">
        <f>CONCATENATE('Access-Set'!C11,".",'Access-Set'!D11)</f>
        <v>02.061</v>
      </c>
      <c r="D12" s="31" t="str">
        <f>CONCATENATE('Access-Set'!E11,".",'Access-Set'!G11)</f>
        <v>0569.4257</v>
      </c>
      <c r="E12" s="32" t="str">
        <f>+'Access-Set'!F11</f>
        <v>PRESTACAO JURISDICIONAL NA JUSTICA FEDERAL</v>
      </c>
      <c r="F12" s="32" t="str">
        <f>+'Access-Set'!H11</f>
        <v>JULGAMENTO DE CAUSAS NA JUSTICA FEDERAL</v>
      </c>
      <c r="G12" s="31" t="str">
        <f>IF('Access-Set'!I11="1","F","S")</f>
        <v>F</v>
      </c>
      <c r="H12" s="31" t="str">
        <f>+'Access-Set'!J11</f>
        <v>0100</v>
      </c>
      <c r="I12" s="32" t="str">
        <f>+'Access-Set'!K11</f>
        <v>RECURSOS ORDINARIOS</v>
      </c>
      <c r="J12" s="31" t="str">
        <f>+'Access-Set'!L11</f>
        <v>4</v>
      </c>
      <c r="K12" s="34"/>
      <c r="L12" s="34"/>
      <c r="M12" s="34"/>
      <c r="N12" s="50">
        <f t="shared" si="0"/>
        <v>0</v>
      </c>
      <c r="O12" s="34"/>
      <c r="P12" s="34">
        <f>'Access-Set'!M11</f>
        <v>3111880</v>
      </c>
      <c r="Q12" s="34"/>
      <c r="R12" s="34">
        <f t="shared" si="1"/>
        <v>3111880</v>
      </c>
      <c r="S12" s="39">
        <f>'Access-Set'!N11</f>
        <v>247989.37</v>
      </c>
      <c r="T12" s="35">
        <f t="shared" si="2"/>
        <v>7.9691173824183448E-2</v>
      </c>
      <c r="U12" s="34">
        <f>'Access-Set'!O11</f>
        <v>76065.509999999995</v>
      </c>
      <c r="V12" s="35">
        <f t="shared" si="3"/>
        <v>2.444358715631708E-2</v>
      </c>
      <c r="W12" s="34">
        <f>'Access-Set'!P11</f>
        <v>60915.51</v>
      </c>
      <c r="X12" s="35">
        <f t="shared" si="4"/>
        <v>1.9575147499260898E-2</v>
      </c>
    </row>
    <row r="13" spans="1:24" ht="25.5" customHeight="1" x14ac:dyDescent="0.2">
      <c r="A13" s="31" t="str">
        <f>+'Access-Set'!A12</f>
        <v>12104</v>
      </c>
      <c r="B13" s="32" t="str">
        <f>+'Access-Set'!B12</f>
        <v>TRIBUNAL REGIONAL FEDERAL DA 3A. REGIAO</v>
      </c>
      <c r="C13" s="31" t="str">
        <f>CONCATENATE('Access-Set'!C12,".",'Access-Set'!D12)</f>
        <v>02.061</v>
      </c>
      <c r="D13" s="31" t="str">
        <f>CONCATENATE('Access-Set'!E12,".",'Access-Set'!G12)</f>
        <v>0569.4257</v>
      </c>
      <c r="E13" s="32" t="str">
        <f>+'Access-Set'!F12</f>
        <v>PRESTACAO JURISDICIONAL NA JUSTICA FEDERAL</v>
      </c>
      <c r="F13" s="32" t="str">
        <f>+'Access-Set'!H12</f>
        <v>JULGAMENTO DE CAUSAS NA JUSTICA FEDERAL</v>
      </c>
      <c r="G13" s="31" t="str">
        <f>IF('Access-Set'!I12="1","F","S")</f>
        <v>F</v>
      </c>
      <c r="H13" s="31" t="str">
        <f>+'Access-Set'!J12</f>
        <v>0100</v>
      </c>
      <c r="I13" s="32" t="str">
        <f>+'Access-Set'!K12</f>
        <v>RECURSOS ORDINARIOS</v>
      </c>
      <c r="J13" s="31" t="str">
        <f>+'Access-Set'!L12</f>
        <v>3</v>
      </c>
      <c r="K13" s="34"/>
      <c r="L13" s="34"/>
      <c r="M13" s="34"/>
      <c r="N13" s="50">
        <f t="shared" si="0"/>
        <v>0</v>
      </c>
      <c r="O13" s="34"/>
      <c r="P13" s="34">
        <f>'Access-Set'!M12</f>
        <v>48017851</v>
      </c>
      <c r="Q13" s="34"/>
      <c r="R13" s="34">
        <f t="shared" si="1"/>
        <v>48017851</v>
      </c>
      <c r="S13" s="39">
        <f>'Access-Set'!N12</f>
        <v>42132595.049999997</v>
      </c>
      <c r="T13" s="35">
        <f t="shared" si="2"/>
        <v>0.87743608205206847</v>
      </c>
      <c r="U13" s="34">
        <f>'Access-Set'!O12</f>
        <v>24721510.649999999</v>
      </c>
      <c r="V13" s="35">
        <f t="shared" si="3"/>
        <v>0.51484000502229887</v>
      </c>
      <c r="W13" s="34">
        <f>'Access-Set'!P12</f>
        <v>22235944.41</v>
      </c>
      <c r="X13" s="35">
        <f t="shared" si="4"/>
        <v>0.46307662560742252</v>
      </c>
    </row>
    <row r="14" spans="1:24" ht="25.5" customHeight="1" x14ac:dyDescent="0.2">
      <c r="A14" s="31" t="str">
        <f>+'Access-Set'!A13</f>
        <v>12104</v>
      </c>
      <c r="B14" s="32" t="str">
        <f>+'Access-Set'!B13</f>
        <v>TRIBUNAL REGIONAL FEDERAL DA 3A. REGIAO</v>
      </c>
      <c r="C14" s="31" t="str">
        <f>CONCATENATE('Access-Set'!C13,".",'Access-Set'!D13)</f>
        <v>02.061</v>
      </c>
      <c r="D14" s="31" t="str">
        <f>CONCATENATE('Access-Set'!E13,".",'Access-Set'!G13)</f>
        <v>0569.4257</v>
      </c>
      <c r="E14" s="32" t="str">
        <f>+'Access-Set'!F13</f>
        <v>PRESTACAO JURISDICIONAL NA JUSTICA FEDERAL</v>
      </c>
      <c r="F14" s="32" t="str">
        <f>+'Access-Set'!H13</f>
        <v>JULGAMENTO DE CAUSAS NA JUSTICA FEDERAL</v>
      </c>
      <c r="G14" s="31" t="str">
        <f>IF('Access-Set'!I13="1","F","S")</f>
        <v>F</v>
      </c>
      <c r="H14" s="31" t="str">
        <f>+'Access-Set'!J13</f>
        <v>0127</v>
      </c>
      <c r="I14" s="32" t="str">
        <f>+'Access-Set'!K13</f>
        <v>CUSTAS E EMOLUMENTOS - PODER JUDICIARIO</v>
      </c>
      <c r="J14" s="31" t="str">
        <f>+'Access-Set'!L13</f>
        <v>3</v>
      </c>
      <c r="K14" s="34"/>
      <c r="L14" s="34"/>
      <c r="M14" s="34"/>
      <c r="N14" s="50">
        <f t="shared" si="0"/>
        <v>0</v>
      </c>
      <c r="O14" s="34"/>
      <c r="P14" s="34">
        <f>'Access-Set'!M13</f>
        <v>6790890</v>
      </c>
      <c r="Q14" s="34"/>
      <c r="R14" s="34">
        <f t="shared" si="1"/>
        <v>6790890</v>
      </c>
      <c r="S14" s="39">
        <f>'Access-Set'!N13</f>
        <v>6790890</v>
      </c>
      <c r="T14" s="35">
        <f t="shared" si="2"/>
        <v>1</v>
      </c>
      <c r="U14" s="34">
        <f>'Access-Set'!O13</f>
        <v>5112462</v>
      </c>
      <c r="V14" s="35">
        <f t="shared" si="3"/>
        <v>0.75284123288700011</v>
      </c>
      <c r="W14" s="34">
        <f>'Access-Set'!P13</f>
        <v>4988639.28</v>
      </c>
      <c r="X14" s="35">
        <f t="shared" si="4"/>
        <v>0.73460758162773954</v>
      </c>
    </row>
    <row r="15" spans="1:24" ht="25.5" customHeight="1" x14ac:dyDescent="0.2">
      <c r="A15" s="31" t="str">
        <f>+'Access-Set'!A14</f>
        <v>12104</v>
      </c>
      <c r="B15" s="32" t="str">
        <f>+'Access-Set'!B14</f>
        <v>TRIBUNAL REGIONAL FEDERAL DA 3A. REGIAO</v>
      </c>
      <c r="C15" s="31" t="str">
        <f>CONCATENATE('Access-Set'!C14,".",'Access-Set'!D14)</f>
        <v>02.061</v>
      </c>
      <c r="D15" s="31" t="str">
        <f>CONCATENATE('Access-Set'!E14,".",'Access-Set'!G14)</f>
        <v>0569.4257</v>
      </c>
      <c r="E15" s="32" t="str">
        <f>+'Access-Set'!F14</f>
        <v>PRESTACAO JURISDICIONAL NA JUSTICA FEDERAL</v>
      </c>
      <c r="F15" s="32" t="str">
        <f>+'Access-Set'!H14</f>
        <v>JULGAMENTO DE CAUSAS NA JUSTICA FEDERAL</v>
      </c>
      <c r="G15" s="31" t="str">
        <f>IF('Access-Set'!I14="1","F","S")</f>
        <v>F</v>
      </c>
      <c r="H15" s="31" t="str">
        <f>+'Access-Set'!J14</f>
        <v>0150</v>
      </c>
      <c r="I15" s="32" t="str">
        <f>+'Access-Set'!K14</f>
        <v>RECURSOS NAO-FINANCEIROS DIRETAM. ARRECADADOS</v>
      </c>
      <c r="J15" s="31" t="str">
        <f>+'Access-Set'!L14</f>
        <v>3</v>
      </c>
      <c r="K15" s="50"/>
      <c r="L15" s="50"/>
      <c r="M15" s="50"/>
      <c r="N15" s="50">
        <f t="shared" si="0"/>
        <v>0</v>
      </c>
      <c r="O15" s="50"/>
      <c r="P15" s="34">
        <f>'Access-Set'!M14</f>
        <v>800000</v>
      </c>
      <c r="Q15" s="34"/>
      <c r="R15" s="34">
        <f t="shared" si="1"/>
        <v>800000</v>
      </c>
      <c r="S15" s="39">
        <f>'Access-Set'!N14</f>
        <v>0</v>
      </c>
      <c r="T15" s="35">
        <f t="shared" si="2"/>
        <v>0</v>
      </c>
      <c r="U15" s="34">
        <f>'Access-Set'!O14</f>
        <v>0</v>
      </c>
      <c r="V15" s="35">
        <f t="shared" si="3"/>
        <v>0</v>
      </c>
      <c r="W15" s="34">
        <f>'Access-Set'!P14</f>
        <v>0</v>
      </c>
      <c r="X15" s="35">
        <f t="shared" si="4"/>
        <v>0</v>
      </c>
    </row>
    <row r="16" spans="1:24" ht="25.5" customHeight="1" x14ac:dyDescent="0.2">
      <c r="A16" s="31" t="str">
        <f>+'Access-Set'!A15</f>
        <v>12104</v>
      </c>
      <c r="B16" s="32" t="str">
        <f>+'Access-Set'!B15</f>
        <v>TRIBUNAL REGIONAL FEDERAL DA 3A. REGIAO</v>
      </c>
      <c r="C16" s="31" t="str">
        <f>CONCATENATE('Access-Set'!C15,".",'Access-Set'!D15)</f>
        <v>02.061</v>
      </c>
      <c r="D16" s="31" t="str">
        <f>CONCATENATE('Access-Set'!E15,".",'Access-Set'!G15)</f>
        <v>0569.4257</v>
      </c>
      <c r="E16" s="32" t="str">
        <f>+'Access-Set'!F15</f>
        <v>PRESTACAO JURISDICIONAL NA JUSTICA FEDERAL</v>
      </c>
      <c r="F16" s="32" t="str">
        <f>+'Access-Set'!H15</f>
        <v>JULGAMENTO DE CAUSAS NA JUSTICA FEDERAL</v>
      </c>
      <c r="G16" s="31" t="str">
        <f>IF('Access-Set'!I15="1","F","S")</f>
        <v>F</v>
      </c>
      <c r="H16" s="31" t="str">
        <f>+'Access-Set'!J15</f>
        <v>0181</v>
      </c>
      <c r="I16" s="32" t="str">
        <f>+'Access-Set'!K15</f>
        <v>RECURSOS DE CONVENIOS</v>
      </c>
      <c r="J16" s="31" t="str">
        <f>+'Access-Set'!L15</f>
        <v>4</v>
      </c>
      <c r="K16" s="34"/>
      <c r="L16" s="34"/>
      <c r="M16" s="34"/>
      <c r="N16" s="50">
        <f t="shared" si="0"/>
        <v>0</v>
      </c>
      <c r="O16" s="34"/>
      <c r="P16" s="34">
        <f>'Access-Set'!M15</f>
        <v>4951378</v>
      </c>
      <c r="Q16" s="34"/>
      <c r="R16" s="34">
        <f t="shared" si="1"/>
        <v>4951378</v>
      </c>
      <c r="S16" s="39">
        <f>'Access-Set'!N15</f>
        <v>3440573</v>
      </c>
      <c r="T16" s="35">
        <f t="shared" si="2"/>
        <v>0.69487181144319821</v>
      </c>
      <c r="U16" s="34">
        <f>'Access-Set'!O15</f>
        <v>0</v>
      </c>
      <c r="V16" s="35">
        <f t="shared" si="3"/>
        <v>0</v>
      </c>
      <c r="W16" s="34">
        <f>'Access-Set'!P15</f>
        <v>0</v>
      </c>
      <c r="X16" s="35">
        <f t="shared" si="4"/>
        <v>0</v>
      </c>
    </row>
    <row r="17" spans="1:24" ht="25.5" customHeight="1" x14ac:dyDescent="0.2">
      <c r="A17" s="31" t="str">
        <f>+'Access-Set'!A16</f>
        <v>12104</v>
      </c>
      <c r="B17" s="32" t="str">
        <f>+'Access-Set'!B16</f>
        <v>TRIBUNAL REGIONAL FEDERAL DA 3A. REGIAO</v>
      </c>
      <c r="C17" s="31" t="str">
        <f>CONCATENATE('Access-Set'!C16,".",'Access-Set'!D16)</f>
        <v>02.061</v>
      </c>
      <c r="D17" s="31" t="str">
        <f>CONCATENATE('Access-Set'!E16,".",'Access-Set'!G16)</f>
        <v>0569.4257</v>
      </c>
      <c r="E17" s="32" t="str">
        <f>+'Access-Set'!F16</f>
        <v>PRESTACAO JURISDICIONAL NA JUSTICA FEDERAL</v>
      </c>
      <c r="F17" s="32" t="str">
        <f>+'Access-Set'!H16</f>
        <v>JULGAMENTO DE CAUSAS NA JUSTICA FEDERAL</v>
      </c>
      <c r="G17" s="31" t="str">
        <f>IF('Access-Set'!I16="1","F","S")</f>
        <v>F</v>
      </c>
      <c r="H17" s="31" t="str">
        <f>+'Access-Set'!J16</f>
        <v>0181</v>
      </c>
      <c r="I17" s="32" t="str">
        <f>+'Access-Set'!K16</f>
        <v>RECURSOS DE CONVENIOS</v>
      </c>
      <c r="J17" s="31" t="str">
        <f>+'Access-Set'!L16</f>
        <v>3</v>
      </c>
      <c r="K17" s="34"/>
      <c r="L17" s="34"/>
      <c r="M17" s="34"/>
      <c r="N17" s="50">
        <f t="shared" si="0"/>
        <v>0</v>
      </c>
      <c r="O17" s="34"/>
      <c r="P17" s="34">
        <f>'Access-Set'!M16</f>
        <v>175000</v>
      </c>
      <c r="Q17" s="34"/>
      <c r="R17" s="34">
        <f t="shared" si="1"/>
        <v>175000</v>
      </c>
      <c r="S17" s="39">
        <f>'Access-Set'!N16</f>
        <v>157660</v>
      </c>
      <c r="T17" s="35">
        <f t="shared" si="2"/>
        <v>0.90091428571428567</v>
      </c>
      <c r="U17" s="34">
        <f>'Access-Set'!O16</f>
        <v>0</v>
      </c>
      <c r="V17" s="35">
        <f t="shared" si="3"/>
        <v>0</v>
      </c>
      <c r="W17" s="34">
        <f>'Access-Set'!P16</f>
        <v>0</v>
      </c>
      <c r="X17" s="35">
        <f t="shared" si="4"/>
        <v>0</v>
      </c>
    </row>
    <row r="18" spans="1:24" ht="25.5" customHeight="1" x14ac:dyDescent="0.2">
      <c r="A18" s="31" t="str">
        <f>+'Access-Set'!A17</f>
        <v>12104</v>
      </c>
      <c r="B18" s="32" t="str">
        <f>+'Access-Set'!B17</f>
        <v>TRIBUNAL REGIONAL FEDERAL DA 3A. REGIAO</v>
      </c>
      <c r="C18" s="31" t="str">
        <f>CONCATENATE('Access-Set'!C17,".",'Access-Set'!D17)</f>
        <v>02.122</v>
      </c>
      <c r="D18" s="31" t="str">
        <f>CONCATENATE('Access-Set'!E17,".",'Access-Set'!G17)</f>
        <v>0569.12SU</v>
      </c>
      <c r="E18" s="32" t="str">
        <f>+'Access-Set'!F17</f>
        <v>PRESTACAO JURISDICIONAL NA JUSTICA FEDERAL</v>
      </c>
      <c r="F18" s="32" t="str">
        <f>+'Access-Set'!H17</f>
        <v>AQUISICAO DE EDIFICIO-ANEXO AO TRF 3. REGIAO EM SAO PAULO -</v>
      </c>
      <c r="G18" s="31" t="str">
        <f>IF('Access-Set'!I17="1","F","S")</f>
        <v>F</v>
      </c>
      <c r="H18" s="31" t="str">
        <f>+'Access-Set'!J17</f>
        <v>0100</v>
      </c>
      <c r="I18" s="32" t="str">
        <f>+'Access-Set'!K17</f>
        <v>RECURSOS ORDINARIOS</v>
      </c>
      <c r="J18" s="31" t="str">
        <f>+'Access-Set'!L17</f>
        <v>5</v>
      </c>
      <c r="K18" s="50"/>
      <c r="L18" s="50"/>
      <c r="M18" s="50"/>
      <c r="N18" s="50">
        <f t="shared" si="0"/>
        <v>0</v>
      </c>
      <c r="O18" s="50"/>
      <c r="P18" s="34">
        <f>'Access-Set'!M17</f>
        <v>0</v>
      </c>
      <c r="Q18" s="34"/>
      <c r="R18" s="34">
        <f t="shared" si="1"/>
        <v>0</v>
      </c>
      <c r="S18" s="39">
        <f>'Access-Set'!N17</f>
        <v>0</v>
      </c>
      <c r="T18" s="35">
        <f t="shared" si="2"/>
        <v>0</v>
      </c>
      <c r="U18" s="34">
        <f>'Access-Set'!O17</f>
        <v>0</v>
      </c>
      <c r="V18" s="35">
        <f t="shared" si="3"/>
        <v>0</v>
      </c>
      <c r="W18" s="34">
        <f>'Access-Set'!P17</f>
        <v>0</v>
      </c>
      <c r="X18" s="35">
        <f t="shared" si="4"/>
        <v>0</v>
      </c>
    </row>
    <row r="19" spans="1:24" ht="25.5" customHeight="1" x14ac:dyDescent="0.2">
      <c r="A19" s="31" t="str">
        <f>+'Access-Set'!A18</f>
        <v>12104</v>
      </c>
      <c r="B19" s="32" t="str">
        <f>+'Access-Set'!B18</f>
        <v>TRIBUNAL REGIONAL FEDERAL DA 3A. REGIAO</v>
      </c>
      <c r="C19" s="31" t="str">
        <f>CONCATENATE('Access-Set'!C18,".",'Access-Set'!D18)</f>
        <v>02.122</v>
      </c>
      <c r="D19" s="31" t="str">
        <f>CONCATENATE('Access-Set'!E18,".",'Access-Set'!G18)</f>
        <v>0569.12SU</v>
      </c>
      <c r="E19" s="32" t="str">
        <f>+'Access-Set'!F18</f>
        <v>PRESTACAO JURISDICIONAL NA JUSTICA FEDERAL</v>
      </c>
      <c r="F19" s="32" t="str">
        <f>+'Access-Set'!H18</f>
        <v>AQUISICAO DE EDIFICIO-ANEXO AO TRF 3. REGIAO EM SAO PAULO -</v>
      </c>
      <c r="G19" s="31" t="str">
        <f>IF('Access-Set'!I18="1","F","S")</f>
        <v>F</v>
      </c>
      <c r="H19" s="31" t="str">
        <f>+'Access-Set'!J18</f>
        <v>0188</v>
      </c>
      <c r="I19" s="32" t="str">
        <f>+'Access-Set'!K18</f>
        <v>REMUNERACAO DAS DISPONIB. DO TESOURO NACIONAL</v>
      </c>
      <c r="J19" s="31" t="str">
        <f>+'Access-Set'!L18</f>
        <v>5</v>
      </c>
      <c r="K19" s="50"/>
      <c r="L19" s="50"/>
      <c r="M19" s="50"/>
      <c r="N19" s="50">
        <f t="shared" si="0"/>
        <v>0</v>
      </c>
      <c r="O19" s="50"/>
      <c r="P19" s="34">
        <f>'Access-Set'!M18</f>
        <v>0</v>
      </c>
      <c r="Q19" s="34"/>
      <c r="R19" s="34">
        <f t="shared" si="1"/>
        <v>0</v>
      </c>
      <c r="S19" s="39">
        <f>'Access-Set'!N18</f>
        <v>0</v>
      </c>
      <c r="T19" s="35">
        <f t="shared" si="2"/>
        <v>0</v>
      </c>
      <c r="U19" s="34">
        <f>'Access-Set'!O18</f>
        <v>0</v>
      </c>
      <c r="V19" s="35">
        <f t="shared" si="3"/>
        <v>0</v>
      </c>
      <c r="W19" s="34">
        <f>'Access-Set'!P18</f>
        <v>0</v>
      </c>
      <c r="X19" s="35">
        <f t="shared" si="4"/>
        <v>0</v>
      </c>
    </row>
    <row r="20" spans="1:24" ht="25.5" customHeight="1" x14ac:dyDescent="0.2">
      <c r="A20" s="31" t="str">
        <f>+'Access-Set'!A19</f>
        <v>12104</v>
      </c>
      <c r="B20" s="32" t="str">
        <f>+'Access-Set'!B19</f>
        <v>TRIBUNAL REGIONAL FEDERAL DA 3A. REGIAO</v>
      </c>
      <c r="C20" s="31" t="str">
        <f>CONCATENATE('Access-Set'!C19,".",'Access-Set'!D19)</f>
        <v>02.122</v>
      </c>
      <c r="D20" s="31" t="str">
        <f>CONCATENATE('Access-Set'!E19,".",'Access-Set'!G19)</f>
        <v>0569.15HG</v>
      </c>
      <c r="E20" s="32" t="str">
        <f>+'Access-Set'!F19</f>
        <v>PRESTACAO JURISDICIONAL NA JUSTICA FEDERAL</v>
      </c>
      <c r="F20" s="32" t="str">
        <f>+'Access-Set'!H19</f>
        <v>AQUISICAO DE IMOVEIS PARA FUNCIONAMENTO DO TRF3 DA 3. REGIAO</v>
      </c>
      <c r="G20" s="31" t="str">
        <f>IF('Access-Set'!I19="1","F","S")</f>
        <v>F</v>
      </c>
      <c r="H20" s="31" t="str">
        <f>+'Access-Set'!J19</f>
        <v>0100</v>
      </c>
      <c r="I20" s="32" t="str">
        <f>+'Access-Set'!K19</f>
        <v>RECURSOS ORDINARIOS</v>
      </c>
      <c r="J20" s="31" t="str">
        <f>+'Access-Set'!L19</f>
        <v>5</v>
      </c>
      <c r="K20" s="50"/>
      <c r="L20" s="50"/>
      <c r="M20" s="50"/>
      <c r="N20" s="50">
        <f t="shared" si="0"/>
        <v>0</v>
      </c>
      <c r="O20" s="50"/>
      <c r="P20" s="34">
        <f>'Access-Set'!M19</f>
        <v>900000</v>
      </c>
      <c r="Q20" s="34"/>
      <c r="R20" s="34">
        <f t="shared" si="1"/>
        <v>900000</v>
      </c>
      <c r="S20" s="39">
        <f>'Access-Set'!N19</f>
        <v>0</v>
      </c>
      <c r="T20" s="35">
        <f t="shared" si="2"/>
        <v>0</v>
      </c>
      <c r="U20" s="34">
        <f>'Access-Set'!O19</f>
        <v>0</v>
      </c>
      <c r="V20" s="35">
        <f t="shared" si="3"/>
        <v>0</v>
      </c>
      <c r="W20" s="34">
        <f>'Access-Set'!P19</f>
        <v>0</v>
      </c>
      <c r="X20" s="35">
        <f t="shared" si="4"/>
        <v>0</v>
      </c>
    </row>
    <row r="21" spans="1:24" ht="25.5" customHeight="1" x14ac:dyDescent="0.2">
      <c r="A21" s="31" t="str">
        <f>+'Access-Set'!A20</f>
        <v>12104</v>
      </c>
      <c r="B21" s="32" t="str">
        <f>+'Access-Set'!B20</f>
        <v>TRIBUNAL REGIONAL FEDERAL DA 3A. REGIAO</v>
      </c>
      <c r="C21" s="31" t="str">
        <f>CONCATENATE('Access-Set'!C20,".",'Access-Set'!D20)</f>
        <v>02.122</v>
      </c>
      <c r="D21" s="31" t="str">
        <f>CONCATENATE('Access-Set'!E20,".",'Access-Set'!G20)</f>
        <v>0569.15HG</v>
      </c>
      <c r="E21" s="32" t="str">
        <f>+'Access-Set'!F20</f>
        <v>PRESTACAO JURISDICIONAL NA JUSTICA FEDERAL</v>
      </c>
      <c r="F21" s="32" t="str">
        <f>+'Access-Set'!H20</f>
        <v>AQUISICAO DE IMOVEIS PARA FUNCIONAMENTO DO TRF3 DA 3. REGIAO</v>
      </c>
      <c r="G21" s="31" t="str">
        <f>IF('Access-Set'!I20="1","F","S")</f>
        <v>F</v>
      </c>
      <c r="H21" s="31" t="str">
        <f>+'Access-Set'!J20</f>
        <v>0181</v>
      </c>
      <c r="I21" s="32" t="str">
        <f>+'Access-Set'!K20</f>
        <v>RECURSOS DE CONVENIOS</v>
      </c>
      <c r="J21" s="31" t="str">
        <f>+'Access-Set'!L20</f>
        <v>5</v>
      </c>
      <c r="K21" s="50"/>
      <c r="L21" s="50"/>
      <c r="M21" s="50"/>
      <c r="N21" s="50">
        <f t="shared" si="0"/>
        <v>0</v>
      </c>
      <c r="O21" s="50"/>
      <c r="P21" s="34">
        <f>'Access-Set'!M20</f>
        <v>9000000</v>
      </c>
      <c r="Q21" s="34"/>
      <c r="R21" s="34">
        <f t="shared" si="1"/>
        <v>9000000</v>
      </c>
      <c r="S21" s="39">
        <f>'Access-Set'!N20</f>
        <v>0</v>
      </c>
      <c r="T21" s="35">
        <f t="shared" si="2"/>
        <v>0</v>
      </c>
      <c r="U21" s="34">
        <f>'Access-Set'!O20</f>
        <v>0</v>
      </c>
      <c r="V21" s="35">
        <f t="shared" si="3"/>
        <v>0</v>
      </c>
      <c r="W21" s="34">
        <f>'Access-Set'!P20</f>
        <v>0</v>
      </c>
      <c r="X21" s="35">
        <f t="shared" si="4"/>
        <v>0</v>
      </c>
    </row>
    <row r="22" spans="1:24" ht="25.5" customHeight="1" x14ac:dyDescent="0.2">
      <c r="A22" s="31" t="str">
        <f>+'Access-Set'!A21</f>
        <v>12104</v>
      </c>
      <c r="B22" s="32" t="str">
        <f>+'Access-Set'!B21</f>
        <v>TRIBUNAL REGIONAL FEDERAL DA 3A. REGIAO</v>
      </c>
      <c r="C22" s="31" t="str">
        <f>CONCATENATE('Access-Set'!C21,".",'Access-Set'!D21)</f>
        <v>02.122</v>
      </c>
      <c r="D22" s="31" t="str">
        <f>CONCATENATE('Access-Set'!E21,".",'Access-Set'!G21)</f>
        <v>0569.15NZ</v>
      </c>
      <c r="E22" s="32" t="str">
        <f>+'Access-Set'!F21</f>
        <v>PRESTACAO JURISDICIONAL NA JUSTICA FEDERAL</v>
      </c>
      <c r="F22" s="32" t="str">
        <f>+'Access-Set'!H21</f>
        <v>REFORMA DO EDIFICIO-SEDE DO TRIBUNAL REGIONAL FEDERAL DA 3.</v>
      </c>
      <c r="G22" s="31" t="str">
        <f>IF('Access-Set'!I21="1","F","S")</f>
        <v>F</v>
      </c>
      <c r="H22" s="31" t="str">
        <f>+'Access-Set'!J21</f>
        <v>0100</v>
      </c>
      <c r="I22" s="32" t="str">
        <f>+'Access-Set'!K21</f>
        <v>RECURSOS ORDINARIOS</v>
      </c>
      <c r="J22" s="31" t="str">
        <f>+'Access-Set'!L21</f>
        <v>4</v>
      </c>
      <c r="K22" s="50"/>
      <c r="L22" s="50"/>
      <c r="M22" s="50"/>
      <c r="N22" s="50">
        <f t="shared" si="0"/>
        <v>0</v>
      </c>
      <c r="O22" s="50"/>
      <c r="P22" s="34">
        <f>'Access-Set'!M21</f>
        <v>0</v>
      </c>
      <c r="Q22" s="34"/>
      <c r="R22" s="34">
        <f t="shared" si="1"/>
        <v>0</v>
      </c>
      <c r="S22" s="39">
        <f>'Access-Set'!N21</f>
        <v>0</v>
      </c>
      <c r="T22" s="35">
        <f t="shared" si="2"/>
        <v>0</v>
      </c>
      <c r="U22" s="34">
        <f>'Access-Set'!O21</f>
        <v>0</v>
      </c>
      <c r="V22" s="35">
        <f t="shared" si="3"/>
        <v>0</v>
      </c>
      <c r="W22" s="34">
        <f>'Access-Set'!P21</f>
        <v>0</v>
      </c>
      <c r="X22" s="35">
        <f t="shared" si="4"/>
        <v>0</v>
      </c>
    </row>
    <row r="23" spans="1:24" ht="25.5" customHeight="1" x14ac:dyDescent="0.2">
      <c r="A23" s="31" t="str">
        <f>+'Access-Set'!A22</f>
        <v>12104</v>
      </c>
      <c r="B23" s="32" t="str">
        <f>+'Access-Set'!B22</f>
        <v>TRIBUNAL REGIONAL FEDERAL DA 3A. REGIAO</v>
      </c>
      <c r="C23" s="31" t="str">
        <f>CONCATENATE('Access-Set'!C22,".",'Access-Set'!D22)</f>
        <v>02.122</v>
      </c>
      <c r="D23" s="31" t="str">
        <f>CONCATENATE('Access-Set'!E22,".",'Access-Set'!G22)</f>
        <v>0569.20TP</v>
      </c>
      <c r="E23" s="32" t="str">
        <f>+'Access-Set'!F22</f>
        <v>PRESTACAO JURISDICIONAL NA JUSTICA FEDERAL</v>
      </c>
      <c r="F23" s="32" t="str">
        <f>+'Access-Set'!H22</f>
        <v>PESSOAL ATIVO DA UNIAO</v>
      </c>
      <c r="G23" s="31" t="str">
        <f>IF('Access-Set'!I22="1","F","S")</f>
        <v>F</v>
      </c>
      <c r="H23" s="31" t="str">
        <f>+'Access-Set'!J22</f>
        <v>0100</v>
      </c>
      <c r="I23" s="32" t="str">
        <f>+'Access-Set'!K22</f>
        <v>RECURSOS ORDINARIOS</v>
      </c>
      <c r="J23" s="31" t="str">
        <f>+'Access-Set'!L22</f>
        <v>1</v>
      </c>
      <c r="K23" s="50"/>
      <c r="L23" s="50"/>
      <c r="M23" s="50"/>
      <c r="N23" s="50">
        <f t="shared" si="0"/>
        <v>0</v>
      </c>
      <c r="O23" s="50"/>
      <c r="P23" s="34">
        <f>'Access-Set'!M22</f>
        <v>275016182.05000001</v>
      </c>
      <c r="Q23" s="34"/>
      <c r="R23" s="34">
        <f t="shared" si="1"/>
        <v>275016182.05000001</v>
      </c>
      <c r="S23" s="39">
        <f>'Access-Set'!N22</f>
        <v>272701198.19</v>
      </c>
      <c r="T23" s="35">
        <f t="shared" si="2"/>
        <v>0.99158237219808709</v>
      </c>
      <c r="U23" s="34">
        <f>'Access-Set'!O22</f>
        <v>272694012.35000002</v>
      </c>
      <c r="V23" s="35">
        <f t="shared" si="3"/>
        <v>0.99155624340833226</v>
      </c>
      <c r="W23" s="34">
        <f>'Access-Set'!P22</f>
        <v>270960113.51999998</v>
      </c>
      <c r="X23" s="35">
        <f t="shared" si="4"/>
        <v>0.98525152774732871</v>
      </c>
    </row>
    <row r="24" spans="1:24" ht="25.5" customHeight="1" x14ac:dyDescent="0.2">
      <c r="A24" s="31" t="str">
        <f>+'Access-Set'!A23</f>
        <v>12104</v>
      </c>
      <c r="B24" s="32" t="str">
        <f>+'Access-Set'!B23</f>
        <v>TRIBUNAL REGIONAL FEDERAL DA 3A. REGIAO</v>
      </c>
      <c r="C24" s="31" t="str">
        <f>CONCATENATE('Access-Set'!C23,".",'Access-Set'!D23)</f>
        <v>02.122</v>
      </c>
      <c r="D24" s="31" t="str">
        <f>CONCATENATE('Access-Set'!E23,".",'Access-Set'!G23)</f>
        <v>0569.216H</v>
      </c>
      <c r="E24" s="32" t="str">
        <f>+'Access-Set'!F23</f>
        <v>PRESTACAO JURISDICIONAL NA JUSTICA FEDERAL</v>
      </c>
      <c r="F24" s="32" t="str">
        <f>+'Access-Set'!H23</f>
        <v>AJUDA DE CUSTO PARA MORADIA OU AUXILIO-MORADIA A AGENTES PUB</v>
      </c>
      <c r="G24" s="31" t="str">
        <f>IF('Access-Set'!I23="1","F","S")</f>
        <v>F</v>
      </c>
      <c r="H24" s="31" t="str">
        <f>+'Access-Set'!J23</f>
        <v>0100</v>
      </c>
      <c r="I24" s="32" t="str">
        <f>+'Access-Set'!K23</f>
        <v>RECURSOS ORDINARIOS</v>
      </c>
      <c r="J24" s="31" t="str">
        <f>+'Access-Set'!L23</f>
        <v>3</v>
      </c>
      <c r="K24" s="50"/>
      <c r="L24" s="50"/>
      <c r="M24" s="50"/>
      <c r="N24" s="50">
        <f t="shared" si="0"/>
        <v>0</v>
      </c>
      <c r="O24" s="50"/>
      <c r="P24" s="34">
        <f>'Access-Set'!M23</f>
        <v>2303742</v>
      </c>
      <c r="Q24" s="34"/>
      <c r="R24" s="34">
        <f t="shared" si="1"/>
        <v>2303742</v>
      </c>
      <c r="S24" s="39">
        <f>'Access-Set'!N23</f>
        <v>1724468.03</v>
      </c>
      <c r="T24" s="35">
        <f t="shared" si="2"/>
        <v>0.74855084901000202</v>
      </c>
      <c r="U24" s="34">
        <f>'Access-Set'!O23</f>
        <v>1724468.03</v>
      </c>
      <c r="V24" s="35">
        <f t="shared" si="3"/>
        <v>0.74855084901000202</v>
      </c>
      <c r="W24" s="34">
        <f>'Access-Set'!P23</f>
        <v>1724468.03</v>
      </c>
      <c r="X24" s="35">
        <f t="shared" si="4"/>
        <v>0.74855084901000202</v>
      </c>
    </row>
    <row r="25" spans="1:24" ht="25.5" customHeight="1" x14ac:dyDescent="0.2">
      <c r="A25" s="31" t="str">
        <f>+'Access-Set'!A24</f>
        <v>12104</v>
      </c>
      <c r="B25" s="32" t="str">
        <f>+'Access-Set'!B24</f>
        <v>TRIBUNAL REGIONAL FEDERAL DA 3A. REGIAO</v>
      </c>
      <c r="C25" s="31" t="str">
        <f>CONCATENATE('Access-Set'!C24,".",'Access-Set'!D24)</f>
        <v>02.126</v>
      </c>
      <c r="D25" s="31" t="str">
        <f>CONCATENATE('Access-Set'!E24,".",'Access-Set'!G24)</f>
        <v>0569.151W</v>
      </c>
      <c r="E25" s="32" t="str">
        <f>+'Access-Set'!F24</f>
        <v>PRESTACAO JURISDICIONAL NA JUSTICA FEDERAL</v>
      </c>
      <c r="F25" s="32" t="str">
        <f>+'Access-Set'!H24</f>
        <v>DESENVOLVIMENTO E IMPLANTACAO DO SISTEMA PROCESSO JUDICIAL E</v>
      </c>
      <c r="G25" s="31" t="str">
        <f>IF('Access-Set'!I24="1","F","S")</f>
        <v>F</v>
      </c>
      <c r="H25" s="31" t="str">
        <f>+'Access-Set'!J24</f>
        <v>0100</v>
      </c>
      <c r="I25" s="32" t="str">
        <f>+'Access-Set'!K24</f>
        <v>RECURSOS ORDINARIOS</v>
      </c>
      <c r="J25" s="31" t="str">
        <f>+'Access-Set'!L24</f>
        <v>3</v>
      </c>
      <c r="K25" s="50"/>
      <c r="L25" s="50"/>
      <c r="M25" s="50"/>
      <c r="N25" s="50">
        <f t="shared" si="0"/>
        <v>0</v>
      </c>
      <c r="O25" s="50"/>
      <c r="P25" s="34">
        <f>'Access-Set'!M24</f>
        <v>850997</v>
      </c>
      <c r="Q25" s="34"/>
      <c r="R25" s="34">
        <f t="shared" si="1"/>
        <v>850997</v>
      </c>
      <c r="S25" s="39">
        <f>'Access-Set'!N24</f>
        <v>623888.19999999995</v>
      </c>
      <c r="T25" s="35">
        <f t="shared" si="2"/>
        <v>0.73312620373514825</v>
      </c>
      <c r="U25" s="34">
        <f>'Access-Set'!O24</f>
        <v>497100.47</v>
      </c>
      <c r="V25" s="35">
        <f t="shared" si="3"/>
        <v>0.58413892175883109</v>
      </c>
      <c r="W25" s="34">
        <f>'Access-Set'!P24</f>
        <v>494848.3</v>
      </c>
      <c r="X25" s="35">
        <f t="shared" si="4"/>
        <v>0.5814924141918244</v>
      </c>
    </row>
    <row r="26" spans="1:24" ht="25.5" customHeight="1" x14ac:dyDescent="0.2">
      <c r="A26" s="31" t="str">
        <f>+'Access-Set'!A25</f>
        <v>12104</v>
      </c>
      <c r="B26" s="32" t="str">
        <f>+'Access-Set'!B25</f>
        <v>TRIBUNAL REGIONAL FEDERAL DA 3A. REGIAO</v>
      </c>
      <c r="C26" s="31" t="str">
        <f>CONCATENATE('Access-Set'!C25,".",'Access-Set'!D25)</f>
        <v>02.131</v>
      </c>
      <c r="D26" s="31" t="str">
        <f>CONCATENATE('Access-Set'!E25,".",'Access-Set'!G25)</f>
        <v>0569.2549</v>
      </c>
      <c r="E26" s="32" t="str">
        <f>+'Access-Set'!F25</f>
        <v>PRESTACAO JURISDICIONAL NA JUSTICA FEDERAL</v>
      </c>
      <c r="F26" s="32" t="str">
        <f>+'Access-Set'!H25</f>
        <v>COMUNICACAO E DIVULGACAO INSTITUCIONAL</v>
      </c>
      <c r="G26" s="31" t="str">
        <f>IF('Access-Set'!I25="1","F","S")</f>
        <v>F</v>
      </c>
      <c r="H26" s="31" t="str">
        <f>+'Access-Set'!J25</f>
        <v>0100</v>
      </c>
      <c r="I26" s="32" t="str">
        <f>+'Access-Set'!K25</f>
        <v>RECURSOS ORDINARIOS</v>
      </c>
      <c r="J26" s="31" t="str">
        <f>+'Access-Set'!L25</f>
        <v>3</v>
      </c>
      <c r="K26" s="50"/>
      <c r="L26" s="50"/>
      <c r="M26" s="50"/>
      <c r="N26" s="50">
        <f t="shared" si="0"/>
        <v>0</v>
      </c>
      <c r="O26" s="50"/>
      <c r="P26" s="34">
        <f>'Access-Set'!M25</f>
        <v>517525</v>
      </c>
      <c r="Q26" s="34"/>
      <c r="R26" s="34">
        <f t="shared" si="1"/>
        <v>517525</v>
      </c>
      <c r="S26" s="39">
        <f>'Access-Set'!N25</f>
        <v>420233</v>
      </c>
      <c r="T26" s="35">
        <f t="shared" si="2"/>
        <v>0.81200521713926865</v>
      </c>
      <c r="U26" s="34">
        <f>'Access-Set'!O25</f>
        <v>321328.55</v>
      </c>
      <c r="V26" s="35">
        <f t="shared" si="3"/>
        <v>0.62089473938457074</v>
      </c>
      <c r="W26" s="34">
        <f>'Access-Set'!P25</f>
        <v>280915.90999999997</v>
      </c>
      <c r="X26" s="35">
        <f t="shared" si="4"/>
        <v>0.54280645379450265</v>
      </c>
    </row>
    <row r="27" spans="1:24" ht="25.5" customHeight="1" x14ac:dyDescent="0.2">
      <c r="A27" s="31" t="str">
        <f>+'Access-Set'!A26</f>
        <v>12104</v>
      </c>
      <c r="B27" s="32" t="str">
        <f>+'Access-Set'!B26</f>
        <v>TRIBUNAL REGIONAL FEDERAL DA 3A. REGIAO</v>
      </c>
      <c r="C27" s="31" t="str">
        <f>CONCATENATE('Access-Set'!C26,".",'Access-Set'!D26)</f>
        <v>02.301</v>
      </c>
      <c r="D27" s="31" t="str">
        <f>CONCATENATE('Access-Set'!E26,".",'Access-Set'!G26)</f>
        <v>0569.2004</v>
      </c>
      <c r="E27" s="32" t="str">
        <f>+'Access-Set'!F26</f>
        <v>PRESTACAO JURISDICIONAL NA JUSTICA FEDERAL</v>
      </c>
      <c r="F27" s="32" t="str">
        <f>+'Access-Set'!H26</f>
        <v>ASSISTENCIA MEDICA E ODONTOLOGICA AOS SERVIDORES CIVIS, EMPR</v>
      </c>
      <c r="G27" s="31" t="str">
        <f>IF('Access-Set'!I26="1","F","S")</f>
        <v>S</v>
      </c>
      <c r="H27" s="31" t="str">
        <f>+'Access-Set'!J26</f>
        <v>0100</v>
      </c>
      <c r="I27" s="32" t="str">
        <f>+'Access-Set'!K26</f>
        <v>RECURSOS ORDINARIOS</v>
      </c>
      <c r="J27" s="31" t="str">
        <f>+'Access-Set'!L26</f>
        <v>4</v>
      </c>
      <c r="K27" s="50"/>
      <c r="L27" s="50"/>
      <c r="M27" s="50"/>
      <c r="N27" s="50">
        <f t="shared" si="0"/>
        <v>0</v>
      </c>
      <c r="O27" s="50"/>
      <c r="P27" s="34">
        <f>'Access-Set'!M26</f>
        <v>15000</v>
      </c>
      <c r="Q27" s="34"/>
      <c r="R27" s="34">
        <f t="shared" si="1"/>
        <v>15000</v>
      </c>
      <c r="S27" s="39">
        <f>'Access-Set'!N26</f>
        <v>0</v>
      </c>
      <c r="T27" s="35">
        <f t="shared" si="2"/>
        <v>0</v>
      </c>
      <c r="U27" s="34">
        <f>'Access-Set'!O26</f>
        <v>0</v>
      </c>
      <c r="V27" s="35">
        <f t="shared" si="3"/>
        <v>0</v>
      </c>
      <c r="W27" s="34">
        <f>'Access-Set'!P26</f>
        <v>0</v>
      </c>
      <c r="X27" s="35">
        <f t="shared" si="4"/>
        <v>0</v>
      </c>
    </row>
    <row r="28" spans="1:24" ht="25.5" customHeight="1" x14ac:dyDescent="0.2">
      <c r="A28" s="31" t="str">
        <f>+'Access-Set'!A27</f>
        <v>12104</v>
      </c>
      <c r="B28" s="32" t="str">
        <f>+'Access-Set'!B27</f>
        <v>TRIBUNAL REGIONAL FEDERAL DA 3A. REGIAO</v>
      </c>
      <c r="C28" s="31" t="str">
        <f>CONCATENATE('Access-Set'!C27,".",'Access-Set'!D27)</f>
        <v>02.301</v>
      </c>
      <c r="D28" s="31" t="str">
        <f>CONCATENATE('Access-Set'!E27,".",'Access-Set'!G27)</f>
        <v>0569.2004</v>
      </c>
      <c r="E28" s="32" t="str">
        <f>+'Access-Set'!F27</f>
        <v>PRESTACAO JURISDICIONAL NA JUSTICA FEDERAL</v>
      </c>
      <c r="F28" s="32" t="str">
        <f>+'Access-Set'!H27</f>
        <v>ASSISTENCIA MEDICA E ODONTOLOGICA AOS SERVIDORES CIVIS, EMPR</v>
      </c>
      <c r="G28" s="31" t="str">
        <f>IF('Access-Set'!I27="1","F","S")</f>
        <v>S</v>
      </c>
      <c r="H28" s="31" t="str">
        <f>+'Access-Set'!J27</f>
        <v>0100</v>
      </c>
      <c r="I28" s="32" t="str">
        <f>+'Access-Set'!K27</f>
        <v>RECURSOS ORDINARIOS</v>
      </c>
      <c r="J28" s="31" t="str">
        <f>+'Access-Set'!L27</f>
        <v>3</v>
      </c>
      <c r="K28" s="50"/>
      <c r="L28" s="50"/>
      <c r="M28" s="50"/>
      <c r="N28" s="50">
        <f t="shared" si="0"/>
        <v>0</v>
      </c>
      <c r="O28" s="50"/>
      <c r="P28" s="34">
        <f>'Access-Set'!M27</f>
        <v>11979420</v>
      </c>
      <c r="Q28" s="34"/>
      <c r="R28" s="34">
        <f t="shared" si="1"/>
        <v>11979420</v>
      </c>
      <c r="S28" s="34">
        <f>'Access-Set'!N27</f>
        <v>11891956.560000001</v>
      </c>
      <c r="T28" s="35">
        <f t="shared" si="2"/>
        <v>0.99269885854240025</v>
      </c>
      <c r="U28" s="34">
        <f>'Access-Set'!O27</f>
        <v>8057054.96</v>
      </c>
      <c r="V28" s="35">
        <f t="shared" si="3"/>
        <v>0.67257471229825816</v>
      </c>
      <c r="W28" s="34">
        <f>'Access-Set'!P27</f>
        <v>8057054.96</v>
      </c>
      <c r="X28" s="35">
        <f t="shared" si="4"/>
        <v>0.67257471229825816</v>
      </c>
    </row>
    <row r="29" spans="1:24" ht="25.5" customHeight="1" x14ac:dyDescent="0.2">
      <c r="A29" s="31" t="str">
        <f>+'Access-Set'!A28</f>
        <v>12104</v>
      </c>
      <c r="B29" s="32" t="str">
        <f>+'Access-Set'!B28</f>
        <v>TRIBUNAL REGIONAL FEDERAL DA 3A. REGIAO</v>
      </c>
      <c r="C29" s="31" t="str">
        <f>CONCATENATE('Access-Set'!C28,".",'Access-Set'!D28)</f>
        <v>02.331</v>
      </c>
      <c r="D29" s="31" t="str">
        <f>CONCATENATE('Access-Set'!E28,".",'Access-Set'!G28)</f>
        <v>0569.00M1</v>
      </c>
      <c r="E29" s="32" t="str">
        <f>+'Access-Set'!F28</f>
        <v>PRESTACAO JURISDICIONAL NA JUSTICA FEDERAL</v>
      </c>
      <c r="F29" s="32" t="str">
        <f>+'Access-Set'!H28</f>
        <v>BENEFICIOS ASSISTENCIAIS DECORRENTES DO AUXILIO-FUNERAL E NA</v>
      </c>
      <c r="G29" s="31" t="str">
        <f>IF('Access-Set'!I28="1","F","S")</f>
        <v>F</v>
      </c>
      <c r="H29" s="31" t="str">
        <f>+'Access-Set'!J28</f>
        <v>0100</v>
      </c>
      <c r="I29" s="32" t="str">
        <f>+'Access-Set'!K28</f>
        <v>RECURSOS ORDINARIOS</v>
      </c>
      <c r="J29" s="31" t="str">
        <f>+'Access-Set'!L28</f>
        <v>3</v>
      </c>
      <c r="K29" s="50"/>
      <c r="L29" s="50"/>
      <c r="M29" s="50"/>
      <c r="N29" s="50">
        <f t="shared" si="0"/>
        <v>0</v>
      </c>
      <c r="O29" s="50"/>
      <c r="P29" s="34">
        <f>'Access-Set'!M28</f>
        <v>62416.57</v>
      </c>
      <c r="Q29" s="34"/>
      <c r="R29" s="34">
        <f t="shared" si="1"/>
        <v>62416.57</v>
      </c>
      <c r="S29" s="34">
        <f>'Access-Set'!N28</f>
        <v>62416.57</v>
      </c>
      <c r="T29" s="35">
        <f t="shared" si="2"/>
        <v>1</v>
      </c>
      <c r="U29" s="34">
        <f>'Access-Set'!O28</f>
        <v>62416.57</v>
      </c>
      <c r="V29" s="35">
        <f t="shared" si="3"/>
        <v>1</v>
      </c>
      <c r="W29" s="34">
        <f>'Access-Set'!P28</f>
        <v>62416.57</v>
      </c>
      <c r="X29" s="35">
        <f t="shared" si="4"/>
        <v>1</v>
      </c>
    </row>
    <row r="30" spans="1:24" ht="25.5" customHeight="1" x14ac:dyDescent="0.2">
      <c r="A30" s="31" t="str">
        <f>+'Access-Set'!A29</f>
        <v>12104</v>
      </c>
      <c r="B30" s="32" t="str">
        <f>+'Access-Set'!B29</f>
        <v>TRIBUNAL REGIONAL FEDERAL DA 3A. REGIAO</v>
      </c>
      <c r="C30" s="31" t="str">
        <f>CONCATENATE('Access-Set'!C29,".",'Access-Set'!D29)</f>
        <v>02.331</v>
      </c>
      <c r="D30" s="31" t="str">
        <f>CONCATENATE('Access-Set'!E29,".",'Access-Set'!G29)</f>
        <v>0569.2010</v>
      </c>
      <c r="E30" s="32" t="str">
        <f>+'Access-Set'!F29</f>
        <v>PRESTACAO JURISDICIONAL NA JUSTICA FEDERAL</v>
      </c>
      <c r="F30" s="32" t="str">
        <f>+'Access-Set'!H29</f>
        <v>ASSISTENCIA PRE-ESCOLAR AOS DEPENDENTES DOS SERVIDORES CIVIS</v>
      </c>
      <c r="G30" s="31" t="str">
        <f>IF('Access-Set'!I29="1","F","S")</f>
        <v>F</v>
      </c>
      <c r="H30" s="31" t="str">
        <f>+'Access-Set'!J29</f>
        <v>0100</v>
      </c>
      <c r="I30" s="32" t="str">
        <f>+'Access-Set'!K29</f>
        <v>RECURSOS ORDINARIOS</v>
      </c>
      <c r="J30" s="31" t="str">
        <f>+'Access-Set'!L29</f>
        <v>3</v>
      </c>
      <c r="K30" s="50"/>
      <c r="L30" s="50"/>
      <c r="M30" s="50"/>
      <c r="N30" s="50">
        <f t="shared" si="0"/>
        <v>0</v>
      </c>
      <c r="O30" s="50"/>
      <c r="P30" s="34">
        <f>'Access-Set'!M29</f>
        <v>2135448</v>
      </c>
      <c r="Q30" s="34"/>
      <c r="R30" s="34">
        <f t="shared" si="1"/>
        <v>2135448</v>
      </c>
      <c r="S30" s="34">
        <f>'Access-Set'!N29</f>
        <v>2135448</v>
      </c>
      <c r="T30" s="35">
        <f t="shared" si="2"/>
        <v>1</v>
      </c>
      <c r="U30" s="34">
        <f>'Access-Set'!O29</f>
        <v>1597914</v>
      </c>
      <c r="V30" s="35">
        <f t="shared" si="3"/>
        <v>0.74828045449947744</v>
      </c>
      <c r="W30" s="34">
        <f>'Access-Set'!P29</f>
        <v>1597914</v>
      </c>
      <c r="X30" s="35">
        <f t="shared" si="4"/>
        <v>0.74828045449947744</v>
      </c>
    </row>
    <row r="31" spans="1:24" ht="25.5" customHeight="1" x14ac:dyDescent="0.2">
      <c r="A31" s="31" t="str">
        <f>+'Access-Set'!A30</f>
        <v>12104</v>
      </c>
      <c r="B31" s="32" t="str">
        <f>+'Access-Set'!B30</f>
        <v>TRIBUNAL REGIONAL FEDERAL DA 3A. REGIAO</v>
      </c>
      <c r="C31" s="31" t="str">
        <f>CONCATENATE('Access-Set'!C30,".",'Access-Set'!D30)</f>
        <v>02.331</v>
      </c>
      <c r="D31" s="31" t="str">
        <f>CONCATENATE('Access-Set'!E30,".",'Access-Set'!G30)</f>
        <v>0569.2011</v>
      </c>
      <c r="E31" s="32" t="str">
        <f>+'Access-Set'!F30</f>
        <v>PRESTACAO JURISDICIONAL NA JUSTICA FEDERAL</v>
      </c>
      <c r="F31" s="32" t="str">
        <f>+'Access-Set'!H30</f>
        <v>AUXILIO-TRANSPORTE AOS SERVIDORES CIVIS, EMPREGADOS E MILITA</v>
      </c>
      <c r="G31" s="31" t="str">
        <f>IF('Access-Set'!I30="1","F","S")</f>
        <v>F</v>
      </c>
      <c r="H31" s="31" t="str">
        <f>+'Access-Set'!J30</f>
        <v>0100</v>
      </c>
      <c r="I31" s="32" t="str">
        <f>+'Access-Set'!K30</f>
        <v>RECURSOS ORDINARIOS</v>
      </c>
      <c r="J31" s="31" t="str">
        <f>+'Access-Set'!L30</f>
        <v>3</v>
      </c>
      <c r="K31" s="50"/>
      <c r="L31" s="50"/>
      <c r="M31" s="50"/>
      <c r="N31" s="50">
        <f t="shared" si="0"/>
        <v>0</v>
      </c>
      <c r="O31" s="50"/>
      <c r="P31" s="34">
        <f>'Access-Set'!M30</f>
        <v>1271000</v>
      </c>
      <c r="Q31" s="34"/>
      <c r="R31" s="34">
        <f t="shared" si="1"/>
        <v>1271000</v>
      </c>
      <c r="S31" s="34">
        <f>'Access-Set'!N30</f>
        <v>1271000</v>
      </c>
      <c r="T31" s="35">
        <f t="shared" si="2"/>
        <v>1</v>
      </c>
      <c r="U31" s="34">
        <f>'Access-Set'!O30</f>
        <v>773189.24</v>
      </c>
      <c r="V31" s="35">
        <f t="shared" si="3"/>
        <v>0.60833142407553109</v>
      </c>
      <c r="W31" s="34">
        <f>'Access-Set'!P30</f>
        <v>773189.24</v>
      </c>
      <c r="X31" s="35">
        <f t="shared" si="4"/>
        <v>0.60833142407553109</v>
      </c>
    </row>
    <row r="32" spans="1:24" ht="25.5" customHeight="1" x14ac:dyDescent="0.2">
      <c r="A32" s="31" t="str">
        <f>+'Access-Set'!A31</f>
        <v>12104</v>
      </c>
      <c r="B32" s="32" t="str">
        <f>+'Access-Set'!B31</f>
        <v>TRIBUNAL REGIONAL FEDERAL DA 3A. REGIAO</v>
      </c>
      <c r="C32" s="31" t="str">
        <f>CONCATENATE('Access-Set'!C31,".",'Access-Set'!D31)</f>
        <v>02.331</v>
      </c>
      <c r="D32" s="31" t="str">
        <f>CONCATENATE('Access-Set'!E31,".",'Access-Set'!G31)</f>
        <v>0569.2012</v>
      </c>
      <c r="E32" s="32" t="str">
        <f>+'Access-Set'!F31</f>
        <v>PRESTACAO JURISDICIONAL NA JUSTICA FEDERAL</v>
      </c>
      <c r="F32" s="32" t="str">
        <f>+'Access-Set'!H31</f>
        <v>AUXILIO-ALIMENTACAO AOS SERVIDORES CIVIS, EMPREGADOS E MILIT</v>
      </c>
      <c r="G32" s="31" t="str">
        <f>IF('Access-Set'!I31="1","F","S")</f>
        <v>F</v>
      </c>
      <c r="H32" s="31" t="str">
        <f>+'Access-Set'!J31</f>
        <v>0100</v>
      </c>
      <c r="I32" s="32" t="str">
        <f>+'Access-Set'!K31</f>
        <v>RECURSOS ORDINARIOS</v>
      </c>
      <c r="J32" s="31" t="str">
        <f>+'Access-Set'!L31</f>
        <v>3</v>
      </c>
      <c r="K32" s="50"/>
      <c r="L32" s="50"/>
      <c r="M32" s="50"/>
      <c r="N32" s="50">
        <f t="shared" ref="N32:N35" si="5">+K32+L32-M32</f>
        <v>0</v>
      </c>
      <c r="O32" s="50"/>
      <c r="P32" s="34">
        <f>'Access-Set'!M31</f>
        <v>19565248</v>
      </c>
      <c r="Q32" s="34"/>
      <c r="R32" s="34">
        <f t="shared" ref="R32:R35" si="6">N32-O32+P32</f>
        <v>19565248</v>
      </c>
      <c r="S32" s="34">
        <f>'Access-Set'!N31</f>
        <v>19565248</v>
      </c>
      <c r="T32" s="35">
        <f t="shared" ref="T32:T35" si="7">IF(R32&gt;0,S32/R32,0)</f>
        <v>1</v>
      </c>
      <c r="U32" s="34">
        <f>'Access-Set'!O31</f>
        <v>14535968.890000001</v>
      </c>
      <c r="V32" s="35">
        <f t="shared" ref="V32:V35" si="8">IF(R32&gt;0,U32/R32,0)</f>
        <v>0.74294835874301213</v>
      </c>
      <c r="W32" s="34">
        <f>'Access-Set'!P31</f>
        <v>14535968.890000001</v>
      </c>
      <c r="X32" s="35">
        <f t="shared" ref="X32:X35" si="9">IF(R32&gt;0,W32/R32,0)</f>
        <v>0.74294835874301213</v>
      </c>
    </row>
    <row r="33" spans="1:24" ht="25.5" customHeight="1" x14ac:dyDescent="0.2">
      <c r="A33" s="31" t="str">
        <f>+'Access-Set'!A32</f>
        <v>12104</v>
      </c>
      <c r="B33" s="32" t="str">
        <f>+'Access-Set'!B32</f>
        <v>TRIBUNAL REGIONAL FEDERAL DA 3A. REGIAO</v>
      </c>
      <c r="C33" s="31" t="str">
        <f>CONCATENATE('Access-Set'!C32,".",'Access-Set'!D32)</f>
        <v>02.846</v>
      </c>
      <c r="D33" s="31" t="str">
        <f>CONCATENATE('Access-Set'!E32,".",'Access-Set'!G32)</f>
        <v>0569.09HB</v>
      </c>
      <c r="E33" s="32" t="str">
        <f>+'Access-Set'!F32</f>
        <v>PRESTACAO JURISDICIONAL NA JUSTICA FEDERAL</v>
      </c>
      <c r="F33" s="32" t="str">
        <f>+'Access-Set'!H32</f>
        <v>CONTRIBUICAO DA UNIAO, DE SUAS AUTARQUIAS E FUNDACOES PARA O</v>
      </c>
      <c r="G33" s="31" t="str">
        <f>IF('Access-Set'!I32="1","F","S")</f>
        <v>F</v>
      </c>
      <c r="H33" s="31" t="str">
        <f>+'Access-Set'!J32</f>
        <v>0100</v>
      </c>
      <c r="I33" s="32" t="str">
        <f>+'Access-Set'!K32</f>
        <v>RECURSOS ORDINARIOS</v>
      </c>
      <c r="J33" s="31" t="str">
        <f>+'Access-Set'!L32</f>
        <v>1</v>
      </c>
      <c r="K33" s="50"/>
      <c r="L33" s="50"/>
      <c r="M33" s="50"/>
      <c r="N33" s="50">
        <f t="shared" si="5"/>
        <v>0</v>
      </c>
      <c r="O33" s="50"/>
      <c r="P33" s="34">
        <f>'Access-Set'!M32</f>
        <v>45463442.210000001</v>
      </c>
      <c r="Q33" s="34"/>
      <c r="R33" s="34">
        <f t="shared" si="6"/>
        <v>45463442.210000001</v>
      </c>
      <c r="S33" s="34">
        <f>'Access-Set'!N32</f>
        <v>45463442.210000001</v>
      </c>
      <c r="T33" s="35">
        <f t="shared" si="7"/>
        <v>1</v>
      </c>
      <c r="U33" s="34">
        <f>'Access-Set'!O32</f>
        <v>45463442.210000001</v>
      </c>
      <c r="V33" s="35">
        <f t="shared" si="8"/>
        <v>1</v>
      </c>
      <c r="W33" s="34">
        <f>'Access-Set'!P32</f>
        <v>45463442.210000001</v>
      </c>
      <c r="X33" s="35">
        <f t="shared" si="9"/>
        <v>1</v>
      </c>
    </row>
    <row r="34" spans="1:24" ht="25.5" customHeight="1" x14ac:dyDescent="0.2">
      <c r="A34" s="31" t="str">
        <f>+'Access-Set'!A33</f>
        <v>12104</v>
      </c>
      <c r="B34" s="32" t="str">
        <f>+'Access-Set'!B33</f>
        <v>TRIBUNAL REGIONAL FEDERAL DA 3A. REGIAO</v>
      </c>
      <c r="C34" s="31" t="str">
        <f>CONCATENATE('Access-Set'!C33,".",'Access-Set'!D33)</f>
        <v>09.272</v>
      </c>
      <c r="D34" s="31" t="str">
        <f>CONCATENATE('Access-Set'!E33,".",'Access-Set'!G33)</f>
        <v>0089.0181</v>
      </c>
      <c r="E34" s="32" t="str">
        <f>+'Access-Set'!F33</f>
        <v>PREVIDENCIA DE INATIVOS E PENSIONISTAS DA UNIAO</v>
      </c>
      <c r="F34" s="32" t="str">
        <f>+'Access-Set'!H33</f>
        <v>APOSENTADORIAS E PENSOES - SERVIDORES CIVIS</v>
      </c>
      <c r="G34" s="31" t="str">
        <f>IF('Access-Set'!I33="1","F","S")</f>
        <v>S</v>
      </c>
      <c r="H34" s="31" t="str">
        <f>+'Access-Set'!J33</f>
        <v>0156</v>
      </c>
      <c r="I34" s="32" t="str">
        <f>+'Access-Set'!K33</f>
        <v>CONTRIBUICAO PLANO SEGURIDADE SOCIAL SERVIDOR</v>
      </c>
      <c r="J34" s="31" t="str">
        <f>+'Access-Set'!L33</f>
        <v>1</v>
      </c>
      <c r="K34" s="50"/>
      <c r="L34" s="50"/>
      <c r="M34" s="50"/>
      <c r="N34" s="50">
        <f t="shared" si="5"/>
        <v>0</v>
      </c>
      <c r="O34" s="50"/>
      <c r="P34" s="34">
        <f>'Access-Set'!M33</f>
        <v>18490226.800000001</v>
      </c>
      <c r="Q34" s="34"/>
      <c r="R34" s="34">
        <f t="shared" si="6"/>
        <v>18490226.800000001</v>
      </c>
      <c r="S34" s="34">
        <f>'Access-Set'!N33</f>
        <v>18490226.800000001</v>
      </c>
      <c r="T34" s="35">
        <f t="shared" si="7"/>
        <v>1</v>
      </c>
      <c r="U34" s="34">
        <f>'Access-Set'!O33</f>
        <v>18490226.800000001</v>
      </c>
      <c r="V34" s="35">
        <f t="shared" si="8"/>
        <v>1</v>
      </c>
      <c r="W34" s="34">
        <f>'Access-Set'!P33</f>
        <v>17999420.359999999</v>
      </c>
      <c r="X34" s="35">
        <f t="shared" si="9"/>
        <v>0.9734558994160093</v>
      </c>
    </row>
    <row r="35" spans="1:24" ht="25.5" customHeight="1" thickBot="1" x14ac:dyDescent="0.25">
      <c r="A35" s="31" t="str">
        <f>+'Access-Set'!A34</f>
        <v>12104</v>
      </c>
      <c r="B35" s="32" t="str">
        <f>+'Access-Set'!B34</f>
        <v>TRIBUNAL REGIONAL FEDERAL DA 3A. REGIAO</v>
      </c>
      <c r="C35" s="31" t="str">
        <f>CONCATENATE('Access-Set'!C34,".",'Access-Set'!D34)</f>
        <v>09.272</v>
      </c>
      <c r="D35" s="31" t="str">
        <f>CONCATENATE('Access-Set'!E34,".",'Access-Set'!G34)</f>
        <v>0089.0181</v>
      </c>
      <c r="E35" s="32" t="str">
        <f>+'Access-Set'!F34</f>
        <v>PREVIDENCIA DE INATIVOS E PENSIONISTAS DA UNIAO</v>
      </c>
      <c r="F35" s="32" t="str">
        <f>+'Access-Set'!H34</f>
        <v>APOSENTADORIAS E PENSOES - SERVIDORES CIVIS</v>
      </c>
      <c r="G35" s="31" t="str">
        <f>IF('Access-Set'!I34="1","F","S")</f>
        <v>S</v>
      </c>
      <c r="H35" s="31" t="str">
        <f>+'Access-Set'!J34</f>
        <v>0169</v>
      </c>
      <c r="I35" s="32" t="str">
        <f>+'Access-Set'!K34</f>
        <v>CONTRIB.PATRONAL P/PLANO DE SEGURID.SOC.SERV.</v>
      </c>
      <c r="J35" s="31" t="str">
        <f>+'Access-Set'!L34</f>
        <v>1</v>
      </c>
      <c r="K35" s="50"/>
      <c r="L35" s="50"/>
      <c r="M35" s="50"/>
      <c r="N35" s="50">
        <f t="shared" si="5"/>
        <v>0</v>
      </c>
      <c r="O35" s="50"/>
      <c r="P35" s="34">
        <f>'Access-Set'!M34</f>
        <v>55200000</v>
      </c>
      <c r="Q35" s="34"/>
      <c r="R35" s="34">
        <f t="shared" si="6"/>
        <v>55200000</v>
      </c>
      <c r="S35" s="34">
        <f>'Access-Set'!N34</f>
        <v>55200000</v>
      </c>
      <c r="T35" s="35">
        <f t="shared" si="7"/>
        <v>1</v>
      </c>
      <c r="U35" s="34">
        <f>'Access-Set'!O34</f>
        <v>55195528.859999999</v>
      </c>
      <c r="V35" s="35">
        <f t="shared" si="8"/>
        <v>0.99991900108695653</v>
      </c>
      <c r="W35" s="34">
        <f>'Access-Set'!P34</f>
        <v>55195528.859999999</v>
      </c>
      <c r="X35" s="35">
        <f t="shared" si="9"/>
        <v>0.99991900108695653</v>
      </c>
    </row>
    <row r="36" spans="1:24" ht="25.5" customHeight="1" thickBot="1" x14ac:dyDescent="0.25">
      <c r="A36" s="67" t="s">
        <v>114</v>
      </c>
      <c r="B36" s="68"/>
      <c r="C36" s="68"/>
      <c r="D36" s="68"/>
      <c r="E36" s="68"/>
      <c r="F36" s="68"/>
      <c r="G36" s="68"/>
      <c r="H36" s="68"/>
      <c r="I36" s="68"/>
      <c r="J36" s="69"/>
      <c r="K36" s="36">
        <v>0</v>
      </c>
      <c r="L36" s="36">
        <v>0</v>
      </c>
      <c r="M36" s="36">
        <v>0</v>
      </c>
      <c r="N36" s="36">
        <v>0</v>
      </c>
      <c r="O36" s="36">
        <v>0</v>
      </c>
      <c r="P36" s="52">
        <f>SUM(P10:P35)</f>
        <v>506632646.63</v>
      </c>
      <c r="Q36" s="52">
        <f>SUM(Q10:Q35)</f>
        <v>0</v>
      </c>
      <c r="R36" s="52">
        <f>SUM(R10:R35)</f>
        <v>506632646.63</v>
      </c>
      <c r="S36" s="52">
        <f>SUM(S10:S35)</f>
        <v>482334232.97999996</v>
      </c>
      <c r="T36" s="43">
        <f t="shared" si="2"/>
        <v>0.95203938433176916</v>
      </c>
      <c r="U36" s="52">
        <f>SUM(U10:U35)</f>
        <v>449323991.81999999</v>
      </c>
      <c r="V36" s="43">
        <f t="shared" si="3"/>
        <v>0.88688321767023193</v>
      </c>
      <c r="W36" s="52">
        <f>SUM(W10:W35)</f>
        <v>444432082.77999997</v>
      </c>
      <c r="X36" s="43">
        <f t="shared" si="4"/>
        <v>0.87722748570637243</v>
      </c>
    </row>
    <row r="37" spans="1:24" ht="25.5" customHeight="1" x14ac:dyDescent="0.2">
      <c r="A37" s="7" t="s">
        <v>115</v>
      </c>
      <c r="B37" s="7"/>
      <c r="C37" s="7"/>
      <c r="D37" s="7"/>
      <c r="E37" s="7"/>
      <c r="F37" s="7"/>
      <c r="G37" s="7"/>
      <c r="H37" s="8"/>
      <c r="I37" s="8"/>
      <c r="J37" s="8"/>
      <c r="K37" s="7"/>
      <c r="L37" s="7"/>
      <c r="M37" s="7"/>
      <c r="N37" s="7"/>
      <c r="O37" s="7"/>
      <c r="P37" s="7"/>
      <c r="Q37" s="7"/>
      <c r="R37" s="7"/>
      <c r="S37" s="7"/>
      <c r="T37" s="7"/>
      <c r="U37" s="45"/>
      <c r="V37" s="7"/>
      <c r="W37" s="45"/>
      <c r="X37" s="7"/>
    </row>
    <row r="38" spans="1:24" ht="25.5" customHeight="1" x14ac:dyDescent="0.2">
      <c r="A38" s="7" t="s">
        <v>116</v>
      </c>
      <c r="B38" s="53"/>
      <c r="C38" s="7"/>
      <c r="D38" s="7"/>
      <c r="E38" s="7"/>
      <c r="F38" s="7"/>
      <c r="G38" s="7"/>
      <c r="H38" s="8"/>
      <c r="I38" s="8"/>
      <c r="J38" s="8"/>
      <c r="K38" s="7"/>
      <c r="L38" s="7"/>
      <c r="M38" s="7"/>
      <c r="N38" s="7"/>
      <c r="O38" s="7"/>
      <c r="P38" s="7"/>
      <c r="Q38" s="7"/>
      <c r="R38" s="7"/>
      <c r="S38" s="7"/>
      <c r="T38" s="7"/>
      <c r="U38" s="45"/>
      <c r="V38" s="7"/>
      <c r="W38" s="45"/>
      <c r="X38" s="7"/>
    </row>
    <row r="41" spans="1:24" ht="25.5" customHeight="1" x14ac:dyDescent="0.2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 s="54"/>
      <c r="Q41" s="54"/>
      <c r="R41" s="54"/>
      <c r="S41" s="54"/>
      <c r="T41" s="54"/>
      <c r="U41" s="54"/>
      <c r="V41" s="54"/>
      <c r="W41" s="54"/>
      <c r="X41" s="38"/>
    </row>
    <row r="42" spans="1:24" ht="25.5" customHeight="1" x14ac:dyDescent="0.2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 s="37"/>
      <c r="Q42" s="37"/>
      <c r="R42" s="37"/>
      <c r="S42" s="37"/>
      <c r="T42" s="37"/>
      <c r="U42" s="37"/>
      <c r="V42" s="37"/>
      <c r="W42" s="37"/>
      <c r="X42" s="38"/>
    </row>
    <row r="43" spans="1:24" ht="25.5" customHeight="1" x14ac:dyDescent="0.2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 s="37"/>
      <c r="Q43" s="37"/>
      <c r="R43" s="37"/>
      <c r="S43" s="37"/>
      <c r="T43" s="37"/>
      <c r="U43" s="37"/>
      <c r="V43" s="37"/>
      <c r="W43" s="37"/>
      <c r="X43" s="38"/>
    </row>
    <row r="44" spans="1:24" ht="25.5" customHeight="1" x14ac:dyDescent="0.2">
      <c r="P44" s="61"/>
      <c r="Q44" s="41"/>
      <c r="R44" s="61"/>
      <c r="S44" s="41"/>
      <c r="T44" s="42"/>
      <c r="U44" s="61"/>
      <c r="W44" s="61"/>
    </row>
    <row r="45" spans="1:24" ht="25.5" customHeight="1" x14ac:dyDescent="0.2">
      <c r="P45" s="62"/>
      <c r="R45" s="62"/>
    </row>
  </sheetData>
  <mergeCells count="17">
    <mergeCell ref="A5:X5"/>
    <mergeCell ref="A7:J7"/>
    <mergeCell ref="K7:K8"/>
    <mergeCell ref="L7:M7"/>
    <mergeCell ref="N7:N8"/>
    <mergeCell ref="O7:O8"/>
    <mergeCell ref="P7:Q7"/>
    <mergeCell ref="A36:J36"/>
    <mergeCell ref="R7:R8"/>
    <mergeCell ref="S7:X7"/>
    <mergeCell ref="A8:B8"/>
    <mergeCell ref="C8:C9"/>
    <mergeCell ref="D8:D9"/>
    <mergeCell ref="E8:F8"/>
    <mergeCell ref="G8:G9"/>
    <mergeCell ref="H8:I8"/>
    <mergeCell ref="J8:J9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scale="34" orientation="landscape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2"/>
  <sheetViews>
    <sheetView showGridLines="0" view="pageBreakPreview" topLeftCell="A7" zoomScale="70" zoomScaleNormal="100" zoomScaleSheetLayoutView="70" workbookViewId="0">
      <selection activeCell="A36" sqref="A36:J36"/>
    </sheetView>
  </sheetViews>
  <sheetFormatPr defaultRowHeight="25.5" customHeight="1" x14ac:dyDescent="0.2"/>
  <cols>
    <col min="1" max="1" width="14.85546875" style="2" customWidth="1"/>
    <col min="2" max="2" width="39" style="2" customWidth="1"/>
    <col min="3" max="3" width="11.85546875" style="2" customWidth="1"/>
    <col min="4" max="4" width="19.28515625" style="2" customWidth="1"/>
    <col min="5" max="5" width="44.7109375" style="2" customWidth="1"/>
    <col min="6" max="6" width="61.5703125" style="2" customWidth="1"/>
    <col min="7" max="7" width="8.140625" style="1" customWidth="1"/>
    <col min="8" max="8" width="9.140625" style="1"/>
    <col min="9" max="9" width="36" style="1" customWidth="1"/>
    <col min="10" max="10" width="9.140625" style="1"/>
    <col min="11" max="11" width="13.28515625" style="1" customWidth="1"/>
    <col min="12" max="12" width="12" style="1" customWidth="1"/>
    <col min="13" max="13" width="13.85546875" style="1" customWidth="1"/>
    <col min="14" max="14" width="11.140625" style="1" customWidth="1"/>
    <col min="15" max="15" width="15.85546875" style="1" customWidth="1"/>
    <col min="16" max="16" width="13.28515625" style="3" customWidth="1"/>
    <col min="17" max="17" width="11" style="1" customWidth="1"/>
    <col min="18" max="18" width="13" style="3" customWidth="1"/>
    <col min="19" max="19" width="13" style="1" customWidth="1"/>
    <col min="20" max="20" width="9.28515625" style="3" bestFit="1" customWidth="1"/>
    <col min="21" max="21" width="14" style="4" bestFit="1" customWidth="1"/>
    <col min="22" max="22" width="9.28515625" style="4" bestFit="1" customWidth="1"/>
    <col min="23" max="23" width="12.140625" style="4" customWidth="1"/>
    <col min="24" max="24" width="9.28515625" style="4" bestFit="1" customWidth="1"/>
    <col min="25" max="16384" width="9.140625" style="4"/>
  </cols>
  <sheetData>
    <row r="1" spans="1:24" ht="25.5" customHeight="1" x14ac:dyDescent="0.2">
      <c r="A1" s="6" t="s">
        <v>80</v>
      </c>
      <c r="B1" s="6"/>
      <c r="C1" s="6"/>
      <c r="D1" s="6"/>
      <c r="E1" s="7"/>
      <c r="F1" s="7"/>
      <c r="G1" s="7"/>
      <c r="H1" s="8"/>
      <c r="I1" s="8"/>
      <c r="J1" s="8"/>
      <c r="K1" s="7"/>
      <c r="L1" s="7"/>
      <c r="M1" s="7"/>
      <c r="N1" s="7"/>
      <c r="O1" s="7"/>
      <c r="P1" s="7"/>
      <c r="Q1" s="7"/>
      <c r="R1" s="7"/>
      <c r="S1" s="7"/>
      <c r="T1" s="7"/>
      <c r="U1" s="45"/>
      <c r="V1" s="7"/>
      <c r="W1" s="45"/>
      <c r="X1" s="7"/>
    </row>
    <row r="2" spans="1:24" ht="25.5" customHeight="1" x14ac:dyDescent="0.2">
      <c r="A2" s="6" t="s">
        <v>81</v>
      </c>
      <c r="B2" s="6" t="s">
        <v>82</v>
      </c>
      <c r="C2" s="6"/>
      <c r="D2" s="6"/>
      <c r="E2" s="7"/>
      <c r="F2" s="7"/>
      <c r="G2" s="7"/>
      <c r="H2" s="8"/>
      <c r="I2" s="8"/>
      <c r="J2" s="8"/>
      <c r="K2" s="7"/>
      <c r="L2" s="7"/>
      <c r="M2" s="7"/>
      <c r="N2" s="7"/>
      <c r="O2" s="7"/>
      <c r="P2" s="7"/>
      <c r="Q2" s="7"/>
      <c r="R2" s="7"/>
      <c r="S2" s="7"/>
      <c r="T2" s="7"/>
      <c r="U2" s="45"/>
      <c r="V2" s="7"/>
      <c r="W2" s="45"/>
      <c r="X2" s="7"/>
    </row>
    <row r="3" spans="1:24" ht="25.5" customHeight="1" x14ac:dyDescent="0.2">
      <c r="A3" s="6" t="s">
        <v>83</v>
      </c>
      <c r="B3" s="46" t="s">
        <v>117</v>
      </c>
      <c r="C3" s="46"/>
      <c r="D3" s="46"/>
      <c r="E3" s="7"/>
      <c r="F3" s="7"/>
      <c r="G3" s="7"/>
      <c r="H3" s="8"/>
      <c r="I3" s="8"/>
      <c r="J3" s="8"/>
      <c r="K3" s="7"/>
      <c r="L3" s="7"/>
      <c r="M3" s="7"/>
      <c r="N3" s="7"/>
      <c r="O3" s="7"/>
      <c r="P3" s="7"/>
      <c r="Q3" s="7"/>
      <c r="R3" s="7"/>
      <c r="S3" s="7"/>
      <c r="T3" s="7"/>
      <c r="U3" s="45"/>
      <c r="V3" s="7"/>
      <c r="W3" s="45"/>
      <c r="X3" s="7"/>
    </row>
    <row r="4" spans="1:24" ht="25.5" customHeight="1" x14ac:dyDescent="0.2">
      <c r="A4" s="9" t="s">
        <v>84</v>
      </c>
      <c r="B4" s="10">
        <v>42644</v>
      </c>
      <c r="C4" s="11"/>
      <c r="D4" s="9"/>
      <c r="E4" s="7"/>
      <c r="F4" s="7"/>
      <c r="G4" s="7"/>
      <c r="H4" s="8"/>
      <c r="I4" s="8"/>
      <c r="J4" s="8"/>
      <c r="K4" s="7"/>
      <c r="L4" s="7"/>
      <c r="M4" s="7"/>
      <c r="N4" s="7"/>
      <c r="O4" s="7"/>
      <c r="P4" s="7"/>
      <c r="Q4" s="7"/>
      <c r="R4" s="7"/>
      <c r="S4" s="7"/>
      <c r="T4" s="7"/>
      <c r="U4" s="45"/>
      <c r="V4" s="7"/>
      <c r="W4" s="45"/>
      <c r="X4" s="7"/>
    </row>
    <row r="5" spans="1:24" ht="25.5" customHeight="1" x14ac:dyDescent="0.2">
      <c r="A5" s="74" t="s">
        <v>85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</row>
    <row r="6" spans="1:24" ht="25.5" customHeight="1" thickBot="1" x14ac:dyDescent="0.25">
      <c r="A6" s="7"/>
      <c r="B6" s="7"/>
      <c r="C6" s="7"/>
      <c r="D6" s="7"/>
      <c r="E6" s="7"/>
      <c r="F6" s="7"/>
      <c r="G6" s="7"/>
      <c r="H6" s="8"/>
      <c r="I6" s="8"/>
      <c r="J6" s="8"/>
      <c r="K6" s="7"/>
      <c r="L6" s="7"/>
      <c r="M6" s="7"/>
      <c r="N6" s="7"/>
      <c r="O6" s="7"/>
      <c r="P6" s="7"/>
      <c r="Q6" s="7"/>
      <c r="R6" s="7"/>
      <c r="S6" s="7"/>
      <c r="T6" s="7"/>
      <c r="U6" s="45"/>
      <c r="V6" s="7"/>
      <c r="W6" s="45"/>
      <c r="X6" s="7"/>
    </row>
    <row r="7" spans="1:24" ht="25.5" customHeight="1" thickBot="1" x14ac:dyDescent="0.25">
      <c r="A7" s="72" t="s">
        <v>86</v>
      </c>
      <c r="B7" s="75"/>
      <c r="C7" s="75"/>
      <c r="D7" s="75"/>
      <c r="E7" s="75"/>
      <c r="F7" s="75"/>
      <c r="G7" s="75"/>
      <c r="H7" s="75"/>
      <c r="I7" s="75"/>
      <c r="J7" s="73"/>
      <c r="K7" s="70" t="s">
        <v>3</v>
      </c>
      <c r="L7" s="67" t="s">
        <v>87</v>
      </c>
      <c r="M7" s="69"/>
      <c r="N7" s="70" t="s">
        <v>88</v>
      </c>
      <c r="O7" s="70" t="s">
        <v>89</v>
      </c>
      <c r="P7" s="72" t="s">
        <v>90</v>
      </c>
      <c r="Q7" s="73"/>
      <c r="R7" s="70" t="s">
        <v>6</v>
      </c>
      <c r="S7" s="72" t="s">
        <v>91</v>
      </c>
      <c r="T7" s="75"/>
      <c r="U7" s="75"/>
      <c r="V7" s="75"/>
      <c r="W7" s="75"/>
      <c r="X7" s="73"/>
    </row>
    <row r="8" spans="1:24" ht="25.5" customHeight="1" x14ac:dyDescent="0.2">
      <c r="A8" s="78" t="s">
        <v>23</v>
      </c>
      <c r="B8" s="79"/>
      <c r="C8" s="76" t="s">
        <v>92</v>
      </c>
      <c r="D8" s="76" t="s">
        <v>93</v>
      </c>
      <c r="E8" s="80" t="s">
        <v>94</v>
      </c>
      <c r="F8" s="81"/>
      <c r="G8" s="76" t="s">
        <v>0</v>
      </c>
      <c r="H8" s="65" t="s">
        <v>2</v>
      </c>
      <c r="I8" s="66"/>
      <c r="J8" s="76" t="s">
        <v>1</v>
      </c>
      <c r="K8" s="71"/>
      <c r="L8" s="12" t="s">
        <v>95</v>
      </c>
      <c r="M8" s="12" t="s">
        <v>96</v>
      </c>
      <c r="N8" s="71"/>
      <c r="O8" s="71"/>
      <c r="P8" s="14" t="s">
        <v>4</v>
      </c>
      <c r="Q8" s="14" t="s">
        <v>5</v>
      </c>
      <c r="R8" s="71"/>
      <c r="S8" s="13" t="s">
        <v>7</v>
      </c>
      <c r="T8" s="15" t="s">
        <v>8</v>
      </c>
      <c r="U8" s="13" t="s">
        <v>9</v>
      </c>
      <c r="V8" s="16" t="s">
        <v>8</v>
      </c>
      <c r="W8" s="17" t="s">
        <v>10</v>
      </c>
      <c r="X8" s="16" t="s">
        <v>8</v>
      </c>
    </row>
    <row r="9" spans="1:24" ht="25.5" customHeight="1" thickBot="1" x14ac:dyDescent="0.25">
      <c r="A9" s="18" t="s">
        <v>97</v>
      </c>
      <c r="B9" s="18" t="s">
        <v>98</v>
      </c>
      <c r="C9" s="77"/>
      <c r="D9" s="77"/>
      <c r="E9" s="19" t="s">
        <v>99</v>
      </c>
      <c r="F9" s="19" t="s">
        <v>100</v>
      </c>
      <c r="G9" s="77"/>
      <c r="H9" s="19" t="s">
        <v>97</v>
      </c>
      <c r="I9" s="19" t="s">
        <v>98</v>
      </c>
      <c r="J9" s="77"/>
      <c r="K9" s="18" t="s">
        <v>101</v>
      </c>
      <c r="L9" s="20" t="s">
        <v>102</v>
      </c>
      <c r="M9" s="20" t="s">
        <v>103</v>
      </c>
      <c r="N9" s="20" t="s">
        <v>104</v>
      </c>
      <c r="O9" s="20" t="s">
        <v>105</v>
      </c>
      <c r="P9" s="20" t="s">
        <v>12</v>
      </c>
      <c r="Q9" s="20" t="s">
        <v>106</v>
      </c>
      <c r="R9" s="18" t="s">
        <v>107</v>
      </c>
      <c r="S9" s="21" t="s">
        <v>108</v>
      </c>
      <c r="T9" s="22" t="s">
        <v>109</v>
      </c>
      <c r="U9" s="21" t="s">
        <v>110</v>
      </c>
      <c r="V9" s="22" t="s">
        <v>111</v>
      </c>
      <c r="W9" s="23" t="s">
        <v>112</v>
      </c>
      <c r="X9" s="22" t="s">
        <v>113</v>
      </c>
    </row>
    <row r="10" spans="1:24" ht="25.5" customHeight="1" x14ac:dyDescent="0.2">
      <c r="A10" s="24" t="str">
        <f>+'Access-Out'!A9</f>
        <v>12104</v>
      </c>
      <c r="B10" s="25" t="str">
        <f>+'Access-Out'!B9</f>
        <v>TRIBUNAL REGIONAL FEDERAL DA 3A. REGIAO</v>
      </c>
      <c r="C10" s="26" t="str">
        <f>CONCATENATE('Access-Out'!C9,".",'Access-Out'!D9)</f>
        <v>02.061</v>
      </c>
      <c r="D10" s="26" t="str">
        <f>CONCATENATE('Access-Out'!E9,".",'Access-Out'!G9)</f>
        <v>0569.4224</v>
      </c>
      <c r="E10" s="25" t="str">
        <f>+'Access-Out'!F9</f>
        <v>PRESTACAO JURISDICIONAL NA JUSTICA FEDERAL</v>
      </c>
      <c r="F10" s="27" t="str">
        <f>+'Access-Out'!H9</f>
        <v>ASSISTENCIA JURIDICA A PESSOAS CARENTES</v>
      </c>
      <c r="G10" s="24" t="str">
        <f>IF('Access-Out'!I9="1","F","S")</f>
        <v>F</v>
      </c>
      <c r="H10" s="24" t="str">
        <f>+'Access-Out'!J9</f>
        <v>0100</v>
      </c>
      <c r="I10" s="28" t="str">
        <f>+'Access-Out'!K9</f>
        <v>RECURSOS ORDINARIOS</v>
      </c>
      <c r="J10" s="24" t="str">
        <f>+'Access-Out'!L9</f>
        <v>3</v>
      </c>
      <c r="K10" s="47"/>
      <c r="L10" s="48"/>
      <c r="M10" s="48"/>
      <c r="N10" s="49">
        <f>+K10+L10-M10</f>
        <v>0</v>
      </c>
      <c r="O10" s="47"/>
      <c r="P10" s="29">
        <f>'Access-Out'!M9</f>
        <v>15000</v>
      </c>
      <c r="Q10" s="29"/>
      <c r="R10" s="29">
        <f>N10-O10+P10</f>
        <v>15000</v>
      </c>
      <c r="S10" s="29">
        <f>'Access-Out'!N9</f>
        <v>15000</v>
      </c>
      <c r="T10" s="44">
        <f>IF(R10&gt;0,S10/R10,0)</f>
        <v>1</v>
      </c>
      <c r="U10" s="29">
        <f>'Access-Out'!O9</f>
        <v>528.12</v>
      </c>
      <c r="V10" s="30">
        <f>IF(R10&gt;0,U10/R10,0)</f>
        <v>3.5208000000000003E-2</v>
      </c>
      <c r="W10" s="29">
        <f>'Access-Out'!P9</f>
        <v>528.12</v>
      </c>
      <c r="X10" s="30">
        <f>IF(R10&gt;0,W10/R10,0)</f>
        <v>3.5208000000000003E-2</v>
      </c>
    </row>
    <row r="11" spans="1:24" ht="25.5" customHeight="1" x14ac:dyDescent="0.2">
      <c r="A11" s="31" t="str">
        <f>+'Access-Out'!A10</f>
        <v>12104</v>
      </c>
      <c r="B11" s="32" t="str">
        <f>+'Access-Out'!B10</f>
        <v>TRIBUNAL REGIONAL FEDERAL DA 3A. REGIAO</v>
      </c>
      <c r="C11" s="31" t="str">
        <f>CONCATENATE('Access-Out'!C10,".",'Access-Out'!D10)</f>
        <v>02.061</v>
      </c>
      <c r="D11" s="31" t="str">
        <f>CONCATENATE('Access-Out'!E10,".",'Access-Out'!G10)</f>
        <v>0569.4257</v>
      </c>
      <c r="E11" s="32" t="str">
        <f>+'Access-Out'!F10</f>
        <v>PRESTACAO JURISDICIONAL NA JUSTICA FEDERAL</v>
      </c>
      <c r="F11" s="33" t="str">
        <f>+'Access-Out'!H10</f>
        <v>JULGAMENTO DE CAUSAS NA JUSTICA FEDERAL</v>
      </c>
      <c r="G11" s="31" t="str">
        <f>IF('Access-Out'!I10="1","F","S")</f>
        <v>F</v>
      </c>
      <c r="H11" s="31" t="str">
        <f>+'Access-Out'!J10</f>
        <v>0100</v>
      </c>
      <c r="I11" s="32" t="str">
        <f>+'Access-Out'!K10</f>
        <v>RECURSOS ORDINARIOS</v>
      </c>
      <c r="J11" s="31" t="str">
        <f>+'Access-Out'!L10</f>
        <v>4</v>
      </c>
      <c r="K11" s="50"/>
      <c r="L11" s="50"/>
      <c r="M11" s="50"/>
      <c r="N11" s="51">
        <f t="shared" ref="N11:N32" si="0">+K11+L11-M11</f>
        <v>0</v>
      </c>
      <c r="O11" s="50"/>
      <c r="P11" s="34">
        <f>'Access-Out'!M10</f>
        <v>415987</v>
      </c>
      <c r="Q11" s="34"/>
      <c r="R11" s="34">
        <f t="shared" ref="R11:R32" si="1">N11-O11+P11</f>
        <v>415987</v>
      </c>
      <c r="S11" s="34">
        <f>'Access-Out'!N10</f>
        <v>160069.04999999999</v>
      </c>
      <c r="T11" s="35">
        <f t="shared" ref="T11:T34" si="2">IF(R11&gt;0,S11/R11,0)</f>
        <v>0.38479339498590098</v>
      </c>
      <c r="U11" s="34">
        <f>'Access-Out'!O10</f>
        <v>128328.16</v>
      </c>
      <c r="V11" s="35">
        <f t="shared" ref="V11:V34" si="3">IF(R11&gt;0,U11/R11,0)</f>
        <v>0.30849079418347208</v>
      </c>
      <c r="W11" s="34">
        <f>'Access-Out'!P10</f>
        <v>128328.16</v>
      </c>
      <c r="X11" s="35">
        <f t="shared" ref="X11:X34" si="4">IF(R11&gt;0,W11/R11,0)</f>
        <v>0.30849079418347208</v>
      </c>
    </row>
    <row r="12" spans="1:24" ht="25.5" customHeight="1" x14ac:dyDescent="0.2">
      <c r="A12" s="31" t="str">
        <f>+'Access-Out'!A11</f>
        <v>12104</v>
      </c>
      <c r="B12" s="32" t="str">
        <f>+'Access-Out'!B11</f>
        <v>TRIBUNAL REGIONAL FEDERAL DA 3A. REGIAO</v>
      </c>
      <c r="C12" s="31" t="str">
        <f>CONCATENATE('Access-Out'!C11,".",'Access-Out'!D11)</f>
        <v>02.061</v>
      </c>
      <c r="D12" s="31" t="str">
        <f>CONCATENATE('Access-Out'!E11,".",'Access-Out'!G11)</f>
        <v>0569.4257</v>
      </c>
      <c r="E12" s="32" t="str">
        <f>+'Access-Out'!F11</f>
        <v>PRESTACAO JURISDICIONAL NA JUSTICA FEDERAL</v>
      </c>
      <c r="F12" s="32" t="str">
        <f>+'Access-Out'!H11</f>
        <v>JULGAMENTO DE CAUSAS NA JUSTICA FEDERAL</v>
      </c>
      <c r="G12" s="31" t="str">
        <f>IF('Access-Out'!I11="1","F","S")</f>
        <v>F</v>
      </c>
      <c r="H12" s="31" t="str">
        <f>+'Access-Out'!J11</f>
        <v>0100</v>
      </c>
      <c r="I12" s="32" t="str">
        <f>+'Access-Out'!K11</f>
        <v>RECURSOS ORDINARIOS</v>
      </c>
      <c r="J12" s="31" t="str">
        <f>+'Access-Out'!L11</f>
        <v>3</v>
      </c>
      <c r="K12" s="34"/>
      <c r="L12" s="34"/>
      <c r="M12" s="34"/>
      <c r="N12" s="50">
        <f t="shared" si="0"/>
        <v>0</v>
      </c>
      <c r="O12" s="34"/>
      <c r="P12" s="34">
        <f>'Access-Out'!M11</f>
        <v>41949264</v>
      </c>
      <c r="Q12" s="34"/>
      <c r="R12" s="34">
        <f t="shared" si="1"/>
        <v>41949264</v>
      </c>
      <c r="S12" s="39">
        <f>'Access-Out'!N11</f>
        <v>40232010.020000003</v>
      </c>
      <c r="T12" s="35">
        <f t="shared" si="2"/>
        <v>0.95906354924367687</v>
      </c>
      <c r="U12" s="34">
        <f>'Access-Out'!O11</f>
        <v>29827594.870000001</v>
      </c>
      <c r="V12" s="35">
        <f t="shared" si="3"/>
        <v>0.71103976627575638</v>
      </c>
      <c r="W12" s="34">
        <f>'Access-Out'!P11</f>
        <v>29424823.34</v>
      </c>
      <c r="X12" s="35">
        <f t="shared" si="4"/>
        <v>0.70143836945506366</v>
      </c>
    </row>
    <row r="13" spans="1:24" ht="25.5" customHeight="1" x14ac:dyDescent="0.2">
      <c r="A13" s="31" t="str">
        <f>+'Access-Out'!A12</f>
        <v>12104</v>
      </c>
      <c r="B13" s="32" t="str">
        <f>+'Access-Out'!B12</f>
        <v>TRIBUNAL REGIONAL FEDERAL DA 3A. REGIAO</v>
      </c>
      <c r="C13" s="31" t="str">
        <f>CONCATENATE('Access-Out'!C12,".",'Access-Out'!D12)</f>
        <v>02.061</v>
      </c>
      <c r="D13" s="31" t="str">
        <f>CONCATENATE('Access-Out'!E12,".",'Access-Out'!G12)</f>
        <v>0569.4257</v>
      </c>
      <c r="E13" s="32" t="str">
        <f>+'Access-Out'!F12</f>
        <v>PRESTACAO JURISDICIONAL NA JUSTICA FEDERAL</v>
      </c>
      <c r="F13" s="32" t="str">
        <f>+'Access-Out'!H12</f>
        <v>JULGAMENTO DE CAUSAS NA JUSTICA FEDERAL</v>
      </c>
      <c r="G13" s="31" t="str">
        <f>IF('Access-Out'!I12="1","F","S")</f>
        <v>F</v>
      </c>
      <c r="H13" s="31" t="str">
        <f>+'Access-Out'!J12</f>
        <v>0127</v>
      </c>
      <c r="I13" s="32" t="str">
        <f>+'Access-Out'!K12</f>
        <v>CUSTAS E EMOLUMENTOS - PODER JUDICIARIO</v>
      </c>
      <c r="J13" s="31" t="str">
        <f>+'Access-Out'!L12</f>
        <v>3</v>
      </c>
      <c r="K13" s="34"/>
      <c r="L13" s="34"/>
      <c r="M13" s="34"/>
      <c r="N13" s="50">
        <f t="shared" si="0"/>
        <v>0</v>
      </c>
      <c r="O13" s="34"/>
      <c r="P13" s="34">
        <f>'Access-Out'!M12</f>
        <v>6513643</v>
      </c>
      <c r="Q13" s="34"/>
      <c r="R13" s="34">
        <f t="shared" si="1"/>
        <v>6513643</v>
      </c>
      <c r="S13" s="39">
        <f>'Access-Out'!N12</f>
        <v>6345040.3899999997</v>
      </c>
      <c r="T13" s="35">
        <f t="shared" si="2"/>
        <v>0.97411546656763348</v>
      </c>
      <c r="U13" s="34">
        <f>'Access-Out'!O12</f>
        <v>5216027.4800000004</v>
      </c>
      <c r="V13" s="35">
        <f t="shared" si="3"/>
        <v>0.80078498007950394</v>
      </c>
      <c r="W13" s="34">
        <f>'Access-Out'!P12</f>
        <v>5146893.4800000004</v>
      </c>
      <c r="X13" s="35">
        <f t="shared" si="4"/>
        <v>0.79017125746682781</v>
      </c>
    </row>
    <row r="14" spans="1:24" ht="25.5" customHeight="1" x14ac:dyDescent="0.2">
      <c r="A14" s="31" t="str">
        <f>+'Access-Out'!A13</f>
        <v>12104</v>
      </c>
      <c r="B14" s="32" t="str">
        <f>+'Access-Out'!B13</f>
        <v>TRIBUNAL REGIONAL FEDERAL DA 3A. REGIAO</v>
      </c>
      <c r="C14" s="31" t="str">
        <f>CONCATENATE('Access-Out'!C13,".",'Access-Out'!D13)</f>
        <v>02.061</v>
      </c>
      <c r="D14" s="31" t="str">
        <f>CONCATENATE('Access-Out'!E13,".",'Access-Out'!G13)</f>
        <v>0569.4257</v>
      </c>
      <c r="E14" s="32" t="str">
        <f>+'Access-Out'!F13</f>
        <v>PRESTACAO JURISDICIONAL NA JUSTICA FEDERAL</v>
      </c>
      <c r="F14" s="32" t="str">
        <f>+'Access-Out'!H13</f>
        <v>JULGAMENTO DE CAUSAS NA JUSTICA FEDERAL</v>
      </c>
      <c r="G14" s="31" t="str">
        <f>IF('Access-Out'!I13="1","F","S")</f>
        <v>F</v>
      </c>
      <c r="H14" s="31" t="str">
        <f>+'Access-Out'!J13</f>
        <v>0150</v>
      </c>
      <c r="I14" s="32" t="str">
        <f>+'Access-Out'!K13</f>
        <v>RECURSOS NAO-FINANCEIROS DIRETAM. ARRECADADOS</v>
      </c>
      <c r="J14" s="31" t="str">
        <f>+'Access-Out'!L13</f>
        <v>3</v>
      </c>
      <c r="K14" s="34"/>
      <c r="L14" s="34"/>
      <c r="M14" s="34"/>
      <c r="N14" s="50">
        <f t="shared" si="0"/>
        <v>0</v>
      </c>
      <c r="O14" s="34"/>
      <c r="P14" s="34">
        <f>'Access-Out'!M13</f>
        <v>700000</v>
      </c>
      <c r="Q14" s="34"/>
      <c r="R14" s="34">
        <f t="shared" si="1"/>
        <v>700000</v>
      </c>
      <c r="S14" s="39">
        <f>'Access-Out'!N13</f>
        <v>0</v>
      </c>
      <c r="T14" s="35">
        <f t="shared" si="2"/>
        <v>0</v>
      </c>
      <c r="U14" s="34">
        <f>'Access-Out'!O13</f>
        <v>0</v>
      </c>
      <c r="V14" s="35">
        <f t="shared" si="3"/>
        <v>0</v>
      </c>
      <c r="W14" s="34">
        <f>'Access-Out'!P13</f>
        <v>0</v>
      </c>
      <c r="X14" s="35">
        <f t="shared" si="4"/>
        <v>0</v>
      </c>
    </row>
    <row r="15" spans="1:24" ht="25.5" customHeight="1" x14ac:dyDescent="0.2">
      <c r="A15" s="31" t="str">
        <f>+'Access-Out'!A14</f>
        <v>12104</v>
      </c>
      <c r="B15" s="32" t="str">
        <f>+'Access-Out'!B14</f>
        <v>TRIBUNAL REGIONAL FEDERAL DA 3A. REGIAO</v>
      </c>
      <c r="C15" s="31" t="str">
        <f>CONCATENATE('Access-Out'!C14,".",'Access-Out'!D14)</f>
        <v>02.061</v>
      </c>
      <c r="D15" s="31" t="str">
        <f>CONCATENATE('Access-Out'!E14,".",'Access-Out'!G14)</f>
        <v>0569.4257</v>
      </c>
      <c r="E15" s="32" t="str">
        <f>+'Access-Out'!F14</f>
        <v>PRESTACAO JURISDICIONAL NA JUSTICA FEDERAL</v>
      </c>
      <c r="F15" s="32" t="str">
        <f>+'Access-Out'!H14</f>
        <v>JULGAMENTO DE CAUSAS NA JUSTICA FEDERAL</v>
      </c>
      <c r="G15" s="31" t="str">
        <f>IF('Access-Out'!I14="1","F","S")</f>
        <v>F</v>
      </c>
      <c r="H15" s="31" t="str">
        <f>+'Access-Out'!J14</f>
        <v>0181</v>
      </c>
      <c r="I15" s="32" t="str">
        <f>+'Access-Out'!K14</f>
        <v>RECURSOS DE CONVENIOS</v>
      </c>
      <c r="J15" s="31" t="str">
        <f>+'Access-Out'!L14</f>
        <v>4</v>
      </c>
      <c r="K15" s="50"/>
      <c r="L15" s="50"/>
      <c r="M15" s="50"/>
      <c r="N15" s="50">
        <f t="shared" si="0"/>
        <v>0</v>
      </c>
      <c r="O15" s="50"/>
      <c r="P15" s="34">
        <f>'Access-Out'!M14</f>
        <v>924000</v>
      </c>
      <c r="Q15" s="34"/>
      <c r="R15" s="34">
        <f t="shared" si="1"/>
        <v>924000</v>
      </c>
      <c r="S15" s="39">
        <f>'Access-Out'!N14</f>
        <v>924000</v>
      </c>
      <c r="T15" s="35">
        <f t="shared" si="2"/>
        <v>1</v>
      </c>
      <c r="U15" s="34">
        <f>'Access-Out'!O14</f>
        <v>0</v>
      </c>
      <c r="V15" s="35">
        <f t="shared" si="3"/>
        <v>0</v>
      </c>
      <c r="W15" s="34">
        <f>'Access-Out'!P14</f>
        <v>0</v>
      </c>
      <c r="X15" s="35">
        <f t="shared" si="4"/>
        <v>0</v>
      </c>
    </row>
    <row r="16" spans="1:24" ht="25.5" customHeight="1" x14ac:dyDescent="0.2">
      <c r="A16" s="31" t="str">
        <f>+'Access-Out'!A15</f>
        <v>12104</v>
      </c>
      <c r="B16" s="32" t="str">
        <f>+'Access-Out'!B15</f>
        <v>TRIBUNAL REGIONAL FEDERAL DA 3A. REGIAO</v>
      </c>
      <c r="C16" s="31" t="str">
        <f>CONCATENATE('Access-Out'!C15,".",'Access-Out'!D15)</f>
        <v>02.061</v>
      </c>
      <c r="D16" s="31" t="str">
        <f>CONCATENATE('Access-Out'!E15,".",'Access-Out'!G15)</f>
        <v>0569.4257</v>
      </c>
      <c r="E16" s="32" t="str">
        <f>+'Access-Out'!F15</f>
        <v>PRESTACAO JURISDICIONAL NA JUSTICA FEDERAL</v>
      </c>
      <c r="F16" s="32" t="str">
        <f>+'Access-Out'!H15</f>
        <v>JULGAMENTO DE CAUSAS NA JUSTICA FEDERAL</v>
      </c>
      <c r="G16" s="31" t="str">
        <f>IF('Access-Out'!I15="1","F","S")</f>
        <v>F</v>
      </c>
      <c r="H16" s="31" t="str">
        <f>+'Access-Out'!J15</f>
        <v>0181</v>
      </c>
      <c r="I16" s="32" t="str">
        <f>+'Access-Out'!K15</f>
        <v>RECURSOS DE CONVENIOS</v>
      </c>
      <c r="J16" s="31" t="str">
        <f>+'Access-Out'!L15</f>
        <v>3</v>
      </c>
      <c r="K16" s="34"/>
      <c r="L16" s="34"/>
      <c r="M16" s="34"/>
      <c r="N16" s="50">
        <f t="shared" si="0"/>
        <v>0</v>
      </c>
      <c r="O16" s="34"/>
      <c r="P16" s="34">
        <f>'Access-Out'!M15</f>
        <v>3458881</v>
      </c>
      <c r="Q16" s="34"/>
      <c r="R16" s="34">
        <f t="shared" si="1"/>
        <v>3458881</v>
      </c>
      <c r="S16" s="39">
        <f>'Access-Out'!N15</f>
        <v>3458880.82</v>
      </c>
      <c r="T16" s="35">
        <f t="shared" si="2"/>
        <v>0.99999994796004832</v>
      </c>
      <c r="U16" s="34">
        <f>'Access-Out'!O15</f>
        <v>2015906.32</v>
      </c>
      <c r="V16" s="35">
        <f t="shared" si="3"/>
        <v>0.58282037456622537</v>
      </c>
      <c r="W16" s="34">
        <f>'Access-Out'!P15</f>
        <v>1972302.84</v>
      </c>
      <c r="X16" s="35">
        <f t="shared" si="4"/>
        <v>0.57021413572771085</v>
      </c>
    </row>
    <row r="17" spans="1:24" ht="25.5" customHeight="1" x14ac:dyDescent="0.2">
      <c r="A17" s="31" t="str">
        <f>+'Access-Out'!A16</f>
        <v>12104</v>
      </c>
      <c r="B17" s="32" t="str">
        <f>+'Access-Out'!B16</f>
        <v>TRIBUNAL REGIONAL FEDERAL DA 3A. REGIAO</v>
      </c>
      <c r="C17" s="31" t="str">
        <f>CONCATENATE('Access-Out'!C16,".",'Access-Out'!D16)</f>
        <v>02.122</v>
      </c>
      <c r="D17" s="31" t="str">
        <f>CONCATENATE('Access-Out'!E16,".",'Access-Out'!G16)</f>
        <v>0569.09HB</v>
      </c>
      <c r="E17" s="32" t="str">
        <f>+'Access-Out'!F16</f>
        <v>PRESTACAO JURISDICIONAL NA JUSTICA FEDERAL</v>
      </c>
      <c r="F17" s="32" t="str">
        <f>+'Access-Out'!H16</f>
        <v>CONTRIBUICAO DA UNIAO, DE SUAS AUTARQUIAS E FUNDACOES PARA O</v>
      </c>
      <c r="G17" s="31" t="str">
        <f>IF('Access-Out'!I16="1","F","S")</f>
        <v>F</v>
      </c>
      <c r="H17" s="31" t="str">
        <f>+'Access-Out'!J16</f>
        <v>0100</v>
      </c>
      <c r="I17" s="32" t="str">
        <f>+'Access-Out'!K16</f>
        <v>RECURSOS ORDINARIOS</v>
      </c>
      <c r="J17" s="31" t="str">
        <f>+'Access-Out'!L16</f>
        <v>1</v>
      </c>
      <c r="K17" s="34"/>
      <c r="L17" s="34"/>
      <c r="M17" s="34"/>
      <c r="N17" s="50">
        <f t="shared" si="0"/>
        <v>0</v>
      </c>
      <c r="O17" s="34"/>
      <c r="P17" s="34">
        <f>'Access-Out'!M16</f>
        <v>46611063.18</v>
      </c>
      <c r="Q17" s="34"/>
      <c r="R17" s="34">
        <f t="shared" si="1"/>
        <v>46611063.18</v>
      </c>
      <c r="S17" s="39">
        <f>'Access-Out'!N16</f>
        <v>46610302.560000002</v>
      </c>
      <c r="T17" s="35">
        <f t="shared" si="2"/>
        <v>0.99998368155652106</v>
      </c>
      <c r="U17" s="34">
        <f>'Access-Out'!O16</f>
        <v>46607007.579999998</v>
      </c>
      <c r="V17" s="35">
        <f t="shared" si="3"/>
        <v>0.99991299061374461</v>
      </c>
      <c r="W17" s="34">
        <f>'Access-Out'!P16</f>
        <v>46607007.579999998</v>
      </c>
      <c r="X17" s="35">
        <f t="shared" si="4"/>
        <v>0.99991299061374461</v>
      </c>
    </row>
    <row r="18" spans="1:24" ht="25.5" customHeight="1" x14ac:dyDescent="0.2">
      <c r="A18" s="31" t="str">
        <f>+'Access-Out'!A17</f>
        <v>12104</v>
      </c>
      <c r="B18" s="32" t="str">
        <f>+'Access-Out'!B17</f>
        <v>TRIBUNAL REGIONAL FEDERAL DA 3A. REGIAO</v>
      </c>
      <c r="C18" s="31" t="str">
        <f>CONCATENATE('Access-Out'!C17,".",'Access-Out'!D17)</f>
        <v>02.122</v>
      </c>
      <c r="D18" s="31" t="str">
        <f>CONCATENATE('Access-Out'!E17,".",'Access-Out'!G17)</f>
        <v>0569.15HF</v>
      </c>
      <c r="E18" s="32" t="str">
        <f>+'Access-Out'!F17</f>
        <v>PRESTACAO JURISDICIONAL NA JUSTICA FEDERAL</v>
      </c>
      <c r="F18" s="32" t="str">
        <f>+'Access-Out'!H17</f>
        <v>AQUISICAO DE IMOVEIS PARA FUNCIONAMENTO DO TRF3 DA 3. REGIAO</v>
      </c>
      <c r="G18" s="31" t="str">
        <f>IF('Access-Out'!I17="1","F","S")</f>
        <v>F</v>
      </c>
      <c r="H18" s="31" t="str">
        <f>+'Access-Out'!J17</f>
        <v>0100</v>
      </c>
      <c r="I18" s="32" t="str">
        <f>+'Access-Out'!K17</f>
        <v>RECURSOS ORDINARIOS</v>
      </c>
      <c r="J18" s="31" t="str">
        <f>+'Access-Out'!L17</f>
        <v>5</v>
      </c>
      <c r="K18" s="50"/>
      <c r="L18" s="50"/>
      <c r="M18" s="50"/>
      <c r="N18" s="50">
        <f t="shared" si="0"/>
        <v>0</v>
      </c>
      <c r="O18" s="50"/>
      <c r="P18" s="34">
        <f>'Access-Out'!M17</f>
        <v>0</v>
      </c>
      <c r="Q18" s="34"/>
      <c r="R18" s="34">
        <f t="shared" si="1"/>
        <v>0</v>
      </c>
      <c r="S18" s="39">
        <f>'Access-Out'!N17</f>
        <v>0</v>
      </c>
      <c r="T18" s="35">
        <f t="shared" si="2"/>
        <v>0</v>
      </c>
      <c r="U18" s="34">
        <f>'Access-Out'!O17</f>
        <v>0</v>
      </c>
      <c r="V18" s="35">
        <f t="shared" si="3"/>
        <v>0</v>
      </c>
      <c r="W18" s="34">
        <f>'Access-Out'!P17</f>
        <v>0</v>
      </c>
      <c r="X18" s="35">
        <f t="shared" si="4"/>
        <v>0</v>
      </c>
    </row>
    <row r="19" spans="1:24" ht="25.5" customHeight="1" x14ac:dyDescent="0.2">
      <c r="A19" s="31" t="str">
        <f>+'Access-Out'!A18</f>
        <v>12104</v>
      </c>
      <c r="B19" s="32" t="str">
        <f>+'Access-Out'!B18</f>
        <v>TRIBUNAL REGIONAL FEDERAL DA 3A. REGIAO</v>
      </c>
      <c r="C19" s="31" t="str">
        <f>CONCATENATE('Access-Out'!C18,".",'Access-Out'!D18)</f>
        <v>02.122</v>
      </c>
      <c r="D19" s="31" t="str">
        <f>CONCATENATE('Access-Out'!E18,".",'Access-Out'!G18)</f>
        <v>0569.15HF</v>
      </c>
      <c r="E19" s="32" t="str">
        <f>+'Access-Out'!F18</f>
        <v>PRESTACAO JURISDICIONAL NA JUSTICA FEDERAL</v>
      </c>
      <c r="F19" s="32" t="str">
        <f>+'Access-Out'!H18</f>
        <v>AQUISICAO DE IMOVEIS PARA FUNCIONAMENTO DO TRF3 DA 3. REGIAO</v>
      </c>
      <c r="G19" s="31" t="str">
        <f>IF('Access-Out'!I18="1","F","S")</f>
        <v>F</v>
      </c>
      <c r="H19" s="31" t="str">
        <f>+'Access-Out'!J18</f>
        <v>0181</v>
      </c>
      <c r="I19" s="32" t="str">
        <f>+'Access-Out'!K18</f>
        <v>RECURSOS DE CONVENIOS</v>
      </c>
      <c r="J19" s="31" t="str">
        <f>+'Access-Out'!L18</f>
        <v>5</v>
      </c>
      <c r="K19" s="50"/>
      <c r="L19" s="50"/>
      <c r="M19" s="50"/>
      <c r="N19" s="50">
        <f t="shared" si="0"/>
        <v>0</v>
      </c>
      <c r="O19" s="50"/>
      <c r="P19" s="34">
        <f>'Access-Out'!M18</f>
        <v>0</v>
      </c>
      <c r="Q19" s="34"/>
      <c r="R19" s="34">
        <f t="shared" si="1"/>
        <v>0</v>
      </c>
      <c r="S19" s="39">
        <f>'Access-Out'!N18</f>
        <v>0</v>
      </c>
      <c r="T19" s="35">
        <f t="shared" si="2"/>
        <v>0</v>
      </c>
      <c r="U19" s="34">
        <f>'Access-Out'!O18</f>
        <v>0</v>
      </c>
      <c r="V19" s="35">
        <f t="shared" si="3"/>
        <v>0</v>
      </c>
      <c r="W19" s="34">
        <f>'Access-Out'!P18</f>
        <v>0</v>
      </c>
      <c r="X19" s="35">
        <f t="shared" si="4"/>
        <v>0</v>
      </c>
    </row>
    <row r="20" spans="1:24" ht="25.5" customHeight="1" x14ac:dyDescent="0.2">
      <c r="A20" s="31" t="str">
        <f>+'Access-Out'!A19</f>
        <v>12104</v>
      </c>
      <c r="B20" s="32" t="str">
        <f>+'Access-Out'!B19</f>
        <v>TRIBUNAL REGIONAL FEDERAL DA 3A. REGIAO</v>
      </c>
      <c r="C20" s="31" t="str">
        <f>CONCATENATE('Access-Out'!C19,".",'Access-Out'!D19)</f>
        <v>02.122</v>
      </c>
      <c r="D20" s="31" t="str">
        <f>CONCATENATE('Access-Out'!E19,".",'Access-Out'!G19)</f>
        <v>0569.20TP</v>
      </c>
      <c r="E20" s="32" t="str">
        <f>+'Access-Out'!F19</f>
        <v>PRESTACAO JURISDICIONAL NA JUSTICA FEDERAL</v>
      </c>
      <c r="F20" s="32" t="str">
        <f>+'Access-Out'!H19</f>
        <v>PESSOAL ATIVO DA UNIAO</v>
      </c>
      <c r="G20" s="31" t="str">
        <f>IF('Access-Out'!I19="1","F","S")</f>
        <v>F</v>
      </c>
      <c r="H20" s="31" t="str">
        <f>+'Access-Out'!J19</f>
        <v>0100</v>
      </c>
      <c r="I20" s="32" t="str">
        <f>+'Access-Out'!K19</f>
        <v>RECURSOS ORDINARIOS</v>
      </c>
      <c r="J20" s="31" t="str">
        <f>+'Access-Out'!L19</f>
        <v>1</v>
      </c>
      <c r="K20" s="50"/>
      <c r="L20" s="50"/>
      <c r="M20" s="50"/>
      <c r="N20" s="50">
        <f t="shared" si="0"/>
        <v>0</v>
      </c>
      <c r="O20" s="50"/>
      <c r="P20" s="34">
        <f>'Access-Out'!M19</f>
        <v>278641799.19</v>
      </c>
      <c r="Q20" s="34"/>
      <c r="R20" s="34">
        <f t="shared" si="1"/>
        <v>278641799.19</v>
      </c>
      <c r="S20" s="39">
        <f>'Access-Out'!N19</f>
        <v>278634569.44</v>
      </c>
      <c r="T20" s="35">
        <f t="shared" si="2"/>
        <v>0.99997405360566494</v>
      </c>
      <c r="U20" s="34">
        <f>'Access-Out'!O19</f>
        <v>278617893.49000001</v>
      </c>
      <c r="V20" s="35">
        <f t="shared" si="3"/>
        <v>0.99991420633921591</v>
      </c>
      <c r="W20" s="34">
        <f>'Access-Out'!P19</f>
        <v>277537644.73000002</v>
      </c>
      <c r="X20" s="35">
        <f t="shared" si="4"/>
        <v>0.996037369615005</v>
      </c>
    </row>
    <row r="21" spans="1:24" ht="25.5" customHeight="1" x14ac:dyDescent="0.2">
      <c r="A21" s="31" t="str">
        <f>+'Access-Out'!A20</f>
        <v>12104</v>
      </c>
      <c r="B21" s="32" t="str">
        <f>+'Access-Out'!B20</f>
        <v>TRIBUNAL REGIONAL FEDERAL DA 3A. REGIAO</v>
      </c>
      <c r="C21" s="31" t="str">
        <f>CONCATENATE('Access-Out'!C20,".",'Access-Out'!D20)</f>
        <v>02.122</v>
      </c>
      <c r="D21" s="31" t="str">
        <f>CONCATENATE('Access-Out'!E20,".",'Access-Out'!G20)</f>
        <v>0569.216H</v>
      </c>
      <c r="E21" s="32" t="str">
        <f>+'Access-Out'!F20</f>
        <v>PRESTACAO JURISDICIONAL NA JUSTICA FEDERAL</v>
      </c>
      <c r="F21" s="32" t="str">
        <f>+'Access-Out'!H20</f>
        <v>AJUDA DE CUSTO PARA MORADIA OU AUXILIO-MORADIA A AGENTES PUB</v>
      </c>
      <c r="G21" s="31" t="str">
        <f>IF('Access-Out'!I20="1","F","S")</f>
        <v>F</v>
      </c>
      <c r="H21" s="31" t="str">
        <f>+'Access-Out'!J20</f>
        <v>0100</v>
      </c>
      <c r="I21" s="32" t="str">
        <f>+'Access-Out'!K20</f>
        <v>RECURSOS ORDINARIOS</v>
      </c>
      <c r="J21" s="31" t="str">
        <f>+'Access-Out'!L20</f>
        <v>3</v>
      </c>
      <c r="K21" s="50"/>
      <c r="L21" s="50"/>
      <c r="M21" s="50"/>
      <c r="N21" s="50">
        <f t="shared" si="0"/>
        <v>0</v>
      </c>
      <c r="O21" s="50"/>
      <c r="P21" s="34">
        <f>'Access-Out'!M20</f>
        <v>2285000</v>
      </c>
      <c r="Q21" s="34"/>
      <c r="R21" s="34">
        <f t="shared" si="1"/>
        <v>2285000</v>
      </c>
      <c r="S21" s="39">
        <f>'Access-Out'!N20</f>
        <v>2056830.29</v>
      </c>
      <c r="T21" s="35">
        <f t="shared" si="2"/>
        <v>0.90014454704595193</v>
      </c>
      <c r="U21" s="34">
        <f>'Access-Out'!O20</f>
        <v>1871447.29</v>
      </c>
      <c r="V21" s="35">
        <f t="shared" si="3"/>
        <v>0.81901413129102851</v>
      </c>
      <c r="W21" s="34">
        <f>'Access-Out'!P20</f>
        <v>1871447.29</v>
      </c>
      <c r="X21" s="35">
        <f t="shared" si="4"/>
        <v>0.81901413129102851</v>
      </c>
    </row>
    <row r="22" spans="1:24" ht="25.5" customHeight="1" x14ac:dyDescent="0.2">
      <c r="A22" s="31" t="str">
        <f>+'Access-Out'!A21</f>
        <v>12104</v>
      </c>
      <c r="B22" s="32" t="str">
        <f>+'Access-Out'!B21</f>
        <v>TRIBUNAL REGIONAL FEDERAL DA 3A. REGIAO</v>
      </c>
      <c r="C22" s="31" t="str">
        <f>CONCATENATE('Access-Out'!C21,".",'Access-Out'!D21)</f>
        <v>02.122</v>
      </c>
      <c r="D22" s="31" t="str">
        <f>CONCATENATE('Access-Out'!E21,".",'Access-Out'!G21)</f>
        <v>0569.3600</v>
      </c>
      <c r="E22" s="32" t="str">
        <f>+'Access-Out'!F21</f>
        <v>PRESTACAO JURISDICIONAL NA JUSTICA FEDERAL</v>
      </c>
      <c r="F22" s="32" t="str">
        <f>+'Access-Out'!H21</f>
        <v>REFORMA DO EDIFICIO-SEDE DO TRIBUNAL REGIONAL FEDERAL DA 3.</v>
      </c>
      <c r="G22" s="31" t="str">
        <f>IF('Access-Out'!I21="1","F","S")</f>
        <v>F</v>
      </c>
      <c r="H22" s="31" t="str">
        <f>+'Access-Out'!J21</f>
        <v>0100</v>
      </c>
      <c r="I22" s="32" t="str">
        <f>+'Access-Out'!K21</f>
        <v>RECURSOS ORDINARIOS</v>
      </c>
      <c r="J22" s="31" t="str">
        <f>+'Access-Out'!L21</f>
        <v>4</v>
      </c>
      <c r="K22" s="50"/>
      <c r="L22" s="50"/>
      <c r="M22" s="50"/>
      <c r="N22" s="50">
        <f t="shared" si="0"/>
        <v>0</v>
      </c>
      <c r="O22" s="50"/>
      <c r="P22" s="34">
        <f>'Access-Out'!M21</f>
        <v>2416</v>
      </c>
      <c r="Q22" s="34"/>
      <c r="R22" s="34">
        <f t="shared" si="1"/>
        <v>2416</v>
      </c>
      <c r="S22" s="39">
        <f>'Access-Out'!N21</f>
        <v>2415.04</v>
      </c>
      <c r="T22" s="35">
        <f t="shared" si="2"/>
        <v>0.99960264900662255</v>
      </c>
      <c r="U22" s="34">
        <f>'Access-Out'!O21</f>
        <v>2002.1</v>
      </c>
      <c r="V22" s="35">
        <f t="shared" si="3"/>
        <v>0.828683774834437</v>
      </c>
      <c r="W22" s="34">
        <f>'Access-Out'!P21</f>
        <v>2002.1</v>
      </c>
      <c r="X22" s="35">
        <f t="shared" si="4"/>
        <v>0.828683774834437</v>
      </c>
    </row>
    <row r="23" spans="1:24" ht="25.5" customHeight="1" x14ac:dyDescent="0.2">
      <c r="A23" s="31" t="str">
        <f>+'Access-Out'!A22</f>
        <v>12104</v>
      </c>
      <c r="B23" s="32" t="str">
        <f>+'Access-Out'!B22</f>
        <v>TRIBUNAL REGIONAL FEDERAL DA 3A. REGIAO</v>
      </c>
      <c r="C23" s="31" t="str">
        <f>CONCATENATE('Access-Out'!C22,".",'Access-Out'!D22)</f>
        <v>02.122</v>
      </c>
      <c r="D23" s="31" t="str">
        <f>CONCATENATE('Access-Out'!E22,".",'Access-Out'!G22)</f>
        <v>0569.3600</v>
      </c>
      <c r="E23" s="32" t="str">
        <f>+'Access-Out'!F22</f>
        <v>PRESTACAO JURISDICIONAL NA JUSTICA FEDERAL</v>
      </c>
      <c r="F23" s="32" t="str">
        <f>+'Access-Out'!H22</f>
        <v>REFORMA DO EDIFICIO-SEDE DO TRIBUNAL REGIONAL FEDERAL DA 3.</v>
      </c>
      <c r="G23" s="31" t="str">
        <f>IF('Access-Out'!I22="1","F","S")</f>
        <v>F</v>
      </c>
      <c r="H23" s="31" t="str">
        <f>+'Access-Out'!J22</f>
        <v>0181</v>
      </c>
      <c r="I23" s="32" t="str">
        <f>+'Access-Out'!K22</f>
        <v>RECURSOS DE CONVENIOS</v>
      </c>
      <c r="J23" s="31" t="str">
        <f>+'Access-Out'!L22</f>
        <v>4</v>
      </c>
      <c r="K23" s="50"/>
      <c r="L23" s="50"/>
      <c r="M23" s="50"/>
      <c r="N23" s="50">
        <f t="shared" si="0"/>
        <v>0</v>
      </c>
      <c r="O23" s="50"/>
      <c r="P23" s="34">
        <f>'Access-Out'!M22</f>
        <v>0</v>
      </c>
      <c r="Q23" s="34"/>
      <c r="R23" s="34">
        <f t="shared" si="1"/>
        <v>0</v>
      </c>
      <c r="S23" s="39">
        <f>'Access-Out'!N22</f>
        <v>0</v>
      </c>
      <c r="T23" s="35">
        <f t="shared" si="2"/>
        <v>0</v>
      </c>
      <c r="U23" s="34">
        <f>'Access-Out'!O22</f>
        <v>0</v>
      </c>
      <c r="V23" s="35">
        <f t="shared" si="3"/>
        <v>0</v>
      </c>
      <c r="W23" s="34">
        <f>'Access-Out'!P22</f>
        <v>0</v>
      </c>
      <c r="X23" s="35">
        <f t="shared" si="4"/>
        <v>0</v>
      </c>
    </row>
    <row r="24" spans="1:24" ht="25.5" customHeight="1" x14ac:dyDescent="0.2">
      <c r="A24" s="31" t="str">
        <f>+'Access-Out'!A23</f>
        <v>12104</v>
      </c>
      <c r="B24" s="32" t="str">
        <f>+'Access-Out'!B23</f>
        <v>TRIBUNAL REGIONAL FEDERAL DA 3A. REGIAO</v>
      </c>
      <c r="C24" s="31" t="str">
        <f>CONCATENATE('Access-Out'!C23,".",'Access-Out'!D23)</f>
        <v>02.126</v>
      </c>
      <c r="D24" s="31" t="str">
        <f>CONCATENATE('Access-Out'!E23,".",'Access-Out'!G23)</f>
        <v>0569.151W</v>
      </c>
      <c r="E24" s="32" t="str">
        <f>+'Access-Out'!F23</f>
        <v>PRESTACAO JURISDICIONAL NA JUSTICA FEDERAL</v>
      </c>
      <c r="F24" s="32" t="str">
        <f>+'Access-Out'!H23</f>
        <v>DESENVOLVIMENTO E IMPLANTACAO DO SISTEMA PROCESSO JUDICIAL E</v>
      </c>
      <c r="G24" s="31" t="str">
        <f>IF('Access-Out'!I23="1","F","S")</f>
        <v>F</v>
      </c>
      <c r="H24" s="31" t="str">
        <f>+'Access-Out'!J23</f>
        <v>0100</v>
      </c>
      <c r="I24" s="32" t="str">
        <f>+'Access-Out'!K23</f>
        <v>RECURSOS ORDINARIOS</v>
      </c>
      <c r="J24" s="31" t="str">
        <f>+'Access-Out'!L23</f>
        <v>3</v>
      </c>
      <c r="K24" s="50"/>
      <c r="L24" s="50"/>
      <c r="M24" s="50"/>
      <c r="N24" s="50">
        <f t="shared" si="0"/>
        <v>0</v>
      </c>
      <c r="O24" s="50"/>
      <c r="P24" s="34">
        <f>'Access-Out'!M23</f>
        <v>298198</v>
      </c>
      <c r="Q24" s="34"/>
      <c r="R24" s="34">
        <f t="shared" si="1"/>
        <v>298198</v>
      </c>
      <c r="S24" s="39">
        <f>'Access-Out'!N23</f>
        <v>262983.67</v>
      </c>
      <c r="T24" s="35">
        <f t="shared" si="2"/>
        <v>0.88190957015137583</v>
      </c>
      <c r="U24" s="34">
        <f>'Access-Out'!O23</f>
        <v>78333.91</v>
      </c>
      <c r="V24" s="35">
        <f t="shared" si="3"/>
        <v>0.2626909301873252</v>
      </c>
      <c r="W24" s="34">
        <f>'Access-Out'!P23</f>
        <v>78333.91</v>
      </c>
      <c r="X24" s="35">
        <f t="shared" si="4"/>
        <v>0.2626909301873252</v>
      </c>
    </row>
    <row r="25" spans="1:24" ht="25.5" customHeight="1" x14ac:dyDescent="0.2">
      <c r="A25" s="31" t="str">
        <f>+'Access-Out'!A24</f>
        <v>12104</v>
      </c>
      <c r="B25" s="32" t="str">
        <f>+'Access-Out'!B24</f>
        <v>TRIBUNAL REGIONAL FEDERAL DA 3A. REGIAO</v>
      </c>
      <c r="C25" s="31" t="str">
        <f>CONCATENATE('Access-Out'!C24,".",'Access-Out'!D24)</f>
        <v>02.131</v>
      </c>
      <c r="D25" s="31" t="str">
        <f>CONCATENATE('Access-Out'!E24,".",'Access-Out'!G24)</f>
        <v>0569.2549</v>
      </c>
      <c r="E25" s="32" t="str">
        <f>+'Access-Out'!F24</f>
        <v>PRESTACAO JURISDICIONAL NA JUSTICA FEDERAL</v>
      </c>
      <c r="F25" s="32" t="str">
        <f>+'Access-Out'!H24</f>
        <v>COMUNICACAO E DIVULGACAO INSTITUCIONAL</v>
      </c>
      <c r="G25" s="31" t="str">
        <f>IF('Access-Out'!I24="1","F","S")</f>
        <v>F</v>
      </c>
      <c r="H25" s="31" t="str">
        <f>+'Access-Out'!J24</f>
        <v>0100</v>
      </c>
      <c r="I25" s="32" t="str">
        <f>+'Access-Out'!K24</f>
        <v>RECURSOS ORDINARIOS</v>
      </c>
      <c r="J25" s="31" t="str">
        <f>+'Access-Out'!L24</f>
        <v>3</v>
      </c>
      <c r="K25" s="50"/>
      <c r="L25" s="50"/>
      <c r="M25" s="50"/>
      <c r="N25" s="50">
        <f t="shared" si="0"/>
        <v>0</v>
      </c>
      <c r="O25" s="50"/>
      <c r="P25" s="34">
        <f>'Access-Out'!M24</f>
        <v>347480</v>
      </c>
      <c r="Q25" s="34"/>
      <c r="R25" s="34">
        <f t="shared" si="1"/>
        <v>347480</v>
      </c>
      <c r="S25" s="39">
        <f>'Access-Out'!N24</f>
        <v>323455.84000000003</v>
      </c>
      <c r="T25" s="35">
        <f t="shared" si="2"/>
        <v>0.93086174743870154</v>
      </c>
      <c r="U25" s="34">
        <f>'Access-Out'!O24</f>
        <v>181943.91</v>
      </c>
      <c r="V25" s="35">
        <f t="shared" si="3"/>
        <v>0.5236097329342696</v>
      </c>
      <c r="W25" s="34">
        <f>'Access-Out'!P24</f>
        <v>141511.93</v>
      </c>
      <c r="X25" s="35">
        <f t="shared" si="4"/>
        <v>0.40725201450443188</v>
      </c>
    </row>
    <row r="26" spans="1:24" ht="25.5" customHeight="1" x14ac:dyDescent="0.2">
      <c r="A26" s="31" t="str">
        <f>+'Access-Out'!A25</f>
        <v>12104</v>
      </c>
      <c r="B26" s="32" t="str">
        <f>+'Access-Out'!B25</f>
        <v>TRIBUNAL REGIONAL FEDERAL DA 3A. REGIAO</v>
      </c>
      <c r="C26" s="31" t="str">
        <f>CONCATENATE('Access-Out'!C25,".",'Access-Out'!D25)</f>
        <v>02.301</v>
      </c>
      <c r="D26" s="31" t="str">
        <f>CONCATENATE('Access-Out'!E25,".",'Access-Out'!G25)</f>
        <v>0569.2004</v>
      </c>
      <c r="E26" s="32" t="str">
        <f>+'Access-Out'!F25</f>
        <v>PRESTACAO JURISDICIONAL NA JUSTICA FEDERAL</v>
      </c>
      <c r="F26" s="32" t="str">
        <f>+'Access-Out'!H25</f>
        <v>ASSISTENCIA MEDICA E ODONTOLOGICA AOS SERVIDORES CIVIS, EMPR</v>
      </c>
      <c r="G26" s="31" t="str">
        <f>IF('Access-Out'!I25="1","F","S")</f>
        <v>S</v>
      </c>
      <c r="H26" s="31" t="str">
        <f>+'Access-Out'!J25</f>
        <v>0100</v>
      </c>
      <c r="I26" s="32" t="str">
        <f>+'Access-Out'!K25</f>
        <v>RECURSOS ORDINARIOS</v>
      </c>
      <c r="J26" s="31" t="str">
        <f>+'Access-Out'!L25</f>
        <v>4</v>
      </c>
      <c r="K26" s="50"/>
      <c r="L26" s="50"/>
      <c r="M26" s="50"/>
      <c r="N26" s="50">
        <f t="shared" si="0"/>
        <v>0</v>
      </c>
      <c r="O26" s="50"/>
      <c r="P26" s="34">
        <f>'Access-Out'!M25</f>
        <v>15000</v>
      </c>
      <c r="Q26" s="34"/>
      <c r="R26" s="34">
        <f t="shared" si="1"/>
        <v>15000</v>
      </c>
      <c r="S26" s="39">
        <f>'Access-Out'!N25</f>
        <v>0</v>
      </c>
      <c r="T26" s="35">
        <f t="shared" si="2"/>
        <v>0</v>
      </c>
      <c r="U26" s="34">
        <f>'Access-Out'!O25</f>
        <v>0</v>
      </c>
      <c r="V26" s="35">
        <f t="shared" si="3"/>
        <v>0</v>
      </c>
      <c r="W26" s="34">
        <f>'Access-Out'!P25</f>
        <v>0</v>
      </c>
      <c r="X26" s="35">
        <f t="shared" si="4"/>
        <v>0</v>
      </c>
    </row>
    <row r="27" spans="1:24" ht="25.5" customHeight="1" x14ac:dyDescent="0.2">
      <c r="A27" s="31" t="str">
        <f>+'Access-Out'!A26</f>
        <v>12104</v>
      </c>
      <c r="B27" s="32" t="str">
        <f>+'Access-Out'!B26</f>
        <v>TRIBUNAL REGIONAL FEDERAL DA 3A. REGIAO</v>
      </c>
      <c r="C27" s="31" t="str">
        <f>CONCATENATE('Access-Out'!C26,".",'Access-Out'!D26)</f>
        <v>02.301</v>
      </c>
      <c r="D27" s="31" t="str">
        <f>CONCATENATE('Access-Out'!E26,".",'Access-Out'!G26)</f>
        <v>0569.2004</v>
      </c>
      <c r="E27" s="32" t="str">
        <f>+'Access-Out'!F26</f>
        <v>PRESTACAO JURISDICIONAL NA JUSTICA FEDERAL</v>
      </c>
      <c r="F27" s="32" t="str">
        <f>+'Access-Out'!H26</f>
        <v>ASSISTENCIA MEDICA E ODONTOLOGICA AOS SERVIDORES CIVIS, EMPR</v>
      </c>
      <c r="G27" s="31" t="str">
        <f>IF('Access-Out'!I26="1","F","S")</f>
        <v>S</v>
      </c>
      <c r="H27" s="31" t="str">
        <f>+'Access-Out'!J26</f>
        <v>0100</v>
      </c>
      <c r="I27" s="32" t="str">
        <f>+'Access-Out'!K26</f>
        <v>RECURSOS ORDINARIOS</v>
      </c>
      <c r="J27" s="31" t="str">
        <f>+'Access-Out'!L26</f>
        <v>3</v>
      </c>
      <c r="K27" s="50"/>
      <c r="L27" s="50"/>
      <c r="M27" s="50"/>
      <c r="N27" s="50">
        <f t="shared" si="0"/>
        <v>0</v>
      </c>
      <c r="O27" s="50"/>
      <c r="P27" s="34">
        <f>'Access-Out'!M26</f>
        <v>12814608</v>
      </c>
      <c r="Q27" s="34"/>
      <c r="R27" s="34">
        <f t="shared" si="1"/>
        <v>12814608</v>
      </c>
      <c r="S27" s="39">
        <f>'Access-Out'!N26</f>
        <v>12797166.15</v>
      </c>
      <c r="T27" s="35">
        <f t="shared" si="2"/>
        <v>0.99863890881406603</v>
      </c>
      <c r="U27" s="34">
        <f>'Access-Out'!O26</f>
        <v>9259084.0899999999</v>
      </c>
      <c r="V27" s="35">
        <f t="shared" si="3"/>
        <v>0.72254134422215643</v>
      </c>
      <c r="W27" s="34">
        <f>'Access-Out'!P26</f>
        <v>9259084.0899999999</v>
      </c>
      <c r="X27" s="35">
        <f t="shared" si="4"/>
        <v>0.72254134422215643</v>
      </c>
    </row>
    <row r="28" spans="1:24" ht="25.5" customHeight="1" x14ac:dyDescent="0.2">
      <c r="A28" s="31" t="str">
        <f>+'Access-Out'!A27</f>
        <v>12104</v>
      </c>
      <c r="B28" s="32" t="str">
        <f>+'Access-Out'!B27</f>
        <v>TRIBUNAL REGIONAL FEDERAL DA 3A. REGIAO</v>
      </c>
      <c r="C28" s="31" t="str">
        <f>CONCATENATE('Access-Out'!C27,".",'Access-Out'!D27)</f>
        <v>02.331</v>
      </c>
      <c r="D28" s="31" t="str">
        <f>CONCATENATE('Access-Out'!E27,".",'Access-Out'!G27)</f>
        <v>0569.00M1</v>
      </c>
      <c r="E28" s="32" t="str">
        <f>+'Access-Out'!F27</f>
        <v>PRESTACAO JURISDICIONAL NA JUSTICA FEDERAL</v>
      </c>
      <c r="F28" s="32" t="str">
        <f>+'Access-Out'!H27</f>
        <v>BENEFICIOS ASSISTENCIAIS DECORRENTES DO AUXILIO-FUNERAL E NA</v>
      </c>
      <c r="G28" s="31" t="str">
        <f>IF('Access-Out'!I27="1","F","S")</f>
        <v>F</v>
      </c>
      <c r="H28" s="31" t="str">
        <f>+'Access-Out'!J27</f>
        <v>0100</v>
      </c>
      <c r="I28" s="32" t="str">
        <f>+'Access-Out'!K27</f>
        <v>RECURSOS ORDINARIOS</v>
      </c>
      <c r="J28" s="31" t="str">
        <f>+'Access-Out'!L27</f>
        <v>3</v>
      </c>
      <c r="K28" s="50"/>
      <c r="L28" s="50"/>
      <c r="M28" s="50"/>
      <c r="N28" s="50">
        <f t="shared" si="0"/>
        <v>0</v>
      </c>
      <c r="O28" s="50"/>
      <c r="P28" s="34">
        <f>'Access-Out'!M27</f>
        <v>102416.14</v>
      </c>
      <c r="Q28" s="34"/>
      <c r="R28" s="34">
        <f t="shared" si="1"/>
        <v>102416.14</v>
      </c>
      <c r="S28" s="34">
        <f>'Access-Out'!N27</f>
        <v>102416.14</v>
      </c>
      <c r="T28" s="35">
        <f t="shared" si="2"/>
        <v>1</v>
      </c>
      <c r="U28" s="34">
        <f>'Access-Out'!O27</f>
        <v>102416.14</v>
      </c>
      <c r="V28" s="35">
        <f t="shared" si="3"/>
        <v>1</v>
      </c>
      <c r="W28" s="34">
        <f>'Access-Out'!P27</f>
        <v>102416.14</v>
      </c>
      <c r="X28" s="35">
        <f t="shared" si="4"/>
        <v>1</v>
      </c>
    </row>
    <row r="29" spans="1:24" ht="25.5" customHeight="1" x14ac:dyDescent="0.2">
      <c r="A29" s="31" t="str">
        <f>+'Access-Out'!A28</f>
        <v>12104</v>
      </c>
      <c r="B29" s="32" t="str">
        <f>+'Access-Out'!B28</f>
        <v>TRIBUNAL REGIONAL FEDERAL DA 3A. REGIAO</v>
      </c>
      <c r="C29" s="31" t="str">
        <f>CONCATENATE('Access-Out'!C28,".",'Access-Out'!D28)</f>
        <v>02.331</v>
      </c>
      <c r="D29" s="31" t="str">
        <f>CONCATENATE('Access-Out'!E28,".",'Access-Out'!G28)</f>
        <v>0569.2010</v>
      </c>
      <c r="E29" s="32" t="str">
        <f>+'Access-Out'!F28</f>
        <v>PRESTACAO JURISDICIONAL NA JUSTICA FEDERAL</v>
      </c>
      <c r="F29" s="32" t="str">
        <f>+'Access-Out'!H28</f>
        <v>ASSISTENCIA PRE-ESCOLAR AOS DEPENDENTES DOS SERVIDORES CIVIS</v>
      </c>
      <c r="G29" s="31" t="str">
        <f>IF('Access-Out'!I28="1","F","S")</f>
        <v>F</v>
      </c>
      <c r="H29" s="31" t="str">
        <f>+'Access-Out'!J28</f>
        <v>0100</v>
      </c>
      <c r="I29" s="32" t="str">
        <f>+'Access-Out'!K28</f>
        <v>RECURSOS ORDINARIOS</v>
      </c>
      <c r="J29" s="31" t="str">
        <f>+'Access-Out'!L28</f>
        <v>3</v>
      </c>
      <c r="K29" s="50"/>
      <c r="L29" s="50"/>
      <c r="M29" s="50"/>
      <c r="N29" s="50">
        <f t="shared" si="0"/>
        <v>0</v>
      </c>
      <c r="O29" s="50"/>
      <c r="P29" s="34">
        <f>'Access-Out'!M28</f>
        <v>1935153</v>
      </c>
      <c r="Q29" s="34"/>
      <c r="R29" s="34">
        <f t="shared" si="1"/>
        <v>1935153</v>
      </c>
      <c r="S29" s="34">
        <f>'Access-Out'!N28</f>
        <v>1690011.64</v>
      </c>
      <c r="T29" s="35">
        <f t="shared" si="2"/>
        <v>0.87332197505830278</v>
      </c>
      <c r="U29" s="34">
        <f>'Access-Out'!O28</f>
        <v>1576171.84</v>
      </c>
      <c r="V29" s="35">
        <f t="shared" si="3"/>
        <v>0.81449468853367157</v>
      </c>
      <c r="W29" s="34">
        <f>'Access-Out'!P28</f>
        <v>1576171.84</v>
      </c>
      <c r="X29" s="35">
        <f t="shared" si="4"/>
        <v>0.81449468853367157</v>
      </c>
    </row>
    <row r="30" spans="1:24" ht="25.5" customHeight="1" x14ac:dyDescent="0.2">
      <c r="A30" s="31" t="str">
        <f>+'Access-Out'!A29</f>
        <v>12104</v>
      </c>
      <c r="B30" s="32" t="str">
        <f>+'Access-Out'!B29</f>
        <v>TRIBUNAL REGIONAL FEDERAL DA 3A. REGIAO</v>
      </c>
      <c r="C30" s="31" t="str">
        <f>CONCATENATE('Access-Out'!C29,".",'Access-Out'!D29)</f>
        <v>02.331</v>
      </c>
      <c r="D30" s="31" t="str">
        <f>CONCATENATE('Access-Out'!E29,".",'Access-Out'!G29)</f>
        <v>0569.2011</v>
      </c>
      <c r="E30" s="32" t="str">
        <f>+'Access-Out'!F29</f>
        <v>PRESTACAO JURISDICIONAL NA JUSTICA FEDERAL</v>
      </c>
      <c r="F30" s="32" t="str">
        <f>+'Access-Out'!H29</f>
        <v>AUXILIO-TRANSPORTE AOS SERVIDORES CIVIS, EMPREGADOS E MILITA</v>
      </c>
      <c r="G30" s="31" t="str">
        <f>IF('Access-Out'!I29="1","F","S")</f>
        <v>F</v>
      </c>
      <c r="H30" s="31" t="str">
        <f>+'Access-Out'!J29</f>
        <v>0100</v>
      </c>
      <c r="I30" s="32" t="str">
        <f>+'Access-Out'!K29</f>
        <v>RECURSOS ORDINARIOS</v>
      </c>
      <c r="J30" s="31" t="str">
        <f>+'Access-Out'!L29</f>
        <v>3</v>
      </c>
      <c r="K30" s="50"/>
      <c r="L30" s="50"/>
      <c r="M30" s="50"/>
      <c r="N30" s="50">
        <f t="shared" si="0"/>
        <v>0</v>
      </c>
      <c r="O30" s="50"/>
      <c r="P30" s="34">
        <f>'Access-Out'!M29</f>
        <v>1158028</v>
      </c>
      <c r="Q30" s="34"/>
      <c r="R30" s="34">
        <f t="shared" si="1"/>
        <v>1158028</v>
      </c>
      <c r="S30" s="34">
        <f>'Access-Out'!N29</f>
        <v>1158028</v>
      </c>
      <c r="T30" s="35">
        <f t="shared" si="2"/>
        <v>1</v>
      </c>
      <c r="U30" s="34">
        <f>'Access-Out'!O29</f>
        <v>935764.23</v>
      </c>
      <c r="V30" s="35">
        <f t="shared" si="3"/>
        <v>0.80806701565074412</v>
      </c>
      <c r="W30" s="34">
        <f>'Access-Out'!P29</f>
        <v>935764.23</v>
      </c>
      <c r="X30" s="35">
        <f t="shared" si="4"/>
        <v>0.80806701565074412</v>
      </c>
    </row>
    <row r="31" spans="1:24" ht="25.5" customHeight="1" x14ac:dyDescent="0.2">
      <c r="A31" s="31" t="str">
        <f>+'Access-Out'!A30</f>
        <v>12104</v>
      </c>
      <c r="B31" s="32" t="str">
        <f>+'Access-Out'!B30</f>
        <v>TRIBUNAL REGIONAL FEDERAL DA 3A. REGIAO</v>
      </c>
      <c r="C31" s="31" t="str">
        <f>CONCATENATE('Access-Out'!C30,".",'Access-Out'!D30)</f>
        <v>02.331</v>
      </c>
      <c r="D31" s="31" t="str">
        <f>CONCATENATE('Access-Out'!E30,".",'Access-Out'!G30)</f>
        <v>0569.2012</v>
      </c>
      <c r="E31" s="32" t="str">
        <f>+'Access-Out'!F30</f>
        <v>PRESTACAO JURISDICIONAL NA JUSTICA FEDERAL</v>
      </c>
      <c r="F31" s="32" t="str">
        <f>+'Access-Out'!H30</f>
        <v>AUXILIO-ALIMENTACAO AOS SERVIDORES CIVIS, EMPREGADOS E MILIT</v>
      </c>
      <c r="G31" s="31" t="str">
        <f>IF('Access-Out'!I30="1","F","S")</f>
        <v>F</v>
      </c>
      <c r="H31" s="31" t="str">
        <f>+'Access-Out'!J30</f>
        <v>0100</v>
      </c>
      <c r="I31" s="32" t="str">
        <f>+'Access-Out'!K30</f>
        <v>RECURSOS ORDINARIOS</v>
      </c>
      <c r="J31" s="31" t="str">
        <f>+'Access-Out'!L30</f>
        <v>3</v>
      </c>
      <c r="K31" s="50"/>
      <c r="L31" s="50"/>
      <c r="M31" s="50"/>
      <c r="N31" s="50">
        <f t="shared" si="0"/>
        <v>0</v>
      </c>
      <c r="O31" s="50"/>
      <c r="P31" s="34">
        <f>'Access-Out'!M30</f>
        <v>18281471</v>
      </c>
      <c r="Q31" s="34"/>
      <c r="R31" s="34">
        <f t="shared" si="1"/>
        <v>18281471</v>
      </c>
      <c r="S31" s="34">
        <f>'Access-Out'!N30</f>
        <v>18281471</v>
      </c>
      <c r="T31" s="35">
        <f t="shared" si="2"/>
        <v>1</v>
      </c>
      <c r="U31" s="34">
        <f>'Access-Out'!O30</f>
        <v>14938859.76</v>
      </c>
      <c r="V31" s="35">
        <f t="shared" si="3"/>
        <v>0.81715851858966926</v>
      </c>
      <c r="W31" s="34">
        <f>'Access-Out'!P30</f>
        <v>14938859.76</v>
      </c>
      <c r="X31" s="35">
        <f t="shared" si="4"/>
        <v>0.81715851858966926</v>
      </c>
    </row>
    <row r="32" spans="1:24" ht="25.5" customHeight="1" x14ac:dyDescent="0.2">
      <c r="A32" s="31" t="str">
        <f>+'Access-Out'!A31</f>
        <v>12104</v>
      </c>
      <c r="B32" s="32" t="str">
        <f>+'Access-Out'!B31</f>
        <v>TRIBUNAL REGIONAL FEDERAL DA 3A. REGIAO</v>
      </c>
      <c r="C32" s="31" t="str">
        <f>CONCATENATE('Access-Out'!C31,".",'Access-Out'!D31)</f>
        <v>09.272</v>
      </c>
      <c r="D32" s="31" t="str">
        <f>CONCATENATE('Access-Out'!E31,".",'Access-Out'!G31)</f>
        <v>0089.0181</v>
      </c>
      <c r="E32" s="32" t="str">
        <f>+'Access-Out'!F31</f>
        <v>PREVIDENCIA DE INATIVOS E PENSIONISTAS DA UNIAO</v>
      </c>
      <c r="F32" s="32" t="str">
        <f>+'Access-Out'!H31</f>
        <v>APOSENTADORIAS E PENSOES - SERVIDORES CIVIS</v>
      </c>
      <c r="G32" s="31" t="str">
        <f>IF('Access-Out'!I31="1","F","S")</f>
        <v>S</v>
      </c>
      <c r="H32" s="31" t="str">
        <f>+'Access-Out'!J31</f>
        <v>0156</v>
      </c>
      <c r="I32" s="32" t="str">
        <f>+'Access-Out'!K31</f>
        <v>CONTRIBUICAO PLANO SEGURIDADE SOCIAL SERVIDOR</v>
      </c>
      <c r="J32" s="31" t="str">
        <f>+'Access-Out'!L31</f>
        <v>1</v>
      </c>
      <c r="K32" s="50"/>
      <c r="L32" s="50"/>
      <c r="M32" s="50"/>
      <c r="N32" s="50">
        <f t="shared" si="0"/>
        <v>0</v>
      </c>
      <c r="O32" s="50"/>
      <c r="P32" s="34">
        <f>'Access-Out'!M31</f>
        <v>28900000</v>
      </c>
      <c r="Q32" s="34"/>
      <c r="R32" s="34">
        <f t="shared" si="1"/>
        <v>28900000</v>
      </c>
      <c r="S32" s="34">
        <f>'Access-Out'!N31</f>
        <v>28900000</v>
      </c>
      <c r="T32" s="35">
        <f t="shared" si="2"/>
        <v>1</v>
      </c>
      <c r="U32" s="34">
        <f>'Access-Out'!O31</f>
        <v>28900000</v>
      </c>
      <c r="V32" s="35">
        <f t="shared" si="3"/>
        <v>1</v>
      </c>
      <c r="W32" s="34">
        <f>'Access-Out'!P31</f>
        <v>28900000</v>
      </c>
      <c r="X32" s="35">
        <f t="shared" si="4"/>
        <v>1</v>
      </c>
    </row>
    <row r="33" spans="1:24" ht="25.5" customHeight="1" thickBot="1" x14ac:dyDescent="0.25">
      <c r="A33" s="31" t="str">
        <f>+'Access-Out'!A32</f>
        <v>12104</v>
      </c>
      <c r="B33" s="32" t="str">
        <f>+'Access-Out'!B32</f>
        <v>TRIBUNAL REGIONAL FEDERAL DA 3A. REGIAO</v>
      </c>
      <c r="C33" s="31" t="str">
        <f>CONCATENATE('Access-Out'!C32,".",'Access-Out'!D32)</f>
        <v>09.272</v>
      </c>
      <c r="D33" s="31" t="str">
        <f>CONCATENATE('Access-Out'!E32,".",'Access-Out'!G32)</f>
        <v>0089.0181</v>
      </c>
      <c r="E33" s="32" t="str">
        <f>+'Access-Out'!F32</f>
        <v>PREVIDENCIA DE INATIVOS E PENSIONISTAS DA UNIAO</v>
      </c>
      <c r="F33" s="32" t="str">
        <f>+'Access-Out'!H32</f>
        <v>APOSENTADORIAS E PENSOES - SERVIDORES CIVIS</v>
      </c>
      <c r="G33" s="31" t="str">
        <f>IF('Access-Out'!I32="1","F","S")</f>
        <v>S</v>
      </c>
      <c r="H33" s="31" t="str">
        <f>+'Access-Out'!J32</f>
        <v>0169</v>
      </c>
      <c r="I33" s="32" t="str">
        <f>+'Access-Out'!K32</f>
        <v>CONTRIB.PATRONAL P/PLANO DE SEGURID.SOC.SERV.</v>
      </c>
      <c r="J33" s="31" t="str">
        <f>+'Access-Out'!L32</f>
        <v>1</v>
      </c>
      <c r="K33" s="50"/>
      <c r="L33" s="50"/>
      <c r="M33" s="50"/>
      <c r="N33" s="50">
        <f>+K33+L33-M33</f>
        <v>0</v>
      </c>
      <c r="O33" s="50"/>
      <c r="P33" s="34">
        <f>'Access-Out'!M32</f>
        <v>40709283.369999997</v>
      </c>
      <c r="Q33" s="34"/>
      <c r="R33" s="34">
        <f>N33-O33+P33</f>
        <v>40709283.369999997</v>
      </c>
      <c r="S33" s="34">
        <f>'Access-Out'!N32</f>
        <v>40709078.950000003</v>
      </c>
      <c r="T33" s="35">
        <f>IF(R33&gt;0,S33/R33,0)</f>
        <v>0.99999497854093533</v>
      </c>
      <c r="U33" s="34">
        <f>'Access-Out'!O32</f>
        <v>40709078.950000003</v>
      </c>
      <c r="V33" s="35">
        <f>IF(R33&gt;0,U33/R33,0)</f>
        <v>0.99999497854093533</v>
      </c>
      <c r="W33" s="34">
        <f>'Access-Out'!P32</f>
        <v>40448770.350000001</v>
      </c>
      <c r="X33" s="35">
        <f>IF(R33&gt;0,W33/R33,0)</f>
        <v>0.99360064834273221</v>
      </c>
    </row>
    <row r="34" spans="1:24" ht="25.5" customHeight="1" thickBot="1" x14ac:dyDescent="0.25">
      <c r="A34" s="67" t="s">
        <v>114</v>
      </c>
      <c r="B34" s="68"/>
      <c r="C34" s="68"/>
      <c r="D34" s="68"/>
      <c r="E34" s="68"/>
      <c r="F34" s="68"/>
      <c r="G34" s="68"/>
      <c r="H34" s="68"/>
      <c r="I34" s="68"/>
      <c r="J34" s="69"/>
      <c r="K34" s="36">
        <v>0</v>
      </c>
      <c r="L34" s="36">
        <v>0</v>
      </c>
      <c r="M34" s="36">
        <v>0</v>
      </c>
      <c r="N34" s="36">
        <v>0</v>
      </c>
      <c r="O34" s="36">
        <v>0</v>
      </c>
      <c r="P34" s="52">
        <f>SUM(P10:P33)</f>
        <v>486078690.88</v>
      </c>
      <c r="Q34" s="52">
        <f>SUM(Q10:Q33)</f>
        <v>0</v>
      </c>
      <c r="R34" s="52">
        <f>SUM(R10:R33)</f>
        <v>486078690.88</v>
      </c>
      <c r="S34" s="52">
        <f>SUM(S10:S33)</f>
        <v>482663728.99999994</v>
      </c>
      <c r="T34" s="43">
        <f t="shared" si="2"/>
        <v>0.9929744670069417</v>
      </c>
      <c r="U34" s="52">
        <f>SUM(U10:U33)</f>
        <v>460968388.24000001</v>
      </c>
      <c r="V34" s="43">
        <f t="shared" si="3"/>
        <v>0.94834107499232245</v>
      </c>
      <c r="W34" s="52">
        <f>SUM(W10:W33)</f>
        <v>459071889.89000005</v>
      </c>
      <c r="X34" s="43">
        <f t="shared" si="4"/>
        <v>0.94443944674656144</v>
      </c>
    </row>
    <row r="35" spans="1:24" ht="25.5" customHeight="1" x14ac:dyDescent="0.2">
      <c r="A35" s="7" t="s">
        <v>115</v>
      </c>
      <c r="B35" s="7"/>
      <c r="C35" s="7"/>
      <c r="D35" s="7"/>
      <c r="E35" s="7"/>
      <c r="F35" s="7"/>
      <c r="G35" s="7"/>
      <c r="H35" s="8"/>
      <c r="I35" s="8"/>
      <c r="J35" s="8"/>
      <c r="K35" s="7"/>
      <c r="L35" s="7"/>
      <c r="M35" s="7"/>
      <c r="N35" s="7"/>
      <c r="O35" s="7"/>
      <c r="P35" s="7"/>
      <c r="Q35" s="7"/>
      <c r="R35" s="7"/>
      <c r="S35" s="7"/>
      <c r="T35" s="7"/>
      <c r="U35" s="45"/>
      <c r="V35" s="7"/>
      <c r="W35" s="45"/>
      <c r="X35" s="7"/>
    </row>
    <row r="36" spans="1:24" ht="25.5" customHeight="1" x14ac:dyDescent="0.2">
      <c r="A36" s="7" t="s">
        <v>116</v>
      </c>
      <c r="B36" s="53"/>
      <c r="C36" s="7"/>
      <c r="D36" s="7"/>
      <c r="E36" s="7"/>
      <c r="F36" s="7"/>
      <c r="G36" s="7"/>
      <c r="H36" s="8"/>
      <c r="I36" s="8"/>
      <c r="J36" s="8"/>
      <c r="K36" s="7"/>
      <c r="L36" s="7"/>
      <c r="M36" s="7"/>
      <c r="N36" s="7"/>
      <c r="O36" s="7"/>
      <c r="P36" s="7"/>
      <c r="Q36" s="7"/>
      <c r="R36" s="7"/>
      <c r="S36" s="7"/>
      <c r="T36" s="7"/>
      <c r="U36" s="45"/>
      <c r="V36" s="7"/>
      <c r="W36" s="45"/>
      <c r="X36" s="7"/>
    </row>
    <row r="39" spans="1:24" ht="25.5" customHeight="1" x14ac:dyDescent="0.2">
      <c r="A39"/>
      <c r="B39"/>
      <c r="C39"/>
      <c r="D39"/>
      <c r="E39"/>
      <c r="F39"/>
      <c r="G39"/>
      <c r="H39"/>
      <c r="I39"/>
      <c r="J39"/>
      <c r="K39"/>
      <c r="L39"/>
      <c r="M39"/>
      <c r="N39" t="s">
        <v>16</v>
      </c>
      <c r="O39"/>
      <c r="P39" s="54">
        <f>SUM(P10:P33)</f>
        <v>486078690.88</v>
      </c>
      <c r="Q39" s="54"/>
      <c r="R39" s="54">
        <f>SUM(R10:R33)</f>
        <v>486078690.88</v>
      </c>
      <c r="S39" s="54">
        <f>SUM(S10:S33)</f>
        <v>482663728.99999994</v>
      </c>
      <c r="T39" s="54"/>
      <c r="U39" s="54">
        <f>SUM(U10:U33)</f>
        <v>460968388.24000001</v>
      </c>
      <c r="V39" s="54"/>
      <c r="W39" s="54">
        <f>SUM(W10:W33)</f>
        <v>459071889.89000005</v>
      </c>
      <c r="X39" s="38"/>
    </row>
    <row r="40" spans="1:24" ht="25.5" customHeight="1" x14ac:dyDescent="0.2">
      <c r="A40"/>
      <c r="B40"/>
      <c r="C40"/>
      <c r="D40"/>
      <c r="E40"/>
      <c r="F40"/>
      <c r="G40"/>
      <c r="H40"/>
      <c r="I40"/>
      <c r="J40"/>
      <c r="K40"/>
      <c r="L40"/>
      <c r="M40"/>
      <c r="N40" t="s">
        <v>134</v>
      </c>
      <c r="O40"/>
      <c r="P40" s="37">
        <f>484829568.88+1249122</f>
        <v>486078690.88</v>
      </c>
      <c r="Q40" s="37"/>
      <c r="R40" s="37">
        <f>484829568.88+1249122</f>
        <v>486078690.88</v>
      </c>
      <c r="S40" s="37">
        <f>482301313.68+362415.32</f>
        <v>482663729</v>
      </c>
      <c r="T40" s="37"/>
      <c r="U40" s="37">
        <f>460755475.11+212913.13</f>
        <v>460968388.24000001</v>
      </c>
      <c r="V40" s="37"/>
      <c r="W40" s="37">
        <f>458858976.76+212913.13</f>
        <v>459071889.88999999</v>
      </c>
      <c r="X40" s="38"/>
    </row>
    <row r="41" spans="1:24" ht="25.5" customHeight="1" x14ac:dyDescent="0.2">
      <c r="A41"/>
      <c r="B41"/>
      <c r="C41"/>
      <c r="D41"/>
      <c r="E41"/>
      <c r="F41"/>
      <c r="G41"/>
      <c r="H41"/>
      <c r="I41"/>
      <c r="J41"/>
      <c r="K41"/>
      <c r="L41"/>
      <c r="M41"/>
      <c r="N41" t="s">
        <v>17</v>
      </c>
      <c r="O41"/>
      <c r="P41" s="37">
        <f>+P39-P40</f>
        <v>0</v>
      </c>
      <c r="Q41" s="37"/>
      <c r="R41" s="37">
        <f>+R39-R40</f>
        <v>0</v>
      </c>
      <c r="S41" s="37">
        <f>+S39-S40</f>
        <v>0</v>
      </c>
      <c r="T41" s="37"/>
      <c r="U41" s="37">
        <f>+U39-U40</f>
        <v>0</v>
      </c>
      <c r="V41" s="37"/>
      <c r="W41" s="37">
        <f>+W39-W40</f>
        <v>0</v>
      </c>
      <c r="X41" s="38"/>
    </row>
    <row r="42" spans="1:24" ht="25.5" customHeight="1" x14ac:dyDescent="0.2">
      <c r="P42" s="42"/>
      <c r="Q42" s="41"/>
      <c r="R42" s="42"/>
      <c r="S42" s="41"/>
      <c r="T42" s="42"/>
      <c r="U42" s="40"/>
      <c r="V42" s="40"/>
      <c r="W42" s="40"/>
    </row>
  </sheetData>
  <mergeCells count="17">
    <mergeCell ref="H8:I8"/>
    <mergeCell ref="J8:J9"/>
    <mergeCell ref="A34:J34"/>
    <mergeCell ref="N7:N8"/>
    <mergeCell ref="O7:O8"/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scale="34" orientation="landscape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3"/>
  <sheetViews>
    <sheetView showGridLines="0" view="pageBreakPreview" topLeftCell="F21" zoomScale="70" zoomScaleNormal="100" zoomScaleSheetLayoutView="70" workbookViewId="0">
      <selection activeCell="A36" sqref="A36:J36"/>
    </sheetView>
  </sheetViews>
  <sheetFormatPr defaultRowHeight="25.5" customHeight="1" x14ac:dyDescent="0.2"/>
  <cols>
    <col min="1" max="1" width="14.85546875" style="2" customWidth="1"/>
    <col min="2" max="2" width="39" style="2" customWidth="1"/>
    <col min="3" max="3" width="11.85546875" style="2" customWidth="1"/>
    <col min="4" max="4" width="19.28515625" style="2" customWidth="1"/>
    <col min="5" max="5" width="44.7109375" style="2" customWidth="1"/>
    <col min="6" max="6" width="61.5703125" style="2" customWidth="1"/>
    <col min="7" max="7" width="8.140625" style="1" customWidth="1"/>
    <col min="8" max="8" width="9.140625" style="1"/>
    <col min="9" max="9" width="36" style="1" customWidth="1"/>
    <col min="10" max="10" width="9.140625" style="1"/>
    <col min="11" max="11" width="13.28515625" style="1" customWidth="1"/>
    <col min="12" max="12" width="12" style="1" customWidth="1"/>
    <col min="13" max="13" width="13.85546875" style="1" customWidth="1"/>
    <col min="14" max="14" width="11.140625" style="1" customWidth="1"/>
    <col min="15" max="15" width="15.85546875" style="1" customWidth="1"/>
    <col min="16" max="16" width="13.28515625" style="3" customWidth="1"/>
    <col min="17" max="17" width="11" style="1" customWidth="1"/>
    <col min="18" max="18" width="13" style="3" customWidth="1"/>
    <col min="19" max="19" width="13" style="1" customWidth="1"/>
    <col min="20" max="20" width="9.28515625" style="3" bestFit="1" customWidth="1"/>
    <col min="21" max="21" width="14" style="4" bestFit="1" customWidth="1"/>
    <col min="22" max="22" width="9.28515625" style="4" bestFit="1" customWidth="1"/>
    <col min="23" max="23" width="12.140625" style="4" customWidth="1"/>
    <col min="24" max="24" width="9.28515625" style="4" bestFit="1" customWidth="1"/>
    <col min="25" max="16384" width="9.140625" style="4"/>
  </cols>
  <sheetData>
    <row r="1" spans="1:24" ht="25.5" customHeight="1" x14ac:dyDescent="0.2">
      <c r="A1" s="6" t="s">
        <v>80</v>
      </c>
      <c r="B1" s="6"/>
      <c r="C1" s="6"/>
      <c r="D1" s="6"/>
      <c r="E1" s="7"/>
      <c r="F1" s="7"/>
      <c r="G1" s="7"/>
      <c r="H1" s="8"/>
      <c r="I1" s="8"/>
      <c r="J1" s="8"/>
      <c r="K1" s="7"/>
      <c r="L1" s="7"/>
      <c r="M1" s="7"/>
      <c r="N1" s="7"/>
      <c r="O1" s="7"/>
      <c r="P1" s="7"/>
      <c r="Q1" s="7"/>
      <c r="R1" s="7"/>
      <c r="S1" s="7"/>
      <c r="T1" s="7"/>
      <c r="U1" s="45"/>
      <c r="V1" s="7"/>
      <c r="W1" s="45"/>
      <c r="X1" s="7"/>
    </row>
    <row r="2" spans="1:24" ht="25.5" customHeight="1" x14ac:dyDescent="0.2">
      <c r="A2" s="6" t="s">
        <v>81</v>
      </c>
      <c r="B2" s="6" t="s">
        <v>82</v>
      </c>
      <c r="C2" s="6"/>
      <c r="D2" s="6"/>
      <c r="E2" s="7"/>
      <c r="F2" s="7"/>
      <c r="G2" s="7"/>
      <c r="H2" s="8"/>
      <c r="I2" s="8"/>
      <c r="J2" s="8"/>
      <c r="K2" s="7"/>
      <c r="L2" s="7"/>
      <c r="M2" s="7"/>
      <c r="N2" s="7"/>
      <c r="O2" s="7"/>
      <c r="P2" s="7"/>
      <c r="Q2" s="7"/>
      <c r="R2" s="7"/>
      <c r="S2" s="7"/>
      <c r="T2" s="7"/>
      <c r="U2" s="45"/>
      <c r="V2" s="7"/>
      <c r="W2" s="45"/>
      <c r="X2" s="7"/>
    </row>
    <row r="3" spans="1:24" ht="25.5" customHeight="1" x14ac:dyDescent="0.2">
      <c r="A3" s="6" t="s">
        <v>83</v>
      </c>
      <c r="B3" s="46" t="s">
        <v>117</v>
      </c>
      <c r="C3" s="46"/>
      <c r="D3" s="46"/>
      <c r="E3" s="7"/>
      <c r="F3" s="7"/>
      <c r="G3" s="7"/>
      <c r="H3" s="8"/>
      <c r="I3" s="8"/>
      <c r="J3" s="8"/>
      <c r="K3" s="7"/>
      <c r="L3" s="7"/>
      <c r="M3" s="7"/>
      <c r="N3" s="7"/>
      <c r="O3" s="7"/>
      <c r="P3" s="7"/>
      <c r="Q3" s="7"/>
      <c r="R3" s="7"/>
      <c r="S3" s="7"/>
      <c r="T3" s="7"/>
      <c r="U3" s="45"/>
      <c r="V3" s="7"/>
      <c r="W3" s="45"/>
      <c r="X3" s="7"/>
    </row>
    <row r="4" spans="1:24" ht="25.5" customHeight="1" x14ac:dyDescent="0.2">
      <c r="A4" s="9" t="s">
        <v>84</v>
      </c>
      <c r="B4" s="10">
        <v>42675</v>
      </c>
      <c r="C4" s="11"/>
      <c r="D4" s="9"/>
      <c r="E4" s="7"/>
      <c r="F4" s="7"/>
      <c r="G4" s="7"/>
      <c r="H4" s="8"/>
      <c r="I4" s="8"/>
      <c r="J4" s="8"/>
      <c r="K4" s="7"/>
      <c r="L4" s="7"/>
      <c r="M4" s="7"/>
      <c r="N4" s="7"/>
      <c r="O4" s="7"/>
      <c r="P4" s="7"/>
      <c r="Q4" s="7"/>
      <c r="R4" s="7"/>
      <c r="S4" s="7"/>
      <c r="T4" s="7"/>
      <c r="U4" s="45"/>
      <c r="V4" s="7"/>
      <c r="W4" s="45"/>
      <c r="X4" s="7"/>
    </row>
    <row r="5" spans="1:24" ht="25.5" customHeight="1" x14ac:dyDescent="0.2">
      <c r="A5" s="74" t="s">
        <v>85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</row>
    <row r="6" spans="1:24" ht="25.5" customHeight="1" thickBot="1" x14ac:dyDescent="0.25">
      <c r="A6" s="7"/>
      <c r="B6" s="7"/>
      <c r="C6" s="7"/>
      <c r="D6" s="7"/>
      <c r="E6" s="7"/>
      <c r="F6" s="7"/>
      <c r="G6" s="7"/>
      <c r="H6" s="8"/>
      <c r="I6" s="8"/>
      <c r="J6" s="8"/>
      <c r="K6" s="7"/>
      <c r="L6" s="7"/>
      <c r="M6" s="7"/>
      <c r="N6" s="7"/>
      <c r="O6" s="7"/>
      <c r="P6" s="7"/>
      <c r="Q6" s="7"/>
      <c r="R6" s="7"/>
      <c r="S6" s="7"/>
      <c r="T6" s="7"/>
      <c r="U6" s="45"/>
      <c r="V6" s="7"/>
      <c r="W6" s="45"/>
      <c r="X6" s="7"/>
    </row>
    <row r="7" spans="1:24" ht="25.5" customHeight="1" thickBot="1" x14ac:dyDescent="0.25">
      <c r="A7" s="72" t="s">
        <v>86</v>
      </c>
      <c r="B7" s="75"/>
      <c r="C7" s="75"/>
      <c r="D7" s="75"/>
      <c r="E7" s="75"/>
      <c r="F7" s="75"/>
      <c r="G7" s="75"/>
      <c r="H7" s="75"/>
      <c r="I7" s="75"/>
      <c r="J7" s="73"/>
      <c r="K7" s="70" t="s">
        <v>3</v>
      </c>
      <c r="L7" s="67" t="s">
        <v>87</v>
      </c>
      <c r="M7" s="69"/>
      <c r="N7" s="70" t="s">
        <v>88</v>
      </c>
      <c r="O7" s="70" t="s">
        <v>89</v>
      </c>
      <c r="P7" s="72" t="s">
        <v>90</v>
      </c>
      <c r="Q7" s="73"/>
      <c r="R7" s="70" t="s">
        <v>6</v>
      </c>
      <c r="S7" s="72" t="s">
        <v>91</v>
      </c>
      <c r="T7" s="75"/>
      <c r="U7" s="75"/>
      <c r="V7" s="75"/>
      <c r="W7" s="75"/>
      <c r="X7" s="73"/>
    </row>
    <row r="8" spans="1:24" ht="25.5" customHeight="1" x14ac:dyDescent="0.2">
      <c r="A8" s="78" t="s">
        <v>23</v>
      </c>
      <c r="B8" s="79"/>
      <c r="C8" s="76" t="s">
        <v>92</v>
      </c>
      <c r="D8" s="76" t="s">
        <v>93</v>
      </c>
      <c r="E8" s="80" t="s">
        <v>94</v>
      </c>
      <c r="F8" s="81"/>
      <c r="G8" s="76" t="s">
        <v>0</v>
      </c>
      <c r="H8" s="65" t="s">
        <v>2</v>
      </c>
      <c r="I8" s="66"/>
      <c r="J8" s="76" t="s">
        <v>1</v>
      </c>
      <c r="K8" s="71"/>
      <c r="L8" s="12" t="s">
        <v>95</v>
      </c>
      <c r="M8" s="12" t="s">
        <v>96</v>
      </c>
      <c r="N8" s="71"/>
      <c r="O8" s="71"/>
      <c r="P8" s="14" t="s">
        <v>4</v>
      </c>
      <c r="Q8" s="14" t="s">
        <v>5</v>
      </c>
      <c r="R8" s="71"/>
      <c r="S8" s="13" t="s">
        <v>7</v>
      </c>
      <c r="T8" s="15" t="s">
        <v>8</v>
      </c>
      <c r="U8" s="13" t="s">
        <v>9</v>
      </c>
      <c r="V8" s="16" t="s">
        <v>8</v>
      </c>
      <c r="W8" s="17" t="s">
        <v>10</v>
      </c>
      <c r="X8" s="16" t="s">
        <v>8</v>
      </c>
    </row>
    <row r="9" spans="1:24" ht="25.5" customHeight="1" thickBot="1" x14ac:dyDescent="0.25">
      <c r="A9" s="18" t="s">
        <v>97</v>
      </c>
      <c r="B9" s="18" t="s">
        <v>98</v>
      </c>
      <c r="C9" s="77"/>
      <c r="D9" s="77"/>
      <c r="E9" s="19" t="s">
        <v>99</v>
      </c>
      <c r="F9" s="19" t="s">
        <v>100</v>
      </c>
      <c r="G9" s="77"/>
      <c r="H9" s="19" t="s">
        <v>97</v>
      </c>
      <c r="I9" s="19" t="s">
        <v>98</v>
      </c>
      <c r="J9" s="77"/>
      <c r="K9" s="18" t="s">
        <v>101</v>
      </c>
      <c r="L9" s="20" t="s">
        <v>102</v>
      </c>
      <c r="M9" s="20" t="s">
        <v>103</v>
      </c>
      <c r="N9" s="20" t="s">
        <v>104</v>
      </c>
      <c r="O9" s="20" t="s">
        <v>105</v>
      </c>
      <c r="P9" s="20" t="s">
        <v>12</v>
      </c>
      <c r="Q9" s="20" t="s">
        <v>106</v>
      </c>
      <c r="R9" s="18" t="s">
        <v>107</v>
      </c>
      <c r="S9" s="21" t="s">
        <v>108</v>
      </c>
      <c r="T9" s="22" t="s">
        <v>109</v>
      </c>
      <c r="U9" s="21" t="s">
        <v>110</v>
      </c>
      <c r="V9" s="22" t="s">
        <v>111</v>
      </c>
      <c r="W9" s="23" t="s">
        <v>112</v>
      </c>
      <c r="X9" s="22" t="s">
        <v>113</v>
      </c>
    </row>
    <row r="10" spans="1:24" ht="25.5" customHeight="1" x14ac:dyDescent="0.2">
      <c r="A10" s="24" t="str">
        <f>+'Access-Nov'!A9</f>
        <v>12104</v>
      </c>
      <c r="B10" s="25" t="str">
        <f>+'Access-Nov'!B9</f>
        <v>TRIBUNAL REGIONAL FEDERAL DA 3A. REGIAO</v>
      </c>
      <c r="C10" s="26" t="str">
        <f>CONCATENATE('Access-Nov'!C9,".",'Access-Nov'!D9)</f>
        <v>02.061</v>
      </c>
      <c r="D10" s="26" t="str">
        <f>CONCATENATE('Access-Nov'!E9,".",'Access-Nov'!G9)</f>
        <v>0569.4224</v>
      </c>
      <c r="E10" s="25" t="str">
        <f>+'Access-Nov'!F9</f>
        <v>PRESTACAO JURISDICIONAL NA JUSTICA FEDERAL</v>
      </c>
      <c r="F10" s="27" t="str">
        <f>+'Access-Nov'!H9</f>
        <v>ASSISTENCIA JURIDICA A PESSOAS CARENTES</v>
      </c>
      <c r="G10" s="24" t="str">
        <f>IF('Access-Nov'!I9="1","F","S")</f>
        <v>F</v>
      </c>
      <c r="H10" s="24" t="str">
        <f>+'Access-Nov'!J9</f>
        <v>0100</v>
      </c>
      <c r="I10" s="28" t="str">
        <f>+'Access-Nov'!K9</f>
        <v>RECURSOS ORDINARIOS</v>
      </c>
      <c r="J10" s="24" t="str">
        <f>+'Access-Nov'!L9</f>
        <v>3</v>
      </c>
      <c r="K10" s="47"/>
      <c r="L10" s="48"/>
      <c r="M10" s="48"/>
      <c r="N10" s="49">
        <f>+K10+L10-M10</f>
        <v>0</v>
      </c>
      <c r="O10" s="47"/>
      <c r="P10" s="29">
        <f>'Access-Nov'!M9</f>
        <v>15000</v>
      </c>
      <c r="Q10" s="29"/>
      <c r="R10" s="29">
        <f>N10-O10+P10</f>
        <v>15000</v>
      </c>
      <c r="S10" s="29">
        <f>'Access-Nov'!N9</f>
        <v>15000</v>
      </c>
      <c r="T10" s="44">
        <f>IF(R10&gt;0,S10/R10,0)</f>
        <v>1</v>
      </c>
      <c r="U10" s="29">
        <f>'Access-Nov'!O9</f>
        <v>528.12</v>
      </c>
      <c r="V10" s="30">
        <f>IF(R10&gt;0,U10/R10,0)</f>
        <v>3.5208000000000003E-2</v>
      </c>
      <c r="W10" s="29">
        <f>'Access-Nov'!P9</f>
        <v>528.12</v>
      </c>
      <c r="X10" s="30">
        <f>IF(R10&gt;0,W10/R10,0)</f>
        <v>3.5208000000000003E-2</v>
      </c>
    </row>
    <row r="11" spans="1:24" ht="25.5" customHeight="1" x14ac:dyDescent="0.2">
      <c r="A11" s="31" t="str">
        <f>+'Access-Nov'!A10</f>
        <v>12104</v>
      </c>
      <c r="B11" s="32" t="str">
        <f>+'Access-Nov'!B10</f>
        <v>TRIBUNAL REGIONAL FEDERAL DA 3A. REGIAO</v>
      </c>
      <c r="C11" s="31" t="str">
        <f>CONCATENATE('Access-Nov'!C10,".",'Access-Nov'!D10)</f>
        <v>02.061</v>
      </c>
      <c r="D11" s="31" t="str">
        <f>CONCATENATE('Access-Nov'!E10,".",'Access-Nov'!G10)</f>
        <v>0569.4257</v>
      </c>
      <c r="E11" s="32" t="str">
        <f>+'Access-Nov'!F10</f>
        <v>PRESTACAO JURISDICIONAL NA JUSTICA FEDERAL</v>
      </c>
      <c r="F11" s="33" t="str">
        <f>+'Access-Nov'!H10</f>
        <v>JULGAMENTO DE CAUSAS NA JUSTICA FEDERAL</v>
      </c>
      <c r="G11" s="31" t="str">
        <f>IF('Access-Nov'!I10="1","F","S")</f>
        <v>F</v>
      </c>
      <c r="H11" s="31" t="str">
        <f>+'Access-Nov'!J10</f>
        <v>0100</v>
      </c>
      <c r="I11" s="32" t="str">
        <f>+'Access-Nov'!K10</f>
        <v>RECURSOS ORDINARIOS</v>
      </c>
      <c r="J11" s="31" t="str">
        <f>+'Access-Nov'!L10</f>
        <v>4</v>
      </c>
      <c r="K11" s="50"/>
      <c r="L11" s="50"/>
      <c r="M11" s="50"/>
      <c r="N11" s="51">
        <f t="shared" ref="N11:N32" si="0">+K11+L11-M11</f>
        <v>0</v>
      </c>
      <c r="O11" s="50"/>
      <c r="P11" s="34">
        <f>'Access-Nov'!M10</f>
        <v>1257487</v>
      </c>
      <c r="Q11" s="34"/>
      <c r="R11" s="34">
        <f t="shared" ref="R11:R32" si="1">N11-O11+P11</f>
        <v>1257487</v>
      </c>
      <c r="S11" s="34">
        <f>'Access-Nov'!N10</f>
        <v>237600.43</v>
      </c>
      <c r="T11" s="35">
        <f t="shared" ref="T11:T35" si="2">IF(R11&gt;0,S11/R11,0)</f>
        <v>0.18894861736145185</v>
      </c>
      <c r="U11" s="34">
        <f>'Access-Nov'!O10</f>
        <v>160069.04999999999</v>
      </c>
      <c r="V11" s="35">
        <f t="shared" ref="V11:V35" si="3">IF(R11&gt;0,U11/R11,0)</f>
        <v>0.12729280700317377</v>
      </c>
      <c r="W11" s="34">
        <f>'Access-Nov'!P10</f>
        <v>160069.04999999999</v>
      </c>
      <c r="X11" s="35">
        <f t="shared" ref="X11:X35" si="4">IF(R11&gt;0,W11/R11,0)</f>
        <v>0.12729280700317377</v>
      </c>
    </row>
    <row r="12" spans="1:24" ht="25.5" customHeight="1" x14ac:dyDescent="0.2">
      <c r="A12" s="31" t="str">
        <f>+'Access-Nov'!A11</f>
        <v>12104</v>
      </c>
      <c r="B12" s="32" t="str">
        <f>+'Access-Nov'!B11</f>
        <v>TRIBUNAL REGIONAL FEDERAL DA 3A. REGIAO</v>
      </c>
      <c r="C12" s="31" t="str">
        <f>CONCATENATE('Access-Nov'!C11,".",'Access-Nov'!D11)</f>
        <v>02.061</v>
      </c>
      <c r="D12" s="31" t="str">
        <f>CONCATENATE('Access-Nov'!E11,".",'Access-Nov'!G11)</f>
        <v>0569.4257</v>
      </c>
      <c r="E12" s="32" t="str">
        <f>+'Access-Nov'!F11</f>
        <v>PRESTACAO JURISDICIONAL NA JUSTICA FEDERAL</v>
      </c>
      <c r="F12" s="32" t="str">
        <f>+'Access-Nov'!H11</f>
        <v>JULGAMENTO DE CAUSAS NA JUSTICA FEDERAL</v>
      </c>
      <c r="G12" s="31" t="str">
        <f>IF('Access-Nov'!I11="1","F","S")</f>
        <v>F</v>
      </c>
      <c r="H12" s="31" t="str">
        <f>+'Access-Nov'!J11</f>
        <v>0100</v>
      </c>
      <c r="I12" s="32" t="str">
        <f>+'Access-Nov'!K11</f>
        <v>RECURSOS ORDINARIOS</v>
      </c>
      <c r="J12" s="31" t="str">
        <f>+'Access-Nov'!L11</f>
        <v>3</v>
      </c>
      <c r="K12" s="34"/>
      <c r="L12" s="34"/>
      <c r="M12" s="34"/>
      <c r="N12" s="50">
        <f t="shared" si="0"/>
        <v>0</v>
      </c>
      <c r="O12" s="34"/>
      <c r="P12" s="34">
        <f>'Access-Nov'!M11</f>
        <v>41507264</v>
      </c>
      <c r="Q12" s="34"/>
      <c r="R12" s="34">
        <f t="shared" si="1"/>
        <v>41507264</v>
      </c>
      <c r="S12" s="39">
        <f>'Access-Nov'!N11</f>
        <v>40601404.759999998</v>
      </c>
      <c r="T12" s="35">
        <f t="shared" si="2"/>
        <v>0.97817588651470733</v>
      </c>
      <c r="U12" s="34">
        <f>'Access-Nov'!O11</f>
        <v>33864140.990000002</v>
      </c>
      <c r="V12" s="35">
        <f t="shared" si="3"/>
        <v>0.81586059225681562</v>
      </c>
      <c r="W12" s="34">
        <f>'Access-Nov'!P11</f>
        <v>32749861.300000001</v>
      </c>
      <c r="X12" s="35">
        <f t="shared" si="4"/>
        <v>0.78901517816255007</v>
      </c>
    </row>
    <row r="13" spans="1:24" ht="25.5" customHeight="1" x14ac:dyDescent="0.2">
      <c r="A13" s="31" t="str">
        <f>+'Access-Nov'!A12</f>
        <v>12104</v>
      </c>
      <c r="B13" s="32" t="str">
        <f>+'Access-Nov'!B12</f>
        <v>TRIBUNAL REGIONAL FEDERAL DA 3A. REGIAO</v>
      </c>
      <c r="C13" s="31" t="str">
        <f>CONCATENATE('Access-Nov'!C12,".",'Access-Nov'!D12)</f>
        <v>02.061</v>
      </c>
      <c r="D13" s="31" t="str">
        <f>CONCATENATE('Access-Nov'!E12,".",'Access-Nov'!G12)</f>
        <v>0569.4257</v>
      </c>
      <c r="E13" s="32" t="str">
        <f>+'Access-Nov'!F12</f>
        <v>PRESTACAO JURISDICIONAL NA JUSTICA FEDERAL</v>
      </c>
      <c r="F13" s="32" t="str">
        <f>+'Access-Nov'!H12</f>
        <v>JULGAMENTO DE CAUSAS NA JUSTICA FEDERAL</v>
      </c>
      <c r="G13" s="31" t="str">
        <f>IF('Access-Nov'!I12="1","F","S")</f>
        <v>F</v>
      </c>
      <c r="H13" s="31" t="str">
        <f>+'Access-Nov'!J12</f>
        <v>0127</v>
      </c>
      <c r="I13" s="32" t="str">
        <f>+'Access-Nov'!K12</f>
        <v>CUSTAS E EMOLUMENTOS - PODER JUDICIARIO</v>
      </c>
      <c r="J13" s="31" t="str">
        <f>+'Access-Nov'!L12</f>
        <v>3</v>
      </c>
      <c r="K13" s="34"/>
      <c r="L13" s="34"/>
      <c r="M13" s="34"/>
      <c r="N13" s="50">
        <f t="shared" si="0"/>
        <v>0</v>
      </c>
      <c r="O13" s="34"/>
      <c r="P13" s="34">
        <f>'Access-Nov'!M12</f>
        <v>6513643</v>
      </c>
      <c r="Q13" s="34"/>
      <c r="R13" s="34">
        <f t="shared" si="1"/>
        <v>6513643</v>
      </c>
      <c r="S13" s="39">
        <f>'Access-Nov'!N12</f>
        <v>6343703.54</v>
      </c>
      <c r="T13" s="35">
        <f t="shared" si="2"/>
        <v>0.97391022811658545</v>
      </c>
      <c r="U13" s="34">
        <f>'Access-Nov'!O12</f>
        <v>5590131.3200000003</v>
      </c>
      <c r="V13" s="35">
        <f t="shared" si="3"/>
        <v>0.85821886769047684</v>
      </c>
      <c r="W13" s="34">
        <f>'Access-Nov'!P12</f>
        <v>5295019.13</v>
      </c>
      <c r="X13" s="35">
        <f t="shared" si="4"/>
        <v>0.81291208775181567</v>
      </c>
    </row>
    <row r="14" spans="1:24" ht="25.5" customHeight="1" x14ac:dyDescent="0.2">
      <c r="A14" s="31" t="str">
        <f>+'Access-Nov'!A13</f>
        <v>12104</v>
      </c>
      <c r="B14" s="32" t="str">
        <f>+'Access-Nov'!B13</f>
        <v>TRIBUNAL REGIONAL FEDERAL DA 3A. REGIAO</v>
      </c>
      <c r="C14" s="31" t="str">
        <f>CONCATENATE('Access-Nov'!C13,".",'Access-Nov'!D13)</f>
        <v>02.061</v>
      </c>
      <c r="D14" s="31" t="str">
        <f>CONCATENATE('Access-Nov'!E13,".",'Access-Nov'!G13)</f>
        <v>0569.4257</v>
      </c>
      <c r="E14" s="32" t="str">
        <f>+'Access-Nov'!F13</f>
        <v>PRESTACAO JURISDICIONAL NA JUSTICA FEDERAL</v>
      </c>
      <c r="F14" s="32" t="str">
        <f>+'Access-Nov'!H13</f>
        <v>JULGAMENTO DE CAUSAS NA JUSTICA FEDERAL</v>
      </c>
      <c r="G14" s="31" t="str">
        <f>IF('Access-Nov'!I13="1","F","S")</f>
        <v>F</v>
      </c>
      <c r="H14" s="31" t="str">
        <f>+'Access-Nov'!J13</f>
        <v>0150</v>
      </c>
      <c r="I14" s="32" t="str">
        <f>+'Access-Nov'!K13</f>
        <v>RECURSOS NAO-FINANCEIROS DIRETAM. ARRECADADOS</v>
      </c>
      <c r="J14" s="31" t="str">
        <f>+'Access-Nov'!L13</f>
        <v>3</v>
      </c>
      <c r="K14" s="34"/>
      <c r="L14" s="34"/>
      <c r="M14" s="34"/>
      <c r="N14" s="50">
        <f t="shared" si="0"/>
        <v>0</v>
      </c>
      <c r="O14" s="34"/>
      <c r="P14" s="34">
        <f>'Access-Nov'!M13</f>
        <v>700000</v>
      </c>
      <c r="Q14" s="34"/>
      <c r="R14" s="34">
        <f t="shared" si="1"/>
        <v>700000</v>
      </c>
      <c r="S14" s="39">
        <f>'Access-Nov'!N13</f>
        <v>0</v>
      </c>
      <c r="T14" s="35">
        <f t="shared" si="2"/>
        <v>0</v>
      </c>
      <c r="U14" s="34">
        <f>'Access-Nov'!O13</f>
        <v>0</v>
      </c>
      <c r="V14" s="35">
        <f t="shared" si="3"/>
        <v>0</v>
      </c>
      <c r="W14" s="34">
        <f>'Access-Nov'!P13</f>
        <v>0</v>
      </c>
      <c r="X14" s="35">
        <f t="shared" si="4"/>
        <v>0</v>
      </c>
    </row>
    <row r="15" spans="1:24" ht="25.5" customHeight="1" x14ac:dyDescent="0.2">
      <c r="A15" s="31" t="str">
        <f>+'Access-Nov'!A14</f>
        <v>12104</v>
      </c>
      <c r="B15" s="32" t="str">
        <f>+'Access-Nov'!B14</f>
        <v>TRIBUNAL REGIONAL FEDERAL DA 3A. REGIAO</v>
      </c>
      <c r="C15" s="31" t="str">
        <f>CONCATENATE('Access-Nov'!C14,".",'Access-Nov'!D14)</f>
        <v>02.061</v>
      </c>
      <c r="D15" s="31" t="str">
        <f>CONCATENATE('Access-Nov'!E14,".",'Access-Nov'!G14)</f>
        <v>0569.4257</v>
      </c>
      <c r="E15" s="32" t="str">
        <f>+'Access-Nov'!F14</f>
        <v>PRESTACAO JURISDICIONAL NA JUSTICA FEDERAL</v>
      </c>
      <c r="F15" s="32" t="str">
        <f>+'Access-Nov'!H14</f>
        <v>JULGAMENTO DE CAUSAS NA JUSTICA FEDERAL</v>
      </c>
      <c r="G15" s="31" t="str">
        <f>IF('Access-Nov'!I14="1","F","S")</f>
        <v>F</v>
      </c>
      <c r="H15" s="31" t="str">
        <f>+'Access-Nov'!J14</f>
        <v>0181</v>
      </c>
      <c r="I15" s="32" t="str">
        <f>+'Access-Nov'!K14</f>
        <v>RECURSOS DE CONVENIOS</v>
      </c>
      <c r="J15" s="31" t="str">
        <f>+'Access-Nov'!L14</f>
        <v>4</v>
      </c>
      <c r="K15" s="50"/>
      <c r="L15" s="50"/>
      <c r="M15" s="50"/>
      <c r="N15" s="50">
        <f t="shared" si="0"/>
        <v>0</v>
      </c>
      <c r="O15" s="50"/>
      <c r="P15" s="34">
        <f>'Access-Nov'!M14</f>
        <v>924000</v>
      </c>
      <c r="Q15" s="34"/>
      <c r="R15" s="34">
        <f t="shared" si="1"/>
        <v>924000</v>
      </c>
      <c r="S15" s="39">
        <f>'Access-Nov'!N14</f>
        <v>924000</v>
      </c>
      <c r="T15" s="35">
        <f t="shared" si="2"/>
        <v>1</v>
      </c>
      <c r="U15" s="34">
        <f>'Access-Nov'!O14</f>
        <v>0</v>
      </c>
      <c r="V15" s="35">
        <f t="shared" si="3"/>
        <v>0</v>
      </c>
      <c r="W15" s="34">
        <f>'Access-Nov'!P14</f>
        <v>0</v>
      </c>
      <c r="X15" s="35">
        <f t="shared" si="4"/>
        <v>0</v>
      </c>
    </row>
    <row r="16" spans="1:24" ht="25.5" customHeight="1" x14ac:dyDescent="0.2">
      <c r="A16" s="31" t="str">
        <f>+'Access-Nov'!A15</f>
        <v>12104</v>
      </c>
      <c r="B16" s="32" t="str">
        <f>+'Access-Nov'!B15</f>
        <v>TRIBUNAL REGIONAL FEDERAL DA 3A. REGIAO</v>
      </c>
      <c r="C16" s="31" t="str">
        <f>CONCATENATE('Access-Nov'!C15,".",'Access-Nov'!D15)</f>
        <v>02.061</v>
      </c>
      <c r="D16" s="31" t="str">
        <f>CONCATENATE('Access-Nov'!E15,".",'Access-Nov'!G15)</f>
        <v>0569.4257</v>
      </c>
      <c r="E16" s="32" t="str">
        <f>+'Access-Nov'!F15</f>
        <v>PRESTACAO JURISDICIONAL NA JUSTICA FEDERAL</v>
      </c>
      <c r="F16" s="32" t="str">
        <f>+'Access-Nov'!H15</f>
        <v>JULGAMENTO DE CAUSAS NA JUSTICA FEDERAL</v>
      </c>
      <c r="G16" s="31" t="str">
        <f>IF('Access-Nov'!I15="1","F","S")</f>
        <v>F</v>
      </c>
      <c r="H16" s="31" t="str">
        <f>+'Access-Nov'!J15</f>
        <v>0181</v>
      </c>
      <c r="I16" s="32" t="str">
        <f>+'Access-Nov'!K15</f>
        <v>RECURSOS DE CONVENIOS</v>
      </c>
      <c r="J16" s="31" t="str">
        <f>+'Access-Nov'!L15</f>
        <v>3</v>
      </c>
      <c r="K16" s="34"/>
      <c r="L16" s="34"/>
      <c r="M16" s="34"/>
      <c r="N16" s="50">
        <f t="shared" si="0"/>
        <v>0</v>
      </c>
      <c r="O16" s="34"/>
      <c r="P16" s="34">
        <f>'Access-Nov'!M15</f>
        <v>3458881</v>
      </c>
      <c r="Q16" s="34"/>
      <c r="R16" s="34">
        <f t="shared" si="1"/>
        <v>3458881</v>
      </c>
      <c r="S16" s="39">
        <f>'Access-Nov'!N15</f>
        <v>3458881</v>
      </c>
      <c r="T16" s="35">
        <f t="shared" si="2"/>
        <v>1</v>
      </c>
      <c r="U16" s="34">
        <f>'Access-Nov'!O15</f>
        <v>2629124.96</v>
      </c>
      <c r="V16" s="35">
        <f t="shared" si="3"/>
        <v>0.76010853221027264</v>
      </c>
      <c r="W16" s="34">
        <f>'Access-Nov'!P15</f>
        <v>2452541.7000000002</v>
      </c>
      <c r="X16" s="35">
        <f t="shared" si="4"/>
        <v>0.70905639714115642</v>
      </c>
    </row>
    <row r="17" spans="1:24" ht="25.5" customHeight="1" x14ac:dyDescent="0.2">
      <c r="A17" s="31" t="str">
        <f>+'Access-Nov'!A16</f>
        <v>12104</v>
      </c>
      <c r="B17" s="32" t="str">
        <f>+'Access-Nov'!B16</f>
        <v>TRIBUNAL REGIONAL FEDERAL DA 3A. REGIAO</v>
      </c>
      <c r="C17" s="31" t="str">
        <f>CONCATENATE('Access-Nov'!C16,".",'Access-Nov'!D16)</f>
        <v>02.122</v>
      </c>
      <c r="D17" s="31" t="str">
        <f>CONCATENATE('Access-Nov'!E16,".",'Access-Nov'!G16)</f>
        <v>0569.09HB</v>
      </c>
      <c r="E17" s="32" t="str">
        <f>+'Access-Nov'!F16</f>
        <v>PRESTACAO JURISDICIONAL NA JUSTICA FEDERAL</v>
      </c>
      <c r="F17" s="32" t="str">
        <f>+'Access-Nov'!H16</f>
        <v>CONTRIBUICAO DA UNIAO, DE SUAS AUTARQUIAS E FUNDACOES PARA O</v>
      </c>
      <c r="G17" s="31" t="str">
        <f>IF('Access-Nov'!I16="1","F","S")</f>
        <v>F</v>
      </c>
      <c r="H17" s="31" t="str">
        <f>+'Access-Nov'!J16</f>
        <v>0100</v>
      </c>
      <c r="I17" s="32" t="str">
        <f>+'Access-Nov'!K16</f>
        <v>RECURSOS ORDINARIOS</v>
      </c>
      <c r="J17" s="31" t="str">
        <f>+'Access-Nov'!L16</f>
        <v>1</v>
      </c>
      <c r="K17" s="34"/>
      <c r="L17" s="34"/>
      <c r="M17" s="34"/>
      <c r="N17" s="50">
        <f t="shared" si="0"/>
        <v>0</v>
      </c>
      <c r="O17" s="34"/>
      <c r="P17" s="34">
        <f>'Access-Nov'!M16</f>
        <v>56674580.369999997</v>
      </c>
      <c r="Q17" s="34"/>
      <c r="R17" s="34">
        <f t="shared" si="1"/>
        <v>56674580.369999997</v>
      </c>
      <c r="S17" s="39">
        <f>'Access-Nov'!N16</f>
        <v>56673819.75</v>
      </c>
      <c r="T17" s="35">
        <f t="shared" si="2"/>
        <v>0.99998657916838496</v>
      </c>
      <c r="U17" s="34">
        <f>'Access-Nov'!O16</f>
        <v>56665470.789999999</v>
      </c>
      <c r="V17" s="35">
        <f t="shared" si="3"/>
        <v>0.99983926515308053</v>
      </c>
      <c r="W17" s="34">
        <f>'Access-Nov'!P16</f>
        <v>56665470.789999999</v>
      </c>
      <c r="X17" s="35">
        <f t="shared" si="4"/>
        <v>0.99983926515308053</v>
      </c>
    </row>
    <row r="18" spans="1:24" ht="25.5" customHeight="1" x14ac:dyDescent="0.2">
      <c r="A18" s="31" t="str">
        <f>+'Access-Nov'!A17</f>
        <v>12104</v>
      </c>
      <c r="B18" s="32" t="str">
        <f>+'Access-Nov'!B17</f>
        <v>TRIBUNAL REGIONAL FEDERAL DA 3A. REGIAO</v>
      </c>
      <c r="C18" s="31" t="str">
        <f>CONCATENATE('Access-Nov'!C17,".",'Access-Nov'!D17)</f>
        <v>02.122</v>
      </c>
      <c r="D18" s="31" t="str">
        <f>CONCATENATE('Access-Nov'!E17,".",'Access-Nov'!G17)</f>
        <v>0569.15HF</v>
      </c>
      <c r="E18" s="32" t="str">
        <f>+'Access-Nov'!F17</f>
        <v>PRESTACAO JURISDICIONAL NA JUSTICA FEDERAL</v>
      </c>
      <c r="F18" s="32" t="str">
        <f>+'Access-Nov'!H17</f>
        <v>AQUISICAO DE IMOVEIS PARA FUNCIONAMENTO DO TRF3 DA 3. REGIAO</v>
      </c>
      <c r="G18" s="31" t="str">
        <f>IF('Access-Nov'!I17="1","F","S")</f>
        <v>F</v>
      </c>
      <c r="H18" s="31" t="str">
        <f>+'Access-Nov'!J17</f>
        <v>0100</v>
      </c>
      <c r="I18" s="32" t="str">
        <f>+'Access-Nov'!K17</f>
        <v>RECURSOS ORDINARIOS</v>
      </c>
      <c r="J18" s="31" t="str">
        <f>+'Access-Nov'!L17</f>
        <v>5</v>
      </c>
      <c r="K18" s="50"/>
      <c r="L18" s="50"/>
      <c r="M18" s="50"/>
      <c r="N18" s="50">
        <f t="shared" si="0"/>
        <v>0</v>
      </c>
      <c r="O18" s="50"/>
      <c r="P18" s="34">
        <f>'Access-Nov'!M17</f>
        <v>0</v>
      </c>
      <c r="Q18" s="34"/>
      <c r="R18" s="34">
        <f t="shared" si="1"/>
        <v>0</v>
      </c>
      <c r="S18" s="39">
        <f>'Access-Nov'!N17</f>
        <v>0</v>
      </c>
      <c r="T18" s="35">
        <f t="shared" si="2"/>
        <v>0</v>
      </c>
      <c r="U18" s="34">
        <f>'Access-Nov'!O17</f>
        <v>0</v>
      </c>
      <c r="V18" s="35">
        <f t="shared" si="3"/>
        <v>0</v>
      </c>
      <c r="W18" s="34">
        <f>'Access-Nov'!P17</f>
        <v>0</v>
      </c>
      <c r="X18" s="35">
        <f t="shared" si="4"/>
        <v>0</v>
      </c>
    </row>
    <row r="19" spans="1:24" ht="25.5" customHeight="1" x14ac:dyDescent="0.2">
      <c r="A19" s="31" t="str">
        <f>+'Access-Nov'!A18</f>
        <v>12104</v>
      </c>
      <c r="B19" s="32" t="str">
        <f>+'Access-Nov'!B18</f>
        <v>TRIBUNAL REGIONAL FEDERAL DA 3A. REGIAO</v>
      </c>
      <c r="C19" s="31" t="str">
        <f>CONCATENATE('Access-Nov'!C18,".",'Access-Nov'!D18)</f>
        <v>02.122</v>
      </c>
      <c r="D19" s="31" t="str">
        <f>CONCATENATE('Access-Nov'!E18,".",'Access-Nov'!G18)</f>
        <v>0569.15HF</v>
      </c>
      <c r="E19" s="32" t="str">
        <f>+'Access-Nov'!F18</f>
        <v>PRESTACAO JURISDICIONAL NA JUSTICA FEDERAL</v>
      </c>
      <c r="F19" s="32" t="str">
        <f>+'Access-Nov'!H18</f>
        <v>AQUISICAO DE IMOVEIS PARA FUNCIONAMENTO DO TRF3 DA 3. REGIAO</v>
      </c>
      <c r="G19" s="31" t="str">
        <f>IF('Access-Nov'!I18="1","F","S")</f>
        <v>F</v>
      </c>
      <c r="H19" s="31" t="str">
        <f>+'Access-Nov'!J18</f>
        <v>0181</v>
      </c>
      <c r="I19" s="32" t="str">
        <f>+'Access-Nov'!K18</f>
        <v>RECURSOS DE CONVENIOS</v>
      </c>
      <c r="J19" s="31" t="str">
        <f>+'Access-Nov'!L18</f>
        <v>5</v>
      </c>
      <c r="K19" s="50"/>
      <c r="L19" s="50"/>
      <c r="M19" s="50"/>
      <c r="N19" s="50">
        <f t="shared" si="0"/>
        <v>0</v>
      </c>
      <c r="O19" s="50"/>
      <c r="P19" s="34">
        <f>'Access-Nov'!M18</f>
        <v>0</v>
      </c>
      <c r="Q19" s="34"/>
      <c r="R19" s="34">
        <f t="shared" si="1"/>
        <v>0</v>
      </c>
      <c r="S19" s="39">
        <f>'Access-Nov'!N18</f>
        <v>0</v>
      </c>
      <c r="T19" s="35">
        <f t="shared" si="2"/>
        <v>0</v>
      </c>
      <c r="U19" s="34">
        <f>'Access-Nov'!O18</f>
        <v>0</v>
      </c>
      <c r="V19" s="35">
        <f t="shared" si="3"/>
        <v>0</v>
      </c>
      <c r="W19" s="34">
        <f>'Access-Nov'!P18</f>
        <v>0</v>
      </c>
      <c r="X19" s="35">
        <f t="shared" si="4"/>
        <v>0</v>
      </c>
    </row>
    <row r="20" spans="1:24" ht="25.5" customHeight="1" x14ac:dyDescent="0.2">
      <c r="A20" s="31" t="str">
        <f>+'Access-Nov'!A19</f>
        <v>12104</v>
      </c>
      <c r="B20" s="32" t="str">
        <f>+'Access-Nov'!B19</f>
        <v>TRIBUNAL REGIONAL FEDERAL DA 3A. REGIAO</v>
      </c>
      <c r="C20" s="31" t="str">
        <f>CONCATENATE('Access-Nov'!C19,".",'Access-Nov'!D19)</f>
        <v>02.122</v>
      </c>
      <c r="D20" s="31" t="str">
        <f>CONCATENATE('Access-Nov'!E19,".",'Access-Nov'!G19)</f>
        <v>0569.20TP</v>
      </c>
      <c r="E20" s="32" t="str">
        <f>+'Access-Nov'!F19</f>
        <v>PRESTACAO JURISDICIONAL NA JUSTICA FEDERAL</v>
      </c>
      <c r="F20" s="32" t="str">
        <f>+'Access-Nov'!H19</f>
        <v>PESSOAL ATIVO DA UNIAO</v>
      </c>
      <c r="G20" s="31" t="str">
        <f>IF('Access-Nov'!I19="1","F","S")</f>
        <v>F</v>
      </c>
      <c r="H20" s="31" t="str">
        <f>+'Access-Nov'!J19</f>
        <v>0100</v>
      </c>
      <c r="I20" s="32" t="str">
        <f>+'Access-Nov'!K19</f>
        <v>RECURSOS ORDINARIOS</v>
      </c>
      <c r="J20" s="31" t="str">
        <f>+'Access-Nov'!L19</f>
        <v>1</v>
      </c>
      <c r="K20" s="50"/>
      <c r="L20" s="50"/>
      <c r="M20" s="50"/>
      <c r="N20" s="50">
        <f t="shared" si="0"/>
        <v>0</v>
      </c>
      <c r="O20" s="50"/>
      <c r="P20" s="34">
        <f>'Access-Nov'!M19</f>
        <v>322549006.55000001</v>
      </c>
      <c r="Q20" s="34"/>
      <c r="R20" s="34">
        <f t="shared" si="1"/>
        <v>322549006.55000001</v>
      </c>
      <c r="S20" s="39">
        <f>'Access-Nov'!N19</f>
        <v>322541776.80000001</v>
      </c>
      <c r="T20" s="35">
        <f t="shared" si="2"/>
        <v>0.99997758557660021</v>
      </c>
      <c r="U20" s="34">
        <f>'Access-Nov'!O19</f>
        <v>322475212.80000001</v>
      </c>
      <c r="V20" s="35">
        <f t="shared" si="3"/>
        <v>0.99977121693602689</v>
      </c>
      <c r="W20" s="34">
        <f>'Access-Nov'!P19</f>
        <v>321385989.69999999</v>
      </c>
      <c r="X20" s="35">
        <f t="shared" si="4"/>
        <v>0.99639429411846681</v>
      </c>
    </row>
    <row r="21" spans="1:24" ht="25.5" customHeight="1" x14ac:dyDescent="0.2">
      <c r="A21" s="31" t="str">
        <f>+'Access-Nov'!A20</f>
        <v>12104</v>
      </c>
      <c r="B21" s="32" t="str">
        <f>+'Access-Nov'!B20</f>
        <v>TRIBUNAL REGIONAL FEDERAL DA 3A. REGIAO</v>
      </c>
      <c r="C21" s="31" t="str">
        <f>CONCATENATE('Access-Nov'!C20,".",'Access-Nov'!D20)</f>
        <v>02.122</v>
      </c>
      <c r="D21" s="31" t="str">
        <f>CONCATENATE('Access-Nov'!E20,".",'Access-Nov'!G20)</f>
        <v>0569.216H</v>
      </c>
      <c r="E21" s="32" t="str">
        <f>+'Access-Nov'!F20</f>
        <v>PRESTACAO JURISDICIONAL NA JUSTICA FEDERAL</v>
      </c>
      <c r="F21" s="32" t="str">
        <f>+'Access-Nov'!H20</f>
        <v>AJUDA DE CUSTO PARA MORADIA OU AUXILIO-MORADIA A AGENTES PUB</v>
      </c>
      <c r="G21" s="31" t="str">
        <f>IF('Access-Nov'!I20="1","F","S")</f>
        <v>F</v>
      </c>
      <c r="H21" s="31" t="str">
        <f>+'Access-Nov'!J20</f>
        <v>0100</v>
      </c>
      <c r="I21" s="32" t="str">
        <f>+'Access-Nov'!K20</f>
        <v>RECURSOS ORDINARIOS</v>
      </c>
      <c r="J21" s="31" t="str">
        <f>+'Access-Nov'!L20</f>
        <v>3</v>
      </c>
      <c r="K21" s="50"/>
      <c r="L21" s="50"/>
      <c r="M21" s="50"/>
      <c r="N21" s="50">
        <f t="shared" si="0"/>
        <v>0</v>
      </c>
      <c r="O21" s="50"/>
      <c r="P21" s="34">
        <f>'Access-Nov'!M20</f>
        <v>2285000</v>
      </c>
      <c r="Q21" s="34"/>
      <c r="R21" s="34">
        <f t="shared" si="1"/>
        <v>2285000</v>
      </c>
      <c r="S21" s="39">
        <f>'Access-Nov'!N20</f>
        <v>2071016.43</v>
      </c>
      <c r="T21" s="35">
        <f t="shared" si="2"/>
        <v>0.90635292341356666</v>
      </c>
      <c r="U21" s="34">
        <f>'Access-Nov'!O20</f>
        <v>2069498.09</v>
      </c>
      <c r="V21" s="35">
        <f t="shared" si="3"/>
        <v>0.90568844201312915</v>
      </c>
      <c r="W21" s="34">
        <f>'Access-Nov'!P20</f>
        <v>2069498.09</v>
      </c>
      <c r="X21" s="35">
        <f t="shared" si="4"/>
        <v>0.90568844201312915</v>
      </c>
    </row>
    <row r="22" spans="1:24" ht="25.5" customHeight="1" x14ac:dyDescent="0.2">
      <c r="A22" s="31" t="str">
        <f>+'Access-Nov'!A21</f>
        <v>12104</v>
      </c>
      <c r="B22" s="32" t="str">
        <f>+'Access-Nov'!B21</f>
        <v>TRIBUNAL REGIONAL FEDERAL DA 3A. REGIAO</v>
      </c>
      <c r="C22" s="31" t="str">
        <f>CONCATENATE('Access-Nov'!C21,".",'Access-Nov'!D21)</f>
        <v>02.122</v>
      </c>
      <c r="D22" s="31" t="str">
        <f>CONCATENATE('Access-Nov'!E21,".",'Access-Nov'!G21)</f>
        <v>0569.3600</v>
      </c>
      <c r="E22" s="32" t="str">
        <f>+'Access-Nov'!F21</f>
        <v>PRESTACAO JURISDICIONAL NA JUSTICA FEDERAL</v>
      </c>
      <c r="F22" s="32" t="str">
        <f>+'Access-Nov'!H21</f>
        <v>REFORMA DO EDIFICIO-SEDE DO TRIBUNAL REGIONAL FEDERAL DA 3.</v>
      </c>
      <c r="G22" s="31" t="str">
        <f>IF('Access-Nov'!I21="1","F","S")</f>
        <v>F</v>
      </c>
      <c r="H22" s="31" t="str">
        <f>+'Access-Nov'!J21</f>
        <v>0100</v>
      </c>
      <c r="I22" s="32" t="str">
        <f>+'Access-Nov'!K21</f>
        <v>RECURSOS ORDINARIOS</v>
      </c>
      <c r="J22" s="31" t="str">
        <f>+'Access-Nov'!L21</f>
        <v>4</v>
      </c>
      <c r="K22" s="50"/>
      <c r="L22" s="50"/>
      <c r="M22" s="50"/>
      <c r="N22" s="50">
        <f t="shared" si="0"/>
        <v>0</v>
      </c>
      <c r="O22" s="50"/>
      <c r="P22" s="34">
        <f>'Access-Nov'!M21</f>
        <v>2416</v>
      </c>
      <c r="Q22" s="34"/>
      <c r="R22" s="34">
        <f t="shared" si="1"/>
        <v>2416</v>
      </c>
      <c r="S22" s="39">
        <f>'Access-Nov'!N21</f>
        <v>2002.1</v>
      </c>
      <c r="T22" s="35">
        <f t="shared" si="2"/>
        <v>0.828683774834437</v>
      </c>
      <c r="U22" s="34">
        <f>'Access-Nov'!O21</f>
        <v>2002.1</v>
      </c>
      <c r="V22" s="35">
        <f t="shared" si="3"/>
        <v>0.828683774834437</v>
      </c>
      <c r="W22" s="34">
        <f>'Access-Nov'!P21</f>
        <v>2002.1</v>
      </c>
      <c r="X22" s="35">
        <f t="shared" si="4"/>
        <v>0.828683774834437</v>
      </c>
    </row>
    <row r="23" spans="1:24" ht="25.5" customHeight="1" x14ac:dyDescent="0.2">
      <c r="A23" s="31" t="str">
        <f>+'Access-Nov'!A22</f>
        <v>12104</v>
      </c>
      <c r="B23" s="32" t="str">
        <f>+'Access-Nov'!B22</f>
        <v>TRIBUNAL REGIONAL FEDERAL DA 3A. REGIAO</v>
      </c>
      <c r="C23" s="31" t="str">
        <f>CONCATENATE('Access-Nov'!C22,".",'Access-Nov'!D22)</f>
        <v>02.122</v>
      </c>
      <c r="D23" s="31" t="str">
        <f>CONCATENATE('Access-Nov'!E22,".",'Access-Nov'!G22)</f>
        <v>0569.3600</v>
      </c>
      <c r="E23" s="32" t="str">
        <f>+'Access-Nov'!F22</f>
        <v>PRESTACAO JURISDICIONAL NA JUSTICA FEDERAL</v>
      </c>
      <c r="F23" s="32" t="str">
        <f>+'Access-Nov'!H22</f>
        <v>REFORMA DO EDIFICIO-SEDE DO TRIBUNAL REGIONAL FEDERAL DA 3.</v>
      </c>
      <c r="G23" s="31" t="str">
        <f>IF('Access-Nov'!I22="1","F","S")</f>
        <v>F</v>
      </c>
      <c r="H23" s="31" t="str">
        <f>+'Access-Nov'!J22</f>
        <v>0181</v>
      </c>
      <c r="I23" s="32" t="str">
        <f>+'Access-Nov'!K22</f>
        <v>RECURSOS DE CONVENIOS</v>
      </c>
      <c r="J23" s="31" t="str">
        <f>+'Access-Nov'!L22</f>
        <v>4</v>
      </c>
      <c r="K23" s="50"/>
      <c r="L23" s="50"/>
      <c r="M23" s="50"/>
      <c r="N23" s="50">
        <f t="shared" si="0"/>
        <v>0</v>
      </c>
      <c r="O23" s="50"/>
      <c r="P23" s="34">
        <f>'Access-Nov'!M22</f>
        <v>0</v>
      </c>
      <c r="Q23" s="34"/>
      <c r="R23" s="34">
        <f t="shared" si="1"/>
        <v>0</v>
      </c>
      <c r="S23" s="39">
        <f>'Access-Nov'!N22</f>
        <v>0</v>
      </c>
      <c r="T23" s="35">
        <f t="shared" si="2"/>
        <v>0</v>
      </c>
      <c r="U23" s="34">
        <f>'Access-Nov'!O22</f>
        <v>0</v>
      </c>
      <c r="V23" s="35">
        <f t="shared" si="3"/>
        <v>0</v>
      </c>
      <c r="W23" s="34">
        <f>'Access-Nov'!P22</f>
        <v>0</v>
      </c>
      <c r="X23" s="35">
        <f t="shared" si="4"/>
        <v>0</v>
      </c>
    </row>
    <row r="24" spans="1:24" ht="25.5" customHeight="1" x14ac:dyDescent="0.2">
      <c r="A24" s="31" t="str">
        <f>+'Access-Nov'!A23</f>
        <v>12104</v>
      </c>
      <c r="B24" s="32" t="str">
        <f>+'Access-Nov'!B23</f>
        <v>TRIBUNAL REGIONAL FEDERAL DA 3A. REGIAO</v>
      </c>
      <c r="C24" s="31" t="str">
        <f>CONCATENATE('Access-Nov'!C23,".",'Access-Nov'!D23)</f>
        <v>02.126</v>
      </c>
      <c r="D24" s="31" t="str">
        <f>CONCATENATE('Access-Nov'!E23,".",'Access-Nov'!G23)</f>
        <v>0569.151W</v>
      </c>
      <c r="E24" s="32" t="str">
        <f>+'Access-Nov'!F23</f>
        <v>PRESTACAO JURISDICIONAL NA JUSTICA FEDERAL</v>
      </c>
      <c r="F24" s="32" t="str">
        <f>+'Access-Nov'!H23</f>
        <v>DESENVOLVIMENTO E IMPLANTACAO DO SISTEMA PROCESSO JUDICIAL E</v>
      </c>
      <c r="G24" s="31" t="str">
        <f>IF('Access-Nov'!I23="1","F","S")</f>
        <v>F</v>
      </c>
      <c r="H24" s="31" t="str">
        <f>+'Access-Nov'!J23</f>
        <v>0100</v>
      </c>
      <c r="I24" s="32" t="str">
        <f>+'Access-Nov'!K23</f>
        <v>RECURSOS ORDINARIOS</v>
      </c>
      <c r="J24" s="31" t="str">
        <f>+'Access-Nov'!L23</f>
        <v>3</v>
      </c>
      <c r="K24" s="50"/>
      <c r="L24" s="50"/>
      <c r="M24" s="50"/>
      <c r="N24" s="50">
        <f t="shared" si="0"/>
        <v>0</v>
      </c>
      <c r="O24" s="50"/>
      <c r="P24" s="34">
        <f>'Access-Nov'!M23</f>
        <v>298198</v>
      </c>
      <c r="Q24" s="34"/>
      <c r="R24" s="34">
        <f t="shared" si="1"/>
        <v>298198</v>
      </c>
      <c r="S24" s="39">
        <f>'Access-Nov'!N23</f>
        <v>254983.67</v>
      </c>
      <c r="T24" s="35">
        <f t="shared" si="2"/>
        <v>0.855081757758268</v>
      </c>
      <c r="U24" s="34">
        <f>'Access-Nov'!O23</f>
        <v>145776.43</v>
      </c>
      <c r="V24" s="35">
        <f t="shared" si="3"/>
        <v>0.4888578394221289</v>
      </c>
      <c r="W24" s="34">
        <f>'Access-Nov'!P23</f>
        <v>145776.43</v>
      </c>
      <c r="X24" s="35">
        <f t="shared" si="4"/>
        <v>0.4888578394221289</v>
      </c>
    </row>
    <row r="25" spans="1:24" ht="25.5" customHeight="1" x14ac:dyDescent="0.2">
      <c r="A25" s="31" t="str">
        <f>+'Access-Nov'!A24</f>
        <v>12104</v>
      </c>
      <c r="B25" s="32" t="str">
        <f>+'Access-Nov'!B24</f>
        <v>TRIBUNAL REGIONAL FEDERAL DA 3A. REGIAO</v>
      </c>
      <c r="C25" s="31" t="str">
        <f>CONCATENATE('Access-Nov'!C24,".",'Access-Nov'!D24)</f>
        <v>02.131</v>
      </c>
      <c r="D25" s="31" t="str">
        <f>CONCATENATE('Access-Nov'!E24,".",'Access-Nov'!G24)</f>
        <v>0569.2549</v>
      </c>
      <c r="E25" s="32" t="str">
        <f>+'Access-Nov'!F24</f>
        <v>PRESTACAO JURISDICIONAL NA JUSTICA FEDERAL</v>
      </c>
      <c r="F25" s="32" t="str">
        <f>+'Access-Nov'!H24</f>
        <v>COMUNICACAO E DIVULGACAO INSTITUCIONAL</v>
      </c>
      <c r="G25" s="31" t="str">
        <f>IF('Access-Nov'!I24="1","F","S")</f>
        <v>F</v>
      </c>
      <c r="H25" s="31" t="str">
        <f>+'Access-Nov'!J24</f>
        <v>0100</v>
      </c>
      <c r="I25" s="32" t="str">
        <f>+'Access-Nov'!K24</f>
        <v>RECURSOS ORDINARIOS</v>
      </c>
      <c r="J25" s="31" t="str">
        <f>+'Access-Nov'!L24</f>
        <v>3</v>
      </c>
      <c r="K25" s="50"/>
      <c r="L25" s="50"/>
      <c r="M25" s="50"/>
      <c r="N25" s="50">
        <f t="shared" si="0"/>
        <v>0</v>
      </c>
      <c r="O25" s="50"/>
      <c r="P25" s="34">
        <f>'Access-Nov'!M24</f>
        <v>347480</v>
      </c>
      <c r="Q25" s="34"/>
      <c r="R25" s="34">
        <f t="shared" si="1"/>
        <v>347480</v>
      </c>
      <c r="S25" s="39">
        <f>'Access-Nov'!N24</f>
        <v>323455.84000000003</v>
      </c>
      <c r="T25" s="35">
        <f t="shared" si="2"/>
        <v>0.93086174743870154</v>
      </c>
      <c r="U25" s="34">
        <f>'Access-Nov'!O24</f>
        <v>222375.89</v>
      </c>
      <c r="V25" s="35">
        <f t="shared" si="3"/>
        <v>0.63996745136410738</v>
      </c>
      <c r="W25" s="34">
        <f>'Access-Nov'!P24</f>
        <v>181943.91</v>
      </c>
      <c r="X25" s="35">
        <f t="shared" si="4"/>
        <v>0.5236097329342696</v>
      </c>
    </row>
    <row r="26" spans="1:24" ht="25.5" customHeight="1" x14ac:dyDescent="0.2">
      <c r="A26" s="31" t="str">
        <f>+'Access-Nov'!A25</f>
        <v>12104</v>
      </c>
      <c r="B26" s="32" t="str">
        <f>+'Access-Nov'!B25</f>
        <v>TRIBUNAL REGIONAL FEDERAL DA 3A. REGIAO</v>
      </c>
      <c r="C26" s="31" t="str">
        <f>CONCATENATE('Access-Nov'!C25,".",'Access-Nov'!D25)</f>
        <v>02.301</v>
      </c>
      <c r="D26" s="31" t="str">
        <f>CONCATENATE('Access-Nov'!E25,".",'Access-Nov'!G25)</f>
        <v>0569.2004</v>
      </c>
      <c r="E26" s="32" t="str">
        <f>+'Access-Nov'!F25</f>
        <v>PRESTACAO JURISDICIONAL NA JUSTICA FEDERAL</v>
      </c>
      <c r="F26" s="32" t="str">
        <f>+'Access-Nov'!H25</f>
        <v>ASSISTENCIA MEDICA E ODONTOLOGICA AOS SERVIDORES CIVIS, EMPR</v>
      </c>
      <c r="G26" s="31" t="str">
        <f>IF('Access-Nov'!I25="1","F","S")</f>
        <v>S</v>
      </c>
      <c r="H26" s="31" t="str">
        <f>+'Access-Nov'!J25</f>
        <v>0100</v>
      </c>
      <c r="I26" s="32" t="str">
        <f>+'Access-Nov'!K25</f>
        <v>RECURSOS ORDINARIOS</v>
      </c>
      <c r="J26" s="31" t="str">
        <f>+'Access-Nov'!L25</f>
        <v>4</v>
      </c>
      <c r="K26" s="50"/>
      <c r="L26" s="50"/>
      <c r="M26" s="50"/>
      <c r="N26" s="50">
        <f t="shared" si="0"/>
        <v>0</v>
      </c>
      <c r="O26" s="50"/>
      <c r="P26" s="34">
        <f>'Access-Nov'!M25</f>
        <v>15000</v>
      </c>
      <c r="Q26" s="34"/>
      <c r="R26" s="34">
        <f t="shared" si="1"/>
        <v>15000</v>
      </c>
      <c r="S26" s="39">
        <f>'Access-Nov'!N25</f>
        <v>0</v>
      </c>
      <c r="T26" s="35">
        <f t="shared" si="2"/>
        <v>0</v>
      </c>
      <c r="U26" s="34">
        <f>'Access-Nov'!O25</f>
        <v>0</v>
      </c>
      <c r="V26" s="35">
        <f t="shared" si="3"/>
        <v>0</v>
      </c>
      <c r="W26" s="34">
        <f>'Access-Nov'!P25</f>
        <v>0</v>
      </c>
      <c r="X26" s="35">
        <f t="shared" si="4"/>
        <v>0</v>
      </c>
    </row>
    <row r="27" spans="1:24" ht="25.5" customHeight="1" x14ac:dyDescent="0.2">
      <c r="A27" s="31" t="str">
        <f>+'Access-Nov'!A26</f>
        <v>12104</v>
      </c>
      <c r="B27" s="32" t="str">
        <f>+'Access-Nov'!B26</f>
        <v>TRIBUNAL REGIONAL FEDERAL DA 3A. REGIAO</v>
      </c>
      <c r="C27" s="31" t="str">
        <f>CONCATENATE('Access-Nov'!C26,".",'Access-Nov'!D26)</f>
        <v>02.301</v>
      </c>
      <c r="D27" s="31" t="str">
        <f>CONCATENATE('Access-Nov'!E26,".",'Access-Nov'!G26)</f>
        <v>0569.2004</v>
      </c>
      <c r="E27" s="32" t="str">
        <f>+'Access-Nov'!F26</f>
        <v>PRESTACAO JURISDICIONAL NA JUSTICA FEDERAL</v>
      </c>
      <c r="F27" s="32" t="str">
        <f>+'Access-Nov'!H26</f>
        <v>ASSISTENCIA MEDICA E ODONTOLOGICA AOS SERVIDORES CIVIS, EMPR</v>
      </c>
      <c r="G27" s="31" t="str">
        <f>IF('Access-Nov'!I26="1","F","S")</f>
        <v>S</v>
      </c>
      <c r="H27" s="31" t="str">
        <f>+'Access-Nov'!J26</f>
        <v>0100</v>
      </c>
      <c r="I27" s="32" t="str">
        <f>+'Access-Nov'!K26</f>
        <v>RECURSOS ORDINARIOS</v>
      </c>
      <c r="J27" s="31" t="str">
        <f>+'Access-Nov'!L26</f>
        <v>3</v>
      </c>
      <c r="K27" s="50"/>
      <c r="L27" s="50"/>
      <c r="M27" s="50"/>
      <c r="N27" s="50">
        <f t="shared" si="0"/>
        <v>0</v>
      </c>
      <c r="O27" s="50"/>
      <c r="P27" s="34">
        <f>'Access-Nov'!M26</f>
        <v>12814608</v>
      </c>
      <c r="Q27" s="34"/>
      <c r="R27" s="34">
        <f t="shared" si="1"/>
        <v>12814608</v>
      </c>
      <c r="S27" s="39">
        <f>'Access-Nov'!N26</f>
        <v>12800766.949999999</v>
      </c>
      <c r="T27" s="35">
        <f t="shared" si="2"/>
        <v>0.99891990063215352</v>
      </c>
      <c r="U27" s="34">
        <f>'Access-Nov'!O26</f>
        <v>10458743.779999999</v>
      </c>
      <c r="V27" s="35">
        <f t="shared" si="3"/>
        <v>0.81615791758905143</v>
      </c>
      <c r="W27" s="34">
        <f>'Access-Nov'!P26</f>
        <v>10458743.779999999</v>
      </c>
      <c r="X27" s="35">
        <f t="shared" si="4"/>
        <v>0.81615791758905143</v>
      </c>
    </row>
    <row r="28" spans="1:24" ht="25.5" customHeight="1" x14ac:dyDescent="0.2">
      <c r="A28" s="31" t="str">
        <f>+'Access-Nov'!A27</f>
        <v>12104</v>
      </c>
      <c r="B28" s="32" t="str">
        <f>+'Access-Nov'!B27</f>
        <v>TRIBUNAL REGIONAL FEDERAL DA 3A. REGIAO</v>
      </c>
      <c r="C28" s="31" t="str">
        <f>CONCATENATE('Access-Nov'!C27,".",'Access-Nov'!D27)</f>
        <v>02.331</v>
      </c>
      <c r="D28" s="31" t="str">
        <f>CONCATENATE('Access-Nov'!E27,".",'Access-Nov'!G27)</f>
        <v>0569.00M1</v>
      </c>
      <c r="E28" s="32" t="str">
        <f>+'Access-Nov'!F27</f>
        <v>PRESTACAO JURISDICIONAL NA JUSTICA FEDERAL</v>
      </c>
      <c r="F28" s="32" t="str">
        <f>+'Access-Nov'!H27</f>
        <v>BENEFICIOS ASSISTENCIAIS DECORRENTES DO AUXILIO-FUNERAL E NA</v>
      </c>
      <c r="G28" s="31" t="str">
        <f>IF('Access-Nov'!I27="1","F","S")</f>
        <v>F</v>
      </c>
      <c r="H28" s="31" t="str">
        <f>+'Access-Nov'!J27</f>
        <v>0100</v>
      </c>
      <c r="I28" s="32" t="str">
        <f>+'Access-Nov'!K27</f>
        <v>RECURSOS ORDINARIOS</v>
      </c>
      <c r="J28" s="31" t="str">
        <f>+'Access-Nov'!L27</f>
        <v>3</v>
      </c>
      <c r="K28" s="50"/>
      <c r="L28" s="50"/>
      <c r="M28" s="50"/>
      <c r="N28" s="50">
        <f t="shared" si="0"/>
        <v>0</v>
      </c>
      <c r="O28" s="50"/>
      <c r="P28" s="34">
        <f>'Access-Nov'!M27</f>
        <v>114519.44</v>
      </c>
      <c r="Q28" s="34"/>
      <c r="R28" s="34">
        <f t="shared" si="1"/>
        <v>114519.44</v>
      </c>
      <c r="S28" s="34">
        <f>'Access-Nov'!N27</f>
        <v>114519.44</v>
      </c>
      <c r="T28" s="35">
        <f t="shared" si="2"/>
        <v>1</v>
      </c>
      <c r="U28" s="34">
        <f>'Access-Nov'!O27</f>
        <v>114519.44</v>
      </c>
      <c r="V28" s="35">
        <f t="shared" si="3"/>
        <v>1</v>
      </c>
      <c r="W28" s="34">
        <f>'Access-Nov'!P27</f>
        <v>114519.44</v>
      </c>
      <c r="X28" s="35">
        <f t="shared" si="4"/>
        <v>1</v>
      </c>
    </row>
    <row r="29" spans="1:24" ht="25.5" customHeight="1" x14ac:dyDescent="0.2">
      <c r="A29" s="31" t="str">
        <f>+'Access-Nov'!A28</f>
        <v>12104</v>
      </c>
      <c r="B29" s="32" t="str">
        <f>+'Access-Nov'!B28</f>
        <v>TRIBUNAL REGIONAL FEDERAL DA 3A. REGIAO</v>
      </c>
      <c r="C29" s="31" t="str">
        <f>CONCATENATE('Access-Nov'!C28,".",'Access-Nov'!D28)</f>
        <v>02.331</v>
      </c>
      <c r="D29" s="31" t="str">
        <f>CONCATENATE('Access-Nov'!E28,".",'Access-Nov'!G28)</f>
        <v>0569.2010</v>
      </c>
      <c r="E29" s="32" t="str">
        <f>+'Access-Nov'!F28</f>
        <v>PRESTACAO JURISDICIONAL NA JUSTICA FEDERAL</v>
      </c>
      <c r="F29" s="32" t="str">
        <f>+'Access-Nov'!H28</f>
        <v>ASSISTENCIA PRE-ESCOLAR AOS DEPENDENTES DOS SERVIDORES CIVIS</v>
      </c>
      <c r="G29" s="31" t="str">
        <f>IF('Access-Nov'!I28="1","F","S")</f>
        <v>F</v>
      </c>
      <c r="H29" s="31" t="str">
        <f>+'Access-Nov'!J28</f>
        <v>0100</v>
      </c>
      <c r="I29" s="32" t="str">
        <f>+'Access-Nov'!K28</f>
        <v>RECURSOS ORDINARIOS</v>
      </c>
      <c r="J29" s="31" t="str">
        <f>+'Access-Nov'!L28</f>
        <v>3</v>
      </c>
      <c r="K29" s="50"/>
      <c r="L29" s="50"/>
      <c r="M29" s="50"/>
      <c r="N29" s="50">
        <f t="shared" si="0"/>
        <v>0</v>
      </c>
      <c r="O29" s="50"/>
      <c r="P29" s="34">
        <f>'Access-Nov'!M28</f>
        <v>1935153</v>
      </c>
      <c r="Q29" s="34"/>
      <c r="R29" s="34">
        <f t="shared" si="1"/>
        <v>1935153</v>
      </c>
      <c r="S29" s="34">
        <f>'Access-Nov'!N28</f>
        <v>1935127.72</v>
      </c>
      <c r="T29" s="35">
        <f t="shared" si="2"/>
        <v>0.99998693643344994</v>
      </c>
      <c r="U29" s="34">
        <f>'Access-Nov'!O28</f>
        <v>1758402.36</v>
      </c>
      <c r="V29" s="35">
        <f t="shared" si="3"/>
        <v>0.90866322197779714</v>
      </c>
      <c r="W29" s="34">
        <f>'Access-Nov'!P28</f>
        <v>1758402.36</v>
      </c>
      <c r="X29" s="35">
        <f t="shared" si="4"/>
        <v>0.90866322197779714</v>
      </c>
    </row>
    <row r="30" spans="1:24" ht="25.5" customHeight="1" x14ac:dyDescent="0.2">
      <c r="A30" s="31" t="str">
        <f>+'Access-Nov'!A29</f>
        <v>12104</v>
      </c>
      <c r="B30" s="32" t="str">
        <f>+'Access-Nov'!B29</f>
        <v>TRIBUNAL REGIONAL FEDERAL DA 3A. REGIAO</v>
      </c>
      <c r="C30" s="31" t="str">
        <f>CONCATENATE('Access-Nov'!C29,".",'Access-Nov'!D29)</f>
        <v>02.331</v>
      </c>
      <c r="D30" s="31" t="str">
        <f>CONCATENATE('Access-Nov'!E29,".",'Access-Nov'!G29)</f>
        <v>0569.2011</v>
      </c>
      <c r="E30" s="32" t="str">
        <f>+'Access-Nov'!F29</f>
        <v>PRESTACAO JURISDICIONAL NA JUSTICA FEDERAL</v>
      </c>
      <c r="F30" s="32" t="str">
        <f>+'Access-Nov'!H29</f>
        <v>AUXILIO-TRANSPORTE AOS SERVIDORES CIVIS, EMPREGADOS E MILITA</v>
      </c>
      <c r="G30" s="31" t="str">
        <f>IF('Access-Nov'!I29="1","F","S")</f>
        <v>F</v>
      </c>
      <c r="H30" s="31" t="str">
        <f>+'Access-Nov'!J29</f>
        <v>0100</v>
      </c>
      <c r="I30" s="32" t="str">
        <f>+'Access-Nov'!K29</f>
        <v>RECURSOS ORDINARIOS</v>
      </c>
      <c r="J30" s="31" t="str">
        <f>+'Access-Nov'!L29</f>
        <v>3</v>
      </c>
      <c r="K30" s="50"/>
      <c r="L30" s="50"/>
      <c r="M30" s="50"/>
      <c r="N30" s="50">
        <f t="shared" si="0"/>
        <v>0</v>
      </c>
      <c r="O30" s="50"/>
      <c r="P30" s="34">
        <f>'Access-Nov'!M29</f>
        <v>1158028</v>
      </c>
      <c r="Q30" s="34"/>
      <c r="R30" s="34">
        <f t="shared" si="1"/>
        <v>1158028</v>
      </c>
      <c r="S30" s="34">
        <f>'Access-Nov'!N29</f>
        <v>1158028</v>
      </c>
      <c r="T30" s="35">
        <f t="shared" si="2"/>
        <v>1</v>
      </c>
      <c r="U30" s="34">
        <f>'Access-Nov'!O29</f>
        <v>1025976.86</v>
      </c>
      <c r="V30" s="35">
        <f t="shared" si="3"/>
        <v>0.88596895757270122</v>
      </c>
      <c r="W30" s="34">
        <f>'Access-Nov'!P29</f>
        <v>1025976.86</v>
      </c>
      <c r="X30" s="35">
        <f t="shared" si="4"/>
        <v>0.88596895757270122</v>
      </c>
    </row>
    <row r="31" spans="1:24" ht="25.5" customHeight="1" x14ac:dyDescent="0.2">
      <c r="A31" s="31" t="str">
        <f>+'Access-Nov'!A30</f>
        <v>12104</v>
      </c>
      <c r="B31" s="32" t="str">
        <f>+'Access-Nov'!B30</f>
        <v>TRIBUNAL REGIONAL FEDERAL DA 3A. REGIAO</v>
      </c>
      <c r="C31" s="31" t="str">
        <f>CONCATENATE('Access-Nov'!C30,".",'Access-Nov'!D30)</f>
        <v>02.331</v>
      </c>
      <c r="D31" s="31" t="str">
        <f>CONCATENATE('Access-Nov'!E30,".",'Access-Nov'!G30)</f>
        <v>0569.2012</v>
      </c>
      <c r="E31" s="32" t="str">
        <f>+'Access-Nov'!F30</f>
        <v>PRESTACAO JURISDICIONAL NA JUSTICA FEDERAL</v>
      </c>
      <c r="F31" s="32" t="str">
        <f>+'Access-Nov'!H30</f>
        <v>AUXILIO-ALIMENTACAO AOS SERVIDORES CIVIS, EMPREGADOS E MILIT</v>
      </c>
      <c r="G31" s="31" t="str">
        <f>IF('Access-Nov'!I30="1","F","S")</f>
        <v>F</v>
      </c>
      <c r="H31" s="31" t="str">
        <f>+'Access-Nov'!J30</f>
        <v>0100</v>
      </c>
      <c r="I31" s="32" t="str">
        <f>+'Access-Nov'!K30</f>
        <v>RECURSOS ORDINARIOS</v>
      </c>
      <c r="J31" s="31" t="str">
        <f>+'Access-Nov'!L30</f>
        <v>3</v>
      </c>
      <c r="K31" s="50"/>
      <c r="L31" s="50"/>
      <c r="M31" s="50"/>
      <c r="N31" s="50">
        <f t="shared" si="0"/>
        <v>0</v>
      </c>
      <c r="O31" s="50"/>
      <c r="P31" s="34">
        <f>'Access-Nov'!M30</f>
        <v>18281471</v>
      </c>
      <c r="Q31" s="34"/>
      <c r="R31" s="34">
        <f t="shared" si="1"/>
        <v>18281471</v>
      </c>
      <c r="S31" s="34">
        <f>'Access-Nov'!N30</f>
        <v>18281471</v>
      </c>
      <c r="T31" s="35">
        <f t="shared" si="2"/>
        <v>1</v>
      </c>
      <c r="U31" s="34">
        <f>'Access-Nov'!O30</f>
        <v>16567907.130000001</v>
      </c>
      <c r="V31" s="35">
        <f t="shared" si="3"/>
        <v>0.9062677248455554</v>
      </c>
      <c r="W31" s="34">
        <f>'Access-Nov'!P30</f>
        <v>16567907.130000001</v>
      </c>
      <c r="X31" s="35">
        <f t="shared" si="4"/>
        <v>0.9062677248455554</v>
      </c>
    </row>
    <row r="32" spans="1:24" ht="25.5" customHeight="1" x14ac:dyDescent="0.2">
      <c r="A32" s="31" t="str">
        <f>+'Access-Nov'!A31</f>
        <v>12104</v>
      </c>
      <c r="B32" s="32" t="str">
        <f>+'Access-Nov'!B31</f>
        <v>TRIBUNAL REGIONAL FEDERAL DA 3A. REGIAO</v>
      </c>
      <c r="C32" s="31" t="str">
        <f>CONCATENATE('Access-Nov'!C31,".",'Access-Nov'!D31)</f>
        <v>09.272</v>
      </c>
      <c r="D32" s="31" t="str">
        <f>CONCATENATE('Access-Nov'!E31,".",'Access-Nov'!G31)</f>
        <v>0089.0181</v>
      </c>
      <c r="E32" s="32" t="str">
        <f>+'Access-Nov'!F31</f>
        <v>PREVIDENCIA DE INATIVOS E PENSIONISTAS DA UNIAO</v>
      </c>
      <c r="F32" s="32" t="str">
        <f>+'Access-Nov'!H31</f>
        <v>APOSENTADORIAS E PENSOES - SERVIDORES CIVIS</v>
      </c>
      <c r="G32" s="31" t="str">
        <f>IF('Access-Nov'!I31="1","F","S")</f>
        <v>S</v>
      </c>
      <c r="H32" s="31" t="str">
        <f>+'Access-Nov'!J31</f>
        <v>0100</v>
      </c>
      <c r="I32" s="32" t="str">
        <f>+'Access-Nov'!K31</f>
        <v>RECURSOS ORDINARIOS</v>
      </c>
      <c r="J32" s="31" t="str">
        <f>+'Access-Nov'!L31</f>
        <v>1</v>
      </c>
      <c r="K32" s="50"/>
      <c r="L32" s="50"/>
      <c r="M32" s="50"/>
      <c r="N32" s="50">
        <f t="shared" si="0"/>
        <v>0</v>
      </c>
      <c r="O32" s="50"/>
      <c r="P32" s="34">
        <f>'Access-Nov'!M31</f>
        <v>5850480.6600000001</v>
      </c>
      <c r="Q32" s="34"/>
      <c r="R32" s="34">
        <f t="shared" si="1"/>
        <v>5850480.6600000001</v>
      </c>
      <c r="S32" s="34">
        <f>'Access-Nov'!N31</f>
        <v>5850480.6600000001</v>
      </c>
      <c r="T32" s="35">
        <f t="shared" si="2"/>
        <v>1</v>
      </c>
      <c r="U32" s="34">
        <f>'Access-Nov'!O31</f>
        <v>5850480.6600000001</v>
      </c>
      <c r="V32" s="35">
        <f t="shared" si="3"/>
        <v>1</v>
      </c>
      <c r="W32" s="34">
        <f>'Access-Nov'!P31</f>
        <v>5850480.6600000001</v>
      </c>
      <c r="X32" s="35">
        <f t="shared" si="4"/>
        <v>1</v>
      </c>
    </row>
    <row r="33" spans="1:24" ht="25.5" customHeight="1" x14ac:dyDescent="0.2">
      <c r="A33" s="31" t="str">
        <f>+'Access-Nov'!A32</f>
        <v>12104</v>
      </c>
      <c r="B33" s="32" t="str">
        <f>+'Access-Nov'!B32</f>
        <v>TRIBUNAL REGIONAL FEDERAL DA 3A. REGIAO</v>
      </c>
      <c r="C33" s="31" t="str">
        <f>CONCATENATE('Access-Nov'!C32,".",'Access-Nov'!D32)</f>
        <v>09.272</v>
      </c>
      <c r="D33" s="31" t="str">
        <f>CONCATENATE('Access-Nov'!E32,".",'Access-Nov'!G32)</f>
        <v>0089.0181</v>
      </c>
      <c r="E33" s="32" t="str">
        <f>+'Access-Nov'!F32</f>
        <v>PREVIDENCIA DE INATIVOS E PENSIONISTAS DA UNIAO</v>
      </c>
      <c r="F33" s="32" t="str">
        <f>+'Access-Nov'!H32</f>
        <v>APOSENTADORIAS E PENSOES - SERVIDORES CIVIS</v>
      </c>
      <c r="G33" s="31" t="str">
        <f>IF('Access-Nov'!I32="1","F","S")</f>
        <v>S</v>
      </c>
      <c r="H33" s="31" t="str">
        <f>+'Access-Nov'!J32</f>
        <v>0156</v>
      </c>
      <c r="I33" s="32" t="str">
        <f>+'Access-Nov'!K32</f>
        <v>CONTRIBUICAO PLANO SEGURIDADE SOCIAL SERVIDOR</v>
      </c>
      <c r="J33" s="31" t="str">
        <f>+'Access-Nov'!L32</f>
        <v>1</v>
      </c>
      <c r="K33" s="50"/>
      <c r="L33" s="50"/>
      <c r="M33" s="50"/>
      <c r="N33" s="50">
        <f>+K33+L33-M33</f>
        <v>0</v>
      </c>
      <c r="O33" s="50"/>
      <c r="P33" s="34">
        <f>'Access-Nov'!M32</f>
        <v>28900000</v>
      </c>
      <c r="Q33" s="34"/>
      <c r="R33" s="34">
        <f>N33-O33+P33</f>
        <v>28900000</v>
      </c>
      <c r="S33" s="34">
        <f>'Access-Nov'!N32</f>
        <v>28900000</v>
      </c>
      <c r="T33" s="35">
        <f>IF(R33&gt;0,S33/R33,0)</f>
        <v>1</v>
      </c>
      <c r="U33" s="34">
        <f>'Access-Nov'!O32</f>
        <v>28900000</v>
      </c>
      <c r="V33" s="35">
        <f>IF(R33&gt;0,U33/R33,0)</f>
        <v>1</v>
      </c>
      <c r="W33" s="34">
        <f>'Access-Nov'!P32</f>
        <v>28900000</v>
      </c>
      <c r="X33" s="35">
        <f>IF(R33&gt;0,W33/R33,0)</f>
        <v>1</v>
      </c>
    </row>
    <row r="34" spans="1:24" ht="25.5" customHeight="1" thickBot="1" x14ac:dyDescent="0.25">
      <c r="A34" s="31" t="str">
        <f>+'Access-Nov'!A33</f>
        <v>12104</v>
      </c>
      <c r="B34" s="32" t="str">
        <f>+'Access-Nov'!B33</f>
        <v>TRIBUNAL REGIONAL FEDERAL DA 3A. REGIAO</v>
      </c>
      <c r="C34" s="31" t="str">
        <f>CONCATENATE('Access-Nov'!C33,".",'Access-Nov'!D33)</f>
        <v>09.272</v>
      </c>
      <c r="D34" s="31" t="str">
        <f>CONCATENATE('Access-Nov'!E33,".",'Access-Nov'!G33)</f>
        <v>0089.0181</v>
      </c>
      <c r="E34" s="32" t="str">
        <f>+'Access-Nov'!F33</f>
        <v>PREVIDENCIA DE INATIVOS E PENSIONISTAS DA UNIAO</v>
      </c>
      <c r="F34" s="32" t="str">
        <f>+'Access-Nov'!H33</f>
        <v>APOSENTADORIAS E PENSOES - SERVIDORES CIVIS</v>
      </c>
      <c r="G34" s="31" t="str">
        <f>IF('Access-Nov'!I33="1","F","S")</f>
        <v>S</v>
      </c>
      <c r="H34" s="31" t="str">
        <f>+'Access-Nov'!J33</f>
        <v>0169</v>
      </c>
      <c r="I34" s="32" t="str">
        <f>+'Access-Nov'!K33</f>
        <v>CONTRIB.PATRONAL P/PLANO DE SEGURID.SOC.SERV.</v>
      </c>
      <c r="J34" s="31" t="str">
        <f>+'Access-Nov'!L33</f>
        <v>1</v>
      </c>
      <c r="K34" s="50"/>
      <c r="L34" s="50"/>
      <c r="M34" s="50"/>
      <c r="N34" s="50">
        <f>+K34+L34-M34</f>
        <v>0</v>
      </c>
      <c r="O34" s="50"/>
      <c r="P34" s="34">
        <f>'Access-Nov'!M33</f>
        <v>46000000</v>
      </c>
      <c r="Q34" s="34"/>
      <c r="R34" s="34">
        <f>N34-O34+P34</f>
        <v>46000000</v>
      </c>
      <c r="S34" s="34">
        <f>'Access-Nov'!N33</f>
        <v>45999795.579999998</v>
      </c>
      <c r="T34" s="35">
        <f>IF(R34&gt;0,S34/R34,0)</f>
        <v>0.99999555608695645</v>
      </c>
      <c r="U34" s="34">
        <f>'Access-Nov'!O33</f>
        <v>45999795.579999998</v>
      </c>
      <c r="V34" s="35">
        <f>IF(R34&gt;0,U34/R34,0)</f>
        <v>0.99999555608695645</v>
      </c>
      <c r="W34" s="34">
        <f>'Access-Nov'!P33</f>
        <v>45734936.450000003</v>
      </c>
      <c r="X34" s="35">
        <f>IF(R34&gt;0,W34/R34,0)</f>
        <v>0.99423774891304351</v>
      </c>
    </row>
    <row r="35" spans="1:24" ht="25.5" customHeight="1" thickBot="1" x14ac:dyDescent="0.25">
      <c r="A35" s="67" t="s">
        <v>114</v>
      </c>
      <c r="B35" s="68"/>
      <c r="C35" s="68"/>
      <c r="D35" s="68"/>
      <c r="E35" s="68"/>
      <c r="F35" s="68"/>
      <c r="G35" s="68"/>
      <c r="H35" s="68"/>
      <c r="I35" s="68"/>
      <c r="J35" s="69"/>
      <c r="K35" s="36">
        <v>0</v>
      </c>
      <c r="L35" s="36">
        <v>0</v>
      </c>
      <c r="M35" s="36">
        <v>0</v>
      </c>
      <c r="N35" s="36">
        <v>0</v>
      </c>
      <c r="O35" s="36">
        <v>0</v>
      </c>
      <c r="P35" s="52">
        <f>SUM(P10:P34)</f>
        <v>551602216.01999998</v>
      </c>
      <c r="Q35" s="52">
        <f>SUM(Q10:Q34)</f>
        <v>0</v>
      </c>
      <c r="R35" s="52">
        <f>SUM(R10:R34)</f>
        <v>551602216.01999998</v>
      </c>
      <c r="S35" s="52">
        <f>SUM(S10:S34)</f>
        <v>548487833.67000008</v>
      </c>
      <c r="T35" s="43">
        <f t="shared" si="2"/>
        <v>0.99435393430347097</v>
      </c>
      <c r="U35" s="52">
        <f>SUM(U10:U34)</f>
        <v>534500156.35000002</v>
      </c>
      <c r="V35" s="43">
        <f t="shared" si="3"/>
        <v>0.96899566540287452</v>
      </c>
      <c r="W35" s="52">
        <f>SUM(W10:W34)</f>
        <v>531519667</v>
      </c>
      <c r="X35" s="43">
        <f t="shared" si="4"/>
        <v>0.96359233440920078</v>
      </c>
    </row>
    <row r="36" spans="1:24" ht="25.5" customHeight="1" x14ac:dyDescent="0.2">
      <c r="A36" s="7" t="s">
        <v>115</v>
      </c>
      <c r="B36" s="7"/>
      <c r="C36" s="7"/>
      <c r="D36" s="7"/>
      <c r="E36" s="7"/>
      <c r="F36" s="7"/>
      <c r="G36" s="7"/>
      <c r="H36" s="8"/>
      <c r="I36" s="8"/>
      <c r="J36" s="8"/>
      <c r="K36" s="7"/>
      <c r="L36" s="7"/>
      <c r="M36" s="7"/>
      <c r="N36" s="7"/>
      <c r="O36" s="7"/>
      <c r="P36" s="7"/>
      <c r="Q36" s="7"/>
      <c r="R36" s="7"/>
      <c r="S36" s="7"/>
      <c r="T36" s="7"/>
      <c r="U36" s="45"/>
      <c r="V36" s="7"/>
      <c r="W36" s="45"/>
      <c r="X36" s="7"/>
    </row>
    <row r="37" spans="1:24" ht="25.5" customHeight="1" x14ac:dyDescent="0.2">
      <c r="A37" s="7" t="s">
        <v>116</v>
      </c>
      <c r="B37" s="53"/>
      <c r="C37" s="7"/>
      <c r="D37" s="7"/>
      <c r="E37" s="7"/>
      <c r="F37" s="7"/>
      <c r="G37" s="7"/>
      <c r="H37" s="8"/>
      <c r="I37" s="8"/>
      <c r="J37" s="8"/>
      <c r="K37" s="7"/>
      <c r="L37" s="7"/>
      <c r="M37" s="7"/>
      <c r="N37" s="7"/>
      <c r="O37" s="7"/>
      <c r="P37" s="7"/>
      <c r="Q37" s="7"/>
      <c r="R37" s="7"/>
      <c r="S37" s="7"/>
      <c r="T37" s="7"/>
      <c r="U37" s="45"/>
      <c r="V37" s="7"/>
      <c r="W37" s="45"/>
      <c r="X37" s="7"/>
    </row>
    <row r="40" spans="1:24" ht="25.5" customHeight="1" x14ac:dyDescent="0.2">
      <c r="A40"/>
      <c r="B40"/>
      <c r="C40"/>
      <c r="D40"/>
      <c r="E40"/>
      <c r="F40"/>
      <c r="G40"/>
      <c r="H40"/>
      <c r="I40"/>
      <c r="J40"/>
      <c r="K40"/>
      <c r="L40"/>
      <c r="M40"/>
      <c r="N40" t="s">
        <v>16</v>
      </c>
      <c r="O40"/>
      <c r="P40" s="54">
        <f>SUM(P10:P34)</f>
        <v>551602216.01999998</v>
      </c>
      <c r="Q40" s="54"/>
      <c r="R40" s="54">
        <f>SUM(R10:R34)</f>
        <v>551602216.01999998</v>
      </c>
      <c r="S40" s="54">
        <f>SUM(S10:S34)</f>
        <v>548487833.67000008</v>
      </c>
      <c r="T40" s="54"/>
      <c r="U40" s="54">
        <f>SUM(U10:U34)</f>
        <v>534500156.35000002</v>
      </c>
      <c r="V40" s="54"/>
      <c r="W40" s="54">
        <f>SUM(W10:W34)</f>
        <v>531519667</v>
      </c>
      <c r="X40" s="38"/>
    </row>
    <row r="41" spans="1:24" ht="25.5" customHeight="1" x14ac:dyDescent="0.2">
      <c r="A41"/>
      <c r="B41"/>
      <c r="C41"/>
      <c r="D41"/>
      <c r="E41"/>
      <c r="F41"/>
      <c r="G41"/>
      <c r="H41"/>
      <c r="I41"/>
      <c r="J41"/>
      <c r="K41"/>
      <c r="L41"/>
      <c r="M41"/>
      <c r="N41" t="s">
        <v>134</v>
      </c>
      <c r="O41"/>
      <c r="P41" s="37">
        <f>550513094.02+1089122</f>
        <v>551602216.01999998</v>
      </c>
      <c r="Q41" s="37"/>
      <c r="R41" s="37">
        <f>550513094.02+1089122</f>
        <v>551602216.01999998</v>
      </c>
      <c r="S41" s="37">
        <f>548120248.43+367585.24</f>
        <v>548487833.66999996</v>
      </c>
      <c r="T41" s="37"/>
      <c r="U41" s="37">
        <f>534222734.54+277421.81</f>
        <v>534500156.35000002</v>
      </c>
      <c r="V41" s="37"/>
      <c r="W41" s="37">
        <f>531242245.19+277421.81</f>
        <v>531519667</v>
      </c>
      <c r="X41" s="38"/>
    </row>
    <row r="42" spans="1:24" ht="25.5" customHeight="1" x14ac:dyDescent="0.2">
      <c r="A42"/>
      <c r="B42"/>
      <c r="C42"/>
      <c r="D42"/>
      <c r="E42"/>
      <c r="F42"/>
      <c r="G42"/>
      <c r="H42"/>
      <c r="I42"/>
      <c r="J42"/>
      <c r="K42"/>
      <c r="L42"/>
      <c r="M42"/>
      <c r="N42" t="s">
        <v>17</v>
      </c>
      <c r="O42"/>
      <c r="P42" s="37">
        <f>+P40-P41</f>
        <v>0</v>
      </c>
      <c r="Q42" s="37"/>
      <c r="R42" s="37">
        <f>+R40-R41</f>
        <v>0</v>
      </c>
      <c r="S42" s="37">
        <f>+S40-S41</f>
        <v>0</v>
      </c>
      <c r="T42" s="37"/>
      <c r="U42" s="37">
        <f>+U40-U41</f>
        <v>0</v>
      </c>
      <c r="V42" s="37"/>
      <c r="W42" s="37">
        <f>+W40-W41</f>
        <v>0</v>
      </c>
      <c r="X42" s="38"/>
    </row>
    <row r="43" spans="1:24" ht="25.5" customHeight="1" x14ac:dyDescent="0.2">
      <c r="P43" s="42"/>
      <c r="Q43" s="41"/>
      <c r="R43" s="42"/>
      <c r="S43" s="41"/>
      <c r="T43" s="42"/>
      <c r="U43" s="40"/>
      <c r="V43" s="40"/>
      <c r="W43" s="40"/>
    </row>
  </sheetData>
  <mergeCells count="17">
    <mergeCell ref="J8:J9"/>
    <mergeCell ref="A35:J35"/>
    <mergeCell ref="N7:N8"/>
    <mergeCell ref="O7:O8"/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  <mergeCell ref="H8:I8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scale="34" orientation="landscape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3"/>
  <sheetViews>
    <sheetView showGridLines="0" view="pageBreakPreview" topLeftCell="F28" zoomScale="70" zoomScaleNormal="70" zoomScaleSheetLayoutView="70" workbookViewId="0">
      <selection activeCell="A36" sqref="A36:J36"/>
    </sheetView>
  </sheetViews>
  <sheetFormatPr defaultRowHeight="25.5" customHeight="1" x14ac:dyDescent="0.2"/>
  <cols>
    <col min="1" max="1" width="14.85546875" style="2" customWidth="1"/>
    <col min="2" max="2" width="39" style="2" customWidth="1"/>
    <col min="3" max="3" width="11.85546875" style="2" customWidth="1"/>
    <col min="4" max="4" width="19.28515625" style="2" customWidth="1"/>
    <col min="5" max="5" width="44.7109375" style="2" customWidth="1"/>
    <col min="6" max="6" width="61.5703125" style="2" customWidth="1"/>
    <col min="7" max="7" width="8.140625" style="1" customWidth="1"/>
    <col min="8" max="8" width="9.140625" style="1"/>
    <col min="9" max="9" width="36" style="1" customWidth="1"/>
    <col min="10" max="10" width="9.140625" style="1"/>
    <col min="11" max="11" width="13.28515625" style="1" customWidth="1"/>
    <col min="12" max="12" width="12" style="1" customWidth="1"/>
    <col min="13" max="13" width="13.85546875" style="1" customWidth="1"/>
    <col min="14" max="14" width="11.140625" style="1" customWidth="1"/>
    <col min="15" max="15" width="15.85546875" style="1" customWidth="1"/>
    <col min="16" max="16" width="13.28515625" style="3" customWidth="1"/>
    <col min="17" max="17" width="11" style="1" customWidth="1"/>
    <col min="18" max="18" width="13" style="3" customWidth="1"/>
    <col min="19" max="19" width="13" style="1" customWidth="1"/>
    <col min="20" max="20" width="9.28515625" style="3" bestFit="1" customWidth="1"/>
    <col min="21" max="21" width="14" style="4" bestFit="1" customWidth="1"/>
    <col min="22" max="22" width="9.28515625" style="4" bestFit="1" customWidth="1"/>
    <col min="23" max="23" width="12.140625" style="4" customWidth="1"/>
    <col min="24" max="24" width="9.28515625" style="4" bestFit="1" customWidth="1"/>
    <col min="25" max="16384" width="9.140625" style="4"/>
  </cols>
  <sheetData>
    <row r="1" spans="1:24" ht="25.5" customHeight="1" x14ac:dyDescent="0.2">
      <c r="A1" s="6" t="s">
        <v>80</v>
      </c>
      <c r="B1" s="6"/>
      <c r="C1" s="6"/>
      <c r="D1" s="6"/>
      <c r="E1" s="7"/>
      <c r="F1" s="7"/>
      <c r="G1" s="7"/>
      <c r="H1" s="8"/>
      <c r="I1" s="8"/>
      <c r="J1" s="8"/>
      <c r="K1" s="7"/>
      <c r="L1" s="7"/>
      <c r="M1" s="7"/>
      <c r="N1" s="7"/>
      <c r="O1" s="7"/>
      <c r="P1" s="7"/>
      <c r="Q1" s="7"/>
      <c r="R1" s="7"/>
      <c r="S1" s="7"/>
      <c r="T1" s="7"/>
      <c r="U1" s="45"/>
      <c r="V1" s="7"/>
      <c r="W1" s="45"/>
      <c r="X1" s="7"/>
    </row>
    <row r="2" spans="1:24" ht="25.5" customHeight="1" x14ac:dyDescent="0.2">
      <c r="A2" s="6" t="s">
        <v>81</v>
      </c>
      <c r="B2" s="6" t="s">
        <v>82</v>
      </c>
      <c r="C2" s="6"/>
      <c r="D2" s="6"/>
      <c r="E2" s="7"/>
      <c r="F2" s="7"/>
      <c r="G2" s="7"/>
      <c r="H2" s="8"/>
      <c r="I2" s="8"/>
      <c r="J2" s="8"/>
      <c r="K2" s="7"/>
      <c r="L2" s="7"/>
      <c r="M2" s="7"/>
      <c r="N2" s="7"/>
      <c r="O2" s="7"/>
      <c r="P2" s="7"/>
      <c r="Q2" s="7"/>
      <c r="R2" s="7"/>
      <c r="S2" s="7"/>
      <c r="T2" s="7"/>
      <c r="U2" s="45"/>
      <c r="V2" s="7"/>
      <c r="W2" s="45"/>
      <c r="X2" s="7"/>
    </row>
    <row r="3" spans="1:24" ht="25.5" customHeight="1" x14ac:dyDescent="0.2">
      <c r="A3" s="6" t="s">
        <v>83</v>
      </c>
      <c r="B3" s="46" t="s">
        <v>117</v>
      </c>
      <c r="C3" s="46"/>
      <c r="D3" s="46"/>
      <c r="E3" s="7"/>
      <c r="F3" s="7"/>
      <c r="G3" s="7"/>
      <c r="H3" s="8"/>
      <c r="I3" s="8"/>
      <c r="J3" s="8"/>
      <c r="K3" s="7"/>
      <c r="L3" s="7"/>
      <c r="M3" s="7"/>
      <c r="N3" s="7"/>
      <c r="O3" s="7"/>
      <c r="P3" s="7"/>
      <c r="Q3" s="7"/>
      <c r="R3" s="7"/>
      <c r="S3" s="7"/>
      <c r="T3" s="7"/>
      <c r="U3" s="45"/>
      <c r="V3" s="7"/>
      <c r="W3" s="45"/>
      <c r="X3" s="7"/>
    </row>
    <row r="4" spans="1:24" ht="25.5" customHeight="1" x14ac:dyDescent="0.2">
      <c r="A4" s="9" t="s">
        <v>84</v>
      </c>
      <c r="B4" s="10">
        <v>42705</v>
      </c>
      <c r="C4" s="11"/>
      <c r="D4" s="9"/>
      <c r="E4" s="7"/>
      <c r="F4" s="7"/>
      <c r="G4" s="7"/>
      <c r="H4" s="8"/>
      <c r="I4" s="8"/>
      <c r="J4" s="8"/>
      <c r="K4" s="7"/>
      <c r="L4" s="7"/>
      <c r="M4" s="7"/>
      <c r="N4" s="7"/>
      <c r="O4" s="7"/>
      <c r="P4" s="7"/>
      <c r="Q4" s="7"/>
      <c r="R4" s="7"/>
      <c r="S4" s="7"/>
      <c r="T4" s="7"/>
      <c r="U4" s="45"/>
      <c r="V4" s="7"/>
      <c r="W4" s="45"/>
      <c r="X4" s="7"/>
    </row>
    <row r="5" spans="1:24" ht="25.5" customHeight="1" x14ac:dyDescent="0.2">
      <c r="A5" s="74" t="s">
        <v>85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</row>
    <row r="6" spans="1:24" ht="25.5" customHeight="1" thickBot="1" x14ac:dyDescent="0.25">
      <c r="A6" s="7"/>
      <c r="B6" s="7"/>
      <c r="C6" s="7"/>
      <c r="D6" s="7"/>
      <c r="E6" s="7"/>
      <c r="F6" s="7"/>
      <c r="G6" s="7"/>
      <c r="H6" s="8"/>
      <c r="I6" s="8"/>
      <c r="J6" s="8"/>
      <c r="K6" s="7"/>
      <c r="L6" s="7"/>
      <c r="M6" s="7"/>
      <c r="N6" s="7"/>
      <c r="O6" s="7"/>
      <c r="P6" s="7"/>
      <c r="Q6" s="7"/>
      <c r="R6" s="7"/>
      <c r="S6" s="7"/>
      <c r="T6" s="7"/>
      <c r="U6" s="45"/>
      <c r="V6" s="7"/>
      <c r="W6" s="45"/>
      <c r="X6" s="7"/>
    </row>
    <row r="7" spans="1:24" ht="25.5" customHeight="1" thickBot="1" x14ac:dyDescent="0.25">
      <c r="A7" s="72" t="s">
        <v>86</v>
      </c>
      <c r="B7" s="75"/>
      <c r="C7" s="75"/>
      <c r="D7" s="75"/>
      <c r="E7" s="75"/>
      <c r="F7" s="75"/>
      <c r="G7" s="75"/>
      <c r="H7" s="75"/>
      <c r="I7" s="75"/>
      <c r="J7" s="73"/>
      <c r="K7" s="70" t="s">
        <v>3</v>
      </c>
      <c r="L7" s="67" t="s">
        <v>87</v>
      </c>
      <c r="M7" s="69"/>
      <c r="N7" s="70" t="s">
        <v>88</v>
      </c>
      <c r="O7" s="70" t="s">
        <v>89</v>
      </c>
      <c r="P7" s="72" t="s">
        <v>90</v>
      </c>
      <c r="Q7" s="73"/>
      <c r="R7" s="70" t="s">
        <v>6</v>
      </c>
      <c r="S7" s="72" t="s">
        <v>91</v>
      </c>
      <c r="T7" s="75"/>
      <c r="U7" s="75"/>
      <c r="V7" s="75"/>
      <c r="W7" s="75"/>
      <c r="X7" s="73"/>
    </row>
    <row r="8" spans="1:24" ht="25.5" customHeight="1" x14ac:dyDescent="0.2">
      <c r="A8" s="78" t="s">
        <v>23</v>
      </c>
      <c r="B8" s="79"/>
      <c r="C8" s="76" t="s">
        <v>92</v>
      </c>
      <c r="D8" s="76" t="s">
        <v>93</v>
      </c>
      <c r="E8" s="80" t="s">
        <v>94</v>
      </c>
      <c r="F8" s="81"/>
      <c r="G8" s="76" t="s">
        <v>0</v>
      </c>
      <c r="H8" s="65" t="s">
        <v>2</v>
      </c>
      <c r="I8" s="66"/>
      <c r="J8" s="76" t="s">
        <v>1</v>
      </c>
      <c r="K8" s="71"/>
      <c r="L8" s="12" t="s">
        <v>95</v>
      </c>
      <c r="M8" s="12" t="s">
        <v>96</v>
      </c>
      <c r="N8" s="71"/>
      <c r="O8" s="71"/>
      <c r="P8" s="14" t="s">
        <v>4</v>
      </c>
      <c r="Q8" s="14" t="s">
        <v>5</v>
      </c>
      <c r="R8" s="71"/>
      <c r="S8" s="13" t="s">
        <v>7</v>
      </c>
      <c r="T8" s="15" t="s">
        <v>8</v>
      </c>
      <c r="U8" s="13" t="s">
        <v>9</v>
      </c>
      <c r="V8" s="16" t="s">
        <v>8</v>
      </c>
      <c r="W8" s="17" t="s">
        <v>10</v>
      </c>
      <c r="X8" s="16" t="s">
        <v>8</v>
      </c>
    </row>
    <row r="9" spans="1:24" ht="25.5" customHeight="1" thickBot="1" x14ac:dyDescent="0.25">
      <c r="A9" s="18" t="s">
        <v>97</v>
      </c>
      <c r="B9" s="18" t="s">
        <v>98</v>
      </c>
      <c r="C9" s="77"/>
      <c r="D9" s="77"/>
      <c r="E9" s="19" t="s">
        <v>99</v>
      </c>
      <c r="F9" s="19" t="s">
        <v>100</v>
      </c>
      <c r="G9" s="77"/>
      <c r="H9" s="19" t="s">
        <v>97</v>
      </c>
      <c r="I9" s="19" t="s">
        <v>98</v>
      </c>
      <c r="J9" s="77"/>
      <c r="K9" s="18" t="s">
        <v>101</v>
      </c>
      <c r="L9" s="20" t="s">
        <v>102</v>
      </c>
      <c r="M9" s="20" t="s">
        <v>103</v>
      </c>
      <c r="N9" s="20" t="s">
        <v>104</v>
      </c>
      <c r="O9" s="20" t="s">
        <v>105</v>
      </c>
      <c r="P9" s="20" t="s">
        <v>12</v>
      </c>
      <c r="Q9" s="20" t="s">
        <v>106</v>
      </c>
      <c r="R9" s="18" t="s">
        <v>107</v>
      </c>
      <c r="S9" s="21" t="s">
        <v>108</v>
      </c>
      <c r="T9" s="22" t="s">
        <v>109</v>
      </c>
      <c r="U9" s="21" t="s">
        <v>110</v>
      </c>
      <c r="V9" s="22" t="s">
        <v>111</v>
      </c>
      <c r="W9" s="23" t="s">
        <v>112</v>
      </c>
      <c r="X9" s="22" t="s">
        <v>113</v>
      </c>
    </row>
    <row r="10" spans="1:24" ht="25.5" customHeight="1" x14ac:dyDescent="0.2">
      <c r="A10" s="24" t="str">
        <f>+'Access-Dez'!A9</f>
        <v>12104</v>
      </c>
      <c r="B10" s="25" t="str">
        <f>+'Access-Dez'!B9</f>
        <v>TRIBUNAL REGIONAL FEDERAL DA 3A. REGIAO</v>
      </c>
      <c r="C10" s="26" t="str">
        <f>CONCATENATE('Access-Dez'!C9,".",'Access-Dez'!D9)</f>
        <v>02.061</v>
      </c>
      <c r="D10" s="26" t="str">
        <f>CONCATENATE('Access-Dez'!E9,".",'Access-Dez'!G9)</f>
        <v>0569.4224</v>
      </c>
      <c r="E10" s="25" t="str">
        <f>+'Access-Dez'!F9</f>
        <v>PRESTACAO JURISDICIONAL NA JUSTICA FEDERAL</v>
      </c>
      <c r="F10" s="27" t="str">
        <f>+'Access-Dez'!H9</f>
        <v>ASSISTENCIA JURIDICA A PESSOAS CARENTES</v>
      </c>
      <c r="G10" s="24" t="str">
        <f>IF('Access-Dez'!I9="1","F","S")</f>
        <v>F</v>
      </c>
      <c r="H10" s="24" t="str">
        <f>+'Access-Dez'!J9</f>
        <v>0100</v>
      </c>
      <c r="I10" s="28" t="str">
        <f>+'Access-Dez'!K9</f>
        <v>RECURSOS ORDINARIOS</v>
      </c>
      <c r="J10" s="24" t="str">
        <f>+'Access-Dez'!L9</f>
        <v>3</v>
      </c>
      <c r="K10" s="47"/>
      <c r="L10" s="48"/>
      <c r="M10" s="48"/>
      <c r="N10" s="49">
        <f>+K10+L10-M10</f>
        <v>0</v>
      </c>
      <c r="O10" s="47"/>
      <c r="P10" s="29">
        <f>'Access-Dez'!M9</f>
        <v>15000</v>
      </c>
      <c r="Q10" s="29"/>
      <c r="R10" s="29">
        <f>N10-O10+P10</f>
        <v>15000</v>
      </c>
      <c r="S10" s="29">
        <f>'Access-Dez'!N9</f>
        <v>528.12</v>
      </c>
      <c r="T10" s="44">
        <f>IF(R10&gt;0,S10/R10,0)</f>
        <v>3.5208000000000003E-2</v>
      </c>
      <c r="U10" s="29">
        <f>'Access-Dez'!O9</f>
        <v>528.12</v>
      </c>
      <c r="V10" s="30">
        <f>IF(R10&gt;0,U10/R10,0)</f>
        <v>3.5208000000000003E-2</v>
      </c>
      <c r="W10" s="29">
        <f>'Access-Dez'!P9</f>
        <v>528.12</v>
      </c>
      <c r="X10" s="30">
        <f>IF(R10&gt;0,W10/R10,0)</f>
        <v>3.5208000000000003E-2</v>
      </c>
    </row>
    <row r="11" spans="1:24" ht="25.5" customHeight="1" x14ac:dyDescent="0.2">
      <c r="A11" s="31" t="str">
        <f>+'Access-Dez'!A10</f>
        <v>12104</v>
      </c>
      <c r="B11" s="32" t="str">
        <f>+'Access-Dez'!B10</f>
        <v>TRIBUNAL REGIONAL FEDERAL DA 3A. REGIAO</v>
      </c>
      <c r="C11" s="31" t="str">
        <f>CONCATENATE('Access-Dez'!C10,".",'Access-Dez'!D10)</f>
        <v>02.061</v>
      </c>
      <c r="D11" s="31" t="str">
        <f>CONCATENATE('Access-Dez'!E10,".",'Access-Dez'!G10)</f>
        <v>0569.4257</v>
      </c>
      <c r="E11" s="32" t="str">
        <f>+'Access-Dez'!F10</f>
        <v>PRESTACAO JURISDICIONAL NA JUSTICA FEDERAL</v>
      </c>
      <c r="F11" s="33" t="str">
        <f>+'Access-Dez'!H10</f>
        <v>JULGAMENTO DE CAUSAS NA JUSTICA FEDERAL</v>
      </c>
      <c r="G11" s="31" t="str">
        <f>IF('Access-Dez'!I10="1","F","S")</f>
        <v>F</v>
      </c>
      <c r="H11" s="31" t="str">
        <f>+'Access-Dez'!J10</f>
        <v>0100</v>
      </c>
      <c r="I11" s="32" t="str">
        <f>+'Access-Dez'!K10</f>
        <v>RECURSOS ORDINARIOS</v>
      </c>
      <c r="J11" s="31" t="str">
        <f>+'Access-Dez'!L10</f>
        <v>4</v>
      </c>
      <c r="K11" s="50"/>
      <c r="L11" s="50"/>
      <c r="M11" s="50"/>
      <c r="N11" s="51">
        <f t="shared" ref="N11:N32" si="0">+K11+L11-M11</f>
        <v>0</v>
      </c>
      <c r="O11" s="50"/>
      <c r="P11" s="34">
        <f>'Access-Dez'!M10</f>
        <v>1598387</v>
      </c>
      <c r="Q11" s="34"/>
      <c r="R11" s="34">
        <f t="shared" ref="R11:R32" si="1">N11-O11+P11</f>
        <v>1598387</v>
      </c>
      <c r="S11" s="34">
        <f>'Access-Dez'!N10</f>
        <v>1592571.88</v>
      </c>
      <c r="T11" s="35">
        <f t="shared" ref="T11:T35" si="2">IF(R11&gt;0,S11/R11,0)</f>
        <v>0.99636188232261647</v>
      </c>
      <c r="U11" s="34">
        <f>'Access-Dez'!O10</f>
        <v>214212.75</v>
      </c>
      <c r="V11" s="35">
        <f t="shared" ref="V11:V35" si="3">IF(R11&gt;0,U11/R11,0)</f>
        <v>0.13401807572258784</v>
      </c>
      <c r="W11" s="34">
        <f>'Access-Dez'!P10</f>
        <v>214212.75</v>
      </c>
      <c r="X11" s="35">
        <f t="shared" ref="X11:X35" si="4">IF(R11&gt;0,W11/R11,0)</f>
        <v>0.13401807572258784</v>
      </c>
    </row>
    <row r="12" spans="1:24" ht="25.5" customHeight="1" x14ac:dyDescent="0.2">
      <c r="A12" s="31" t="str">
        <f>+'Access-Dez'!A11</f>
        <v>12104</v>
      </c>
      <c r="B12" s="32" t="str">
        <f>+'Access-Dez'!B11</f>
        <v>TRIBUNAL REGIONAL FEDERAL DA 3A. REGIAO</v>
      </c>
      <c r="C12" s="31" t="str">
        <f>CONCATENATE('Access-Dez'!C11,".",'Access-Dez'!D11)</f>
        <v>02.061</v>
      </c>
      <c r="D12" s="31" t="str">
        <f>CONCATENATE('Access-Dez'!E11,".",'Access-Dez'!G11)</f>
        <v>0569.4257</v>
      </c>
      <c r="E12" s="32" t="str">
        <f>+'Access-Dez'!F11</f>
        <v>PRESTACAO JURISDICIONAL NA JUSTICA FEDERAL</v>
      </c>
      <c r="F12" s="32" t="str">
        <f>+'Access-Dez'!H11</f>
        <v>JULGAMENTO DE CAUSAS NA JUSTICA FEDERAL</v>
      </c>
      <c r="G12" s="31" t="str">
        <f>IF('Access-Dez'!I11="1","F","S")</f>
        <v>F</v>
      </c>
      <c r="H12" s="31" t="str">
        <f>+'Access-Dez'!J11</f>
        <v>0100</v>
      </c>
      <c r="I12" s="32" t="str">
        <f>+'Access-Dez'!K11</f>
        <v>RECURSOS ORDINARIOS</v>
      </c>
      <c r="J12" s="31" t="str">
        <f>+'Access-Dez'!L11</f>
        <v>3</v>
      </c>
      <c r="K12" s="34"/>
      <c r="L12" s="34"/>
      <c r="M12" s="34"/>
      <c r="N12" s="50">
        <f t="shared" si="0"/>
        <v>0</v>
      </c>
      <c r="O12" s="34"/>
      <c r="P12" s="34">
        <f>'Access-Dez'!M11</f>
        <v>41622626</v>
      </c>
      <c r="Q12" s="34"/>
      <c r="R12" s="34">
        <f t="shared" si="1"/>
        <v>41622626</v>
      </c>
      <c r="S12" s="39">
        <f>'Access-Dez'!N11</f>
        <v>41620090.789999999</v>
      </c>
      <c r="T12" s="35">
        <f t="shared" si="2"/>
        <v>0.99993909058020514</v>
      </c>
      <c r="U12" s="34">
        <f>'Access-Dez'!O11</f>
        <v>38559636.310000002</v>
      </c>
      <c r="V12" s="35">
        <f t="shared" si="3"/>
        <v>0.92641046506772551</v>
      </c>
      <c r="W12" s="34">
        <f>'Access-Dez'!P11</f>
        <v>38559636.310000002</v>
      </c>
      <c r="X12" s="35">
        <f t="shared" si="4"/>
        <v>0.92641046506772551</v>
      </c>
    </row>
    <row r="13" spans="1:24" ht="25.5" customHeight="1" x14ac:dyDescent="0.2">
      <c r="A13" s="31" t="str">
        <f>+'Access-Dez'!A12</f>
        <v>12104</v>
      </c>
      <c r="B13" s="32" t="str">
        <f>+'Access-Dez'!B12</f>
        <v>TRIBUNAL REGIONAL FEDERAL DA 3A. REGIAO</v>
      </c>
      <c r="C13" s="31" t="str">
        <f>CONCATENATE('Access-Dez'!C12,".",'Access-Dez'!D12)</f>
        <v>02.061</v>
      </c>
      <c r="D13" s="31" t="str">
        <f>CONCATENATE('Access-Dez'!E12,".",'Access-Dez'!G12)</f>
        <v>0569.4257</v>
      </c>
      <c r="E13" s="32" t="str">
        <f>+'Access-Dez'!F12</f>
        <v>PRESTACAO JURISDICIONAL NA JUSTICA FEDERAL</v>
      </c>
      <c r="F13" s="32" t="str">
        <f>+'Access-Dez'!H12</f>
        <v>JULGAMENTO DE CAUSAS NA JUSTICA FEDERAL</v>
      </c>
      <c r="G13" s="31" t="str">
        <f>IF('Access-Dez'!I12="1","F","S")</f>
        <v>F</v>
      </c>
      <c r="H13" s="31" t="str">
        <f>+'Access-Dez'!J12</f>
        <v>0127</v>
      </c>
      <c r="I13" s="32" t="str">
        <f>+'Access-Dez'!K12</f>
        <v>CUSTAS E EMOLUMENTOS - PODER JUDICIARIO</v>
      </c>
      <c r="J13" s="31" t="str">
        <f>+'Access-Dez'!L12</f>
        <v>3</v>
      </c>
      <c r="K13" s="34"/>
      <c r="L13" s="34"/>
      <c r="M13" s="34"/>
      <c r="N13" s="50">
        <f t="shared" si="0"/>
        <v>0</v>
      </c>
      <c r="O13" s="34"/>
      <c r="P13" s="34">
        <f>'Access-Dez'!M12</f>
        <v>6513643</v>
      </c>
      <c r="Q13" s="34"/>
      <c r="R13" s="34">
        <f t="shared" si="1"/>
        <v>6513643</v>
      </c>
      <c r="S13" s="39">
        <f>'Access-Dez'!N12</f>
        <v>6513643</v>
      </c>
      <c r="T13" s="35">
        <f t="shared" si="2"/>
        <v>1</v>
      </c>
      <c r="U13" s="34">
        <f>'Access-Dez'!O12</f>
        <v>6170273.8799999999</v>
      </c>
      <c r="V13" s="35">
        <f t="shared" si="3"/>
        <v>0.94728462705125227</v>
      </c>
      <c r="W13" s="34">
        <f>'Access-Dez'!P12</f>
        <v>6170273.8799999999</v>
      </c>
      <c r="X13" s="35">
        <f t="shared" si="4"/>
        <v>0.94728462705125227</v>
      </c>
    </row>
    <row r="14" spans="1:24" ht="25.5" customHeight="1" x14ac:dyDescent="0.2">
      <c r="A14" s="31" t="str">
        <f>+'Access-Dez'!A13</f>
        <v>12104</v>
      </c>
      <c r="B14" s="32" t="str">
        <f>+'Access-Dez'!B13</f>
        <v>TRIBUNAL REGIONAL FEDERAL DA 3A. REGIAO</v>
      </c>
      <c r="C14" s="31" t="str">
        <f>CONCATENATE('Access-Dez'!C13,".",'Access-Dez'!D13)</f>
        <v>02.061</v>
      </c>
      <c r="D14" s="31" t="str">
        <f>CONCATENATE('Access-Dez'!E13,".",'Access-Dez'!G13)</f>
        <v>0569.4257</v>
      </c>
      <c r="E14" s="32" t="str">
        <f>+'Access-Dez'!F13</f>
        <v>PRESTACAO JURISDICIONAL NA JUSTICA FEDERAL</v>
      </c>
      <c r="F14" s="32" t="str">
        <f>+'Access-Dez'!H13</f>
        <v>JULGAMENTO DE CAUSAS NA JUSTICA FEDERAL</v>
      </c>
      <c r="G14" s="31" t="str">
        <f>IF('Access-Dez'!I13="1","F","S")</f>
        <v>F</v>
      </c>
      <c r="H14" s="31" t="str">
        <f>+'Access-Dez'!J13</f>
        <v>0150</v>
      </c>
      <c r="I14" s="32" t="str">
        <f>+'Access-Dez'!K13</f>
        <v>RECURSOS NAO-FINANCEIROS DIRETAM. ARRECADADOS</v>
      </c>
      <c r="J14" s="31" t="str">
        <f>+'Access-Dez'!L13</f>
        <v>3</v>
      </c>
      <c r="K14" s="34"/>
      <c r="L14" s="34"/>
      <c r="M14" s="34"/>
      <c r="N14" s="50">
        <f t="shared" si="0"/>
        <v>0</v>
      </c>
      <c r="O14" s="34"/>
      <c r="P14" s="34">
        <f>'Access-Dez'!M13</f>
        <v>0</v>
      </c>
      <c r="Q14" s="34"/>
      <c r="R14" s="34">
        <f t="shared" si="1"/>
        <v>0</v>
      </c>
      <c r="S14" s="39">
        <f>'Access-Dez'!N13</f>
        <v>0</v>
      </c>
      <c r="T14" s="35">
        <f t="shared" si="2"/>
        <v>0</v>
      </c>
      <c r="U14" s="34">
        <f>'Access-Dez'!O13</f>
        <v>0</v>
      </c>
      <c r="V14" s="35">
        <f t="shared" si="3"/>
        <v>0</v>
      </c>
      <c r="W14" s="34">
        <f>'Access-Dez'!P13</f>
        <v>0</v>
      </c>
      <c r="X14" s="35">
        <f t="shared" si="4"/>
        <v>0</v>
      </c>
    </row>
    <row r="15" spans="1:24" ht="25.5" customHeight="1" x14ac:dyDescent="0.2">
      <c r="A15" s="31" t="str">
        <f>+'Access-Dez'!A14</f>
        <v>12104</v>
      </c>
      <c r="B15" s="32" t="str">
        <f>+'Access-Dez'!B14</f>
        <v>TRIBUNAL REGIONAL FEDERAL DA 3A. REGIAO</v>
      </c>
      <c r="C15" s="31" t="str">
        <f>CONCATENATE('Access-Dez'!C14,".",'Access-Dez'!D14)</f>
        <v>02.061</v>
      </c>
      <c r="D15" s="31" t="str">
        <f>CONCATENATE('Access-Dez'!E14,".",'Access-Dez'!G14)</f>
        <v>0569.4257</v>
      </c>
      <c r="E15" s="32" t="str">
        <f>+'Access-Dez'!F14</f>
        <v>PRESTACAO JURISDICIONAL NA JUSTICA FEDERAL</v>
      </c>
      <c r="F15" s="32" t="str">
        <f>+'Access-Dez'!H14</f>
        <v>JULGAMENTO DE CAUSAS NA JUSTICA FEDERAL</v>
      </c>
      <c r="G15" s="31" t="str">
        <f>IF('Access-Dez'!I14="1","F","S")</f>
        <v>F</v>
      </c>
      <c r="H15" s="31" t="str">
        <f>+'Access-Dez'!J14</f>
        <v>0181</v>
      </c>
      <c r="I15" s="32" t="str">
        <f>+'Access-Dez'!K14</f>
        <v>RECURSOS DE CONVENIOS</v>
      </c>
      <c r="J15" s="31" t="str">
        <f>+'Access-Dez'!L14</f>
        <v>4</v>
      </c>
      <c r="K15" s="50"/>
      <c r="L15" s="50"/>
      <c r="M15" s="50"/>
      <c r="N15" s="50">
        <f t="shared" si="0"/>
        <v>0</v>
      </c>
      <c r="O15" s="50"/>
      <c r="P15" s="34">
        <f>'Access-Dez'!M14</f>
        <v>924000</v>
      </c>
      <c r="Q15" s="34"/>
      <c r="R15" s="34">
        <f t="shared" si="1"/>
        <v>924000</v>
      </c>
      <c r="S15" s="39">
        <f>'Access-Dez'!N14</f>
        <v>924000</v>
      </c>
      <c r="T15" s="35">
        <f t="shared" si="2"/>
        <v>1</v>
      </c>
      <c r="U15" s="34">
        <f>'Access-Dez'!O14</f>
        <v>924000</v>
      </c>
      <c r="V15" s="35">
        <f t="shared" si="3"/>
        <v>1</v>
      </c>
      <c r="W15" s="34">
        <f>'Access-Dez'!P14</f>
        <v>924000</v>
      </c>
      <c r="X15" s="35">
        <f t="shared" si="4"/>
        <v>1</v>
      </c>
    </row>
    <row r="16" spans="1:24" ht="25.5" customHeight="1" x14ac:dyDescent="0.2">
      <c r="A16" s="31" t="str">
        <f>+'Access-Dez'!A15</f>
        <v>12104</v>
      </c>
      <c r="B16" s="32" t="str">
        <f>+'Access-Dez'!B15</f>
        <v>TRIBUNAL REGIONAL FEDERAL DA 3A. REGIAO</v>
      </c>
      <c r="C16" s="31" t="str">
        <f>CONCATENATE('Access-Dez'!C15,".",'Access-Dez'!D15)</f>
        <v>02.061</v>
      </c>
      <c r="D16" s="31" t="str">
        <f>CONCATENATE('Access-Dez'!E15,".",'Access-Dez'!G15)</f>
        <v>0569.4257</v>
      </c>
      <c r="E16" s="32" t="str">
        <f>+'Access-Dez'!F15</f>
        <v>PRESTACAO JURISDICIONAL NA JUSTICA FEDERAL</v>
      </c>
      <c r="F16" s="32" t="str">
        <f>+'Access-Dez'!H15</f>
        <v>JULGAMENTO DE CAUSAS NA JUSTICA FEDERAL</v>
      </c>
      <c r="G16" s="31" t="str">
        <f>IF('Access-Dez'!I15="1","F","S")</f>
        <v>F</v>
      </c>
      <c r="H16" s="31" t="str">
        <f>+'Access-Dez'!J15</f>
        <v>0181</v>
      </c>
      <c r="I16" s="32" t="str">
        <f>+'Access-Dez'!K15</f>
        <v>RECURSOS DE CONVENIOS</v>
      </c>
      <c r="J16" s="31" t="str">
        <f>+'Access-Dez'!L15</f>
        <v>3</v>
      </c>
      <c r="K16" s="34"/>
      <c r="L16" s="34"/>
      <c r="M16" s="34"/>
      <c r="N16" s="50">
        <f t="shared" si="0"/>
        <v>0</v>
      </c>
      <c r="O16" s="34"/>
      <c r="P16" s="34">
        <f>'Access-Dez'!M15</f>
        <v>3458881</v>
      </c>
      <c r="Q16" s="34"/>
      <c r="R16" s="34">
        <f t="shared" si="1"/>
        <v>3458881</v>
      </c>
      <c r="S16" s="39">
        <f>'Access-Dez'!N15</f>
        <v>3458881</v>
      </c>
      <c r="T16" s="35">
        <f t="shared" si="2"/>
        <v>1</v>
      </c>
      <c r="U16" s="34">
        <f>'Access-Dez'!O15</f>
        <v>3306396.84</v>
      </c>
      <c r="V16" s="35">
        <f t="shared" si="3"/>
        <v>0.95591517603525533</v>
      </c>
      <c r="W16" s="34">
        <f>'Access-Dez'!P15</f>
        <v>3306396.84</v>
      </c>
      <c r="X16" s="35">
        <f t="shared" si="4"/>
        <v>0.95591517603525533</v>
      </c>
    </row>
    <row r="17" spans="1:24" ht="25.5" customHeight="1" x14ac:dyDescent="0.2">
      <c r="A17" s="31" t="str">
        <f>+'Access-Dez'!A16</f>
        <v>12104</v>
      </c>
      <c r="B17" s="32" t="str">
        <f>+'Access-Dez'!B16</f>
        <v>TRIBUNAL REGIONAL FEDERAL DA 3A. REGIAO</v>
      </c>
      <c r="C17" s="31" t="str">
        <f>CONCATENATE('Access-Dez'!C16,".",'Access-Dez'!D16)</f>
        <v>02.122</v>
      </c>
      <c r="D17" s="31" t="str">
        <f>CONCATENATE('Access-Dez'!E16,".",'Access-Dez'!G16)</f>
        <v>0569.09HB</v>
      </c>
      <c r="E17" s="32" t="str">
        <f>+'Access-Dez'!F16</f>
        <v>PRESTACAO JURISDICIONAL NA JUSTICA FEDERAL</v>
      </c>
      <c r="F17" s="32" t="str">
        <f>+'Access-Dez'!H16</f>
        <v>CONTRIBUICAO DA UNIAO, DE SUAS AUTARQUIAS E FUNDACOES PARA O</v>
      </c>
      <c r="G17" s="31" t="str">
        <f>IF('Access-Dez'!I16="1","F","S")</f>
        <v>F</v>
      </c>
      <c r="H17" s="31" t="str">
        <f>+'Access-Dez'!J16</f>
        <v>0100</v>
      </c>
      <c r="I17" s="32" t="str">
        <f>+'Access-Dez'!K16</f>
        <v>RECURSOS ORDINARIOS</v>
      </c>
      <c r="J17" s="31" t="str">
        <f>+'Access-Dez'!L16</f>
        <v>1</v>
      </c>
      <c r="K17" s="34"/>
      <c r="L17" s="34"/>
      <c r="M17" s="34"/>
      <c r="N17" s="50">
        <f t="shared" si="0"/>
        <v>0</v>
      </c>
      <c r="O17" s="34"/>
      <c r="P17" s="34">
        <f>'Access-Dez'!M16</f>
        <v>62813203.810000002</v>
      </c>
      <c r="Q17" s="34"/>
      <c r="R17" s="34">
        <f t="shared" si="1"/>
        <v>62813203.810000002</v>
      </c>
      <c r="S17" s="39">
        <f>'Access-Dez'!N16</f>
        <v>62812443.189999998</v>
      </c>
      <c r="T17" s="35">
        <f t="shared" si="2"/>
        <v>0.99998789076254879</v>
      </c>
      <c r="U17" s="34">
        <f>'Access-Dez'!O16</f>
        <v>62387633.119999997</v>
      </c>
      <c r="V17" s="35">
        <f t="shared" si="3"/>
        <v>0.99322482114927158</v>
      </c>
      <c r="W17" s="34">
        <f>'Access-Dez'!P16</f>
        <v>62387633.119999997</v>
      </c>
      <c r="X17" s="35">
        <f t="shared" si="4"/>
        <v>0.99322482114927158</v>
      </c>
    </row>
    <row r="18" spans="1:24" ht="25.5" customHeight="1" x14ac:dyDescent="0.2">
      <c r="A18" s="31" t="str">
        <f>+'Access-Dez'!A17</f>
        <v>12104</v>
      </c>
      <c r="B18" s="32" t="str">
        <f>+'Access-Dez'!B17</f>
        <v>TRIBUNAL REGIONAL FEDERAL DA 3A. REGIAO</v>
      </c>
      <c r="C18" s="31" t="str">
        <f>CONCATENATE('Access-Dez'!C17,".",'Access-Dez'!D17)</f>
        <v>02.122</v>
      </c>
      <c r="D18" s="31" t="str">
        <f>CONCATENATE('Access-Dez'!E17,".",'Access-Dez'!G17)</f>
        <v>0569.15HF</v>
      </c>
      <c r="E18" s="32" t="str">
        <f>+'Access-Dez'!F17</f>
        <v>PRESTACAO JURISDICIONAL NA JUSTICA FEDERAL</v>
      </c>
      <c r="F18" s="32" t="str">
        <f>+'Access-Dez'!H17</f>
        <v>AQUISICAO DE IMOVEIS PARA FUNCIONAMENTO DO TRF3 DA 3. REGIAO</v>
      </c>
      <c r="G18" s="31" t="str">
        <f>IF('Access-Dez'!I17="1","F","S")</f>
        <v>F</v>
      </c>
      <c r="H18" s="31" t="str">
        <f>+'Access-Dez'!J17</f>
        <v>0100</v>
      </c>
      <c r="I18" s="32" t="str">
        <f>+'Access-Dez'!K17</f>
        <v>RECURSOS ORDINARIOS</v>
      </c>
      <c r="J18" s="31" t="str">
        <f>+'Access-Dez'!L17</f>
        <v>5</v>
      </c>
      <c r="K18" s="50"/>
      <c r="L18" s="50"/>
      <c r="M18" s="50"/>
      <c r="N18" s="50">
        <f t="shared" si="0"/>
        <v>0</v>
      </c>
      <c r="O18" s="50"/>
      <c r="P18" s="34">
        <f>'Access-Dez'!M17</f>
        <v>0</v>
      </c>
      <c r="Q18" s="34"/>
      <c r="R18" s="34">
        <f t="shared" si="1"/>
        <v>0</v>
      </c>
      <c r="S18" s="39">
        <f>'Access-Dez'!N17</f>
        <v>0</v>
      </c>
      <c r="T18" s="35">
        <f t="shared" si="2"/>
        <v>0</v>
      </c>
      <c r="U18" s="34">
        <f>'Access-Dez'!O17</f>
        <v>0</v>
      </c>
      <c r="V18" s="35">
        <f t="shared" si="3"/>
        <v>0</v>
      </c>
      <c r="W18" s="34">
        <f>'Access-Dez'!P17</f>
        <v>0</v>
      </c>
      <c r="X18" s="35">
        <f t="shared" si="4"/>
        <v>0</v>
      </c>
    </row>
    <row r="19" spans="1:24" ht="25.5" customHeight="1" x14ac:dyDescent="0.2">
      <c r="A19" s="31" t="str">
        <f>+'Access-Dez'!A18</f>
        <v>12104</v>
      </c>
      <c r="B19" s="32" t="str">
        <f>+'Access-Dez'!B18</f>
        <v>TRIBUNAL REGIONAL FEDERAL DA 3A. REGIAO</v>
      </c>
      <c r="C19" s="31" t="str">
        <f>CONCATENATE('Access-Dez'!C18,".",'Access-Dez'!D18)</f>
        <v>02.122</v>
      </c>
      <c r="D19" s="31" t="str">
        <f>CONCATENATE('Access-Dez'!E18,".",'Access-Dez'!G18)</f>
        <v>0569.15HF</v>
      </c>
      <c r="E19" s="32" t="str">
        <f>+'Access-Dez'!F18</f>
        <v>PRESTACAO JURISDICIONAL NA JUSTICA FEDERAL</v>
      </c>
      <c r="F19" s="32" t="str">
        <f>+'Access-Dez'!H18</f>
        <v>AQUISICAO DE IMOVEIS PARA FUNCIONAMENTO DO TRF3 DA 3. REGIAO</v>
      </c>
      <c r="G19" s="31" t="str">
        <f>IF('Access-Dez'!I18="1","F","S")</f>
        <v>F</v>
      </c>
      <c r="H19" s="31" t="str">
        <f>+'Access-Dez'!J18</f>
        <v>0181</v>
      </c>
      <c r="I19" s="32" t="str">
        <f>+'Access-Dez'!K18</f>
        <v>RECURSOS DE CONVENIOS</v>
      </c>
      <c r="J19" s="31" t="str">
        <f>+'Access-Dez'!L18</f>
        <v>5</v>
      </c>
      <c r="K19" s="50"/>
      <c r="L19" s="50"/>
      <c r="M19" s="50"/>
      <c r="N19" s="50">
        <f t="shared" si="0"/>
        <v>0</v>
      </c>
      <c r="O19" s="50"/>
      <c r="P19" s="34">
        <f>'Access-Dez'!M18</f>
        <v>0</v>
      </c>
      <c r="Q19" s="34"/>
      <c r="R19" s="34">
        <f t="shared" si="1"/>
        <v>0</v>
      </c>
      <c r="S19" s="39">
        <f>'Access-Dez'!N18</f>
        <v>0</v>
      </c>
      <c r="T19" s="35">
        <f t="shared" si="2"/>
        <v>0</v>
      </c>
      <c r="U19" s="34">
        <f>'Access-Dez'!O18</f>
        <v>0</v>
      </c>
      <c r="V19" s="35">
        <f t="shared" si="3"/>
        <v>0</v>
      </c>
      <c r="W19" s="34">
        <f>'Access-Dez'!P18</f>
        <v>0</v>
      </c>
      <c r="X19" s="35">
        <f t="shared" si="4"/>
        <v>0</v>
      </c>
    </row>
    <row r="20" spans="1:24" ht="25.5" customHeight="1" x14ac:dyDescent="0.2">
      <c r="A20" s="31" t="str">
        <f>+'Access-Dez'!A19</f>
        <v>12104</v>
      </c>
      <c r="B20" s="32" t="str">
        <f>+'Access-Dez'!B19</f>
        <v>TRIBUNAL REGIONAL FEDERAL DA 3A. REGIAO</v>
      </c>
      <c r="C20" s="31" t="str">
        <f>CONCATENATE('Access-Dez'!C19,".",'Access-Dez'!D19)</f>
        <v>02.122</v>
      </c>
      <c r="D20" s="31" t="str">
        <f>CONCATENATE('Access-Dez'!E19,".",'Access-Dez'!G19)</f>
        <v>0569.20TP</v>
      </c>
      <c r="E20" s="32" t="str">
        <f>+'Access-Dez'!F19</f>
        <v>PRESTACAO JURISDICIONAL NA JUSTICA FEDERAL</v>
      </c>
      <c r="F20" s="32" t="str">
        <f>+'Access-Dez'!H19</f>
        <v>PESSOAL ATIVO DA UNIAO</v>
      </c>
      <c r="G20" s="31" t="str">
        <f>IF('Access-Dez'!I19="1","F","S")</f>
        <v>F</v>
      </c>
      <c r="H20" s="31" t="str">
        <f>+'Access-Dez'!J19</f>
        <v>0100</v>
      </c>
      <c r="I20" s="32" t="str">
        <f>+'Access-Dez'!K19</f>
        <v>RECURSOS ORDINARIOS</v>
      </c>
      <c r="J20" s="31" t="str">
        <f>+'Access-Dez'!L19</f>
        <v>1</v>
      </c>
      <c r="K20" s="50"/>
      <c r="L20" s="50"/>
      <c r="M20" s="50"/>
      <c r="N20" s="50">
        <f t="shared" si="0"/>
        <v>0</v>
      </c>
      <c r="O20" s="50"/>
      <c r="P20" s="34">
        <f>'Access-Dez'!M19</f>
        <v>359139364</v>
      </c>
      <c r="Q20" s="34"/>
      <c r="R20" s="34">
        <f t="shared" si="1"/>
        <v>359139364</v>
      </c>
      <c r="S20" s="39">
        <f>'Access-Dez'!N19</f>
        <v>359132134.25</v>
      </c>
      <c r="T20" s="35">
        <f t="shared" si="2"/>
        <v>0.99997986923538684</v>
      </c>
      <c r="U20" s="34">
        <f>'Access-Dez'!O19</f>
        <v>356503602.25</v>
      </c>
      <c r="V20" s="35">
        <f t="shared" si="3"/>
        <v>0.99266089430954163</v>
      </c>
      <c r="W20" s="34">
        <f>'Access-Dez'!P19</f>
        <v>356061963.31999999</v>
      </c>
      <c r="X20" s="35">
        <f t="shared" si="4"/>
        <v>0.99143117967987493</v>
      </c>
    </row>
    <row r="21" spans="1:24" ht="25.5" customHeight="1" x14ac:dyDescent="0.2">
      <c r="A21" s="31" t="str">
        <f>+'Access-Dez'!A20</f>
        <v>12104</v>
      </c>
      <c r="B21" s="32" t="str">
        <f>+'Access-Dez'!B20</f>
        <v>TRIBUNAL REGIONAL FEDERAL DA 3A. REGIAO</v>
      </c>
      <c r="C21" s="31" t="str">
        <f>CONCATENATE('Access-Dez'!C20,".",'Access-Dez'!D20)</f>
        <v>02.122</v>
      </c>
      <c r="D21" s="31" t="str">
        <f>CONCATENATE('Access-Dez'!E20,".",'Access-Dez'!G20)</f>
        <v>0569.216H</v>
      </c>
      <c r="E21" s="32" t="str">
        <f>+'Access-Dez'!F20</f>
        <v>PRESTACAO JURISDICIONAL NA JUSTICA FEDERAL</v>
      </c>
      <c r="F21" s="32" t="str">
        <f>+'Access-Dez'!H20</f>
        <v>AJUDA DE CUSTO PARA MORADIA OU AUXILIO-MORADIA A AGENTES PUB</v>
      </c>
      <c r="G21" s="31" t="str">
        <f>IF('Access-Dez'!I20="1","F","S")</f>
        <v>F</v>
      </c>
      <c r="H21" s="31" t="str">
        <f>+'Access-Dez'!J20</f>
        <v>0100</v>
      </c>
      <c r="I21" s="32" t="str">
        <f>+'Access-Dez'!K20</f>
        <v>RECURSOS ORDINARIOS</v>
      </c>
      <c r="J21" s="31" t="str">
        <f>+'Access-Dez'!L20</f>
        <v>3</v>
      </c>
      <c r="K21" s="50"/>
      <c r="L21" s="50"/>
      <c r="M21" s="50"/>
      <c r="N21" s="50">
        <f t="shared" si="0"/>
        <v>0</v>
      </c>
      <c r="O21" s="50"/>
      <c r="P21" s="34">
        <f>'Access-Dez'!M20</f>
        <v>2285000</v>
      </c>
      <c r="Q21" s="34"/>
      <c r="R21" s="34">
        <f t="shared" si="1"/>
        <v>2285000</v>
      </c>
      <c r="S21" s="39">
        <f>'Access-Dez'!N20</f>
        <v>2270515.0299999998</v>
      </c>
      <c r="T21" s="35">
        <f t="shared" si="2"/>
        <v>0.99366084463894955</v>
      </c>
      <c r="U21" s="34">
        <f>'Access-Dez'!O20</f>
        <v>2270515.0299999998</v>
      </c>
      <c r="V21" s="35">
        <f t="shared" si="3"/>
        <v>0.99366084463894955</v>
      </c>
      <c r="W21" s="34">
        <f>'Access-Dez'!P20</f>
        <v>2270515.0299999998</v>
      </c>
      <c r="X21" s="35">
        <f t="shared" si="4"/>
        <v>0.99366084463894955</v>
      </c>
    </row>
    <row r="22" spans="1:24" ht="25.5" customHeight="1" x14ac:dyDescent="0.2">
      <c r="A22" s="31" t="str">
        <f>+'Access-Dez'!A21</f>
        <v>12104</v>
      </c>
      <c r="B22" s="32" t="str">
        <f>+'Access-Dez'!B21</f>
        <v>TRIBUNAL REGIONAL FEDERAL DA 3A. REGIAO</v>
      </c>
      <c r="C22" s="31" t="str">
        <f>CONCATENATE('Access-Dez'!C21,".",'Access-Dez'!D21)</f>
        <v>02.122</v>
      </c>
      <c r="D22" s="31" t="str">
        <f>CONCATENATE('Access-Dez'!E21,".",'Access-Dez'!G21)</f>
        <v>0569.3600</v>
      </c>
      <c r="E22" s="32" t="str">
        <f>+'Access-Dez'!F21</f>
        <v>PRESTACAO JURISDICIONAL NA JUSTICA FEDERAL</v>
      </c>
      <c r="F22" s="32" t="str">
        <f>+'Access-Dez'!H21</f>
        <v>REFORMA DO EDIFICIO-SEDE DO TRIBUNAL REGIONAL FEDERAL DA 3.</v>
      </c>
      <c r="G22" s="31" t="str">
        <f>IF('Access-Dez'!I21="1","F","S")</f>
        <v>F</v>
      </c>
      <c r="H22" s="31" t="str">
        <f>+'Access-Dez'!J21</f>
        <v>0100</v>
      </c>
      <c r="I22" s="32" t="str">
        <f>+'Access-Dez'!K21</f>
        <v>RECURSOS ORDINARIOS</v>
      </c>
      <c r="J22" s="31" t="str">
        <f>+'Access-Dez'!L21</f>
        <v>4</v>
      </c>
      <c r="K22" s="50"/>
      <c r="L22" s="50"/>
      <c r="M22" s="50"/>
      <c r="N22" s="50">
        <f t="shared" si="0"/>
        <v>0</v>
      </c>
      <c r="O22" s="50"/>
      <c r="P22" s="34">
        <f>'Access-Dez'!M21</f>
        <v>2416</v>
      </c>
      <c r="Q22" s="34"/>
      <c r="R22" s="34">
        <f t="shared" si="1"/>
        <v>2416</v>
      </c>
      <c r="S22" s="39">
        <f>'Access-Dez'!N21</f>
        <v>2002.1</v>
      </c>
      <c r="T22" s="35">
        <f t="shared" si="2"/>
        <v>0.828683774834437</v>
      </c>
      <c r="U22" s="34">
        <f>'Access-Dez'!O21</f>
        <v>2002.1</v>
      </c>
      <c r="V22" s="35">
        <f t="shared" si="3"/>
        <v>0.828683774834437</v>
      </c>
      <c r="W22" s="34">
        <f>'Access-Dez'!P21</f>
        <v>2002.1</v>
      </c>
      <c r="X22" s="35">
        <f t="shared" si="4"/>
        <v>0.828683774834437</v>
      </c>
    </row>
    <row r="23" spans="1:24" ht="25.5" customHeight="1" x14ac:dyDescent="0.2">
      <c r="A23" s="31" t="str">
        <f>+'Access-Dez'!A22</f>
        <v>12104</v>
      </c>
      <c r="B23" s="32" t="str">
        <f>+'Access-Dez'!B22</f>
        <v>TRIBUNAL REGIONAL FEDERAL DA 3A. REGIAO</v>
      </c>
      <c r="C23" s="31" t="str">
        <f>CONCATENATE('Access-Dez'!C22,".",'Access-Dez'!D22)</f>
        <v>02.122</v>
      </c>
      <c r="D23" s="31" t="str">
        <f>CONCATENATE('Access-Dez'!E22,".",'Access-Dez'!G22)</f>
        <v>0569.3600</v>
      </c>
      <c r="E23" s="32" t="str">
        <f>+'Access-Dez'!F22</f>
        <v>PRESTACAO JURISDICIONAL NA JUSTICA FEDERAL</v>
      </c>
      <c r="F23" s="32" t="str">
        <f>+'Access-Dez'!H22</f>
        <v>REFORMA DO EDIFICIO-SEDE DO TRIBUNAL REGIONAL FEDERAL DA 3.</v>
      </c>
      <c r="G23" s="31" t="str">
        <f>IF('Access-Dez'!I22="1","F","S")</f>
        <v>F</v>
      </c>
      <c r="H23" s="31" t="str">
        <f>+'Access-Dez'!J22</f>
        <v>0181</v>
      </c>
      <c r="I23" s="32" t="str">
        <f>+'Access-Dez'!K22</f>
        <v>RECURSOS DE CONVENIOS</v>
      </c>
      <c r="J23" s="31" t="str">
        <f>+'Access-Dez'!L22</f>
        <v>4</v>
      </c>
      <c r="K23" s="50"/>
      <c r="L23" s="50"/>
      <c r="M23" s="50"/>
      <c r="N23" s="50">
        <f t="shared" si="0"/>
        <v>0</v>
      </c>
      <c r="O23" s="50"/>
      <c r="P23" s="34">
        <f>'Access-Dez'!M22</f>
        <v>0</v>
      </c>
      <c r="Q23" s="34"/>
      <c r="R23" s="34">
        <f t="shared" si="1"/>
        <v>0</v>
      </c>
      <c r="S23" s="39">
        <f>'Access-Dez'!N22</f>
        <v>0</v>
      </c>
      <c r="T23" s="35">
        <f t="shared" si="2"/>
        <v>0</v>
      </c>
      <c r="U23" s="34">
        <f>'Access-Dez'!O22</f>
        <v>0</v>
      </c>
      <c r="V23" s="35">
        <f t="shared" si="3"/>
        <v>0</v>
      </c>
      <c r="W23" s="34">
        <f>'Access-Dez'!P22</f>
        <v>0</v>
      </c>
      <c r="X23" s="35">
        <f t="shared" si="4"/>
        <v>0</v>
      </c>
    </row>
    <row r="24" spans="1:24" ht="25.5" customHeight="1" x14ac:dyDescent="0.2">
      <c r="A24" s="31" t="str">
        <f>+'Access-Dez'!A23</f>
        <v>12104</v>
      </c>
      <c r="B24" s="32" t="str">
        <f>+'Access-Dez'!B23</f>
        <v>TRIBUNAL REGIONAL FEDERAL DA 3A. REGIAO</v>
      </c>
      <c r="C24" s="31" t="str">
        <f>CONCATENATE('Access-Dez'!C23,".",'Access-Dez'!D23)</f>
        <v>02.126</v>
      </c>
      <c r="D24" s="31" t="str">
        <f>CONCATENATE('Access-Dez'!E23,".",'Access-Dez'!G23)</f>
        <v>0569.151W</v>
      </c>
      <c r="E24" s="32" t="str">
        <f>+'Access-Dez'!F23</f>
        <v>PRESTACAO JURISDICIONAL NA JUSTICA FEDERAL</v>
      </c>
      <c r="F24" s="32" t="str">
        <f>+'Access-Dez'!H23</f>
        <v>DESENVOLVIMENTO E IMPLANTACAO DO SISTEMA PROCESSO JUDICIAL E</v>
      </c>
      <c r="G24" s="31" t="str">
        <f>IF('Access-Dez'!I23="1","F","S")</f>
        <v>F</v>
      </c>
      <c r="H24" s="31" t="str">
        <f>+'Access-Dez'!J23</f>
        <v>0100</v>
      </c>
      <c r="I24" s="32" t="str">
        <f>+'Access-Dez'!K23</f>
        <v>RECURSOS ORDINARIOS</v>
      </c>
      <c r="J24" s="31" t="str">
        <f>+'Access-Dez'!L23</f>
        <v>3</v>
      </c>
      <c r="K24" s="50"/>
      <c r="L24" s="50"/>
      <c r="M24" s="50"/>
      <c r="N24" s="50">
        <f t="shared" si="0"/>
        <v>0</v>
      </c>
      <c r="O24" s="50"/>
      <c r="P24" s="34">
        <f>'Access-Dez'!M23</f>
        <v>298198</v>
      </c>
      <c r="Q24" s="34"/>
      <c r="R24" s="34">
        <f t="shared" si="1"/>
        <v>298198</v>
      </c>
      <c r="S24" s="39">
        <f>'Access-Dez'!N23</f>
        <v>298097.93</v>
      </c>
      <c r="T24" s="35">
        <f t="shared" si="2"/>
        <v>0.99966441760172764</v>
      </c>
      <c r="U24" s="34">
        <f>'Access-Dez'!O23</f>
        <v>298097.93</v>
      </c>
      <c r="V24" s="35">
        <f t="shared" si="3"/>
        <v>0.99966441760172764</v>
      </c>
      <c r="W24" s="34">
        <f>'Access-Dez'!P23</f>
        <v>298097.93</v>
      </c>
      <c r="X24" s="35">
        <f t="shared" si="4"/>
        <v>0.99966441760172764</v>
      </c>
    </row>
    <row r="25" spans="1:24" ht="25.5" customHeight="1" x14ac:dyDescent="0.2">
      <c r="A25" s="31" t="str">
        <f>+'Access-Dez'!A24</f>
        <v>12104</v>
      </c>
      <c r="B25" s="32" t="str">
        <f>+'Access-Dez'!B24</f>
        <v>TRIBUNAL REGIONAL FEDERAL DA 3A. REGIAO</v>
      </c>
      <c r="C25" s="31" t="str">
        <f>CONCATENATE('Access-Dez'!C24,".",'Access-Dez'!D24)</f>
        <v>02.131</v>
      </c>
      <c r="D25" s="31" t="str">
        <f>CONCATENATE('Access-Dez'!E24,".",'Access-Dez'!G24)</f>
        <v>0569.2549</v>
      </c>
      <c r="E25" s="32" t="str">
        <f>+'Access-Dez'!F24</f>
        <v>PRESTACAO JURISDICIONAL NA JUSTICA FEDERAL</v>
      </c>
      <c r="F25" s="32" t="str">
        <f>+'Access-Dez'!H24</f>
        <v>COMUNICACAO E DIVULGACAO INSTITUCIONAL</v>
      </c>
      <c r="G25" s="31" t="str">
        <f>IF('Access-Dez'!I24="1","F","S")</f>
        <v>F</v>
      </c>
      <c r="H25" s="31" t="str">
        <f>+'Access-Dez'!J24</f>
        <v>0100</v>
      </c>
      <c r="I25" s="32" t="str">
        <f>+'Access-Dez'!K24</f>
        <v>RECURSOS ORDINARIOS</v>
      </c>
      <c r="J25" s="31" t="str">
        <f>+'Access-Dez'!L24</f>
        <v>3</v>
      </c>
      <c r="K25" s="50"/>
      <c r="L25" s="50"/>
      <c r="M25" s="50"/>
      <c r="N25" s="50">
        <f t="shared" si="0"/>
        <v>0</v>
      </c>
      <c r="O25" s="50"/>
      <c r="P25" s="34">
        <f>'Access-Dez'!M24</f>
        <v>347480</v>
      </c>
      <c r="Q25" s="34"/>
      <c r="R25" s="34">
        <f t="shared" si="1"/>
        <v>347480</v>
      </c>
      <c r="S25" s="39">
        <f>'Access-Dez'!N24</f>
        <v>323455.84000000003</v>
      </c>
      <c r="T25" s="35">
        <f t="shared" si="2"/>
        <v>0.93086174743870154</v>
      </c>
      <c r="U25" s="34">
        <f>'Access-Dez'!O24</f>
        <v>288893.02</v>
      </c>
      <c r="V25" s="35">
        <f t="shared" si="3"/>
        <v>0.83139467019684588</v>
      </c>
      <c r="W25" s="34">
        <f>'Access-Dez'!P24</f>
        <v>288893.02</v>
      </c>
      <c r="X25" s="35">
        <f t="shared" si="4"/>
        <v>0.83139467019684588</v>
      </c>
    </row>
    <row r="26" spans="1:24" ht="25.5" customHeight="1" x14ac:dyDescent="0.2">
      <c r="A26" s="31" t="str">
        <f>+'Access-Dez'!A25</f>
        <v>12104</v>
      </c>
      <c r="B26" s="32" t="str">
        <f>+'Access-Dez'!B25</f>
        <v>TRIBUNAL REGIONAL FEDERAL DA 3A. REGIAO</v>
      </c>
      <c r="C26" s="31" t="str">
        <f>CONCATENATE('Access-Dez'!C25,".",'Access-Dez'!D25)</f>
        <v>02.301</v>
      </c>
      <c r="D26" s="31" t="str">
        <f>CONCATENATE('Access-Dez'!E25,".",'Access-Dez'!G25)</f>
        <v>0569.2004</v>
      </c>
      <c r="E26" s="32" t="str">
        <f>+'Access-Dez'!F25</f>
        <v>PRESTACAO JURISDICIONAL NA JUSTICA FEDERAL</v>
      </c>
      <c r="F26" s="32" t="str">
        <f>+'Access-Dez'!H25</f>
        <v>ASSISTENCIA MEDICA E ODONTOLOGICA AOS SERVIDORES CIVIS, EMPR</v>
      </c>
      <c r="G26" s="31" t="str">
        <f>IF('Access-Dez'!I25="1","F","S")</f>
        <v>S</v>
      </c>
      <c r="H26" s="31" t="str">
        <f>+'Access-Dez'!J25</f>
        <v>0100</v>
      </c>
      <c r="I26" s="32" t="str">
        <f>+'Access-Dez'!K25</f>
        <v>RECURSOS ORDINARIOS</v>
      </c>
      <c r="J26" s="31" t="str">
        <f>+'Access-Dez'!L25</f>
        <v>4</v>
      </c>
      <c r="K26" s="50"/>
      <c r="L26" s="50"/>
      <c r="M26" s="50"/>
      <c r="N26" s="50">
        <f t="shared" si="0"/>
        <v>0</v>
      </c>
      <c r="O26" s="50"/>
      <c r="P26" s="34">
        <f>'Access-Dez'!M25</f>
        <v>15000</v>
      </c>
      <c r="Q26" s="34"/>
      <c r="R26" s="34">
        <f t="shared" si="1"/>
        <v>15000</v>
      </c>
      <c r="S26" s="39">
        <f>'Access-Dez'!N25</f>
        <v>11150</v>
      </c>
      <c r="T26" s="35">
        <f t="shared" si="2"/>
        <v>0.74333333333333329</v>
      </c>
      <c r="U26" s="34">
        <f>'Access-Dez'!O25</f>
        <v>0</v>
      </c>
      <c r="V26" s="35">
        <f t="shared" si="3"/>
        <v>0</v>
      </c>
      <c r="W26" s="34">
        <f>'Access-Dez'!P25</f>
        <v>0</v>
      </c>
      <c r="X26" s="35">
        <f t="shared" si="4"/>
        <v>0</v>
      </c>
    </row>
    <row r="27" spans="1:24" ht="25.5" customHeight="1" x14ac:dyDescent="0.2">
      <c r="A27" s="31" t="str">
        <f>+'Access-Dez'!A26</f>
        <v>12104</v>
      </c>
      <c r="B27" s="32" t="str">
        <f>+'Access-Dez'!B26</f>
        <v>TRIBUNAL REGIONAL FEDERAL DA 3A. REGIAO</v>
      </c>
      <c r="C27" s="31" t="str">
        <f>CONCATENATE('Access-Dez'!C26,".",'Access-Dez'!D26)</f>
        <v>02.301</v>
      </c>
      <c r="D27" s="31" t="str">
        <f>CONCATENATE('Access-Dez'!E26,".",'Access-Dez'!G26)</f>
        <v>0569.2004</v>
      </c>
      <c r="E27" s="32" t="str">
        <f>+'Access-Dez'!F26</f>
        <v>PRESTACAO JURISDICIONAL NA JUSTICA FEDERAL</v>
      </c>
      <c r="F27" s="32" t="str">
        <f>+'Access-Dez'!H26</f>
        <v>ASSISTENCIA MEDICA E ODONTOLOGICA AOS SERVIDORES CIVIS, EMPR</v>
      </c>
      <c r="G27" s="31" t="str">
        <f>IF('Access-Dez'!I26="1","F","S")</f>
        <v>S</v>
      </c>
      <c r="H27" s="31" t="str">
        <f>+'Access-Dez'!J26</f>
        <v>0100</v>
      </c>
      <c r="I27" s="32" t="str">
        <f>+'Access-Dez'!K26</f>
        <v>RECURSOS ORDINARIOS</v>
      </c>
      <c r="J27" s="31" t="str">
        <f>+'Access-Dez'!L26</f>
        <v>3</v>
      </c>
      <c r="K27" s="50"/>
      <c r="L27" s="50"/>
      <c r="M27" s="50"/>
      <c r="N27" s="50">
        <f t="shared" si="0"/>
        <v>0</v>
      </c>
      <c r="O27" s="50"/>
      <c r="P27" s="34">
        <f>'Access-Dez'!M26</f>
        <v>12814608</v>
      </c>
      <c r="Q27" s="34"/>
      <c r="R27" s="34">
        <f t="shared" si="1"/>
        <v>12814608</v>
      </c>
      <c r="S27" s="39">
        <f>'Access-Dez'!N26</f>
        <v>12814608</v>
      </c>
      <c r="T27" s="35">
        <f t="shared" si="2"/>
        <v>1</v>
      </c>
      <c r="U27" s="34">
        <f>'Access-Dez'!O26</f>
        <v>12666257.57</v>
      </c>
      <c r="V27" s="35">
        <f t="shared" si="3"/>
        <v>0.98842333452572251</v>
      </c>
      <c r="W27" s="34">
        <f>'Access-Dez'!P26</f>
        <v>12666257.57</v>
      </c>
      <c r="X27" s="35">
        <f t="shared" si="4"/>
        <v>0.98842333452572251</v>
      </c>
    </row>
    <row r="28" spans="1:24" ht="25.5" customHeight="1" x14ac:dyDescent="0.2">
      <c r="A28" s="31" t="str">
        <f>+'Access-Dez'!A27</f>
        <v>12104</v>
      </c>
      <c r="B28" s="32" t="str">
        <f>+'Access-Dez'!B27</f>
        <v>TRIBUNAL REGIONAL FEDERAL DA 3A. REGIAO</v>
      </c>
      <c r="C28" s="31" t="str">
        <f>CONCATENATE('Access-Dez'!C27,".",'Access-Dez'!D27)</f>
        <v>02.331</v>
      </c>
      <c r="D28" s="31" t="str">
        <f>CONCATENATE('Access-Dez'!E27,".",'Access-Dez'!G27)</f>
        <v>0569.00M1</v>
      </c>
      <c r="E28" s="32" t="str">
        <f>+'Access-Dez'!F27</f>
        <v>PRESTACAO JURISDICIONAL NA JUSTICA FEDERAL</v>
      </c>
      <c r="F28" s="32" t="str">
        <f>+'Access-Dez'!H27</f>
        <v>BENEFICIOS ASSISTENCIAIS DECORRENTES DO AUXILIO-FUNERAL E NA</v>
      </c>
      <c r="G28" s="31" t="str">
        <f>IF('Access-Dez'!I27="1","F","S")</f>
        <v>F</v>
      </c>
      <c r="H28" s="31" t="str">
        <f>+'Access-Dez'!J27</f>
        <v>0100</v>
      </c>
      <c r="I28" s="32" t="str">
        <f>+'Access-Dez'!K27</f>
        <v>RECURSOS ORDINARIOS</v>
      </c>
      <c r="J28" s="31" t="str">
        <f>+'Access-Dez'!L27</f>
        <v>3</v>
      </c>
      <c r="K28" s="50"/>
      <c r="L28" s="50"/>
      <c r="M28" s="50"/>
      <c r="N28" s="50">
        <f t="shared" si="0"/>
        <v>0</v>
      </c>
      <c r="O28" s="50"/>
      <c r="P28" s="34">
        <f>'Access-Dez'!M27</f>
        <v>115145.45</v>
      </c>
      <c r="Q28" s="34"/>
      <c r="R28" s="34">
        <f t="shared" si="1"/>
        <v>115145.45</v>
      </c>
      <c r="S28" s="34">
        <f>'Access-Dez'!N27</f>
        <v>115145.45</v>
      </c>
      <c r="T28" s="35">
        <f t="shared" si="2"/>
        <v>1</v>
      </c>
      <c r="U28" s="34">
        <f>'Access-Dez'!O27</f>
        <v>115145.45</v>
      </c>
      <c r="V28" s="35">
        <f t="shared" si="3"/>
        <v>1</v>
      </c>
      <c r="W28" s="34">
        <f>'Access-Dez'!P27</f>
        <v>115145.45</v>
      </c>
      <c r="X28" s="35">
        <f t="shared" si="4"/>
        <v>1</v>
      </c>
    </row>
    <row r="29" spans="1:24" ht="25.5" customHeight="1" x14ac:dyDescent="0.2">
      <c r="A29" s="31" t="str">
        <f>+'Access-Dez'!A28</f>
        <v>12104</v>
      </c>
      <c r="B29" s="32" t="str">
        <f>+'Access-Dez'!B28</f>
        <v>TRIBUNAL REGIONAL FEDERAL DA 3A. REGIAO</v>
      </c>
      <c r="C29" s="31" t="str">
        <f>CONCATENATE('Access-Dez'!C28,".",'Access-Dez'!D28)</f>
        <v>02.331</v>
      </c>
      <c r="D29" s="31" t="str">
        <f>CONCATENATE('Access-Dez'!E28,".",'Access-Dez'!G28)</f>
        <v>0569.2010</v>
      </c>
      <c r="E29" s="32" t="str">
        <f>+'Access-Dez'!F28</f>
        <v>PRESTACAO JURISDICIONAL NA JUSTICA FEDERAL</v>
      </c>
      <c r="F29" s="32" t="str">
        <f>+'Access-Dez'!H28</f>
        <v>ASSISTENCIA PRE-ESCOLAR AOS DEPENDENTES DOS SERVIDORES CIVIS</v>
      </c>
      <c r="G29" s="31" t="str">
        <f>IF('Access-Dez'!I28="1","F","S")</f>
        <v>F</v>
      </c>
      <c r="H29" s="31" t="str">
        <f>+'Access-Dez'!J28</f>
        <v>0100</v>
      </c>
      <c r="I29" s="32" t="str">
        <f>+'Access-Dez'!K28</f>
        <v>RECURSOS ORDINARIOS</v>
      </c>
      <c r="J29" s="31" t="str">
        <f>+'Access-Dez'!L28</f>
        <v>3</v>
      </c>
      <c r="K29" s="50"/>
      <c r="L29" s="50"/>
      <c r="M29" s="50"/>
      <c r="N29" s="50">
        <f t="shared" si="0"/>
        <v>0</v>
      </c>
      <c r="O29" s="50"/>
      <c r="P29" s="34">
        <f>'Access-Dez'!M28</f>
        <v>1980893</v>
      </c>
      <c r="Q29" s="34"/>
      <c r="R29" s="34">
        <f t="shared" si="1"/>
        <v>1980893</v>
      </c>
      <c r="S29" s="34">
        <f>'Access-Dez'!N28</f>
        <v>1980867.72</v>
      </c>
      <c r="T29" s="35">
        <f t="shared" si="2"/>
        <v>0.99998723807898759</v>
      </c>
      <c r="U29" s="34">
        <f>'Access-Dez'!O28</f>
        <v>1952384.05</v>
      </c>
      <c r="V29" s="35">
        <f t="shared" si="3"/>
        <v>0.98560803132728525</v>
      </c>
      <c r="W29" s="34">
        <f>'Access-Dez'!P28</f>
        <v>1952384.05</v>
      </c>
      <c r="X29" s="35">
        <f t="shared" si="4"/>
        <v>0.98560803132728525</v>
      </c>
    </row>
    <row r="30" spans="1:24" ht="25.5" customHeight="1" x14ac:dyDescent="0.2">
      <c r="A30" s="31" t="str">
        <f>+'Access-Dez'!A29</f>
        <v>12104</v>
      </c>
      <c r="B30" s="32" t="str">
        <f>+'Access-Dez'!B29</f>
        <v>TRIBUNAL REGIONAL FEDERAL DA 3A. REGIAO</v>
      </c>
      <c r="C30" s="31" t="str">
        <f>CONCATENATE('Access-Dez'!C29,".",'Access-Dez'!D29)</f>
        <v>02.331</v>
      </c>
      <c r="D30" s="31" t="str">
        <f>CONCATENATE('Access-Dez'!E29,".",'Access-Dez'!G29)</f>
        <v>0569.2011</v>
      </c>
      <c r="E30" s="32" t="str">
        <f>+'Access-Dez'!F29</f>
        <v>PRESTACAO JURISDICIONAL NA JUSTICA FEDERAL</v>
      </c>
      <c r="F30" s="32" t="str">
        <f>+'Access-Dez'!H29</f>
        <v>AUXILIO-TRANSPORTE AOS SERVIDORES CIVIS, EMPREGADOS E MILITA</v>
      </c>
      <c r="G30" s="31" t="str">
        <f>IF('Access-Dez'!I29="1","F","S")</f>
        <v>F</v>
      </c>
      <c r="H30" s="31" t="str">
        <f>+'Access-Dez'!J29</f>
        <v>0100</v>
      </c>
      <c r="I30" s="32" t="str">
        <f>+'Access-Dez'!K29</f>
        <v>RECURSOS ORDINARIOS</v>
      </c>
      <c r="J30" s="31" t="str">
        <f>+'Access-Dez'!L29</f>
        <v>3</v>
      </c>
      <c r="K30" s="50"/>
      <c r="L30" s="50"/>
      <c r="M30" s="50"/>
      <c r="N30" s="50">
        <f t="shared" si="0"/>
        <v>0</v>
      </c>
      <c r="O30" s="50"/>
      <c r="P30" s="34">
        <f>'Access-Dez'!M29</f>
        <v>1162484</v>
      </c>
      <c r="Q30" s="34"/>
      <c r="R30" s="34">
        <f t="shared" si="1"/>
        <v>1162484</v>
      </c>
      <c r="S30" s="34">
        <f>'Access-Dez'!N29</f>
        <v>1127547.58</v>
      </c>
      <c r="T30" s="35">
        <f t="shared" si="2"/>
        <v>0.96994675195529578</v>
      </c>
      <c r="U30" s="34">
        <f>'Access-Dez'!O29</f>
        <v>1112003.58</v>
      </c>
      <c r="V30" s="35">
        <f t="shared" si="3"/>
        <v>0.95657538512358031</v>
      </c>
      <c r="W30" s="34">
        <f>'Access-Dez'!P29</f>
        <v>1112003.58</v>
      </c>
      <c r="X30" s="35">
        <f t="shared" si="4"/>
        <v>0.95657538512358031</v>
      </c>
    </row>
    <row r="31" spans="1:24" ht="25.5" customHeight="1" x14ac:dyDescent="0.2">
      <c r="A31" s="31" t="str">
        <f>+'Access-Dez'!A30</f>
        <v>12104</v>
      </c>
      <c r="B31" s="32" t="str">
        <f>+'Access-Dez'!B30</f>
        <v>TRIBUNAL REGIONAL FEDERAL DA 3A. REGIAO</v>
      </c>
      <c r="C31" s="31" t="str">
        <f>CONCATENATE('Access-Dez'!C30,".",'Access-Dez'!D30)</f>
        <v>02.331</v>
      </c>
      <c r="D31" s="31" t="str">
        <f>CONCATENATE('Access-Dez'!E30,".",'Access-Dez'!G30)</f>
        <v>0569.2012</v>
      </c>
      <c r="E31" s="32" t="str">
        <f>+'Access-Dez'!F30</f>
        <v>PRESTACAO JURISDICIONAL NA JUSTICA FEDERAL</v>
      </c>
      <c r="F31" s="32" t="str">
        <f>+'Access-Dez'!H30</f>
        <v>AUXILIO-ALIMENTACAO AOS SERVIDORES CIVIS, EMPREGADOS E MILIT</v>
      </c>
      <c r="G31" s="31" t="str">
        <f>IF('Access-Dez'!I30="1","F","S")</f>
        <v>F</v>
      </c>
      <c r="H31" s="31" t="str">
        <f>+'Access-Dez'!J30</f>
        <v>0100</v>
      </c>
      <c r="I31" s="32" t="str">
        <f>+'Access-Dez'!K30</f>
        <v>RECURSOS ORDINARIOS</v>
      </c>
      <c r="J31" s="31" t="str">
        <f>+'Access-Dez'!L30</f>
        <v>3</v>
      </c>
      <c r="K31" s="50"/>
      <c r="L31" s="50"/>
      <c r="M31" s="50"/>
      <c r="N31" s="50">
        <f t="shared" si="0"/>
        <v>0</v>
      </c>
      <c r="O31" s="50"/>
      <c r="P31" s="34">
        <f>'Access-Dez'!M30</f>
        <v>18281471</v>
      </c>
      <c r="Q31" s="34"/>
      <c r="R31" s="34">
        <f t="shared" si="1"/>
        <v>18281471</v>
      </c>
      <c r="S31" s="34">
        <f>'Access-Dez'!N30</f>
        <v>18178856.530000001</v>
      </c>
      <c r="T31" s="35">
        <f t="shared" si="2"/>
        <v>0.99438696864163723</v>
      </c>
      <c r="U31" s="34">
        <f>'Access-Dez'!O30</f>
        <v>18171070.719999999</v>
      </c>
      <c r="V31" s="35">
        <f t="shared" si="3"/>
        <v>0.99396108332857891</v>
      </c>
      <c r="W31" s="34">
        <f>'Access-Dez'!P30</f>
        <v>18171070.719999999</v>
      </c>
      <c r="X31" s="35">
        <f t="shared" si="4"/>
        <v>0.99396108332857891</v>
      </c>
    </row>
    <row r="32" spans="1:24" ht="25.5" customHeight="1" x14ac:dyDescent="0.2">
      <c r="A32" s="31" t="str">
        <f>+'Access-Dez'!A31</f>
        <v>12104</v>
      </c>
      <c r="B32" s="32" t="str">
        <f>+'Access-Dez'!B31</f>
        <v>TRIBUNAL REGIONAL FEDERAL DA 3A. REGIAO</v>
      </c>
      <c r="C32" s="31" t="str">
        <f>CONCATENATE('Access-Dez'!C31,".",'Access-Dez'!D31)</f>
        <v>09.272</v>
      </c>
      <c r="D32" s="31" t="str">
        <f>CONCATENATE('Access-Dez'!E31,".",'Access-Dez'!G31)</f>
        <v>0089.0181</v>
      </c>
      <c r="E32" s="32" t="str">
        <f>+'Access-Dez'!F31</f>
        <v>PREVIDENCIA DE INATIVOS E PENSIONISTAS DA UNIAO</v>
      </c>
      <c r="F32" s="32" t="str">
        <f>+'Access-Dez'!H31</f>
        <v>APOSENTADORIAS E PENSOES - SERVIDORES CIVIS</v>
      </c>
      <c r="G32" s="31" t="str">
        <f>IF('Access-Dez'!I31="1","F","S")</f>
        <v>S</v>
      </c>
      <c r="H32" s="31" t="str">
        <f>+'Access-Dez'!J31</f>
        <v>0100</v>
      </c>
      <c r="I32" s="32" t="str">
        <f>+'Access-Dez'!K31</f>
        <v>RECURSOS ORDINARIOS</v>
      </c>
      <c r="J32" s="31" t="str">
        <f>+'Access-Dez'!L31</f>
        <v>1</v>
      </c>
      <c r="K32" s="50"/>
      <c r="L32" s="50"/>
      <c r="M32" s="50"/>
      <c r="N32" s="50">
        <f t="shared" si="0"/>
        <v>0</v>
      </c>
      <c r="O32" s="50"/>
      <c r="P32" s="34">
        <f>'Access-Dez'!M31</f>
        <v>14113761.83</v>
      </c>
      <c r="Q32" s="34"/>
      <c r="R32" s="34">
        <f t="shared" si="1"/>
        <v>14113761.83</v>
      </c>
      <c r="S32" s="34">
        <f>'Access-Dez'!N31</f>
        <v>14113761.83</v>
      </c>
      <c r="T32" s="35">
        <f t="shared" si="2"/>
        <v>1</v>
      </c>
      <c r="U32" s="34">
        <f>'Access-Dez'!O31</f>
        <v>14099319.35</v>
      </c>
      <c r="V32" s="35">
        <f t="shared" si="3"/>
        <v>0.99897670938662841</v>
      </c>
      <c r="W32" s="34">
        <f>'Access-Dez'!P31</f>
        <v>13861306.560000001</v>
      </c>
      <c r="X32" s="35">
        <f t="shared" si="4"/>
        <v>0.98211282909256803</v>
      </c>
    </row>
    <row r="33" spans="1:24" ht="25.5" customHeight="1" x14ac:dyDescent="0.2">
      <c r="A33" s="31" t="str">
        <f>+'Access-Dez'!A32</f>
        <v>12104</v>
      </c>
      <c r="B33" s="32" t="str">
        <f>+'Access-Dez'!B32</f>
        <v>TRIBUNAL REGIONAL FEDERAL DA 3A. REGIAO</v>
      </c>
      <c r="C33" s="31" t="str">
        <f>CONCATENATE('Access-Dez'!C32,".",'Access-Dez'!D32)</f>
        <v>09.272</v>
      </c>
      <c r="D33" s="31" t="str">
        <f>CONCATENATE('Access-Dez'!E32,".",'Access-Dez'!G32)</f>
        <v>0089.0181</v>
      </c>
      <c r="E33" s="32" t="str">
        <f>+'Access-Dez'!F32</f>
        <v>PREVIDENCIA DE INATIVOS E PENSIONISTAS DA UNIAO</v>
      </c>
      <c r="F33" s="32" t="str">
        <f>+'Access-Dez'!H32</f>
        <v>APOSENTADORIAS E PENSOES - SERVIDORES CIVIS</v>
      </c>
      <c r="G33" s="31" t="str">
        <f>IF('Access-Dez'!I32="1","F","S")</f>
        <v>S</v>
      </c>
      <c r="H33" s="31" t="str">
        <f>+'Access-Dez'!J32</f>
        <v>0156</v>
      </c>
      <c r="I33" s="32" t="str">
        <f>+'Access-Dez'!K32</f>
        <v>CONTRIBUICAO PLANO SEGURIDADE SOCIAL SERVIDOR</v>
      </c>
      <c r="J33" s="31" t="str">
        <f>+'Access-Dez'!L32</f>
        <v>1</v>
      </c>
      <c r="K33" s="50"/>
      <c r="L33" s="50"/>
      <c r="M33" s="50"/>
      <c r="N33" s="50">
        <f>+K33+L33-M33</f>
        <v>0</v>
      </c>
      <c r="O33" s="50"/>
      <c r="P33" s="34">
        <f>'Access-Dez'!M32</f>
        <v>28900000</v>
      </c>
      <c r="Q33" s="34"/>
      <c r="R33" s="34">
        <f>N33-O33+P33</f>
        <v>28900000</v>
      </c>
      <c r="S33" s="34">
        <f>'Access-Dez'!N32</f>
        <v>28900000</v>
      </c>
      <c r="T33" s="35">
        <f>IF(R33&gt;0,S33/R33,0)</f>
        <v>1</v>
      </c>
      <c r="U33" s="34">
        <f>'Access-Dez'!O32</f>
        <v>28900000</v>
      </c>
      <c r="V33" s="35">
        <f>IF(R33&gt;0,U33/R33,0)</f>
        <v>1</v>
      </c>
      <c r="W33" s="34">
        <f>'Access-Dez'!P32</f>
        <v>28900000</v>
      </c>
      <c r="X33" s="35">
        <f>IF(R33&gt;0,W33/R33,0)</f>
        <v>1</v>
      </c>
    </row>
    <row r="34" spans="1:24" ht="25.5" customHeight="1" thickBot="1" x14ac:dyDescent="0.25">
      <c r="A34" s="31" t="str">
        <f>+'Access-Dez'!A33</f>
        <v>12104</v>
      </c>
      <c r="B34" s="32" t="str">
        <f>+'Access-Dez'!B33</f>
        <v>TRIBUNAL REGIONAL FEDERAL DA 3A. REGIAO</v>
      </c>
      <c r="C34" s="31" t="str">
        <f>CONCATENATE('Access-Dez'!C33,".",'Access-Dez'!D33)</f>
        <v>09.272</v>
      </c>
      <c r="D34" s="31" t="str">
        <f>CONCATENATE('Access-Dez'!E33,".",'Access-Dez'!G33)</f>
        <v>0089.0181</v>
      </c>
      <c r="E34" s="32" t="str">
        <f>+'Access-Dez'!F33</f>
        <v>PREVIDENCIA DE INATIVOS E PENSIONISTAS DA UNIAO</v>
      </c>
      <c r="F34" s="32" t="str">
        <f>+'Access-Dez'!H33</f>
        <v>APOSENTADORIAS E PENSOES - SERVIDORES CIVIS</v>
      </c>
      <c r="G34" s="31" t="str">
        <f>IF('Access-Dez'!I33="1","F","S")</f>
        <v>S</v>
      </c>
      <c r="H34" s="31" t="str">
        <f>+'Access-Dez'!J33</f>
        <v>0169</v>
      </c>
      <c r="I34" s="32" t="str">
        <f>+'Access-Dez'!K33</f>
        <v>CONTRIB.PATRONAL P/PLANO DE SEGURID.SOC.SERV.</v>
      </c>
      <c r="J34" s="31" t="str">
        <f>+'Access-Dez'!L33</f>
        <v>1</v>
      </c>
      <c r="K34" s="50"/>
      <c r="L34" s="50"/>
      <c r="M34" s="50"/>
      <c r="N34" s="50">
        <f>+K34+L34-M34</f>
        <v>0</v>
      </c>
      <c r="O34" s="50"/>
      <c r="P34" s="34">
        <f>'Access-Dez'!M33</f>
        <v>46000000</v>
      </c>
      <c r="Q34" s="34"/>
      <c r="R34" s="34">
        <f>N34-O34+P34</f>
        <v>46000000</v>
      </c>
      <c r="S34" s="34">
        <f>'Access-Dez'!N33</f>
        <v>45999795.579999998</v>
      </c>
      <c r="T34" s="35">
        <f>IF(R34&gt;0,S34/R34,0)</f>
        <v>0.99999555608695645</v>
      </c>
      <c r="U34" s="34">
        <f>'Access-Dez'!O33</f>
        <v>45999795.579999998</v>
      </c>
      <c r="V34" s="35">
        <f>IF(R34&gt;0,U34/R34,0)</f>
        <v>0.99999555608695645</v>
      </c>
      <c r="W34" s="34">
        <f>'Access-Dez'!P33</f>
        <v>45999795.579999998</v>
      </c>
      <c r="X34" s="35">
        <f>IF(R34&gt;0,W34/R34,0)</f>
        <v>0.99999555608695645</v>
      </c>
    </row>
    <row r="35" spans="1:24" ht="25.5" customHeight="1" thickBot="1" x14ac:dyDescent="0.25">
      <c r="A35" s="67" t="s">
        <v>114</v>
      </c>
      <c r="B35" s="68"/>
      <c r="C35" s="68"/>
      <c r="D35" s="68"/>
      <c r="E35" s="68"/>
      <c r="F35" s="68"/>
      <c r="G35" s="68"/>
      <c r="H35" s="68"/>
      <c r="I35" s="68"/>
      <c r="J35" s="69"/>
      <c r="K35" s="36">
        <v>0</v>
      </c>
      <c r="L35" s="36">
        <v>0</v>
      </c>
      <c r="M35" s="36">
        <v>0</v>
      </c>
      <c r="N35" s="36">
        <v>0</v>
      </c>
      <c r="O35" s="36">
        <v>0</v>
      </c>
      <c r="P35" s="52">
        <f>SUM(P10:P34)</f>
        <v>602401562.08999991</v>
      </c>
      <c r="Q35" s="52">
        <f>SUM(Q10:Q34)</f>
        <v>0</v>
      </c>
      <c r="R35" s="52">
        <f>SUM(R10:R34)</f>
        <v>602401562.08999991</v>
      </c>
      <c r="S35" s="52">
        <f>SUM(S10:S34)</f>
        <v>602190095.82000005</v>
      </c>
      <c r="T35" s="43">
        <f t="shared" si="2"/>
        <v>0.99964896128544856</v>
      </c>
      <c r="U35" s="52">
        <f>SUM(U10:U34)</f>
        <v>593941767.64999998</v>
      </c>
      <c r="V35" s="43">
        <f t="shared" si="3"/>
        <v>0.98595655295008011</v>
      </c>
      <c r="W35" s="52">
        <f>SUM(W10:W34)</f>
        <v>593262115.92999995</v>
      </c>
      <c r="X35" s="43">
        <f t="shared" si="4"/>
        <v>0.98482831596868514</v>
      </c>
    </row>
    <row r="36" spans="1:24" ht="25.5" customHeight="1" x14ac:dyDescent="0.2">
      <c r="A36" s="7" t="s">
        <v>115</v>
      </c>
      <c r="B36" s="7"/>
      <c r="C36" s="7"/>
      <c r="D36" s="7"/>
      <c r="E36" s="7"/>
      <c r="F36" s="7"/>
      <c r="G36" s="7"/>
      <c r="H36" s="8"/>
      <c r="I36" s="8"/>
      <c r="J36" s="8"/>
      <c r="K36" s="7"/>
      <c r="L36" s="7"/>
      <c r="M36" s="7"/>
      <c r="N36" s="7"/>
      <c r="O36" s="7"/>
      <c r="P36" s="7"/>
      <c r="Q36" s="7"/>
      <c r="R36" s="7"/>
      <c r="S36" s="7"/>
      <c r="T36" s="7"/>
      <c r="U36" s="45"/>
      <c r="V36" s="7"/>
      <c r="W36" s="45"/>
      <c r="X36" s="7"/>
    </row>
    <row r="37" spans="1:24" ht="25.5" customHeight="1" x14ac:dyDescent="0.2">
      <c r="A37" s="7" t="s">
        <v>116</v>
      </c>
      <c r="B37" s="53"/>
      <c r="C37" s="7"/>
      <c r="D37" s="7"/>
      <c r="E37" s="7"/>
      <c r="F37" s="7"/>
      <c r="G37" s="7"/>
      <c r="H37" s="8"/>
      <c r="I37" s="8"/>
      <c r="J37" s="8"/>
      <c r="K37" s="7"/>
      <c r="L37" s="7"/>
      <c r="M37" s="7"/>
      <c r="N37" s="7"/>
      <c r="O37" s="7"/>
      <c r="P37" s="7"/>
      <c r="Q37" s="7"/>
      <c r="R37" s="7"/>
      <c r="S37" s="7"/>
      <c r="T37" s="7"/>
      <c r="U37" s="45"/>
      <c r="V37" s="7"/>
      <c r="W37" s="45"/>
      <c r="X37" s="7"/>
    </row>
    <row r="40" spans="1:24" ht="25.5" customHeight="1" x14ac:dyDescent="0.2">
      <c r="A40"/>
      <c r="B40"/>
      <c r="C40"/>
      <c r="D40"/>
      <c r="E40"/>
      <c r="F40"/>
      <c r="G40"/>
      <c r="H40"/>
      <c r="I40"/>
      <c r="J40"/>
      <c r="K40"/>
      <c r="L40"/>
      <c r="M40"/>
      <c r="N40" t="s">
        <v>16</v>
      </c>
      <c r="O40"/>
      <c r="P40" s="54">
        <f>SUM(P10:P34)</f>
        <v>602401562.08999991</v>
      </c>
      <c r="Q40" s="54"/>
      <c r="R40" s="54">
        <f>SUM(R10:R34)</f>
        <v>602401562.08999991</v>
      </c>
      <c r="S40" s="54">
        <f>SUM(S10:S34)</f>
        <v>602190095.82000005</v>
      </c>
      <c r="T40" s="54"/>
      <c r="U40" s="54">
        <f>SUM(U10:U34)</f>
        <v>593941767.64999998</v>
      </c>
      <c r="V40" s="54"/>
      <c r="W40" s="54">
        <f>SUM(W10:W34)</f>
        <v>593262115.92999995</v>
      </c>
      <c r="X40" s="38"/>
    </row>
    <row r="41" spans="1:24" ht="25.5" customHeight="1" x14ac:dyDescent="0.2">
      <c r="A41"/>
      <c r="B41"/>
      <c r="C41"/>
      <c r="D41"/>
      <c r="E41"/>
      <c r="F41"/>
      <c r="G41"/>
      <c r="H41"/>
      <c r="I41"/>
      <c r="J41"/>
      <c r="K41"/>
      <c r="L41"/>
      <c r="M41"/>
      <c r="N41" t="s">
        <v>134</v>
      </c>
      <c r="O41"/>
      <c r="P41" s="37">
        <f>602095440.09+306122</f>
        <v>602401562.09000003</v>
      </c>
      <c r="Q41" s="37"/>
      <c r="R41" s="37">
        <f>602095440.09+306122</f>
        <v>602401562.09000003</v>
      </c>
      <c r="S41" s="37">
        <f>601885568.65+304527.17</f>
        <v>602190095.81999993</v>
      </c>
      <c r="T41" s="37"/>
      <c r="U41" s="37">
        <f>593637240.48+304527.17</f>
        <v>593941767.64999998</v>
      </c>
      <c r="V41" s="37"/>
      <c r="W41" s="37">
        <f>592957588.76+304527.17</f>
        <v>593262115.92999995</v>
      </c>
      <c r="X41" s="38"/>
    </row>
    <row r="42" spans="1:24" ht="25.5" customHeight="1" x14ac:dyDescent="0.2">
      <c r="A42"/>
      <c r="B42"/>
      <c r="C42"/>
      <c r="D42"/>
      <c r="E42"/>
      <c r="F42"/>
      <c r="G42"/>
      <c r="H42"/>
      <c r="I42"/>
      <c r="J42"/>
      <c r="K42"/>
      <c r="L42"/>
      <c r="M42"/>
      <c r="N42" t="s">
        <v>17</v>
      </c>
      <c r="O42"/>
      <c r="P42" s="37">
        <f>+P40-P41</f>
        <v>0</v>
      </c>
      <c r="Q42" s="37"/>
      <c r="R42" s="37">
        <f>+R40-R41</f>
        <v>0</v>
      </c>
      <c r="S42" s="37">
        <f>+S40-S41</f>
        <v>0</v>
      </c>
      <c r="T42" s="37"/>
      <c r="U42" s="37">
        <f>+U40-U41</f>
        <v>0</v>
      </c>
      <c r="V42" s="37"/>
      <c r="W42" s="37">
        <f>+W40-W41</f>
        <v>0</v>
      </c>
      <c r="X42" s="38"/>
    </row>
    <row r="43" spans="1:24" ht="25.5" customHeight="1" x14ac:dyDescent="0.2">
      <c r="P43" s="42"/>
      <c r="Q43" s="41"/>
      <c r="R43" s="42"/>
      <c r="S43" s="41"/>
      <c r="T43" s="42"/>
      <c r="U43" s="40"/>
      <c r="V43" s="40"/>
      <c r="W43" s="40"/>
    </row>
  </sheetData>
  <mergeCells count="17">
    <mergeCell ref="A35:J35"/>
    <mergeCell ref="R7:R8"/>
    <mergeCell ref="S7:X7"/>
    <mergeCell ref="A8:B8"/>
    <mergeCell ref="C8:C9"/>
    <mergeCell ref="D8:D9"/>
    <mergeCell ref="E8:F8"/>
    <mergeCell ref="G8:G9"/>
    <mergeCell ref="H8:I8"/>
    <mergeCell ref="J8:J9"/>
    <mergeCell ref="A5:X5"/>
    <mergeCell ref="A7:J7"/>
    <mergeCell ref="K7:K8"/>
    <mergeCell ref="L7:M7"/>
    <mergeCell ref="N7:N8"/>
    <mergeCell ref="O7:O8"/>
    <mergeCell ref="P7:Q7"/>
  </mergeCells>
  <phoneticPr fontId="0" type="noConversion"/>
  <printOptions horizontalCentered="1" verticalCentered="1"/>
  <pageMargins left="0.19685039370078741" right="0.19685039370078741" top="0.98425196850393704" bottom="0.98425196850393704" header="0.51181102362204722" footer="0.51181102362204722"/>
  <pageSetup paperSize="9" scale="34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"/>
  <sheetViews>
    <sheetView zoomScaleNormal="100" workbookViewId="0">
      <selection activeCell="A36" sqref="A36:J36"/>
    </sheetView>
  </sheetViews>
  <sheetFormatPr defaultRowHeight="12.75" x14ac:dyDescent="0.2"/>
  <cols>
    <col min="13" max="16" width="16.140625" customWidth="1"/>
  </cols>
  <sheetData>
    <row r="1" spans="1:16" x14ac:dyDescent="0.2">
      <c r="A1" t="s">
        <v>121</v>
      </c>
    </row>
    <row r="3" spans="1:16" ht="10.5" customHeight="1" x14ac:dyDescent="0.2">
      <c r="A3" t="s">
        <v>122</v>
      </c>
    </row>
    <row r="4" spans="1:16" ht="10.5" customHeight="1" x14ac:dyDescent="0.2">
      <c r="A4" s="82" t="s">
        <v>138</v>
      </c>
      <c r="B4" s="82"/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</row>
    <row r="6" spans="1:16" x14ac:dyDescent="0.2">
      <c r="A6" t="s">
        <v>23</v>
      </c>
      <c r="C6" t="s">
        <v>24</v>
      </c>
      <c r="D6" t="s">
        <v>25</v>
      </c>
      <c r="E6" t="s">
        <v>26</v>
      </c>
      <c r="G6" t="s">
        <v>27</v>
      </c>
      <c r="I6" t="s">
        <v>28</v>
      </c>
      <c r="J6" t="s">
        <v>29</v>
      </c>
      <c r="K6" t="s">
        <v>30</v>
      </c>
      <c r="L6" t="s">
        <v>31</v>
      </c>
      <c r="M6" t="s">
        <v>32</v>
      </c>
      <c r="N6" t="s">
        <v>127</v>
      </c>
      <c r="O6" t="s">
        <v>128</v>
      </c>
      <c r="P6" t="s">
        <v>129</v>
      </c>
    </row>
    <row r="7" spans="1:16" x14ac:dyDescent="0.2">
      <c r="M7" t="s">
        <v>33</v>
      </c>
      <c r="N7" t="s">
        <v>130</v>
      </c>
      <c r="O7" t="s">
        <v>131</v>
      </c>
      <c r="P7" t="s">
        <v>132</v>
      </c>
    </row>
    <row r="8" spans="1:16" x14ac:dyDescent="0.2">
      <c r="L8" t="s">
        <v>34</v>
      </c>
      <c r="M8" t="s">
        <v>133</v>
      </c>
      <c r="N8" t="s">
        <v>133</v>
      </c>
      <c r="O8" t="s">
        <v>133</v>
      </c>
      <c r="P8" t="s">
        <v>133</v>
      </c>
    </row>
    <row r="9" spans="1:16" x14ac:dyDescent="0.2">
      <c r="A9" t="s">
        <v>42</v>
      </c>
      <c r="B9" t="s">
        <v>43</v>
      </c>
      <c r="C9" t="s">
        <v>35</v>
      </c>
      <c r="D9" t="s">
        <v>44</v>
      </c>
      <c r="E9" t="s">
        <v>37</v>
      </c>
      <c r="F9" t="s">
        <v>38</v>
      </c>
      <c r="G9" t="s">
        <v>45</v>
      </c>
      <c r="H9" t="s">
        <v>46</v>
      </c>
      <c r="I9" t="s">
        <v>11</v>
      </c>
      <c r="J9" t="s">
        <v>20</v>
      </c>
      <c r="K9" t="s">
        <v>41</v>
      </c>
      <c r="L9" t="s">
        <v>14</v>
      </c>
      <c r="M9" s="5">
        <v>15000</v>
      </c>
      <c r="N9" s="5">
        <v>15000</v>
      </c>
    </row>
    <row r="10" spans="1:16" x14ac:dyDescent="0.2">
      <c r="A10" t="s">
        <v>42</v>
      </c>
      <c r="B10" t="s">
        <v>43</v>
      </c>
      <c r="C10" t="s">
        <v>35</v>
      </c>
      <c r="D10" t="s">
        <v>44</v>
      </c>
      <c r="E10" t="s">
        <v>37</v>
      </c>
      <c r="F10" t="s">
        <v>38</v>
      </c>
      <c r="G10" t="s">
        <v>47</v>
      </c>
      <c r="H10" t="s">
        <v>48</v>
      </c>
      <c r="I10" t="s">
        <v>11</v>
      </c>
      <c r="J10" t="s">
        <v>20</v>
      </c>
      <c r="K10" t="s">
        <v>41</v>
      </c>
      <c r="L10" t="s">
        <v>15</v>
      </c>
      <c r="M10" s="5">
        <v>2184875</v>
      </c>
    </row>
    <row r="11" spans="1:16" x14ac:dyDescent="0.2">
      <c r="A11" t="s">
        <v>42</v>
      </c>
      <c r="B11" t="s">
        <v>43</v>
      </c>
      <c r="C11" t="s">
        <v>35</v>
      </c>
      <c r="D11" t="s">
        <v>44</v>
      </c>
      <c r="E11" t="s">
        <v>37</v>
      </c>
      <c r="F11" t="s">
        <v>38</v>
      </c>
      <c r="G11" t="s">
        <v>47</v>
      </c>
      <c r="H11" t="s">
        <v>48</v>
      </c>
      <c r="I11" t="s">
        <v>11</v>
      </c>
      <c r="J11" t="s">
        <v>20</v>
      </c>
      <c r="K11" t="s">
        <v>41</v>
      </c>
      <c r="L11" t="s">
        <v>14</v>
      </c>
      <c r="M11" s="5">
        <v>43419953</v>
      </c>
      <c r="N11" s="5">
        <v>29334254.420000002</v>
      </c>
      <c r="O11" s="5">
        <v>823843.73</v>
      </c>
      <c r="P11" s="5">
        <v>343038.52</v>
      </c>
    </row>
    <row r="12" spans="1:16" x14ac:dyDescent="0.2">
      <c r="A12" t="s">
        <v>42</v>
      </c>
      <c r="B12" t="s">
        <v>43</v>
      </c>
      <c r="C12" t="s">
        <v>35</v>
      </c>
      <c r="D12" t="s">
        <v>44</v>
      </c>
      <c r="E12" t="s">
        <v>37</v>
      </c>
      <c r="F12" t="s">
        <v>38</v>
      </c>
      <c r="G12" t="s">
        <v>47</v>
      </c>
      <c r="H12" t="s">
        <v>48</v>
      </c>
      <c r="I12" t="s">
        <v>11</v>
      </c>
      <c r="J12" t="s">
        <v>21</v>
      </c>
      <c r="K12" t="s">
        <v>49</v>
      </c>
      <c r="L12" t="s">
        <v>14</v>
      </c>
      <c r="M12" s="5">
        <v>6790890</v>
      </c>
      <c r="N12" s="5">
        <v>6787594.9299999997</v>
      </c>
      <c r="O12" s="5">
        <v>308340.58</v>
      </c>
      <c r="P12" s="5">
        <v>92527.57</v>
      </c>
    </row>
    <row r="13" spans="1:16" x14ac:dyDescent="0.2">
      <c r="A13" t="s">
        <v>42</v>
      </c>
      <c r="B13" t="s">
        <v>43</v>
      </c>
      <c r="C13" t="s">
        <v>35</v>
      </c>
      <c r="D13" t="s">
        <v>44</v>
      </c>
      <c r="E13" t="s">
        <v>37</v>
      </c>
      <c r="F13" t="s">
        <v>38</v>
      </c>
      <c r="G13" t="s">
        <v>47</v>
      </c>
      <c r="H13" t="s">
        <v>48</v>
      </c>
      <c r="I13" t="s">
        <v>11</v>
      </c>
      <c r="J13" t="s">
        <v>22</v>
      </c>
      <c r="K13" t="s">
        <v>50</v>
      </c>
      <c r="L13" t="s">
        <v>14</v>
      </c>
      <c r="M13" s="5">
        <v>800000</v>
      </c>
    </row>
    <row r="14" spans="1:16" x14ac:dyDescent="0.2">
      <c r="A14" t="s">
        <v>42</v>
      </c>
      <c r="B14" t="s">
        <v>43</v>
      </c>
      <c r="C14" t="s">
        <v>35</v>
      </c>
      <c r="D14" t="s">
        <v>44</v>
      </c>
      <c r="E14" t="s">
        <v>37</v>
      </c>
      <c r="F14" t="s">
        <v>38</v>
      </c>
      <c r="G14" t="s">
        <v>47</v>
      </c>
      <c r="H14" t="s">
        <v>48</v>
      </c>
      <c r="I14" t="s">
        <v>11</v>
      </c>
      <c r="J14" t="s">
        <v>77</v>
      </c>
      <c r="K14" t="s">
        <v>123</v>
      </c>
      <c r="L14" t="s">
        <v>15</v>
      </c>
      <c r="M14" s="5">
        <v>4951378</v>
      </c>
    </row>
    <row r="15" spans="1:16" x14ac:dyDescent="0.2">
      <c r="A15" t="s">
        <v>42</v>
      </c>
      <c r="B15" t="s">
        <v>43</v>
      </c>
      <c r="C15" t="s">
        <v>35</v>
      </c>
      <c r="D15" t="s">
        <v>44</v>
      </c>
      <c r="E15" t="s">
        <v>37</v>
      </c>
      <c r="F15" t="s">
        <v>38</v>
      </c>
      <c r="G15" t="s">
        <v>47</v>
      </c>
      <c r="H15" t="s">
        <v>48</v>
      </c>
      <c r="I15" t="s">
        <v>11</v>
      </c>
      <c r="J15" t="s">
        <v>77</v>
      </c>
      <c r="K15" t="s">
        <v>123</v>
      </c>
      <c r="L15" t="s">
        <v>14</v>
      </c>
      <c r="M15" s="5">
        <v>175000</v>
      </c>
    </row>
    <row r="16" spans="1:16" x14ac:dyDescent="0.2">
      <c r="A16" t="s">
        <v>42</v>
      </c>
      <c r="B16" t="s">
        <v>43</v>
      </c>
      <c r="C16" t="s">
        <v>35</v>
      </c>
      <c r="D16" t="s">
        <v>51</v>
      </c>
      <c r="E16" t="s">
        <v>37</v>
      </c>
      <c r="F16" t="s">
        <v>38</v>
      </c>
      <c r="G16" t="s">
        <v>139</v>
      </c>
      <c r="H16" t="s">
        <v>140</v>
      </c>
      <c r="I16" t="s">
        <v>11</v>
      </c>
      <c r="J16" t="s">
        <v>20</v>
      </c>
      <c r="K16" t="s">
        <v>41</v>
      </c>
      <c r="L16" t="s">
        <v>13</v>
      </c>
      <c r="M16" s="5">
        <v>10000000</v>
      </c>
    </row>
    <row r="17" spans="1:16" x14ac:dyDescent="0.2">
      <c r="A17" t="s">
        <v>42</v>
      </c>
      <c r="B17" t="s">
        <v>43</v>
      </c>
      <c r="C17" t="s">
        <v>35</v>
      </c>
      <c r="D17" t="s">
        <v>51</v>
      </c>
      <c r="E17" t="s">
        <v>37</v>
      </c>
      <c r="F17" t="s">
        <v>38</v>
      </c>
      <c r="G17" t="s">
        <v>139</v>
      </c>
      <c r="H17" t="s">
        <v>140</v>
      </c>
      <c r="I17" t="s">
        <v>11</v>
      </c>
      <c r="J17" t="s">
        <v>141</v>
      </c>
      <c r="K17" t="s">
        <v>142</v>
      </c>
      <c r="L17" t="s">
        <v>13</v>
      </c>
      <c r="M17" s="5">
        <v>10000000</v>
      </c>
    </row>
    <row r="18" spans="1:16" x14ac:dyDescent="0.2">
      <c r="A18" t="s">
        <v>42</v>
      </c>
      <c r="B18" t="s">
        <v>43</v>
      </c>
      <c r="C18" t="s">
        <v>35</v>
      </c>
      <c r="D18" t="s">
        <v>51</v>
      </c>
      <c r="E18" t="s">
        <v>37</v>
      </c>
      <c r="F18" t="s">
        <v>38</v>
      </c>
      <c r="G18" t="s">
        <v>143</v>
      </c>
      <c r="H18" t="s">
        <v>125</v>
      </c>
      <c r="I18" t="s">
        <v>11</v>
      </c>
      <c r="J18" t="s">
        <v>20</v>
      </c>
      <c r="K18" t="s">
        <v>41</v>
      </c>
      <c r="L18" t="s">
        <v>13</v>
      </c>
      <c r="M18" s="5">
        <v>9000000</v>
      </c>
    </row>
    <row r="19" spans="1:16" x14ac:dyDescent="0.2">
      <c r="A19" t="s">
        <v>42</v>
      </c>
      <c r="B19" t="s">
        <v>43</v>
      </c>
      <c r="C19" t="s">
        <v>35</v>
      </c>
      <c r="D19" t="s">
        <v>51</v>
      </c>
      <c r="E19" t="s">
        <v>37</v>
      </c>
      <c r="F19" t="s">
        <v>38</v>
      </c>
      <c r="G19" t="s">
        <v>143</v>
      </c>
      <c r="H19" t="s">
        <v>125</v>
      </c>
      <c r="I19" t="s">
        <v>11</v>
      </c>
      <c r="J19" t="s">
        <v>77</v>
      </c>
      <c r="K19" t="s">
        <v>123</v>
      </c>
      <c r="L19" t="s">
        <v>13</v>
      </c>
      <c r="M19" s="5">
        <v>9000000</v>
      </c>
    </row>
    <row r="20" spans="1:16" x14ac:dyDescent="0.2">
      <c r="A20" t="s">
        <v>42</v>
      </c>
      <c r="B20" t="s">
        <v>43</v>
      </c>
      <c r="C20" t="s">
        <v>35</v>
      </c>
      <c r="D20" t="s">
        <v>51</v>
      </c>
      <c r="E20" t="s">
        <v>37</v>
      </c>
      <c r="F20" t="s">
        <v>38</v>
      </c>
      <c r="G20" t="s">
        <v>144</v>
      </c>
      <c r="H20" t="s">
        <v>56</v>
      </c>
      <c r="I20" t="s">
        <v>11</v>
      </c>
      <c r="J20" t="s">
        <v>20</v>
      </c>
      <c r="K20" t="s">
        <v>41</v>
      </c>
      <c r="L20" t="s">
        <v>15</v>
      </c>
      <c r="M20" s="5">
        <v>2500000</v>
      </c>
    </row>
    <row r="21" spans="1:16" x14ac:dyDescent="0.2">
      <c r="A21" t="s">
        <v>42</v>
      </c>
      <c r="B21" t="s">
        <v>43</v>
      </c>
      <c r="C21" t="s">
        <v>35</v>
      </c>
      <c r="D21" t="s">
        <v>51</v>
      </c>
      <c r="E21" t="s">
        <v>37</v>
      </c>
      <c r="F21" t="s">
        <v>38</v>
      </c>
      <c r="G21" t="s">
        <v>54</v>
      </c>
      <c r="H21" t="s">
        <v>118</v>
      </c>
      <c r="I21" t="s">
        <v>11</v>
      </c>
      <c r="J21" t="s">
        <v>20</v>
      </c>
      <c r="K21" t="s">
        <v>41</v>
      </c>
      <c r="L21" t="s">
        <v>11</v>
      </c>
      <c r="M21" s="5">
        <v>45065730.490000002</v>
      </c>
      <c r="N21" s="5">
        <v>42750746.630000003</v>
      </c>
      <c r="O21" s="5">
        <v>42708795.490000002</v>
      </c>
      <c r="P21" s="5">
        <v>41627416.350000001</v>
      </c>
    </row>
    <row r="22" spans="1:16" x14ac:dyDescent="0.2">
      <c r="A22" t="s">
        <v>42</v>
      </c>
      <c r="B22" t="s">
        <v>43</v>
      </c>
      <c r="C22" t="s">
        <v>35</v>
      </c>
      <c r="D22" t="s">
        <v>51</v>
      </c>
      <c r="E22" t="s">
        <v>37</v>
      </c>
      <c r="F22" t="s">
        <v>38</v>
      </c>
      <c r="G22" t="s">
        <v>126</v>
      </c>
      <c r="H22" t="s">
        <v>119</v>
      </c>
      <c r="I22" t="s">
        <v>11</v>
      </c>
      <c r="J22" t="s">
        <v>20</v>
      </c>
      <c r="K22" t="s">
        <v>41</v>
      </c>
      <c r="L22" t="s">
        <v>14</v>
      </c>
      <c r="M22" s="5">
        <v>2303742</v>
      </c>
      <c r="N22" s="5">
        <v>183864.66</v>
      </c>
      <c r="O22" s="5">
        <v>183864.66</v>
      </c>
      <c r="P22" s="5">
        <v>183864.66</v>
      </c>
    </row>
    <row r="23" spans="1:16" x14ac:dyDescent="0.2">
      <c r="A23" t="s">
        <v>42</v>
      </c>
      <c r="B23" t="s">
        <v>43</v>
      </c>
      <c r="C23" t="s">
        <v>35</v>
      </c>
      <c r="D23" t="s">
        <v>36</v>
      </c>
      <c r="E23" t="s">
        <v>37</v>
      </c>
      <c r="F23" t="s">
        <v>38</v>
      </c>
      <c r="G23" t="s">
        <v>39</v>
      </c>
      <c r="H23" t="s">
        <v>40</v>
      </c>
      <c r="I23" t="s">
        <v>11</v>
      </c>
      <c r="J23" t="s">
        <v>20</v>
      </c>
      <c r="K23" t="s">
        <v>41</v>
      </c>
      <c r="L23" t="s">
        <v>14</v>
      </c>
      <c r="M23" s="5">
        <v>660997</v>
      </c>
      <c r="N23" s="5">
        <v>373888</v>
      </c>
      <c r="O23" s="5">
        <v>5712.93</v>
      </c>
      <c r="P23" s="5">
        <v>5712.93</v>
      </c>
    </row>
    <row r="24" spans="1:16" x14ac:dyDescent="0.2">
      <c r="A24" t="s">
        <v>42</v>
      </c>
      <c r="B24" t="s">
        <v>43</v>
      </c>
      <c r="C24" t="s">
        <v>35</v>
      </c>
      <c r="D24" t="s">
        <v>57</v>
      </c>
      <c r="E24" t="s">
        <v>37</v>
      </c>
      <c r="F24" t="s">
        <v>38</v>
      </c>
      <c r="G24" t="s">
        <v>58</v>
      </c>
      <c r="H24" t="s">
        <v>59</v>
      </c>
      <c r="I24" t="s">
        <v>11</v>
      </c>
      <c r="J24" t="s">
        <v>20</v>
      </c>
      <c r="K24" t="s">
        <v>41</v>
      </c>
      <c r="L24" t="s">
        <v>14</v>
      </c>
      <c r="M24" s="5">
        <v>356345</v>
      </c>
    </row>
    <row r="25" spans="1:16" x14ac:dyDescent="0.2">
      <c r="A25" t="s">
        <v>42</v>
      </c>
      <c r="B25" t="s">
        <v>43</v>
      </c>
      <c r="C25" t="s">
        <v>35</v>
      </c>
      <c r="D25" t="s">
        <v>60</v>
      </c>
      <c r="E25" t="s">
        <v>37</v>
      </c>
      <c r="F25" t="s">
        <v>38</v>
      </c>
      <c r="G25" t="s">
        <v>61</v>
      </c>
      <c r="H25" t="s">
        <v>62</v>
      </c>
      <c r="I25" t="s">
        <v>63</v>
      </c>
      <c r="J25" t="s">
        <v>20</v>
      </c>
      <c r="K25" t="s">
        <v>41</v>
      </c>
      <c r="L25" t="s">
        <v>15</v>
      </c>
      <c r="M25" s="5">
        <v>15000</v>
      </c>
    </row>
    <row r="26" spans="1:16" x14ac:dyDescent="0.2">
      <c r="A26" t="s">
        <v>42</v>
      </c>
      <c r="B26" t="s">
        <v>43</v>
      </c>
      <c r="C26" t="s">
        <v>35</v>
      </c>
      <c r="D26" t="s">
        <v>60</v>
      </c>
      <c r="E26" t="s">
        <v>37</v>
      </c>
      <c r="F26" t="s">
        <v>38</v>
      </c>
      <c r="G26" t="s">
        <v>61</v>
      </c>
      <c r="H26" t="s">
        <v>62</v>
      </c>
      <c r="I26" t="s">
        <v>63</v>
      </c>
      <c r="J26" t="s">
        <v>20</v>
      </c>
      <c r="K26" t="s">
        <v>41</v>
      </c>
      <c r="L26" t="s">
        <v>14</v>
      </c>
      <c r="M26" s="5">
        <v>11979420</v>
      </c>
      <c r="N26" s="5">
        <v>11878420</v>
      </c>
      <c r="O26" s="5">
        <v>42787.61</v>
      </c>
      <c r="P26" s="5">
        <v>42787.61</v>
      </c>
    </row>
    <row r="27" spans="1:16" x14ac:dyDescent="0.2">
      <c r="A27" t="s">
        <v>42</v>
      </c>
      <c r="B27" t="s">
        <v>43</v>
      </c>
      <c r="C27" t="s">
        <v>35</v>
      </c>
      <c r="D27" t="s">
        <v>64</v>
      </c>
      <c r="E27" t="s">
        <v>37</v>
      </c>
      <c r="F27" t="s">
        <v>38</v>
      </c>
      <c r="G27" t="s">
        <v>65</v>
      </c>
      <c r="H27" t="s">
        <v>66</v>
      </c>
      <c r="I27" t="s">
        <v>11</v>
      </c>
      <c r="J27" t="s">
        <v>20</v>
      </c>
      <c r="K27" t="s">
        <v>41</v>
      </c>
      <c r="L27" t="s">
        <v>14</v>
      </c>
      <c r="M27" s="5">
        <v>4532.1400000000003</v>
      </c>
      <c r="N27" s="5">
        <v>4532.1400000000003</v>
      </c>
      <c r="O27" s="5">
        <v>4532.1400000000003</v>
      </c>
      <c r="P27" s="5">
        <v>4532.1400000000003</v>
      </c>
    </row>
    <row r="28" spans="1:16" x14ac:dyDescent="0.2">
      <c r="A28" t="s">
        <v>42</v>
      </c>
      <c r="B28" t="s">
        <v>43</v>
      </c>
      <c r="C28" t="s">
        <v>35</v>
      </c>
      <c r="D28" t="s">
        <v>64</v>
      </c>
      <c r="E28" t="s">
        <v>37</v>
      </c>
      <c r="F28" t="s">
        <v>38</v>
      </c>
      <c r="G28" t="s">
        <v>67</v>
      </c>
      <c r="H28" t="s">
        <v>68</v>
      </c>
      <c r="I28" t="s">
        <v>11</v>
      </c>
      <c r="J28" t="s">
        <v>20</v>
      </c>
      <c r="K28" t="s">
        <v>41</v>
      </c>
      <c r="L28" t="s">
        <v>14</v>
      </c>
      <c r="M28" s="5">
        <v>2063448</v>
      </c>
      <c r="N28" s="5">
        <v>2063448</v>
      </c>
      <c r="O28" s="5">
        <v>169857</v>
      </c>
      <c r="P28" s="5">
        <v>169857</v>
      </c>
    </row>
    <row r="29" spans="1:16" x14ac:dyDescent="0.2">
      <c r="A29" t="s">
        <v>42</v>
      </c>
      <c r="B29" t="s">
        <v>43</v>
      </c>
      <c r="C29" t="s">
        <v>35</v>
      </c>
      <c r="D29" t="s">
        <v>64</v>
      </c>
      <c r="E29" t="s">
        <v>37</v>
      </c>
      <c r="F29" t="s">
        <v>38</v>
      </c>
      <c r="G29" t="s">
        <v>69</v>
      </c>
      <c r="H29" t="s">
        <v>70</v>
      </c>
      <c r="I29" t="s">
        <v>11</v>
      </c>
      <c r="J29" t="s">
        <v>20</v>
      </c>
      <c r="K29" t="s">
        <v>41</v>
      </c>
      <c r="L29" t="s">
        <v>14</v>
      </c>
      <c r="M29" s="5">
        <v>1485000</v>
      </c>
      <c r="N29" s="5">
        <v>1485000</v>
      </c>
      <c r="O29" s="5">
        <v>90455.56</v>
      </c>
      <c r="P29" s="5">
        <v>90455.56</v>
      </c>
    </row>
    <row r="30" spans="1:16" x14ac:dyDescent="0.2">
      <c r="A30" t="s">
        <v>42</v>
      </c>
      <c r="B30" t="s">
        <v>43</v>
      </c>
      <c r="C30" t="s">
        <v>35</v>
      </c>
      <c r="D30" t="s">
        <v>64</v>
      </c>
      <c r="E30" t="s">
        <v>37</v>
      </c>
      <c r="F30" t="s">
        <v>38</v>
      </c>
      <c r="G30" t="s">
        <v>71</v>
      </c>
      <c r="H30" t="s">
        <v>72</v>
      </c>
      <c r="I30" t="s">
        <v>11</v>
      </c>
      <c r="J30" t="s">
        <v>20</v>
      </c>
      <c r="K30" t="s">
        <v>41</v>
      </c>
      <c r="L30" t="s">
        <v>14</v>
      </c>
      <c r="M30" s="5">
        <v>19423248</v>
      </c>
      <c r="N30" s="5">
        <v>19423248</v>
      </c>
      <c r="O30" s="5">
        <v>1611773.2</v>
      </c>
      <c r="P30" s="5">
        <v>1611773.2</v>
      </c>
    </row>
    <row r="31" spans="1:16" x14ac:dyDescent="0.2">
      <c r="A31" t="s">
        <v>42</v>
      </c>
      <c r="B31" t="s">
        <v>43</v>
      </c>
      <c r="C31" t="s">
        <v>35</v>
      </c>
      <c r="D31" t="s">
        <v>145</v>
      </c>
      <c r="E31" t="s">
        <v>37</v>
      </c>
      <c r="F31" t="s">
        <v>38</v>
      </c>
      <c r="G31" t="s">
        <v>52</v>
      </c>
      <c r="H31" t="s">
        <v>53</v>
      </c>
      <c r="I31" t="s">
        <v>11</v>
      </c>
      <c r="J31" t="s">
        <v>20</v>
      </c>
      <c r="K31" t="s">
        <v>41</v>
      </c>
      <c r="L31" t="s">
        <v>11</v>
      </c>
      <c r="M31" s="5">
        <v>5264170.6500000004</v>
      </c>
      <c r="N31" s="5">
        <v>5264170.6500000004</v>
      </c>
      <c r="O31" s="5">
        <v>5260747.41</v>
      </c>
      <c r="P31" s="5">
        <v>5260747.41</v>
      </c>
    </row>
    <row r="32" spans="1:16" x14ac:dyDescent="0.2">
      <c r="A32" t="s">
        <v>42</v>
      </c>
      <c r="B32" t="s">
        <v>43</v>
      </c>
      <c r="C32" t="s">
        <v>73</v>
      </c>
      <c r="D32" t="s">
        <v>74</v>
      </c>
      <c r="E32" t="s">
        <v>75</v>
      </c>
      <c r="F32" t="s">
        <v>76</v>
      </c>
      <c r="G32" t="s">
        <v>77</v>
      </c>
      <c r="H32" t="s">
        <v>120</v>
      </c>
      <c r="I32" t="s">
        <v>63</v>
      </c>
      <c r="J32" t="s">
        <v>19</v>
      </c>
      <c r="K32" t="s">
        <v>79</v>
      </c>
      <c r="L32" t="s">
        <v>11</v>
      </c>
      <c r="M32" s="5">
        <v>11063941.060000001</v>
      </c>
      <c r="N32" s="5">
        <v>11063941.060000001</v>
      </c>
      <c r="O32" s="5">
        <v>11063941.060000001</v>
      </c>
      <c r="P32" s="5">
        <v>10797958.09</v>
      </c>
    </row>
    <row r="35" spans="13:16" x14ac:dyDescent="0.2">
      <c r="M35" s="56">
        <f>SUM(M9:M34)</f>
        <v>198522670.34</v>
      </c>
      <c r="N35" s="56">
        <f>SUM(N9:N34)</f>
        <v>130628108.49000001</v>
      </c>
      <c r="O35" s="56">
        <f>SUM(O9:O34)</f>
        <v>62274651.370000005</v>
      </c>
      <c r="P35" s="56">
        <f>SUM(P9:P34)</f>
        <v>60230671.040000007</v>
      </c>
    </row>
  </sheetData>
  <mergeCells count="1">
    <mergeCell ref="A4:P4"/>
  </mergeCells>
  <phoneticPr fontId="0" type="noConversion"/>
  <pageMargins left="0.78740157499999996" right="0.78740157499999996" top="0.984251969" bottom="0.984251969" header="0.49212598499999999" footer="0.49212598499999999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4"/>
  <sheetViews>
    <sheetView topLeftCell="A13" zoomScaleNormal="100" workbookViewId="0">
      <selection activeCell="A36" sqref="A36:J36"/>
    </sheetView>
  </sheetViews>
  <sheetFormatPr defaultRowHeight="12.75" x14ac:dyDescent="0.2"/>
  <cols>
    <col min="1" max="6" width="9.140625" style="2"/>
    <col min="7" max="12" width="9.140625" style="1"/>
    <col min="13" max="15" width="13.85546875" style="1" bestFit="1" customWidth="1"/>
    <col min="16" max="16" width="14.140625" style="3" customWidth="1"/>
    <col min="17" max="17" width="9.140625" style="1"/>
    <col min="18" max="18" width="9.140625" style="3"/>
    <col min="19" max="19" width="9.140625" style="1"/>
    <col min="20" max="20" width="9.140625" style="3"/>
    <col min="21" max="16384" width="9.140625" style="4"/>
  </cols>
  <sheetData>
    <row r="1" spans="1:16" x14ac:dyDescent="0.2">
      <c r="A1" t="s">
        <v>121</v>
      </c>
      <c r="B1"/>
      <c r="C1"/>
      <c r="D1"/>
      <c r="E1"/>
      <c r="F1"/>
      <c r="G1"/>
      <c r="H1"/>
      <c r="I1"/>
      <c r="J1"/>
      <c r="K1"/>
      <c r="L1"/>
      <c r="M1"/>
      <c r="N1"/>
      <c r="O1"/>
      <c r="P1"/>
    </row>
    <row r="2" spans="1:16" x14ac:dyDescent="0.2">
      <c r="A2"/>
      <c r="B2"/>
      <c r="C2"/>
      <c r="D2"/>
      <c r="E2"/>
      <c r="F2"/>
      <c r="G2"/>
      <c r="H2"/>
      <c r="I2"/>
      <c r="J2"/>
      <c r="K2"/>
      <c r="L2"/>
      <c r="M2"/>
      <c r="N2"/>
      <c r="O2"/>
      <c r="P2"/>
    </row>
    <row r="3" spans="1:16" x14ac:dyDescent="0.2">
      <c r="A3" t="s">
        <v>122</v>
      </c>
      <c r="B3"/>
      <c r="C3"/>
      <c r="D3"/>
      <c r="E3"/>
      <c r="F3"/>
      <c r="G3"/>
      <c r="H3"/>
      <c r="I3"/>
      <c r="J3"/>
      <c r="K3"/>
      <c r="L3"/>
      <c r="M3"/>
      <c r="N3"/>
      <c r="O3"/>
      <c r="P3"/>
    </row>
    <row r="4" spans="1:16" x14ac:dyDescent="0.2">
      <c r="A4" s="82" t="s">
        <v>146</v>
      </c>
      <c r="B4" s="82"/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</row>
    <row r="5" spans="1:16" x14ac:dyDescent="0.2">
      <c r="A5"/>
      <c r="B5"/>
      <c r="C5"/>
      <c r="D5"/>
      <c r="E5"/>
      <c r="F5"/>
      <c r="G5"/>
      <c r="H5"/>
      <c r="I5"/>
      <c r="J5"/>
      <c r="K5"/>
      <c r="L5"/>
      <c r="M5"/>
      <c r="N5"/>
      <c r="O5"/>
      <c r="P5"/>
    </row>
    <row r="6" spans="1:16" x14ac:dyDescent="0.2">
      <c r="A6"/>
      <c r="B6"/>
      <c r="C6"/>
      <c r="D6"/>
      <c r="E6"/>
      <c r="F6"/>
      <c r="G6"/>
      <c r="H6"/>
      <c r="I6"/>
      <c r="J6"/>
      <c r="K6"/>
      <c r="L6"/>
      <c r="M6"/>
      <c r="N6"/>
      <c r="O6"/>
      <c r="P6"/>
    </row>
    <row r="7" spans="1:16" x14ac:dyDescent="0.2">
      <c r="A7" t="s">
        <v>23</v>
      </c>
      <c r="B7"/>
      <c r="C7" t="s">
        <v>24</v>
      </c>
      <c r="D7" t="s">
        <v>25</v>
      </c>
      <c r="E7" t="s">
        <v>26</v>
      </c>
      <c r="F7"/>
      <c r="G7" t="s">
        <v>27</v>
      </c>
      <c r="H7"/>
      <c r="I7" t="s">
        <v>28</v>
      </c>
      <c r="J7" t="s">
        <v>29</v>
      </c>
      <c r="K7" t="s">
        <v>30</v>
      </c>
      <c r="L7" t="s">
        <v>31</v>
      </c>
      <c r="M7" t="s">
        <v>32</v>
      </c>
      <c r="N7" t="s">
        <v>127</v>
      </c>
      <c r="O7" t="s">
        <v>128</v>
      </c>
      <c r="P7" t="s">
        <v>129</v>
      </c>
    </row>
    <row r="8" spans="1:16" x14ac:dyDescent="0.2">
      <c r="A8"/>
      <c r="B8"/>
      <c r="C8"/>
      <c r="D8"/>
      <c r="E8"/>
      <c r="F8"/>
      <c r="G8"/>
      <c r="H8"/>
      <c r="I8"/>
      <c r="J8"/>
      <c r="K8"/>
      <c r="L8"/>
      <c r="M8" t="s">
        <v>33</v>
      </c>
      <c r="N8" t="s">
        <v>130</v>
      </c>
      <c r="O8" t="s">
        <v>131</v>
      </c>
      <c r="P8" t="s">
        <v>132</v>
      </c>
    </row>
    <row r="9" spans="1:16" x14ac:dyDescent="0.2">
      <c r="A9"/>
      <c r="B9"/>
      <c r="C9"/>
      <c r="D9"/>
      <c r="E9"/>
      <c r="F9"/>
      <c r="G9"/>
      <c r="H9"/>
      <c r="I9"/>
      <c r="J9"/>
      <c r="K9"/>
      <c r="L9" t="s">
        <v>34</v>
      </c>
      <c r="M9" t="s">
        <v>133</v>
      </c>
      <c r="N9" t="s">
        <v>133</v>
      </c>
      <c r="O9" t="s">
        <v>133</v>
      </c>
      <c r="P9" t="s">
        <v>133</v>
      </c>
    </row>
    <row r="10" spans="1:16" x14ac:dyDescent="0.2">
      <c r="A10" t="s">
        <v>42</v>
      </c>
      <c r="B10" t="s">
        <v>43</v>
      </c>
      <c r="C10" t="s">
        <v>35</v>
      </c>
      <c r="D10" t="s">
        <v>44</v>
      </c>
      <c r="E10" t="s">
        <v>37</v>
      </c>
      <c r="F10" t="s">
        <v>38</v>
      </c>
      <c r="G10" t="s">
        <v>45</v>
      </c>
      <c r="H10" t="s">
        <v>46</v>
      </c>
      <c r="I10" t="s">
        <v>11</v>
      </c>
      <c r="J10" t="s">
        <v>20</v>
      </c>
      <c r="K10" t="s">
        <v>41</v>
      </c>
      <c r="L10" t="s">
        <v>14</v>
      </c>
      <c r="M10" s="5">
        <v>15000</v>
      </c>
      <c r="N10" s="5">
        <v>15000</v>
      </c>
      <c r="O10"/>
      <c r="P10"/>
    </row>
    <row r="11" spans="1:16" x14ac:dyDescent="0.2">
      <c r="A11" t="s">
        <v>42</v>
      </c>
      <c r="B11" t="s">
        <v>43</v>
      </c>
      <c r="C11" t="s">
        <v>35</v>
      </c>
      <c r="D11" t="s">
        <v>44</v>
      </c>
      <c r="E11" t="s">
        <v>37</v>
      </c>
      <c r="F11" t="s">
        <v>38</v>
      </c>
      <c r="G11" t="s">
        <v>47</v>
      </c>
      <c r="H11" t="s">
        <v>48</v>
      </c>
      <c r="I11" t="s">
        <v>11</v>
      </c>
      <c r="J11" t="s">
        <v>20</v>
      </c>
      <c r="K11" t="s">
        <v>41</v>
      </c>
      <c r="L11" t="s">
        <v>15</v>
      </c>
      <c r="M11" s="5">
        <v>2184875</v>
      </c>
      <c r="N11"/>
      <c r="O11"/>
      <c r="P11"/>
    </row>
    <row r="12" spans="1:16" x14ac:dyDescent="0.2">
      <c r="A12" t="s">
        <v>42</v>
      </c>
      <c r="B12" t="s">
        <v>43</v>
      </c>
      <c r="C12" t="s">
        <v>35</v>
      </c>
      <c r="D12" t="s">
        <v>44</v>
      </c>
      <c r="E12" t="s">
        <v>37</v>
      </c>
      <c r="F12" t="s">
        <v>38</v>
      </c>
      <c r="G12" t="s">
        <v>47</v>
      </c>
      <c r="H12" t="s">
        <v>48</v>
      </c>
      <c r="I12" t="s">
        <v>11</v>
      </c>
      <c r="J12" t="s">
        <v>20</v>
      </c>
      <c r="K12" t="s">
        <v>41</v>
      </c>
      <c r="L12" t="s">
        <v>14</v>
      </c>
      <c r="M12" s="5">
        <v>43419953</v>
      </c>
      <c r="N12" s="5">
        <v>32799111.829999998</v>
      </c>
      <c r="O12" s="5">
        <v>3549183.28</v>
      </c>
      <c r="P12" s="5">
        <v>1504077.15</v>
      </c>
    </row>
    <row r="13" spans="1:16" x14ac:dyDescent="0.2">
      <c r="A13" t="s">
        <v>42</v>
      </c>
      <c r="B13" t="s">
        <v>43</v>
      </c>
      <c r="C13" t="s">
        <v>35</v>
      </c>
      <c r="D13" t="s">
        <v>44</v>
      </c>
      <c r="E13" t="s">
        <v>37</v>
      </c>
      <c r="F13" t="s">
        <v>38</v>
      </c>
      <c r="G13" t="s">
        <v>47</v>
      </c>
      <c r="H13" t="s">
        <v>48</v>
      </c>
      <c r="I13" t="s">
        <v>11</v>
      </c>
      <c r="J13" t="s">
        <v>21</v>
      </c>
      <c r="K13" t="s">
        <v>49</v>
      </c>
      <c r="L13" t="s">
        <v>14</v>
      </c>
      <c r="M13" s="5">
        <v>6790890</v>
      </c>
      <c r="N13" s="5">
        <v>6787594.9299999997</v>
      </c>
      <c r="O13" s="5">
        <v>796424.97</v>
      </c>
      <c r="P13" s="5">
        <v>673139.53</v>
      </c>
    </row>
    <row r="14" spans="1:16" x14ac:dyDescent="0.2">
      <c r="A14" t="s">
        <v>42</v>
      </c>
      <c r="B14" t="s">
        <v>43</v>
      </c>
      <c r="C14" t="s">
        <v>35</v>
      </c>
      <c r="D14" t="s">
        <v>44</v>
      </c>
      <c r="E14" t="s">
        <v>37</v>
      </c>
      <c r="F14" t="s">
        <v>38</v>
      </c>
      <c r="G14" t="s">
        <v>47</v>
      </c>
      <c r="H14" t="s">
        <v>48</v>
      </c>
      <c r="I14" t="s">
        <v>11</v>
      </c>
      <c r="J14" t="s">
        <v>22</v>
      </c>
      <c r="K14" t="s">
        <v>50</v>
      </c>
      <c r="L14" t="s">
        <v>14</v>
      </c>
      <c r="M14" s="5">
        <v>800000</v>
      </c>
      <c r="N14"/>
      <c r="O14"/>
      <c r="P14"/>
    </row>
    <row r="15" spans="1:16" x14ac:dyDescent="0.2">
      <c r="A15" t="s">
        <v>42</v>
      </c>
      <c r="B15" t="s">
        <v>43</v>
      </c>
      <c r="C15" t="s">
        <v>35</v>
      </c>
      <c r="D15" t="s">
        <v>44</v>
      </c>
      <c r="E15" t="s">
        <v>37</v>
      </c>
      <c r="F15" t="s">
        <v>38</v>
      </c>
      <c r="G15" t="s">
        <v>47</v>
      </c>
      <c r="H15" t="s">
        <v>48</v>
      </c>
      <c r="I15" t="s">
        <v>11</v>
      </c>
      <c r="J15" t="s">
        <v>77</v>
      </c>
      <c r="K15" t="s">
        <v>123</v>
      </c>
      <c r="L15" t="s">
        <v>15</v>
      </c>
      <c r="M15" s="5">
        <v>4951378</v>
      </c>
      <c r="N15"/>
      <c r="O15"/>
      <c r="P15"/>
    </row>
    <row r="16" spans="1:16" x14ac:dyDescent="0.2">
      <c r="A16" t="s">
        <v>42</v>
      </c>
      <c r="B16" t="s">
        <v>43</v>
      </c>
      <c r="C16" t="s">
        <v>35</v>
      </c>
      <c r="D16" t="s">
        <v>44</v>
      </c>
      <c r="E16" t="s">
        <v>37</v>
      </c>
      <c r="F16" t="s">
        <v>38</v>
      </c>
      <c r="G16" t="s">
        <v>47</v>
      </c>
      <c r="H16" t="s">
        <v>48</v>
      </c>
      <c r="I16" t="s">
        <v>11</v>
      </c>
      <c r="J16" t="s">
        <v>77</v>
      </c>
      <c r="K16" t="s">
        <v>123</v>
      </c>
      <c r="L16" t="s">
        <v>14</v>
      </c>
      <c r="M16" s="5">
        <v>175000</v>
      </c>
      <c r="N16"/>
      <c r="O16"/>
      <c r="P16"/>
    </row>
    <row r="17" spans="1:16" x14ac:dyDescent="0.2">
      <c r="A17" t="s">
        <v>42</v>
      </c>
      <c r="B17" t="s">
        <v>43</v>
      </c>
      <c r="C17" t="s">
        <v>35</v>
      </c>
      <c r="D17" t="s">
        <v>51</v>
      </c>
      <c r="E17" t="s">
        <v>37</v>
      </c>
      <c r="F17" t="s">
        <v>38</v>
      </c>
      <c r="G17" t="s">
        <v>139</v>
      </c>
      <c r="H17" t="s">
        <v>140</v>
      </c>
      <c r="I17" t="s">
        <v>11</v>
      </c>
      <c r="J17" t="s">
        <v>20</v>
      </c>
      <c r="K17" t="s">
        <v>41</v>
      </c>
      <c r="L17" t="s">
        <v>13</v>
      </c>
      <c r="M17" s="5">
        <v>10000000</v>
      </c>
      <c r="N17"/>
      <c r="O17"/>
      <c r="P17"/>
    </row>
    <row r="18" spans="1:16" x14ac:dyDescent="0.2">
      <c r="A18" t="s">
        <v>42</v>
      </c>
      <c r="B18" t="s">
        <v>43</v>
      </c>
      <c r="C18" t="s">
        <v>35</v>
      </c>
      <c r="D18" t="s">
        <v>51</v>
      </c>
      <c r="E18" t="s">
        <v>37</v>
      </c>
      <c r="F18" t="s">
        <v>38</v>
      </c>
      <c r="G18" t="s">
        <v>139</v>
      </c>
      <c r="H18" t="s">
        <v>140</v>
      </c>
      <c r="I18" t="s">
        <v>11</v>
      </c>
      <c r="J18" t="s">
        <v>141</v>
      </c>
      <c r="K18" t="s">
        <v>142</v>
      </c>
      <c r="L18" t="s">
        <v>13</v>
      </c>
      <c r="M18" s="5">
        <v>10000000</v>
      </c>
      <c r="N18"/>
      <c r="O18"/>
      <c r="P18"/>
    </row>
    <row r="19" spans="1:16" x14ac:dyDescent="0.2">
      <c r="A19" t="s">
        <v>42</v>
      </c>
      <c r="B19" t="s">
        <v>43</v>
      </c>
      <c r="C19" t="s">
        <v>35</v>
      </c>
      <c r="D19" t="s">
        <v>51</v>
      </c>
      <c r="E19" t="s">
        <v>37</v>
      </c>
      <c r="F19" t="s">
        <v>38</v>
      </c>
      <c r="G19" t="s">
        <v>143</v>
      </c>
      <c r="H19" t="s">
        <v>125</v>
      </c>
      <c r="I19" t="s">
        <v>11</v>
      </c>
      <c r="J19" t="s">
        <v>20</v>
      </c>
      <c r="K19" t="s">
        <v>41</v>
      </c>
      <c r="L19" t="s">
        <v>13</v>
      </c>
      <c r="M19" s="5">
        <v>9000000</v>
      </c>
      <c r="N19"/>
      <c r="O19"/>
      <c r="P19"/>
    </row>
    <row r="20" spans="1:16" x14ac:dyDescent="0.2">
      <c r="A20" t="s">
        <v>42</v>
      </c>
      <c r="B20" t="s">
        <v>43</v>
      </c>
      <c r="C20" t="s">
        <v>35</v>
      </c>
      <c r="D20" t="s">
        <v>51</v>
      </c>
      <c r="E20" t="s">
        <v>37</v>
      </c>
      <c r="F20" t="s">
        <v>38</v>
      </c>
      <c r="G20" t="s">
        <v>143</v>
      </c>
      <c r="H20" t="s">
        <v>125</v>
      </c>
      <c r="I20" t="s">
        <v>11</v>
      </c>
      <c r="J20" t="s">
        <v>77</v>
      </c>
      <c r="K20" t="s">
        <v>123</v>
      </c>
      <c r="L20" t="s">
        <v>13</v>
      </c>
      <c r="M20" s="5">
        <v>9000000</v>
      </c>
      <c r="N20"/>
      <c r="O20"/>
      <c r="P20"/>
    </row>
    <row r="21" spans="1:16" x14ac:dyDescent="0.2">
      <c r="A21" t="s">
        <v>42</v>
      </c>
      <c r="B21" t="s">
        <v>43</v>
      </c>
      <c r="C21" t="s">
        <v>35</v>
      </c>
      <c r="D21" t="s">
        <v>51</v>
      </c>
      <c r="E21" t="s">
        <v>37</v>
      </c>
      <c r="F21" t="s">
        <v>38</v>
      </c>
      <c r="G21" t="s">
        <v>144</v>
      </c>
      <c r="H21" t="s">
        <v>56</v>
      </c>
      <c r="I21" t="s">
        <v>11</v>
      </c>
      <c r="J21" t="s">
        <v>20</v>
      </c>
      <c r="K21" t="s">
        <v>41</v>
      </c>
      <c r="L21" t="s">
        <v>15</v>
      </c>
      <c r="M21" s="5">
        <v>2500000</v>
      </c>
      <c r="N21"/>
      <c r="O21"/>
      <c r="P21"/>
    </row>
    <row r="22" spans="1:16" x14ac:dyDescent="0.2">
      <c r="A22" t="s">
        <v>42</v>
      </c>
      <c r="B22" t="s">
        <v>43</v>
      </c>
      <c r="C22" t="s">
        <v>35</v>
      </c>
      <c r="D22" t="s">
        <v>51</v>
      </c>
      <c r="E22" t="s">
        <v>37</v>
      </c>
      <c r="F22" t="s">
        <v>38</v>
      </c>
      <c r="G22" t="s">
        <v>54</v>
      </c>
      <c r="H22" t="s">
        <v>118</v>
      </c>
      <c r="I22" t="s">
        <v>11</v>
      </c>
      <c r="J22" t="s">
        <v>20</v>
      </c>
      <c r="K22" t="s">
        <v>41</v>
      </c>
      <c r="L22" t="s">
        <v>11</v>
      </c>
      <c r="M22" s="5">
        <v>72861762.409999996</v>
      </c>
      <c r="N22" s="5">
        <v>70546778.549999997</v>
      </c>
      <c r="O22" s="5">
        <v>70529506.689999998</v>
      </c>
      <c r="P22" s="5">
        <v>69445502.629999995</v>
      </c>
    </row>
    <row r="23" spans="1:16" x14ac:dyDescent="0.2">
      <c r="A23" t="s">
        <v>42</v>
      </c>
      <c r="B23" t="s">
        <v>43</v>
      </c>
      <c r="C23" t="s">
        <v>35</v>
      </c>
      <c r="D23" t="s">
        <v>51</v>
      </c>
      <c r="E23" t="s">
        <v>37</v>
      </c>
      <c r="F23" t="s">
        <v>38</v>
      </c>
      <c r="G23" t="s">
        <v>126</v>
      </c>
      <c r="H23" t="s">
        <v>119</v>
      </c>
      <c r="I23" t="s">
        <v>11</v>
      </c>
      <c r="J23" t="s">
        <v>20</v>
      </c>
      <c r="K23" t="s">
        <v>41</v>
      </c>
      <c r="L23" t="s">
        <v>14</v>
      </c>
      <c r="M23" s="5">
        <v>2303742</v>
      </c>
      <c r="N23" s="5">
        <v>376305.46</v>
      </c>
      <c r="O23" s="5">
        <v>376305.46</v>
      </c>
      <c r="P23" s="5">
        <v>376305.46</v>
      </c>
    </row>
    <row r="24" spans="1:16" x14ac:dyDescent="0.2">
      <c r="A24" t="s">
        <v>42</v>
      </c>
      <c r="B24" t="s">
        <v>43</v>
      </c>
      <c r="C24" t="s">
        <v>35</v>
      </c>
      <c r="D24" t="s">
        <v>36</v>
      </c>
      <c r="E24" t="s">
        <v>37</v>
      </c>
      <c r="F24" t="s">
        <v>38</v>
      </c>
      <c r="G24" t="s">
        <v>39</v>
      </c>
      <c r="H24" t="s">
        <v>40</v>
      </c>
      <c r="I24" t="s">
        <v>11</v>
      </c>
      <c r="J24" t="s">
        <v>20</v>
      </c>
      <c r="K24" t="s">
        <v>41</v>
      </c>
      <c r="L24" t="s">
        <v>14</v>
      </c>
      <c r="M24" s="5">
        <v>660997</v>
      </c>
      <c r="N24" s="5">
        <v>373888.2</v>
      </c>
      <c r="O24" s="5">
        <v>48723.62</v>
      </c>
      <c r="P24" s="5">
        <v>48723.62</v>
      </c>
    </row>
    <row r="25" spans="1:16" x14ac:dyDescent="0.2">
      <c r="A25" t="s">
        <v>42</v>
      </c>
      <c r="B25" t="s">
        <v>43</v>
      </c>
      <c r="C25" t="s">
        <v>35</v>
      </c>
      <c r="D25" t="s">
        <v>57</v>
      </c>
      <c r="E25" t="s">
        <v>37</v>
      </c>
      <c r="F25" t="s">
        <v>38</v>
      </c>
      <c r="G25" t="s">
        <v>58</v>
      </c>
      <c r="H25" t="s">
        <v>59</v>
      </c>
      <c r="I25" t="s">
        <v>11</v>
      </c>
      <c r="J25" t="s">
        <v>20</v>
      </c>
      <c r="K25" t="s">
        <v>41</v>
      </c>
      <c r="L25" t="s">
        <v>14</v>
      </c>
      <c r="M25" s="5">
        <v>432274</v>
      </c>
      <c r="N25" s="5">
        <v>103971.17</v>
      </c>
      <c r="O25" s="5">
        <v>40431.980000000003</v>
      </c>
      <c r="P25"/>
    </row>
    <row r="26" spans="1:16" x14ac:dyDescent="0.2">
      <c r="A26" t="s">
        <v>42</v>
      </c>
      <c r="B26" t="s">
        <v>43</v>
      </c>
      <c r="C26" t="s">
        <v>35</v>
      </c>
      <c r="D26" t="s">
        <v>60</v>
      </c>
      <c r="E26" t="s">
        <v>37</v>
      </c>
      <c r="F26" t="s">
        <v>38</v>
      </c>
      <c r="G26" t="s">
        <v>61</v>
      </c>
      <c r="H26" t="s">
        <v>62</v>
      </c>
      <c r="I26" t="s">
        <v>63</v>
      </c>
      <c r="J26" t="s">
        <v>20</v>
      </c>
      <c r="K26" t="s">
        <v>41</v>
      </c>
      <c r="L26" t="s">
        <v>15</v>
      </c>
      <c r="M26" s="5">
        <v>15000</v>
      </c>
      <c r="N26"/>
      <c r="O26"/>
      <c r="P26"/>
    </row>
    <row r="27" spans="1:16" x14ac:dyDescent="0.2">
      <c r="A27" t="s">
        <v>42</v>
      </c>
      <c r="B27" t="s">
        <v>43</v>
      </c>
      <c r="C27" t="s">
        <v>35</v>
      </c>
      <c r="D27" t="s">
        <v>60</v>
      </c>
      <c r="E27" t="s">
        <v>37</v>
      </c>
      <c r="F27" t="s">
        <v>38</v>
      </c>
      <c r="G27" t="s">
        <v>61</v>
      </c>
      <c r="H27" t="s">
        <v>62</v>
      </c>
      <c r="I27" t="s">
        <v>63</v>
      </c>
      <c r="J27" t="s">
        <v>20</v>
      </c>
      <c r="K27" t="s">
        <v>41</v>
      </c>
      <c r="L27" t="s">
        <v>14</v>
      </c>
      <c r="M27" s="5">
        <v>11979420</v>
      </c>
      <c r="N27" s="5">
        <v>11878420</v>
      </c>
      <c r="O27" s="5">
        <v>1171164.01</v>
      </c>
      <c r="P27" s="5">
        <v>1171164.01</v>
      </c>
    </row>
    <row r="28" spans="1:16" x14ac:dyDescent="0.2">
      <c r="A28" t="s">
        <v>42</v>
      </c>
      <c r="B28" t="s">
        <v>43</v>
      </c>
      <c r="C28" t="s">
        <v>35</v>
      </c>
      <c r="D28" t="s">
        <v>64</v>
      </c>
      <c r="E28" t="s">
        <v>37</v>
      </c>
      <c r="F28" t="s">
        <v>38</v>
      </c>
      <c r="G28" t="s">
        <v>65</v>
      </c>
      <c r="H28" t="s">
        <v>66</v>
      </c>
      <c r="I28" t="s">
        <v>11</v>
      </c>
      <c r="J28" t="s">
        <v>20</v>
      </c>
      <c r="K28" t="s">
        <v>41</v>
      </c>
      <c r="L28" t="s">
        <v>14</v>
      </c>
      <c r="M28" s="5">
        <v>7036.18</v>
      </c>
      <c r="N28" s="5">
        <v>7036.18</v>
      </c>
      <c r="O28" s="5">
        <v>7036.18</v>
      </c>
      <c r="P28" s="5">
        <v>7036.18</v>
      </c>
    </row>
    <row r="29" spans="1:16" x14ac:dyDescent="0.2">
      <c r="A29" t="s">
        <v>42</v>
      </c>
      <c r="B29" t="s">
        <v>43</v>
      </c>
      <c r="C29" t="s">
        <v>35</v>
      </c>
      <c r="D29" t="s">
        <v>64</v>
      </c>
      <c r="E29" t="s">
        <v>37</v>
      </c>
      <c r="F29" t="s">
        <v>38</v>
      </c>
      <c r="G29" t="s">
        <v>67</v>
      </c>
      <c r="H29" t="s">
        <v>68</v>
      </c>
      <c r="I29" t="s">
        <v>11</v>
      </c>
      <c r="J29" t="s">
        <v>20</v>
      </c>
      <c r="K29" t="s">
        <v>41</v>
      </c>
      <c r="L29" t="s">
        <v>14</v>
      </c>
      <c r="M29" s="5">
        <v>2063448</v>
      </c>
      <c r="N29" s="5">
        <v>2063448</v>
      </c>
      <c r="O29" s="5">
        <v>340413</v>
      </c>
      <c r="P29" s="5">
        <v>340413</v>
      </c>
    </row>
    <row r="30" spans="1:16" x14ac:dyDescent="0.2">
      <c r="A30" t="s">
        <v>42</v>
      </c>
      <c r="B30" t="s">
        <v>43</v>
      </c>
      <c r="C30" t="s">
        <v>35</v>
      </c>
      <c r="D30" t="s">
        <v>64</v>
      </c>
      <c r="E30" t="s">
        <v>37</v>
      </c>
      <c r="F30" t="s">
        <v>38</v>
      </c>
      <c r="G30" t="s">
        <v>69</v>
      </c>
      <c r="H30" t="s">
        <v>70</v>
      </c>
      <c r="I30" t="s">
        <v>11</v>
      </c>
      <c r="J30" t="s">
        <v>20</v>
      </c>
      <c r="K30" t="s">
        <v>41</v>
      </c>
      <c r="L30" t="s">
        <v>14</v>
      </c>
      <c r="M30" s="5">
        <v>1485000</v>
      </c>
      <c r="N30" s="5">
        <v>1485000</v>
      </c>
      <c r="O30" s="5">
        <v>181811.62</v>
      </c>
      <c r="P30" s="5">
        <v>181811.62</v>
      </c>
    </row>
    <row r="31" spans="1:16" x14ac:dyDescent="0.2">
      <c r="A31" t="s">
        <v>42</v>
      </c>
      <c r="B31" t="s">
        <v>43</v>
      </c>
      <c r="C31" t="s">
        <v>35</v>
      </c>
      <c r="D31" t="s">
        <v>64</v>
      </c>
      <c r="E31" t="s">
        <v>37</v>
      </c>
      <c r="F31" t="s">
        <v>38</v>
      </c>
      <c r="G31" t="s">
        <v>71</v>
      </c>
      <c r="H31" t="s">
        <v>72</v>
      </c>
      <c r="I31" t="s">
        <v>11</v>
      </c>
      <c r="J31" t="s">
        <v>20</v>
      </c>
      <c r="K31" t="s">
        <v>41</v>
      </c>
      <c r="L31" t="s">
        <v>14</v>
      </c>
      <c r="M31" s="5">
        <v>19423248</v>
      </c>
      <c r="N31" s="5">
        <v>19423248</v>
      </c>
      <c r="O31" s="5">
        <v>3274376.47</v>
      </c>
      <c r="P31" s="5">
        <v>3274376.47</v>
      </c>
    </row>
    <row r="32" spans="1:16" x14ac:dyDescent="0.2">
      <c r="A32" t="s">
        <v>42</v>
      </c>
      <c r="B32" t="s">
        <v>43</v>
      </c>
      <c r="C32" t="s">
        <v>35</v>
      </c>
      <c r="D32" t="s">
        <v>145</v>
      </c>
      <c r="E32" t="s">
        <v>37</v>
      </c>
      <c r="F32" t="s">
        <v>38</v>
      </c>
      <c r="G32" t="s">
        <v>52</v>
      </c>
      <c r="H32" t="s">
        <v>53</v>
      </c>
      <c r="I32" t="s">
        <v>11</v>
      </c>
      <c r="J32" t="s">
        <v>20</v>
      </c>
      <c r="K32" t="s">
        <v>41</v>
      </c>
      <c r="L32" t="s">
        <v>11</v>
      </c>
      <c r="M32" s="5">
        <v>10178653.92</v>
      </c>
      <c r="N32" s="5">
        <v>10178653.92</v>
      </c>
      <c r="O32" s="5">
        <v>10175230.68</v>
      </c>
      <c r="P32" s="5">
        <v>10175230.68</v>
      </c>
    </row>
    <row r="33" spans="1:16" x14ac:dyDescent="0.2">
      <c r="A33" t="s">
        <v>42</v>
      </c>
      <c r="B33" t="s">
        <v>43</v>
      </c>
      <c r="C33" t="s">
        <v>73</v>
      </c>
      <c r="D33" t="s">
        <v>74</v>
      </c>
      <c r="E33" t="s">
        <v>75</v>
      </c>
      <c r="F33" t="s">
        <v>76</v>
      </c>
      <c r="G33" t="s">
        <v>77</v>
      </c>
      <c r="H33" t="s">
        <v>120</v>
      </c>
      <c r="I33" t="s">
        <v>63</v>
      </c>
      <c r="J33" t="s">
        <v>19</v>
      </c>
      <c r="K33" t="s">
        <v>79</v>
      </c>
      <c r="L33" t="s">
        <v>11</v>
      </c>
      <c r="M33" s="5">
        <v>18616545.219999999</v>
      </c>
      <c r="N33" s="5">
        <v>18616545.219999999</v>
      </c>
      <c r="O33" s="5">
        <v>18616545.219999999</v>
      </c>
      <c r="P33" s="5">
        <v>18345545.829999998</v>
      </c>
    </row>
    <row r="34" spans="1:16" x14ac:dyDescent="0.2">
      <c r="M34" s="1">
        <f>SUM(M10:M33)</f>
        <v>238864222.72999999</v>
      </c>
      <c r="N34" s="1">
        <f>SUM(N10:N33)</f>
        <v>174655001.45999998</v>
      </c>
      <c r="O34" s="1">
        <f>SUM(O10:O33)</f>
        <v>109107153.18000001</v>
      </c>
      <c r="P34" s="1">
        <f>SUM(P10:P33)</f>
        <v>105543326.18000002</v>
      </c>
    </row>
  </sheetData>
  <mergeCells count="1">
    <mergeCell ref="A4:P4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"/>
  <sheetViews>
    <sheetView topLeftCell="A4" zoomScaleNormal="100" workbookViewId="0">
      <selection activeCell="A36" sqref="A36:J36"/>
    </sheetView>
  </sheetViews>
  <sheetFormatPr defaultRowHeight="12.75" x14ac:dyDescent="0.2"/>
  <cols>
    <col min="13" max="16" width="13.85546875" bestFit="1" customWidth="1"/>
  </cols>
  <sheetData>
    <row r="1" spans="1:16" x14ac:dyDescent="0.2">
      <c r="A1" t="s">
        <v>121</v>
      </c>
    </row>
    <row r="3" spans="1:16" x14ac:dyDescent="0.2">
      <c r="A3" t="s">
        <v>122</v>
      </c>
    </row>
    <row r="4" spans="1:16" x14ac:dyDescent="0.2">
      <c r="A4" s="82" t="s">
        <v>147</v>
      </c>
      <c r="B4" s="82"/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</row>
    <row r="7" spans="1:16" x14ac:dyDescent="0.2">
      <c r="A7" t="s">
        <v>23</v>
      </c>
      <c r="C7" t="s">
        <v>24</v>
      </c>
      <c r="D7" t="s">
        <v>25</v>
      </c>
      <c r="E7" t="s">
        <v>26</v>
      </c>
      <c r="G7" t="s">
        <v>27</v>
      </c>
      <c r="I7" t="s">
        <v>28</v>
      </c>
      <c r="J7" t="s">
        <v>29</v>
      </c>
      <c r="K7" t="s">
        <v>30</v>
      </c>
      <c r="L7" t="s">
        <v>31</v>
      </c>
      <c r="M7" t="s">
        <v>32</v>
      </c>
      <c r="N7" t="s">
        <v>127</v>
      </c>
      <c r="O7" t="s">
        <v>128</v>
      </c>
      <c r="P7" t="s">
        <v>129</v>
      </c>
    </row>
    <row r="8" spans="1:16" x14ac:dyDescent="0.2">
      <c r="M8" t="s">
        <v>33</v>
      </c>
      <c r="N8" t="s">
        <v>130</v>
      </c>
      <c r="O8" t="s">
        <v>131</v>
      </c>
      <c r="P8" t="s">
        <v>132</v>
      </c>
    </row>
    <row r="9" spans="1:16" x14ac:dyDescent="0.2">
      <c r="L9" t="s">
        <v>34</v>
      </c>
      <c r="M9" t="s">
        <v>133</v>
      </c>
      <c r="N9" t="s">
        <v>133</v>
      </c>
      <c r="O9" t="s">
        <v>133</v>
      </c>
      <c r="P9" t="s">
        <v>133</v>
      </c>
    </row>
    <row r="10" spans="1:16" x14ac:dyDescent="0.2">
      <c r="A10" t="s">
        <v>42</v>
      </c>
      <c r="B10" t="s">
        <v>43</v>
      </c>
      <c r="C10" t="s">
        <v>35</v>
      </c>
      <c r="D10" t="s">
        <v>44</v>
      </c>
      <c r="E10" t="s">
        <v>37</v>
      </c>
      <c r="F10" t="s">
        <v>38</v>
      </c>
      <c r="G10" t="s">
        <v>45</v>
      </c>
      <c r="H10" t="s">
        <v>46</v>
      </c>
      <c r="I10" t="s">
        <v>11</v>
      </c>
      <c r="J10" t="s">
        <v>20</v>
      </c>
      <c r="K10" t="s">
        <v>41</v>
      </c>
      <c r="L10" t="s">
        <v>14</v>
      </c>
      <c r="M10" s="5">
        <v>15000</v>
      </c>
      <c r="N10" s="5">
        <v>15000</v>
      </c>
    </row>
    <row r="11" spans="1:16" x14ac:dyDescent="0.2">
      <c r="A11" t="s">
        <v>42</v>
      </c>
      <c r="B11" t="s">
        <v>43</v>
      </c>
      <c r="C11" t="s">
        <v>35</v>
      </c>
      <c r="D11" t="s">
        <v>44</v>
      </c>
      <c r="E11" t="s">
        <v>37</v>
      </c>
      <c r="F11" t="s">
        <v>38</v>
      </c>
      <c r="G11" t="s">
        <v>47</v>
      </c>
      <c r="H11" t="s">
        <v>48</v>
      </c>
      <c r="I11" t="s">
        <v>11</v>
      </c>
      <c r="J11" t="s">
        <v>20</v>
      </c>
      <c r="K11" t="s">
        <v>41</v>
      </c>
      <c r="L11" t="s">
        <v>15</v>
      </c>
      <c r="M11" s="5">
        <v>2184875</v>
      </c>
      <c r="N11" s="5">
        <v>14976.06</v>
      </c>
    </row>
    <row r="12" spans="1:16" x14ac:dyDescent="0.2">
      <c r="A12" t="s">
        <v>42</v>
      </c>
      <c r="B12" t="s">
        <v>43</v>
      </c>
      <c r="C12" t="s">
        <v>35</v>
      </c>
      <c r="D12" t="s">
        <v>44</v>
      </c>
      <c r="E12" t="s">
        <v>37</v>
      </c>
      <c r="F12" t="s">
        <v>38</v>
      </c>
      <c r="G12" t="s">
        <v>47</v>
      </c>
      <c r="H12" t="s">
        <v>48</v>
      </c>
      <c r="I12" t="s">
        <v>11</v>
      </c>
      <c r="J12" t="s">
        <v>20</v>
      </c>
      <c r="K12" t="s">
        <v>41</v>
      </c>
      <c r="L12" t="s">
        <v>14</v>
      </c>
      <c r="M12" s="5">
        <v>43419953</v>
      </c>
      <c r="N12" s="5">
        <v>35137651.149999999</v>
      </c>
      <c r="O12" s="5">
        <v>6487187.7800000003</v>
      </c>
      <c r="P12" s="5">
        <v>5396199.5</v>
      </c>
    </row>
    <row r="13" spans="1:16" x14ac:dyDescent="0.2">
      <c r="A13" t="s">
        <v>42</v>
      </c>
      <c r="B13" t="s">
        <v>43</v>
      </c>
      <c r="C13" t="s">
        <v>35</v>
      </c>
      <c r="D13" t="s">
        <v>44</v>
      </c>
      <c r="E13" t="s">
        <v>37</v>
      </c>
      <c r="F13" t="s">
        <v>38</v>
      </c>
      <c r="G13" t="s">
        <v>47</v>
      </c>
      <c r="H13" t="s">
        <v>48</v>
      </c>
      <c r="I13" t="s">
        <v>11</v>
      </c>
      <c r="J13" t="s">
        <v>21</v>
      </c>
      <c r="K13" t="s">
        <v>49</v>
      </c>
      <c r="L13" t="s">
        <v>14</v>
      </c>
      <c r="M13" s="5">
        <v>6790890</v>
      </c>
      <c r="N13" s="5">
        <v>5262594.93</v>
      </c>
      <c r="O13" s="5">
        <v>1381131.07</v>
      </c>
      <c r="P13" s="5">
        <v>1257195.6399999999</v>
      </c>
    </row>
    <row r="14" spans="1:16" x14ac:dyDescent="0.2">
      <c r="A14" t="s">
        <v>42</v>
      </c>
      <c r="B14" t="s">
        <v>43</v>
      </c>
      <c r="C14" t="s">
        <v>35</v>
      </c>
      <c r="D14" t="s">
        <v>44</v>
      </c>
      <c r="E14" t="s">
        <v>37</v>
      </c>
      <c r="F14" t="s">
        <v>38</v>
      </c>
      <c r="G14" t="s">
        <v>47</v>
      </c>
      <c r="H14" t="s">
        <v>48</v>
      </c>
      <c r="I14" t="s">
        <v>11</v>
      </c>
      <c r="J14" t="s">
        <v>22</v>
      </c>
      <c r="K14" t="s">
        <v>50</v>
      </c>
      <c r="L14" t="s">
        <v>14</v>
      </c>
      <c r="M14" s="5">
        <v>800000</v>
      </c>
    </row>
    <row r="15" spans="1:16" x14ac:dyDescent="0.2">
      <c r="A15" t="s">
        <v>42</v>
      </c>
      <c r="B15" t="s">
        <v>43</v>
      </c>
      <c r="C15" t="s">
        <v>35</v>
      </c>
      <c r="D15" t="s">
        <v>44</v>
      </c>
      <c r="E15" t="s">
        <v>37</v>
      </c>
      <c r="F15" t="s">
        <v>38</v>
      </c>
      <c r="G15" t="s">
        <v>47</v>
      </c>
      <c r="H15" t="s">
        <v>48</v>
      </c>
      <c r="I15" t="s">
        <v>11</v>
      </c>
      <c r="J15" t="s">
        <v>77</v>
      </c>
      <c r="K15" t="s">
        <v>123</v>
      </c>
      <c r="L15" t="s">
        <v>15</v>
      </c>
      <c r="M15" s="5">
        <v>4951378</v>
      </c>
    </row>
    <row r="16" spans="1:16" x14ac:dyDescent="0.2">
      <c r="A16" t="s">
        <v>42</v>
      </c>
      <c r="B16" t="s">
        <v>43</v>
      </c>
      <c r="C16" t="s">
        <v>35</v>
      </c>
      <c r="D16" t="s">
        <v>44</v>
      </c>
      <c r="E16" t="s">
        <v>37</v>
      </c>
      <c r="F16" t="s">
        <v>38</v>
      </c>
      <c r="G16" t="s">
        <v>47</v>
      </c>
      <c r="H16" t="s">
        <v>48</v>
      </c>
      <c r="I16" t="s">
        <v>11</v>
      </c>
      <c r="J16" t="s">
        <v>77</v>
      </c>
      <c r="K16" t="s">
        <v>123</v>
      </c>
      <c r="L16" t="s">
        <v>14</v>
      </c>
      <c r="M16" s="5">
        <v>175000</v>
      </c>
    </row>
    <row r="17" spans="1:16" x14ac:dyDescent="0.2">
      <c r="A17" t="s">
        <v>42</v>
      </c>
      <c r="B17" t="s">
        <v>43</v>
      </c>
      <c r="C17" t="s">
        <v>35</v>
      </c>
      <c r="D17" t="s">
        <v>51</v>
      </c>
      <c r="E17" t="s">
        <v>37</v>
      </c>
      <c r="F17" t="s">
        <v>38</v>
      </c>
      <c r="G17" t="s">
        <v>139</v>
      </c>
      <c r="H17" t="s">
        <v>140</v>
      </c>
      <c r="I17" t="s">
        <v>11</v>
      </c>
      <c r="J17" t="s">
        <v>20</v>
      </c>
      <c r="K17" t="s">
        <v>41</v>
      </c>
      <c r="L17" t="s">
        <v>13</v>
      </c>
      <c r="M17" s="5">
        <v>0</v>
      </c>
    </row>
    <row r="18" spans="1:16" x14ac:dyDescent="0.2">
      <c r="A18" t="s">
        <v>42</v>
      </c>
      <c r="B18" t="s">
        <v>43</v>
      </c>
      <c r="C18" t="s">
        <v>35</v>
      </c>
      <c r="D18" t="s">
        <v>51</v>
      </c>
      <c r="E18" t="s">
        <v>37</v>
      </c>
      <c r="F18" t="s">
        <v>38</v>
      </c>
      <c r="G18" t="s">
        <v>139</v>
      </c>
      <c r="H18" t="s">
        <v>140</v>
      </c>
      <c r="I18" t="s">
        <v>11</v>
      </c>
      <c r="J18" t="s">
        <v>141</v>
      </c>
      <c r="K18" t="s">
        <v>142</v>
      </c>
      <c r="L18" t="s">
        <v>13</v>
      </c>
      <c r="M18" s="5">
        <v>0</v>
      </c>
    </row>
    <row r="19" spans="1:16" x14ac:dyDescent="0.2">
      <c r="A19" t="s">
        <v>42</v>
      </c>
      <c r="B19" t="s">
        <v>43</v>
      </c>
      <c r="C19" t="s">
        <v>35</v>
      </c>
      <c r="D19" t="s">
        <v>51</v>
      </c>
      <c r="E19" t="s">
        <v>37</v>
      </c>
      <c r="F19" t="s">
        <v>38</v>
      </c>
      <c r="G19" t="s">
        <v>143</v>
      </c>
      <c r="H19" t="s">
        <v>125</v>
      </c>
      <c r="I19" t="s">
        <v>11</v>
      </c>
      <c r="J19" t="s">
        <v>20</v>
      </c>
      <c r="K19" t="s">
        <v>41</v>
      </c>
      <c r="L19" t="s">
        <v>13</v>
      </c>
      <c r="M19" s="5">
        <v>900000</v>
      </c>
    </row>
    <row r="20" spans="1:16" x14ac:dyDescent="0.2">
      <c r="A20" t="s">
        <v>42</v>
      </c>
      <c r="B20" t="s">
        <v>43</v>
      </c>
      <c r="C20" t="s">
        <v>35</v>
      </c>
      <c r="D20" t="s">
        <v>51</v>
      </c>
      <c r="E20" t="s">
        <v>37</v>
      </c>
      <c r="F20" t="s">
        <v>38</v>
      </c>
      <c r="G20" t="s">
        <v>143</v>
      </c>
      <c r="H20" t="s">
        <v>125</v>
      </c>
      <c r="I20" t="s">
        <v>11</v>
      </c>
      <c r="J20" t="s">
        <v>77</v>
      </c>
      <c r="K20" t="s">
        <v>123</v>
      </c>
      <c r="L20" t="s">
        <v>13</v>
      </c>
      <c r="M20" s="5">
        <v>9000000</v>
      </c>
    </row>
    <row r="21" spans="1:16" x14ac:dyDescent="0.2">
      <c r="A21" t="s">
        <v>42</v>
      </c>
      <c r="B21" t="s">
        <v>43</v>
      </c>
      <c r="C21" t="s">
        <v>35</v>
      </c>
      <c r="D21" t="s">
        <v>51</v>
      </c>
      <c r="E21" t="s">
        <v>37</v>
      </c>
      <c r="F21" t="s">
        <v>38</v>
      </c>
      <c r="G21" t="s">
        <v>144</v>
      </c>
      <c r="H21" t="s">
        <v>56</v>
      </c>
      <c r="I21" t="s">
        <v>11</v>
      </c>
      <c r="J21" t="s">
        <v>20</v>
      </c>
      <c r="K21" t="s">
        <v>41</v>
      </c>
      <c r="L21" t="s">
        <v>15</v>
      </c>
      <c r="M21" s="5">
        <v>2500000</v>
      </c>
    </row>
    <row r="22" spans="1:16" x14ac:dyDescent="0.2">
      <c r="A22" t="s">
        <v>42</v>
      </c>
      <c r="B22" t="s">
        <v>43</v>
      </c>
      <c r="C22" t="s">
        <v>35</v>
      </c>
      <c r="D22" t="s">
        <v>51</v>
      </c>
      <c r="E22" t="s">
        <v>37</v>
      </c>
      <c r="F22" t="s">
        <v>38</v>
      </c>
      <c r="G22" t="s">
        <v>54</v>
      </c>
      <c r="H22" t="s">
        <v>118</v>
      </c>
      <c r="I22" t="s">
        <v>11</v>
      </c>
      <c r="J22" t="s">
        <v>20</v>
      </c>
      <c r="K22" t="s">
        <v>41</v>
      </c>
      <c r="L22" t="s">
        <v>11</v>
      </c>
      <c r="M22" s="5">
        <v>101141508.23</v>
      </c>
      <c r="N22" s="5">
        <v>98826524.370000005</v>
      </c>
      <c r="O22" s="5">
        <v>98810613.870000005</v>
      </c>
      <c r="P22" s="5">
        <v>97582879.239999995</v>
      </c>
    </row>
    <row r="23" spans="1:16" x14ac:dyDescent="0.2">
      <c r="A23" t="s">
        <v>42</v>
      </c>
      <c r="B23" t="s">
        <v>43</v>
      </c>
      <c r="C23" t="s">
        <v>35</v>
      </c>
      <c r="D23" t="s">
        <v>51</v>
      </c>
      <c r="E23" t="s">
        <v>37</v>
      </c>
      <c r="F23" t="s">
        <v>38</v>
      </c>
      <c r="G23" t="s">
        <v>126</v>
      </c>
      <c r="H23" t="s">
        <v>119</v>
      </c>
      <c r="I23" t="s">
        <v>11</v>
      </c>
      <c r="J23" t="s">
        <v>20</v>
      </c>
      <c r="K23" t="s">
        <v>41</v>
      </c>
      <c r="L23" t="s">
        <v>14</v>
      </c>
      <c r="M23" s="5">
        <v>2303742</v>
      </c>
      <c r="N23" s="5">
        <v>570283.53</v>
      </c>
      <c r="O23" s="5">
        <v>570283.53</v>
      </c>
      <c r="P23" s="5">
        <v>570283.53</v>
      </c>
    </row>
    <row r="24" spans="1:16" x14ac:dyDescent="0.2">
      <c r="A24" t="s">
        <v>42</v>
      </c>
      <c r="B24" t="s">
        <v>43</v>
      </c>
      <c r="C24" t="s">
        <v>35</v>
      </c>
      <c r="D24" t="s">
        <v>36</v>
      </c>
      <c r="E24" t="s">
        <v>37</v>
      </c>
      <c r="F24" t="s">
        <v>38</v>
      </c>
      <c r="G24" t="s">
        <v>39</v>
      </c>
      <c r="H24" t="s">
        <v>40</v>
      </c>
      <c r="I24" t="s">
        <v>11</v>
      </c>
      <c r="J24" t="s">
        <v>20</v>
      </c>
      <c r="K24" t="s">
        <v>41</v>
      </c>
      <c r="L24" t="s">
        <v>14</v>
      </c>
      <c r="M24" s="5">
        <v>660997</v>
      </c>
      <c r="N24" s="5">
        <v>543888.19999999995</v>
      </c>
      <c r="O24" s="5">
        <v>147191.20000000001</v>
      </c>
      <c r="P24" s="5">
        <v>147191.20000000001</v>
      </c>
    </row>
    <row r="25" spans="1:16" x14ac:dyDescent="0.2">
      <c r="A25" t="s">
        <v>42</v>
      </c>
      <c r="B25" t="s">
        <v>43</v>
      </c>
      <c r="C25" t="s">
        <v>35</v>
      </c>
      <c r="D25" t="s">
        <v>57</v>
      </c>
      <c r="E25" t="s">
        <v>37</v>
      </c>
      <c r="F25" t="s">
        <v>38</v>
      </c>
      <c r="G25" t="s">
        <v>58</v>
      </c>
      <c r="H25" t="s">
        <v>59</v>
      </c>
      <c r="I25" t="s">
        <v>11</v>
      </c>
      <c r="J25" t="s">
        <v>20</v>
      </c>
      <c r="K25" t="s">
        <v>41</v>
      </c>
      <c r="L25" t="s">
        <v>14</v>
      </c>
      <c r="M25" s="5">
        <v>432274</v>
      </c>
      <c r="N25" s="5">
        <v>420233</v>
      </c>
      <c r="O25" s="5">
        <v>80863.960000000006</v>
      </c>
      <c r="P25" s="5">
        <v>40431.980000000003</v>
      </c>
    </row>
    <row r="26" spans="1:16" x14ac:dyDescent="0.2">
      <c r="A26" t="s">
        <v>42</v>
      </c>
      <c r="B26" t="s">
        <v>43</v>
      </c>
      <c r="C26" t="s">
        <v>35</v>
      </c>
      <c r="D26" t="s">
        <v>60</v>
      </c>
      <c r="E26" t="s">
        <v>37</v>
      </c>
      <c r="F26" t="s">
        <v>38</v>
      </c>
      <c r="G26" t="s">
        <v>61</v>
      </c>
      <c r="H26" t="s">
        <v>62</v>
      </c>
      <c r="I26" t="s">
        <v>63</v>
      </c>
      <c r="J26" t="s">
        <v>20</v>
      </c>
      <c r="K26" t="s">
        <v>41</v>
      </c>
      <c r="L26" t="s">
        <v>15</v>
      </c>
      <c r="M26" s="5">
        <v>15000</v>
      </c>
    </row>
    <row r="27" spans="1:16" x14ac:dyDescent="0.2">
      <c r="A27" t="s">
        <v>42</v>
      </c>
      <c r="B27" t="s">
        <v>43</v>
      </c>
      <c r="C27" t="s">
        <v>35</v>
      </c>
      <c r="D27" t="s">
        <v>60</v>
      </c>
      <c r="E27" t="s">
        <v>37</v>
      </c>
      <c r="F27" t="s">
        <v>38</v>
      </c>
      <c r="G27" t="s">
        <v>61</v>
      </c>
      <c r="H27" t="s">
        <v>62</v>
      </c>
      <c r="I27" t="s">
        <v>63</v>
      </c>
      <c r="J27" t="s">
        <v>20</v>
      </c>
      <c r="K27" t="s">
        <v>41</v>
      </c>
      <c r="L27" t="s">
        <v>14</v>
      </c>
      <c r="M27" s="5">
        <v>11979420</v>
      </c>
      <c r="N27" s="5">
        <v>11883148.859999999</v>
      </c>
      <c r="O27" s="5">
        <v>2302124.58</v>
      </c>
      <c r="P27" s="5">
        <v>2302124.58</v>
      </c>
    </row>
    <row r="28" spans="1:16" x14ac:dyDescent="0.2">
      <c r="A28" t="s">
        <v>42</v>
      </c>
      <c r="B28" t="s">
        <v>43</v>
      </c>
      <c r="C28" t="s">
        <v>35</v>
      </c>
      <c r="D28" t="s">
        <v>64</v>
      </c>
      <c r="E28" t="s">
        <v>37</v>
      </c>
      <c r="F28" t="s">
        <v>38</v>
      </c>
      <c r="G28" t="s">
        <v>65</v>
      </c>
      <c r="H28" t="s">
        <v>66</v>
      </c>
      <c r="I28" t="s">
        <v>11</v>
      </c>
      <c r="J28" t="s">
        <v>20</v>
      </c>
      <c r="K28" t="s">
        <v>41</v>
      </c>
      <c r="L28" t="s">
        <v>14</v>
      </c>
      <c r="M28" s="5">
        <v>17478.87</v>
      </c>
      <c r="N28" s="5">
        <v>17478.87</v>
      </c>
      <c r="O28" s="5">
        <v>17478.87</v>
      </c>
      <c r="P28" s="5">
        <v>17478.87</v>
      </c>
    </row>
    <row r="29" spans="1:16" x14ac:dyDescent="0.2">
      <c r="A29" t="s">
        <v>42</v>
      </c>
      <c r="B29" t="s">
        <v>43</v>
      </c>
      <c r="C29" t="s">
        <v>35</v>
      </c>
      <c r="D29" t="s">
        <v>64</v>
      </c>
      <c r="E29" t="s">
        <v>37</v>
      </c>
      <c r="F29" t="s">
        <v>38</v>
      </c>
      <c r="G29" t="s">
        <v>67</v>
      </c>
      <c r="H29" t="s">
        <v>68</v>
      </c>
      <c r="I29" t="s">
        <v>11</v>
      </c>
      <c r="J29" t="s">
        <v>20</v>
      </c>
      <c r="K29" t="s">
        <v>41</v>
      </c>
      <c r="L29" t="s">
        <v>14</v>
      </c>
      <c r="M29" s="5">
        <v>2063448</v>
      </c>
      <c r="N29" s="5">
        <v>2063448</v>
      </c>
      <c r="O29" s="5">
        <v>513066</v>
      </c>
      <c r="P29" s="5">
        <v>513066</v>
      </c>
    </row>
    <row r="30" spans="1:16" x14ac:dyDescent="0.2">
      <c r="A30" t="s">
        <v>42</v>
      </c>
      <c r="B30" t="s">
        <v>43</v>
      </c>
      <c r="C30" t="s">
        <v>35</v>
      </c>
      <c r="D30" t="s">
        <v>64</v>
      </c>
      <c r="E30" t="s">
        <v>37</v>
      </c>
      <c r="F30" t="s">
        <v>38</v>
      </c>
      <c r="G30" t="s">
        <v>69</v>
      </c>
      <c r="H30" t="s">
        <v>70</v>
      </c>
      <c r="I30" t="s">
        <v>11</v>
      </c>
      <c r="J30" t="s">
        <v>20</v>
      </c>
      <c r="K30" t="s">
        <v>41</v>
      </c>
      <c r="L30" t="s">
        <v>14</v>
      </c>
      <c r="M30" s="5">
        <v>1485000</v>
      </c>
      <c r="N30" s="5">
        <v>1485000</v>
      </c>
      <c r="O30" s="5">
        <v>276274.31</v>
      </c>
      <c r="P30" s="5">
        <v>276274.31</v>
      </c>
    </row>
    <row r="31" spans="1:16" x14ac:dyDescent="0.2">
      <c r="A31" t="s">
        <v>42</v>
      </c>
      <c r="B31" t="s">
        <v>43</v>
      </c>
      <c r="C31" t="s">
        <v>35</v>
      </c>
      <c r="D31" t="s">
        <v>64</v>
      </c>
      <c r="E31" t="s">
        <v>37</v>
      </c>
      <c r="F31" t="s">
        <v>38</v>
      </c>
      <c r="G31" t="s">
        <v>71</v>
      </c>
      <c r="H31" t="s">
        <v>72</v>
      </c>
      <c r="I31" t="s">
        <v>11</v>
      </c>
      <c r="J31" t="s">
        <v>20</v>
      </c>
      <c r="K31" t="s">
        <v>41</v>
      </c>
      <c r="L31" t="s">
        <v>14</v>
      </c>
      <c r="M31" s="5">
        <v>19423248</v>
      </c>
      <c r="N31" s="5">
        <v>19423248</v>
      </c>
      <c r="O31" s="5">
        <v>4896034.54</v>
      </c>
      <c r="P31" s="5">
        <v>4896034.54</v>
      </c>
    </row>
    <row r="32" spans="1:16" x14ac:dyDescent="0.2">
      <c r="A32" t="s">
        <v>42</v>
      </c>
      <c r="B32" t="s">
        <v>43</v>
      </c>
      <c r="C32" t="s">
        <v>35</v>
      </c>
      <c r="D32" t="s">
        <v>145</v>
      </c>
      <c r="E32" t="s">
        <v>37</v>
      </c>
      <c r="F32" t="s">
        <v>38</v>
      </c>
      <c r="G32" t="s">
        <v>52</v>
      </c>
      <c r="H32" t="s">
        <v>53</v>
      </c>
      <c r="I32" t="s">
        <v>11</v>
      </c>
      <c r="J32" t="s">
        <v>20</v>
      </c>
      <c r="K32" t="s">
        <v>41</v>
      </c>
      <c r="L32" t="s">
        <v>11</v>
      </c>
      <c r="M32" s="5">
        <v>15179588.43</v>
      </c>
      <c r="N32" s="5">
        <v>15179588.43</v>
      </c>
      <c r="O32" s="5">
        <v>15179588.43</v>
      </c>
      <c r="P32" s="5">
        <v>15179588.43</v>
      </c>
    </row>
    <row r="33" spans="1:16" x14ac:dyDescent="0.2">
      <c r="A33" t="s">
        <v>42</v>
      </c>
      <c r="B33" t="s">
        <v>43</v>
      </c>
      <c r="C33" t="s">
        <v>73</v>
      </c>
      <c r="D33" t="s">
        <v>74</v>
      </c>
      <c r="E33" t="s">
        <v>75</v>
      </c>
      <c r="F33" t="s">
        <v>76</v>
      </c>
      <c r="G33" t="s">
        <v>77</v>
      </c>
      <c r="H33" t="s">
        <v>120</v>
      </c>
      <c r="I33" t="s">
        <v>63</v>
      </c>
      <c r="J33" t="s">
        <v>19</v>
      </c>
      <c r="K33" t="s">
        <v>79</v>
      </c>
      <c r="L33" t="s">
        <v>11</v>
      </c>
      <c r="M33" s="5">
        <v>26134843.620000001</v>
      </c>
      <c r="N33" s="5">
        <v>26134843.620000001</v>
      </c>
      <c r="O33" s="5">
        <v>26134843.620000001</v>
      </c>
      <c r="P33" s="5">
        <v>25818328.399999999</v>
      </c>
    </row>
    <row r="35" spans="1:16" x14ac:dyDescent="0.2">
      <c r="M35" s="56">
        <f>SUM(M10:M34)</f>
        <v>251573644.15000004</v>
      </c>
      <c r="N35" s="56">
        <f>SUM(N10:N34)</f>
        <v>216977907.01999998</v>
      </c>
      <c r="O35" s="56">
        <f>SUM(O10:O34)</f>
        <v>156796681.76000002</v>
      </c>
      <c r="P35" s="56">
        <f>SUM(P10:P34)</f>
        <v>153997076.22000003</v>
      </c>
    </row>
  </sheetData>
  <mergeCells count="1">
    <mergeCell ref="A4:P4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topLeftCell="A13" zoomScaleNormal="100" workbookViewId="0">
      <selection activeCell="A36" sqref="A36:J36"/>
    </sheetView>
  </sheetViews>
  <sheetFormatPr defaultRowHeight="12.75" x14ac:dyDescent="0.2"/>
  <cols>
    <col min="13" max="14" width="14" bestFit="1" customWidth="1"/>
    <col min="15" max="16" width="13.85546875" bestFit="1" customWidth="1"/>
  </cols>
  <sheetData>
    <row r="1" spans="1:16" x14ac:dyDescent="0.2">
      <c r="A1" t="s">
        <v>121</v>
      </c>
    </row>
    <row r="3" spans="1:16" x14ac:dyDescent="0.2">
      <c r="A3" t="s">
        <v>122</v>
      </c>
    </row>
    <row r="4" spans="1:16" x14ac:dyDescent="0.2">
      <c r="A4" s="82" t="s">
        <v>148</v>
      </c>
      <c r="B4" s="82"/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</row>
    <row r="7" spans="1:16" x14ac:dyDescent="0.2">
      <c r="A7" t="s">
        <v>23</v>
      </c>
      <c r="C7" t="s">
        <v>24</v>
      </c>
      <c r="D7" t="s">
        <v>25</v>
      </c>
      <c r="E7" t="s">
        <v>26</v>
      </c>
      <c r="G7" t="s">
        <v>27</v>
      </c>
      <c r="I7" t="s">
        <v>28</v>
      </c>
      <c r="J7" t="s">
        <v>29</v>
      </c>
      <c r="K7" t="s">
        <v>30</v>
      </c>
      <c r="L7" t="s">
        <v>31</v>
      </c>
      <c r="M7" t="s">
        <v>32</v>
      </c>
      <c r="N7" t="s">
        <v>127</v>
      </c>
      <c r="O7" t="s">
        <v>128</v>
      </c>
      <c r="P7" t="s">
        <v>129</v>
      </c>
    </row>
    <row r="8" spans="1:16" x14ac:dyDescent="0.2">
      <c r="M8" t="s">
        <v>33</v>
      </c>
      <c r="N8" t="s">
        <v>130</v>
      </c>
      <c r="O8" t="s">
        <v>131</v>
      </c>
      <c r="P8" t="s">
        <v>132</v>
      </c>
    </row>
    <row r="9" spans="1:16" x14ac:dyDescent="0.2">
      <c r="L9" t="s">
        <v>34</v>
      </c>
      <c r="M9" t="s">
        <v>133</v>
      </c>
      <c r="N9" t="s">
        <v>133</v>
      </c>
      <c r="O9" t="s">
        <v>133</v>
      </c>
      <c r="P9" t="s">
        <v>133</v>
      </c>
    </row>
    <row r="10" spans="1:16" x14ac:dyDescent="0.2">
      <c r="A10" t="s">
        <v>42</v>
      </c>
      <c r="B10" t="s">
        <v>43</v>
      </c>
      <c r="C10" t="s">
        <v>35</v>
      </c>
      <c r="D10" t="s">
        <v>44</v>
      </c>
      <c r="E10" t="s">
        <v>37</v>
      </c>
      <c r="F10" t="s">
        <v>38</v>
      </c>
      <c r="G10" t="s">
        <v>45</v>
      </c>
      <c r="H10" t="s">
        <v>46</v>
      </c>
      <c r="I10" t="s">
        <v>11</v>
      </c>
      <c r="J10" t="s">
        <v>20</v>
      </c>
      <c r="K10" t="s">
        <v>41</v>
      </c>
      <c r="L10" t="s">
        <v>14</v>
      </c>
      <c r="M10" s="5">
        <v>15000</v>
      </c>
      <c r="N10" s="5">
        <v>15000</v>
      </c>
      <c r="O10" s="5">
        <v>1104.3</v>
      </c>
      <c r="P10" s="5">
        <v>1104.3</v>
      </c>
    </row>
    <row r="11" spans="1:16" x14ac:dyDescent="0.2">
      <c r="A11" t="s">
        <v>42</v>
      </c>
      <c r="B11" t="s">
        <v>43</v>
      </c>
      <c r="C11" t="s">
        <v>35</v>
      </c>
      <c r="D11" t="s">
        <v>44</v>
      </c>
      <c r="E11" t="s">
        <v>37</v>
      </c>
      <c r="F11" t="s">
        <v>38</v>
      </c>
      <c r="G11" t="s">
        <v>47</v>
      </c>
      <c r="H11" t="s">
        <v>48</v>
      </c>
      <c r="I11" t="s">
        <v>11</v>
      </c>
      <c r="J11" t="s">
        <v>20</v>
      </c>
      <c r="K11" t="s">
        <v>41</v>
      </c>
      <c r="L11" t="s">
        <v>15</v>
      </c>
      <c r="M11" s="5">
        <v>2184875</v>
      </c>
      <c r="N11" s="5">
        <v>47936.37</v>
      </c>
      <c r="O11" s="5">
        <v>624</v>
      </c>
      <c r="P11" s="5">
        <v>624</v>
      </c>
    </row>
    <row r="12" spans="1:16" x14ac:dyDescent="0.2">
      <c r="A12" t="s">
        <v>42</v>
      </c>
      <c r="B12" t="s">
        <v>43</v>
      </c>
      <c r="C12" t="s">
        <v>35</v>
      </c>
      <c r="D12" t="s">
        <v>44</v>
      </c>
      <c r="E12" t="s">
        <v>37</v>
      </c>
      <c r="F12" t="s">
        <v>38</v>
      </c>
      <c r="G12" t="s">
        <v>47</v>
      </c>
      <c r="H12" t="s">
        <v>48</v>
      </c>
      <c r="I12" t="s">
        <v>11</v>
      </c>
      <c r="J12" t="s">
        <v>20</v>
      </c>
      <c r="K12" t="s">
        <v>41</v>
      </c>
      <c r="L12" t="s">
        <v>14</v>
      </c>
      <c r="M12" s="5">
        <v>43419953</v>
      </c>
      <c r="N12" s="5">
        <v>35762790.840000004</v>
      </c>
      <c r="O12" s="5">
        <v>9024270.7699999996</v>
      </c>
      <c r="P12" s="5">
        <v>7936103.71</v>
      </c>
    </row>
    <row r="13" spans="1:16" x14ac:dyDescent="0.2">
      <c r="A13" t="s">
        <v>42</v>
      </c>
      <c r="B13" t="s">
        <v>43</v>
      </c>
      <c r="C13" t="s">
        <v>35</v>
      </c>
      <c r="D13" t="s">
        <v>44</v>
      </c>
      <c r="E13" t="s">
        <v>37</v>
      </c>
      <c r="F13" t="s">
        <v>38</v>
      </c>
      <c r="G13" t="s">
        <v>47</v>
      </c>
      <c r="H13" t="s">
        <v>48</v>
      </c>
      <c r="I13" t="s">
        <v>11</v>
      </c>
      <c r="J13" t="s">
        <v>21</v>
      </c>
      <c r="K13" t="s">
        <v>49</v>
      </c>
      <c r="L13" t="s">
        <v>14</v>
      </c>
      <c r="M13" s="5">
        <v>6790890</v>
      </c>
      <c r="N13" s="5">
        <v>5262594.93</v>
      </c>
      <c r="O13" s="5">
        <v>2085482.6</v>
      </c>
      <c r="P13" s="5">
        <v>1957646.54</v>
      </c>
    </row>
    <row r="14" spans="1:16" x14ac:dyDescent="0.2">
      <c r="A14" t="s">
        <v>42</v>
      </c>
      <c r="B14" t="s">
        <v>43</v>
      </c>
      <c r="C14" t="s">
        <v>35</v>
      </c>
      <c r="D14" t="s">
        <v>44</v>
      </c>
      <c r="E14" t="s">
        <v>37</v>
      </c>
      <c r="F14" t="s">
        <v>38</v>
      </c>
      <c r="G14" t="s">
        <v>47</v>
      </c>
      <c r="H14" t="s">
        <v>48</v>
      </c>
      <c r="I14" t="s">
        <v>11</v>
      </c>
      <c r="J14" t="s">
        <v>22</v>
      </c>
      <c r="K14" t="s">
        <v>50</v>
      </c>
      <c r="L14" t="s">
        <v>14</v>
      </c>
      <c r="M14" s="5">
        <v>800000</v>
      </c>
    </row>
    <row r="15" spans="1:16" x14ac:dyDescent="0.2">
      <c r="A15" t="s">
        <v>42</v>
      </c>
      <c r="B15" t="s">
        <v>43</v>
      </c>
      <c r="C15" t="s">
        <v>35</v>
      </c>
      <c r="D15" t="s">
        <v>44</v>
      </c>
      <c r="E15" t="s">
        <v>37</v>
      </c>
      <c r="F15" t="s">
        <v>38</v>
      </c>
      <c r="G15" t="s">
        <v>47</v>
      </c>
      <c r="H15" t="s">
        <v>48</v>
      </c>
      <c r="I15" t="s">
        <v>11</v>
      </c>
      <c r="J15" t="s">
        <v>77</v>
      </c>
      <c r="K15" t="s">
        <v>123</v>
      </c>
      <c r="L15" t="s">
        <v>15</v>
      </c>
      <c r="M15" s="5">
        <v>4951378</v>
      </c>
    </row>
    <row r="16" spans="1:16" x14ac:dyDescent="0.2">
      <c r="A16" t="s">
        <v>42</v>
      </c>
      <c r="B16" t="s">
        <v>43</v>
      </c>
      <c r="C16" t="s">
        <v>35</v>
      </c>
      <c r="D16" t="s">
        <v>44</v>
      </c>
      <c r="E16" t="s">
        <v>37</v>
      </c>
      <c r="F16" t="s">
        <v>38</v>
      </c>
      <c r="G16" t="s">
        <v>47</v>
      </c>
      <c r="H16" t="s">
        <v>48</v>
      </c>
      <c r="I16" t="s">
        <v>11</v>
      </c>
      <c r="J16" t="s">
        <v>77</v>
      </c>
      <c r="K16" t="s">
        <v>123</v>
      </c>
      <c r="L16" t="s">
        <v>14</v>
      </c>
      <c r="M16" s="5">
        <v>175000</v>
      </c>
    </row>
    <row r="17" spans="1:16" x14ac:dyDescent="0.2">
      <c r="A17" t="s">
        <v>42</v>
      </c>
      <c r="B17" t="s">
        <v>43</v>
      </c>
      <c r="C17" t="s">
        <v>35</v>
      </c>
      <c r="D17" t="s">
        <v>51</v>
      </c>
      <c r="E17" t="s">
        <v>37</v>
      </c>
      <c r="F17" t="s">
        <v>38</v>
      </c>
      <c r="G17" t="s">
        <v>139</v>
      </c>
      <c r="H17" t="s">
        <v>140</v>
      </c>
      <c r="I17" t="s">
        <v>11</v>
      </c>
      <c r="J17" t="s">
        <v>20</v>
      </c>
      <c r="K17" t="s">
        <v>41</v>
      </c>
      <c r="L17" t="s">
        <v>13</v>
      </c>
      <c r="M17" s="5">
        <v>0</v>
      </c>
    </row>
    <row r="18" spans="1:16" x14ac:dyDescent="0.2">
      <c r="A18" t="s">
        <v>42</v>
      </c>
      <c r="B18" t="s">
        <v>43</v>
      </c>
      <c r="C18" t="s">
        <v>35</v>
      </c>
      <c r="D18" t="s">
        <v>51</v>
      </c>
      <c r="E18" t="s">
        <v>37</v>
      </c>
      <c r="F18" t="s">
        <v>38</v>
      </c>
      <c r="G18" t="s">
        <v>139</v>
      </c>
      <c r="H18" t="s">
        <v>140</v>
      </c>
      <c r="I18" t="s">
        <v>11</v>
      </c>
      <c r="J18" t="s">
        <v>141</v>
      </c>
      <c r="K18" t="s">
        <v>142</v>
      </c>
      <c r="L18" t="s">
        <v>13</v>
      </c>
      <c r="M18" s="5">
        <v>0</v>
      </c>
    </row>
    <row r="19" spans="1:16" x14ac:dyDescent="0.2">
      <c r="A19" t="s">
        <v>42</v>
      </c>
      <c r="B19" t="s">
        <v>43</v>
      </c>
      <c r="C19" t="s">
        <v>35</v>
      </c>
      <c r="D19" t="s">
        <v>51</v>
      </c>
      <c r="E19" t="s">
        <v>37</v>
      </c>
      <c r="F19" t="s">
        <v>38</v>
      </c>
      <c r="G19" t="s">
        <v>143</v>
      </c>
      <c r="H19" t="s">
        <v>125</v>
      </c>
      <c r="I19" t="s">
        <v>11</v>
      </c>
      <c r="J19" t="s">
        <v>20</v>
      </c>
      <c r="K19" t="s">
        <v>41</v>
      </c>
      <c r="L19" t="s">
        <v>13</v>
      </c>
      <c r="M19" s="5">
        <v>900000</v>
      </c>
    </row>
    <row r="20" spans="1:16" x14ac:dyDescent="0.2">
      <c r="A20" t="s">
        <v>42</v>
      </c>
      <c r="B20" t="s">
        <v>43</v>
      </c>
      <c r="C20" t="s">
        <v>35</v>
      </c>
      <c r="D20" t="s">
        <v>51</v>
      </c>
      <c r="E20" t="s">
        <v>37</v>
      </c>
      <c r="F20" t="s">
        <v>38</v>
      </c>
      <c r="G20" t="s">
        <v>143</v>
      </c>
      <c r="H20" t="s">
        <v>125</v>
      </c>
      <c r="I20" t="s">
        <v>11</v>
      </c>
      <c r="J20" t="s">
        <v>77</v>
      </c>
      <c r="K20" t="s">
        <v>123</v>
      </c>
      <c r="L20" t="s">
        <v>13</v>
      </c>
      <c r="M20" s="5">
        <v>9000000</v>
      </c>
    </row>
    <row r="21" spans="1:16" x14ac:dyDescent="0.2">
      <c r="A21" t="s">
        <v>42</v>
      </c>
      <c r="B21" t="s">
        <v>43</v>
      </c>
      <c r="C21" t="s">
        <v>35</v>
      </c>
      <c r="D21" t="s">
        <v>51</v>
      </c>
      <c r="E21" t="s">
        <v>37</v>
      </c>
      <c r="F21" t="s">
        <v>38</v>
      </c>
      <c r="G21" t="s">
        <v>144</v>
      </c>
      <c r="H21" t="s">
        <v>56</v>
      </c>
      <c r="I21" t="s">
        <v>11</v>
      </c>
      <c r="J21" t="s">
        <v>20</v>
      </c>
      <c r="K21" t="s">
        <v>41</v>
      </c>
      <c r="L21" t="s">
        <v>15</v>
      </c>
      <c r="M21" s="5">
        <v>2500000</v>
      </c>
    </row>
    <row r="22" spans="1:16" x14ac:dyDescent="0.2">
      <c r="A22" t="s">
        <v>42</v>
      </c>
      <c r="B22" t="s">
        <v>43</v>
      </c>
      <c r="C22" t="s">
        <v>35</v>
      </c>
      <c r="D22" t="s">
        <v>51</v>
      </c>
      <c r="E22" t="s">
        <v>37</v>
      </c>
      <c r="F22" t="s">
        <v>38</v>
      </c>
      <c r="G22" t="s">
        <v>54</v>
      </c>
      <c r="H22" t="s">
        <v>118</v>
      </c>
      <c r="I22" t="s">
        <v>11</v>
      </c>
      <c r="J22" t="s">
        <v>20</v>
      </c>
      <c r="K22" t="s">
        <v>41</v>
      </c>
      <c r="L22" t="s">
        <v>11</v>
      </c>
      <c r="M22" s="5">
        <v>130706578.38</v>
      </c>
      <c r="N22" s="5">
        <v>128391594.52</v>
      </c>
      <c r="O22" s="5">
        <v>128391594.52</v>
      </c>
      <c r="P22" s="5">
        <v>125875712.39</v>
      </c>
    </row>
    <row r="23" spans="1:16" x14ac:dyDescent="0.2">
      <c r="A23" t="s">
        <v>42</v>
      </c>
      <c r="B23" t="s">
        <v>43</v>
      </c>
      <c r="C23" t="s">
        <v>35</v>
      </c>
      <c r="D23" t="s">
        <v>51</v>
      </c>
      <c r="E23" t="s">
        <v>37</v>
      </c>
      <c r="F23" t="s">
        <v>38</v>
      </c>
      <c r="G23" t="s">
        <v>126</v>
      </c>
      <c r="H23" t="s">
        <v>119</v>
      </c>
      <c r="I23" t="s">
        <v>11</v>
      </c>
      <c r="J23" t="s">
        <v>20</v>
      </c>
      <c r="K23" t="s">
        <v>41</v>
      </c>
      <c r="L23" t="s">
        <v>14</v>
      </c>
      <c r="M23" s="5">
        <v>2303742</v>
      </c>
      <c r="N23" s="5">
        <v>763526.44</v>
      </c>
      <c r="O23" s="5">
        <v>763526.44</v>
      </c>
      <c r="P23" s="5">
        <v>763526.44</v>
      </c>
    </row>
    <row r="24" spans="1:16" x14ac:dyDescent="0.2">
      <c r="A24" t="s">
        <v>42</v>
      </c>
      <c r="B24" t="s">
        <v>43</v>
      </c>
      <c r="C24" t="s">
        <v>35</v>
      </c>
      <c r="D24" t="s">
        <v>36</v>
      </c>
      <c r="E24" t="s">
        <v>37</v>
      </c>
      <c r="F24" t="s">
        <v>38</v>
      </c>
      <c r="G24" t="s">
        <v>39</v>
      </c>
      <c r="H24" t="s">
        <v>40</v>
      </c>
      <c r="I24" t="s">
        <v>11</v>
      </c>
      <c r="J24" t="s">
        <v>20</v>
      </c>
      <c r="K24" t="s">
        <v>41</v>
      </c>
      <c r="L24" t="s">
        <v>14</v>
      </c>
      <c r="M24" s="5">
        <v>660997</v>
      </c>
      <c r="N24" s="5">
        <v>543888.19999999995</v>
      </c>
      <c r="O24" s="5">
        <v>201999.06</v>
      </c>
      <c r="P24" s="5">
        <v>201999.06</v>
      </c>
    </row>
    <row r="25" spans="1:16" x14ac:dyDescent="0.2">
      <c r="A25" t="s">
        <v>42</v>
      </c>
      <c r="B25" t="s">
        <v>43</v>
      </c>
      <c r="C25" t="s">
        <v>35</v>
      </c>
      <c r="D25" t="s">
        <v>57</v>
      </c>
      <c r="E25" t="s">
        <v>37</v>
      </c>
      <c r="F25" t="s">
        <v>38</v>
      </c>
      <c r="G25" t="s">
        <v>58</v>
      </c>
      <c r="H25" t="s">
        <v>59</v>
      </c>
      <c r="I25" t="s">
        <v>11</v>
      </c>
      <c r="J25" t="s">
        <v>20</v>
      </c>
      <c r="K25" t="s">
        <v>41</v>
      </c>
      <c r="L25" t="s">
        <v>14</v>
      </c>
      <c r="M25" s="5">
        <v>432274</v>
      </c>
      <c r="N25" s="5">
        <v>420233</v>
      </c>
      <c r="O25" s="5">
        <v>121295.94</v>
      </c>
      <c r="P25" s="5">
        <v>121295.94</v>
      </c>
    </row>
    <row r="26" spans="1:16" x14ac:dyDescent="0.2">
      <c r="A26" t="s">
        <v>42</v>
      </c>
      <c r="B26" t="s">
        <v>43</v>
      </c>
      <c r="C26" t="s">
        <v>35</v>
      </c>
      <c r="D26" t="s">
        <v>60</v>
      </c>
      <c r="E26" t="s">
        <v>37</v>
      </c>
      <c r="F26" t="s">
        <v>38</v>
      </c>
      <c r="G26" t="s">
        <v>61</v>
      </c>
      <c r="H26" t="s">
        <v>62</v>
      </c>
      <c r="I26" t="s">
        <v>63</v>
      </c>
      <c r="J26" t="s">
        <v>20</v>
      </c>
      <c r="K26" t="s">
        <v>41</v>
      </c>
      <c r="L26" t="s">
        <v>15</v>
      </c>
      <c r="M26" s="5">
        <v>15000</v>
      </c>
    </row>
    <row r="27" spans="1:16" x14ac:dyDescent="0.2">
      <c r="A27" t="s">
        <v>42</v>
      </c>
      <c r="B27" t="s">
        <v>43</v>
      </c>
      <c r="C27" t="s">
        <v>35</v>
      </c>
      <c r="D27" t="s">
        <v>60</v>
      </c>
      <c r="E27" t="s">
        <v>37</v>
      </c>
      <c r="F27" t="s">
        <v>38</v>
      </c>
      <c r="G27" t="s">
        <v>61</v>
      </c>
      <c r="H27" t="s">
        <v>62</v>
      </c>
      <c r="I27" t="s">
        <v>63</v>
      </c>
      <c r="J27" t="s">
        <v>20</v>
      </c>
      <c r="K27" t="s">
        <v>41</v>
      </c>
      <c r="L27" t="s">
        <v>14</v>
      </c>
      <c r="M27" s="5">
        <v>11979420</v>
      </c>
      <c r="N27" s="5">
        <v>11884083.810000001</v>
      </c>
      <c r="O27" s="5">
        <v>3240011.43</v>
      </c>
      <c r="P27" s="5">
        <v>3240011.43</v>
      </c>
    </row>
    <row r="28" spans="1:16" x14ac:dyDescent="0.2">
      <c r="A28" t="s">
        <v>42</v>
      </c>
      <c r="B28" t="s">
        <v>43</v>
      </c>
      <c r="C28" t="s">
        <v>35</v>
      </c>
      <c r="D28" t="s">
        <v>64</v>
      </c>
      <c r="E28" t="s">
        <v>37</v>
      </c>
      <c r="F28" t="s">
        <v>38</v>
      </c>
      <c r="G28" t="s">
        <v>65</v>
      </c>
      <c r="H28" t="s">
        <v>66</v>
      </c>
      <c r="I28" t="s">
        <v>11</v>
      </c>
      <c r="J28" t="s">
        <v>20</v>
      </c>
      <c r="K28" t="s">
        <v>41</v>
      </c>
      <c r="L28" t="s">
        <v>14</v>
      </c>
      <c r="M28" s="5">
        <v>21345.919999999998</v>
      </c>
      <c r="N28" s="5">
        <v>21345.919999999998</v>
      </c>
      <c r="O28" s="5">
        <v>21345.919999999998</v>
      </c>
      <c r="P28" s="5">
        <v>21345.919999999998</v>
      </c>
    </row>
    <row r="29" spans="1:16" x14ac:dyDescent="0.2">
      <c r="A29" t="s">
        <v>42</v>
      </c>
      <c r="B29" t="s">
        <v>43</v>
      </c>
      <c r="C29" t="s">
        <v>35</v>
      </c>
      <c r="D29" t="s">
        <v>64</v>
      </c>
      <c r="E29" t="s">
        <v>37</v>
      </c>
      <c r="F29" t="s">
        <v>38</v>
      </c>
      <c r="G29" t="s">
        <v>67</v>
      </c>
      <c r="H29" t="s">
        <v>68</v>
      </c>
      <c r="I29" t="s">
        <v>11</v>
      </c>
      <c r="J29" t="s">
        <v>20</v>
      </c>
      <c r="K29" t="s">
        <v>41</v>
      </c>
      <c r="L29" t="s">
        <v>14</v>
      </c>
      <c r="M29" s="5">
        <v>2063448</v>
      </c>
      <c r="N29" s="5">
        <v>2063448</v>
      </c>
      <c r="O29" s="5">
        <v>685020</v>
      </c>
      <c r="P29" s="5">
        <v>685020</v>
      </c>
    </row>
    <row r="30" spans="1:16" x14ac:dyDescent="0.2">
      <c r="A30" t="s">
        <v>42</v>
      </c>
      <c r="B30" t="s">
        <v>43</v>
      </c>
      <c r="C30" t="s">
        <v>35</v>
      </c>
      <c r="D30" t="s">
        <v>64</v>
      </c>
      <c r="E30" t="s">
        <v>37</v>
      </c>
      <c r="F30" t="s">
        <v>38</v>
      </c>
      <c r="G30" t="s">
        <v>69</v>
      </c>
      <c r="H30" t="s">
        <v>70</v>
      </c>
      <c r="I30" t="s">
        <v>11</v>
      </c>
      <c r="J30" t="s">
        <v>20</v>
      </c>
      <c r="K30" t="s">
        <v>41</v>
      </c>
      <c r="L30" t="s">
        <v>14</v>
      </c>
      <c r="M30" s="5">
        <v>1485000</v>
      </c>
      <c r="N30" s="5">
        <v>1485000</v>
      </c>
      <c r="O30" s="5">
        <v>370303.74</v>
      </c>
      <c r="P30" s="5">
        <v>370303.74</v>
      </c>
    </row>
    <row r="31" spans="1:16" x14ac:dyDescent="0.2">
      <c r="A31" t="s">
        <v>42</v>
      </c>
      <c r="B31" t="s">
        <v>43</v>
      </c>
      <c r="C31" t="s">
        <v>35</v>
      </c>
      <c r="D31" t="s">
        <v>64</v>
      </c>
      <c r="E31" t="s">
        <v>37</v>
      </c>
      <c r="F31" t="s">
        <v>38</v>
      </c>
      <c r="G31" t="s">
        <v>71</v>
      </c>
      <c r="H31" t="s">
        <v>72</v>
      </c>
      <c r="I31" t="s">
        <v>11</v>
      </c>
      <c r="J31" t="s">
        <v>20</v>
      </c>
      <c r="K31" t="s">
        <v>41</v>
      </c>
      <c r="L31" t="s">
        <v>14</v>
      </c>
      <c r="M31" s="5">
        <v>19423248</v>
      </c>
      <c r="N31" s="5">
        <v>19423248</v>
      </c>
      <c r="O31" s="5">
        <v>6507043.8499999996</v>
      </c>
      <c r="P31" s="5">
        <v>6507043.8499999996</v>
      </c>
    </row>
    <row r="32" spans="1:16" x14ac:dyDescent="0.2">
      <c r="A32" t="s">
        <v>42</v>
      </c>
      <c r="B32" t="s">
        <v>43</v>
      </c>
      <c r="C32" t="s">
        <v>35</v>
      </c>
      <c r="D32" t="s">
        <v>145</v>
      </c>
      <c r="E32" t="s">
        <v>37</v>
      </c>
      <c r="F32" t="s">
        <v>38</v>
      </c>
      <c r="G32" t="s">
        <v>52</v>
      </c>
      <c r="H32" t="s">
        <v>53</v>
      </c>
      <c r="I32" t="s">
        <v>11</v>
      </c>
      <c r="J32" t="s">
        <v>20</v>
      </c>
      <c r="K32" t="s">
        <v>41</v>
      </c>
      <c r="L32" t="s">
        <v>11</v>
      </c>
      <c r="M32" s="5">
        <v>19990384.609999999</v>
      </c>
      <c r="N32" s="5">
        <v>19990384.609999999</v>
      </c>
      <c r="O32" s="5">
        <v>19990384.609999999</v>
      </c>
      <c r="P32" s="5">
        <v>19990384.609999999</v>
      </c>
    </row>
    <row r="33" spans="1:16" x14ac:dyDescent="0.2">
      <c r="A33" t="s">
        <v>42</v>
      </c>
      <c r="B33" t="s">
        <v>43</v>
      </c>
      <c r="C33" t="s">
        <v>73</v>
      </c>
      <c r="D33" t="s">
        <v>74</v>
      </c>
      <c r="E33" t="s">
        <v>75</v>
      </c>
      <c r="F33" t="s">
        <v>76</v>
      </c>
      <c r="G33" t="s">
        <v>77</v>
      </c>
      <c r="H33" t="s">
        <v>120</v>
      </c>
      <c r="I33" t="s">
        <v>63</v>
      </c>
      <c r="J33" t="s">
        <v>19</v>
      </c>
      <c r="K33" t="s">
        <v>79</v>
      </c>
      <c r="L33" t="s">
        <v>11</v>
      </c>
      <c r="M33" s="5">
        <v>33977229.509999998</v>
      </c>
      <c r="N33" s="5">
        <v>33977229.509999998</v>
      </c>
      <c r="O33" s="5">
        <v>33977229.509999998</v>
      </c>
      <c r="P33" s="5">
        <v>33657367.270000003</v>
      </c>
    </row>
    <row r="34" spans="1:16" x14ac:dyDescent="0.2">
      <c r="M34" s="56">
        <f>SUM(M10:M33)</f>
        <v>293795763.41999996</v>
      </c>
      <c r="N34" s="56">
        <f>SUM(N10:N33)</f>
        <v>260052304.14999998</v>
      </c>
      <c r="O34" s="56">
        <f>SUM(O10:O33)</f>
        <v>205381236.69</v>
      </c>
      <c r="P34" s="56">
        <f>SUM(P10:P33)</f>
        <v>201329489.20000002</v>
      </c>
    </row>
  </sheetData>
  <mergeCells count="1">
    <mergeCell ref="A4:P4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topLeftCell="A4" workbookViewId="0">
      <selection activeCell="A36" sqref="A36:J36"/>
    </sheetView>
  </sheetViews>
  <sheetFormatPr defaultRowHeight="12.75" x14ac:dyDescent="0.2"/>
  <cols>
    <col min="13" max="16" width="14.28515625" customWidth="1"/>
  </cols>
  <sheetData>
    <row r="1" spans="1:16" x14ac:dyDescent="0.2">
      <c r="A1" t="s">
        <v>121</v>
      </c>
    </row>
    <row r="3" spans="1:16" ht="10.5" customHeight="1" x14ac:dyDescent="0.2">
      <c r="A3" t="s">
        <v>122</v>
      </c>
    </row>
    <row r="4" spans="1:16" ht="10.5" customHeight="1" x14ac:dyDescent="0.2">
      <c r="A4" s="82" t="s">
        <v>149</v>
      </c>
      <c r="B4" s="82"/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</row>
    <row r="5" spans="1:16" ht="10.5" customHeight="1" x14ac:dyDescent="0.2"/>
    <row r="7" spans="1:16" x14ac:dyDescent="0.2">
      <c r="A7" t="s">
        <v>23</v>
      </c>
      <c r="C7" t="s">
        <v>24</v>
      </c>
      <c r="D7" t="s">
        <v>25</v>
      </c>
      <c r="E7" t="s">
        <v>26</v>
      </c>
      <c r="G7" t="s">
        <v>27</v>
      </c>
      <c r="I7" t="s">
        <v>28</v>
      </c>
      <c r="J7" t="s">
        <v>29</v>
      </c>
      <c r="K7" t="s">
        <v>30</v>
      </c>
      <c r="L7" t="s">
        <v>31</v>
      </c>
      <c r="M7" t="s">
        <v>32</v>
      </c>
      <c r="N7" t="s">
        <v>127</v>
      </c>
      <c r="O7" t="s">
        <v>128</v>
      </c>
      <c r="P7" t="s">
        <v>129</v>
      </c>
    </row>
    <row r="8" spans="1:16" x14ac:dyDescent="0.2">
      <c r="M8" t="s">
        <v>33</v>
      </c>
      <c r="N8" t="s">
        <v>130</v>
      </c>
      <c r="O8" t="s">
        <v>131</v>
      </c>
      <c r="P8" t="s">
        <v>132</v>
      </c>
    </row>
    <row r="9" spans="1:16" x14ac:dyDescent="0.2">
      <c r="L9" t="s">
        <v>34</v>
      </c>
      <c r="M9" t="s">
        <v>133</v>
      </c>
      <c r="N9" t="s">
        <v>133</v>
      </c>
      <c r="O9" t="s">
        <v>133</v>
      </c>
      <c r="P9" t="s">
        <v>133</v>
      </c>
    </row>
    <row r="10" spans="1:16" x14ac:dyDescent="0.2">
      <c r="A10" t="s">
        <v>42</v>
      </c>
      <c r="B10" t="s">
        <v>43</v>
      </c>
      <c r="C10" t="s">
        <v>35</v>
      </c>
      <c r="D10" t="s">
        <v>44</v>
      </c>
      <c r="E10" t="s">
        <v>37</v>
      </c>
      <c r="F10" t="s">
        <v>38</v>
      </c>
      <c r="G10" t="s">
        <v>45</v>
      </c>
      <c r="H10" t="s">
        <v>46</v>
      </c>
      <c r="I10" t="s">
        <v>11</v>
      </c>
      <c r="J10" t="s">
        <v>20</v>
      </c>
      <c r="K10" t="s">
        <v>41</v>
      </c>
      <c r="L10" t="s">
        <v>14</v>
      </c>
      <c r="M10" s="5">
        <v>15000</v>
      </c>
      <c r="N10" s="5">
        <v>15000</v>
      </c>
      <c r="O10" s="5">
        <v>1104.3</v>
      </c>
      <c r="P10" s="5">
        <v>1104.3</v>
      </c>
    </row>
    <row r="11" spans="1:16" x14ac:dyDescent="0.2">
      <c r="A11" t="s">
        <v>42</v>
      </c>
      <c r="B11" t="s">
        <v>43</v>
      </c>
      <c r="C11" t="s">
        <v>35</v>
      </c>
      <c r="D11" t="s">
        <v>44</v>
      </c>
      <c r="E11" t="s">
        <v>37</v>
      </c>
      <c r="F11" t="s">
        <v>38</v>
      </c>
      <c r="G11" t="s">
        <v>47</v>
      </c>
      <c r="H11" t="s">
        <v>48</v>
      </c>
      <c r="I11" t="s">
        <v>11</v>
      </c>
      <c r="J11" t="s">
        <v>20</v>
      </c>
      <c r="K11" t="s">
        <v>41</v>
      </c>
      <c r="L11" t="s">
        <v>15</v>
      </c>
      <c r="M11" s="5">
        <v>2886857</v>
      </c>
      <c r="N11" s="5">
        <v>46730.26</v>
      </c>
      <c r="O11" s="5">
        <v>14550.84</v>
      </c>
      <c r="P11" s="5">
        <v>14550.84</v>
      </c>
    </row>
    <row r="12" spans="1:16" x14ac:dyDescent="0.2">
      <c r="A12" t="s">
        <v>42</v>
      </c>
      <c r="B12" t="s">
        <v>43</v>
      </c>
      <c r="C12" t="s">
        <v>35</v>
      </c>
      <c r="D12" t="s">
        <v>44</v>
      </c>
      <c r="E12" t="s">
        <v>37</v>
      </c>
      <c r="F12" t="s">
        <v>38</v>
      </c>
      <c r="G12" t="s">
        <v>47</v>
      </c>
      <c r="H12" t="s">
        <v>48</v>
      </c>
      <c r="I12" t="s">
        <v>11</v>
      </c>
      <c r="J12" t="s">
        <v>20</v>
      </c>
      <c r="K12" t="s">
        <v>41</v>
      </c>
      <c r="L12" t="s">
        <v>14</v>
      </c>
      <c r="M12" s="5">
        <v>53400528</v>
      </c>
      <c r="N12" s="5">
        <v>39721327.439999998</v>
      </c>
      <c r="O12" s="5">
        <v>12332444.109999999</v>
      </c>
      <c r="P12" s="5">
        <v>11322843.539999999</v>
      </c>
    </row>
    <row r="13" spans="1:16" x14ac:dyDescent="0.2">
      <c r="A13" t="s">
        <v>42</v>
      </c>
      <c r="B13" t="s">
        <v>43</v>
      </c>
      <c r="C13" t="s">
        <v>35</v>
      </c>
      <c r="D13" t="s">
        <v>44</v>
      </c>
      <c r="E13" t="s">
        <v>37</v>
      </c>
      <c r="F13" t="s">
        <v>38</v>
      </c>
      <c r="G13" t="s">
        <v>47</v>
      </c>
      <c r="H13" t="s">
        <v>48</v>
      </c>
      <c r="I13" t="s">
        <v>11</v>
      </c>
      <c r="J13" t="s">
        <v>21</v>
      </c>
      <c r="K13" t="s">
        <v>49</v>
      </c>
      <c r="L13" t="s">
        <v>14</v>
      </c>
      <c r="M13" s="5">
        <v>6790890</v>
      </c>
      <c r="N13" s="5">
        <v>5263316.29</v>
      </c>
      <c r="O13" s="5">
        <v>2620187.2999999998</v>
      </c>
      <c r="P13" s="5">
        <v>2496901.86</v>
      </c>
    </row>
    <row r="14" spans="1:16" x14ac:dyDescent="0.2">
      <c r="A14" t="s">
        <v>42</v>
      </c>
      <c r="B14" t="s">
        <v>43</v>
      </c>
      <c r="C14" t="s">
        <v>35</v>
      </c>
      <c r="D14" t="s">
        <v>44</v>
      </c>
      <c r="E14" t="s">
        <v>37</v>
      </c>
      <c r="F14" t="s">
        <v>38</v>
      </c>
      <c r="G14" t="s">
        <v>47</v>
      </c>
      <c r="H14" t="s">
        <v>48</v>
      </c>
      <c r="I14" t="s">
        <v>11</v>
      </c>
      <c r="J14" t="s">
        <v>22</v>
      </c>
      <c r="K14" t="s">
        <v>50</v>
      </c>
      <c r="L14" t="s">
        <v>14</v>
      </c>
      <c r="M14" s="5">
        <v>800000</v>
      </c>
    </row>
    <row r="15" spans="1:16" x14ac:dyDescent="0.2">
      <c r="A15" t="s">
        <v>42</v>
      </c>
      <c r="B15" t="s">
        <v>43</v>
      </c>
      <c r="C15" t="s">
        <v>35</v>
      </c>
      <c r="D15" t="s">
        <v>44</v>
      </c>
      <c r="E15" t="s">
        <v>37</v>
      </c>
      <c r="F15" t="s">
        <v>38</v>
      </c>
      <c r="G15" t="s">
        <v>47</v>
      </c>
      <c r="H15" t="s">
        <v>48</v>
      </c>
      <c r="I15" t="s">
        <v>11</v>
      </c>
      <c r="J15" t="s">
        <v>77</v>
      </c>
      <c r="K15" t="s">
        <v>123</v>
      </c>
      <c r="L15" t="s">
        <v>15</v>
      </c>
      <c r="M15" s="5">
        <v>4951378</v>
      </c>
    </row>
    <row r="16" spans="1:16" x14ac:dyDescent="0.2">
      <c r="A16" t="s">
        <v>42</v>
      </c>
      <c r="B16" t="s">
        <v>43</v>
      </c>
      <c r="C16" t="s">
        <v>35</v>
      </c>
      <c r="D16" t="s">
        <v>44</v>
      </c>
      <c r="E16" t="s">
        <v>37</v>
      </c>
      <c r="F16" t="s">
        <v>38</v>
      </c>
      <c r="G16" t="s">
        <v>47</v>
      </c>
      <c r="H16" t="s">
        <v>48</v>
      </c>
      <c r="I16" t="s">
        <v>11</v>
      </c>
      <c r="J16" t="s">
        <v>77</v>
      </c>
      <c r="K16" t="s">
        <v>123</v>
      </c>
      <c r="L16" t="s">
        <v>14</v>
      </c>
      <c r="M16" s="5">
        <v>175000</v>
      </c>
    </row>
    <row r="17" spans="1:16" x14ac:dyDescent="0.2">
      <c r="A17" t="s">
        <v>42</v>
      </c>
      <c r="B17" t="s">
        <v>43</v>
      </c>
      <c r="C17" t="s">
        <v>35</v>
      </c>
      <c r="D17" t="s">
        <v>51</v>
      </c>
      <c r="E17" t="s">
        <v>37</v>
      </c>
      <c r="F17" t="s">
        <v>38</v>
      </c>
      <c r="G17" t="s">
        <v>139</v>
      </c>
      <c r="H17" t="s">
        <v>140</v>
      </c>
      <c r="I17" t="s">
        <v>11</v>
      </c>
      <c r="J17" t="s">
        <v>20</v>
      </c>
      <c r="K17" t="s">
        <v>41</v>
      </c>
      <c r="L17" t="s">
        <v>13</v>
      </c>
      <c r="M17" s="5">
        <v>0</v>
      </c>
    </row>
    <row r="18" spans="1:16" x14ac:dyDescent="0.2">
      <c r="A18" t="s">
        <v>42</v>
      </c>
      <c r="B18" t="s">
        <v>43</v>
      </c>
      <c r="C18" t="s">
        <v>35</v>
      </c>
      <c r="D18" t="s">
        <v>51</v>
      </c>
      <c r="E18" t="s">
        <v>37</v>
      </c>
      <c r="F18" t="s">
        <v>38</v>
      </c>
      <c r="G18" t="s">
        <v>139</v>
      </c>
      <c r="H18" t="s">
        <v>140</v>
      </c>
      <c r="I18" t="s">
        <v>11</v>
      </c>
      <c r="J18" t="s">
        <v>141</v>
      </c>
      <c r="K18" t="s">
        <v>142</v>
      </c>
      <c r="L18" t="s">
        <v>13</v>
      </c>
      <c r="M18" s="5">
        <v>0</v>
      </c>
    </row>
    <row r="19" spans="1:16" x14ac:dyDescent="0.2">
      <c r="A19" t="s">
        <v>42</v>
      </c>
      <c r="B19" t="s">
        <v>43</v>
      </c>
      <c r="C19" t="s">
        <v>35</v>
      </c>
      <c r="D19" t="s">
        <v>51</v>
      </c>
      <c r="E19" t="s">
        <v>37</v>
      </c>
      <c r="F19" t="s">
        <v>38</v>
      </c>
      <c r="G19" t="s">
        <v>143</v>
      </c>
      <c r="H19" t="s">
        <v>125</v>
      </c>
      <c r="I19" t="s">
        <v>11</v>
      </c>
      <c r="J19" t="s">
        <v>20</v>
      </c>
      <c r="K19" t="s">
        <v>41</v>
      </c>
      <c r="L19" t="s">
        <v>13</v>
      </c>
      <c r="M19" s="5">
        <v>900000</v>
      </c>
    </row>
    <row r="20" spans="1:16" x14ac:dyDescent="0.2">
      <c r="A20" t="s">
        <v>42</v>
      </c>
      <c r="B20" t="s">
        <v>43</v>
      </c>
      <c r="C20" t="s">
        <v>35</v>
      </c>
      <c r="D20" t="s">
        <v>51</v>
      </c>
      <c r="E20" t="s">
        <v>37</v>
      </c>
      <c r="F20" t="s">
        <v>38</v>
      </c>
      <c r="G20" t="s">
        <v>143</v>
      </c>
      <c r="H20" t="s">
        <v>125</v>
      </c>
      <c r="I20" t="s">
        <v>11</v>
      </c>
      <c r="J20" t="s">
        <v>77</v>
      </c>
      <c r="K20" t="s">
        <v>123</v>
      </c>
      <c r="L20" t="s">
        <v>13</v>
      </c>
      <c r="M20" s="5">
        <v>9000000</v>
      </c>
    </row>
    <row r="21" spans="1:16" x14ac:dyDescent="0.2">
      <c r="A21" t="s">
        <v>42</v>
      </c>
      <c r="B21" t="s">
        <v>43</v>
      </c>
      <c r="C21" t="s">
        <v>35</v>
      </c>
      <c r="D21" t="s">
        <v>51</v>
      </c>
      <c r="E21" t="s">
        <v>37</v>
      </c>
      <c r="F21" t="s">
        <v>38</v>
      </c>
      <c r="G21" t="s">
        <v>144</v>
      </c>
      <c r="H21" t="s">
        <v>56</v>
      </c>
      <c r="I21" t="s">
        <v>11</v>
      </c>
      <c r="J21" t="s">
        <v>20</v>
      </c>
      <c r="K21" t="s">
        <v>41</v>
      </c>
      <c r="L21" t="s">
        <v>15</v>
      </c>
      <c r="M21" s="5">
        <v>2500000</v>
      </c>
    </row>
    <row r="22" spans="1:16" x14ac:dyDescent="0.2">
      <c r="A22" t="s">
        <v>42</v>
      </c>
      <c r="B22" t="s">
        <v>43</v>
      </c>
      <c r="C22" t="s">
        <v>35</v>
      </c>
      <c r="D22" t="s">
        <v>51</v>
      </c>
      <c r="E22" t="s">
        <v>37</v>
      </c>
      <c r="F22" t="s">
        <v>38</v>
      </c>
      <c r="G22" t="s">
        <v>54</v>
      </c>
      <c r="H22" t="s">
        <v>118</v>
      </c>
      <c r="I22" t="s">
        <v>11</v>
      </c>
      <c r="J22" t="s">
        <v>20</v>
      </c>
      <c r="K22" t="s">
        <v>41</v>
      </c>
      <c r="L22" t="s">
        <v>11</v>
      </c>
      <c r="M22" s="5">
        <v>158861553.00999999</v>
      </c>
      <c r="N22" s="5">
        <v>156546569.15000001</v>
      </c>
      <c r="O22" s="5">
        <v>156546569.15000001</v>
      </c>
      <c r="P22" s="5">
        <v>155328604.41999999</v>
      </c>
    </row>
    <row r="23" spans="1:16" x14ac:dyDescent="0.2">
      <c r="A23" t="s">
        <v>42</v>
      </c>
      <c r="B23" t="s">
        <v>43</v>
      </c>
      <c r="C23" t="s">
        <v>35</v>
      </c>
      <c r="D23" t="s">
        <v>51</v>
      </c>
      <c r="E23" t="s">
        <v>37</v>
      </c>
      <c r="F23" t="s">
        <v>38</v>
      </c>
      <c r="G23" t="s">
        <v>126</v>
      </c>
      <c r="H23" t="s">
        <v>119</v>
      </c>
      <c r="I23" t="s">
        <v>11</v>
      </c>
      <c r="J23" t="s">
        <v>20</v>
      </c>
      <c r="K23" t="s">
        <v>41</v>
      </c>
      <c r="L23" t="s">
        <v>14</v>
      </c>
      <c r="M23" s="5">
        <v>2303742</v>
      </c>
      <c r="N23" s="5">
        <v>956769.35</v>
      </c>
      <c r="O23" s="5">
        <v>956769.35</v>
      </c>
      <c r="P23" s="5">
        <v>956769.35</v>
      </c>
    </row>
    <row r="24" spans="1:16" x14ac:dyDescent="0.2">
      <c r="A24" t="s">
        <v>42</v>
      </c>
      <c r="B24" t="s">
        <v>43</v>
      </c>
      <c r="C24" t="s">
        <v>35</v>
      </c>
      <c r="D24" t="s">
        <v>36</v>
      </c>
      <c r="E24" t="s">
        <v>37</v>
      </c>
      <c r="F24" t="s">
        <v>38</v>
      </c>
      <c r="G24" t="s">
        <v>39</v>
      </c>
      <c r="H24" t="s">
        <v>40</v>
      </c>
      <c r="I24" t="s">
        <v>11</v>
      </c>
      <c r="J24" t="s">
        <v>20</v>
      </c>
      <c r="K24" t="s">
        <v>41</v>
      </c>
      <c r="L24" t="s">
        <v>14</v>
      </c>
      <c r="M24" s="5">
        <v>660997</v>
      </c>
      <c r="N24" s="5">
        <v>543888.19999999995</v>
      </c>
      <c r="O24" s="5">
        <v>296582.67</v>
      </c>
      <c r="P24" s="5">
        <v>296582.67</v>
      </c>
    </row>
    <row r="25" spans="1:16" x14ac:dyDescent="0.2">
      <c r="A25" t="s">
        <v>42</v>
      </c>
      <c r="B25" t="s">
        <v>43</v>
      </c>
      <c r="C25" t="s">
        <v>35</v>
      </c>
      <c r="D25" t="s">
        <v>57</v>
      </c>
      <c r="E25" t="s">
        <v>37</v>
      </c>
      <c r="F25" t="s">
        <v>38</v>
      </c>
      <c r="G25" t="s">
        <v>58</v>
      </c>
      <c r="H25" t="s">
        <v>59</v>
      </c>
      <c r="I25" t="s">
        <v>11</v>
      </c>
      <c r="J25" t="s">
        <v>20</v>
      </c>
      <c r="K25" t="s">
        <v>41</v>
      </c>
      <c r="L25" t="s">
        <v>14</v>
      </c>
      <c r="M25" s="5">
        <v>432274</v>
      </c>
      <c r="N25" s="5">
        <v>420233</v>
      </c>
      <c r="O25" s="5">
        <v>161727.92000000001</v>
      </c>
      <c r="P25" s="5">
        <v>161727.92000000001</v>
      </c>
    </row>
    <row r="26" spans="1:16" x14ac:dyDescent="0.2">
      <c r="A26" t="s">
        <v>42</v>
      </c>
      <c r="B26" t="s">
        <v>43</v>
      </c>
      <c r="C26" t="s">
        <v>35</v>
      </c>
      <c r="D26" t="s">
        <v>60</v>
      </c>
      <c r="E26" t="s">
        <v>37</v>
      </c>
      <c r="F26" t="s">
        <v>38</v>
      </c>
      <c r="G26" t="s">
        <v>61</v>
      </c>
      <c r="H26" t="s">
        <v>62</v>
      </c>
      <c r="I26" t="s">
        <v>63</v>
      </c>
      <c r="J26" t="s">
        <v>20</v>
      </c>
      <c r="K26" t="s">
        <v>41</v>
      </c>
      <c r="L26" t="s">
        <v>15</v>
      </c>
      <c r="M26" s="5">
        <v>15000</v>
      </c>
    </row>
    <row r="27" spans="1:16" x14ac:dyDescent="0.2">
      <c r="A27" t="s">
        <v>42</v>
      </c>
      <c r="B27" t="s">
        <v>43</v>
      </c>
      <c r="C27" t="s">
        <v>35</v>
      </c>
      <c r="D27" t="s">
        <v>60</v>
      </c>
      <c r="E27" t="s">
        <v>37</v>
      </c>
      <c r="F27" t="s">
        <v>38</v>
      </c>
      <c r="G27" t="s">
        <v>61</v>
      </c>
      <c r="H27" t="s">
        <v>62</v>
      </c>
      <c r="I27" t="s">
        <v>63</v>
      </c>
      <c r="J27" t="s">
        <v>20</v>
      </c>
      <c r="K27" t="s">
        <v>41</v>
      </c>
      <c r="L27" t="s">
        <v>14</v>
      </c>
      <c r="M27" s="5">
        <v>11979420</v>
      </c>
      <c r="N27" s="5">
        <v>11884532.310000001</v>
      </c>
      <c r="O27" s="5">
        <v>4172385.12</v>
      </c>
      <c r="P27" s="5">
        <v>4172385.12</v>
      </c>
    </row>
    <row r="28" spans="1:16" x14ac:dyDescent="0.2">
      <c r="A28" t="s">
        <v>42</v>
      </c>
      <c r="B28" t="s">
        <v>43</v>
      </c>
      <c r="C28" t="s">
        <v>35</v>
      </c>
      <c r="D28" t="s">
        <v>64</v>
      </c>
      <c r="E28" t="s">
        <v>37</v>
      </c>
      <c r="F28" t="s">
        <v>38</v>
      </c>
      <c r="G28" t="s">
        <v>65</v>
      </c>
      <c r="H28" t="s">
        <v>66</v>
      </c>
      <c r="I28" t="s">
        <v>11</v>
      </c>
      <c r="J28" t="s">
        <v>20</v>
      </c>
      <c r="K28" t="s">
        <v>41</v>
      </c>
      <c r="L28" t="s">
        <v>14</v>
      </c>
      <c r="M28" s="5">
        <v>22664.42</v>
      </c>
      <c r="N28" s="5">
        <v>22664.42</v>
      </c>
      <c r="O28" s="5">
        <v>22664.42</v>
      </c>
      <c r="P28" s="5">
        <v>22664.42</v>
      </c>
    </row>
    <row r="29" spans="1:16" x14ac:dyDescent="0.2">
      <c r="A29" t="s">
        <v>42</v>
      </c>
      <c r="B29" t="s">
        <v>43</v>
      </c>
      <c r="C29" t="s">
        <v>35</v>
      </c>
      <c r="D29" t="s">
        <v>64</v>
      </c>
      <c r="E29" t="s">
        <v>37</v>
      </c>
      <c r="F29" t="s">
        <v>38</v>
      </c>
      <c r="G29" t="s">
        <v>67</v>
      </c>
      <c r="H29" t="s">
        <v>68</v>
      </c>
      <c r="I29" t="s">
        <v>11</v>
      </c>
      <c r="J29" t="s">
        <v>20</v>
      </c>
      <c r="K29" t="s">
        <v>41</v>
      </c>
      <c r="L29" t="s">
        <v>14</v>
      </c>
      <c r="M29" s="5">
        <v>2063448</v>
      </c>
      <c r="N29" s="5">
        <v>2063448</v>
      </c>
      <c r="O29" s="5">
        <v>859770</v>
      </c>
      <c r="P29" s="5">
        <v>859770</v>
      </c>
    </row>
    <row r="30" spans="1:16" x14ac:dyDescent="0.2">
      <c r="A30" t="s">
        <v>42</v>
      </c>
      <c r="B30" t="s">
        <v>43</v>
      </c>
      <c r="C30" t="s">
        <v>35</v>
      </c>
      <c r="D30" t="s">
        <v>64</v>
      </c>
      <c r="E30" t="s">
        <v>37</v>
      </c>
      <c r="F30" t="s">
        <v>38</v>
      </c>
      <c r="G30" t="s">
        <v>69</v>
      </c>
      <c r="H30" t="s">
        <v>70</v>
      </c>
      <c r="I30" t="s">
        <v>11</v>
      </c>
      <c r="J30" t="s">
        <v>20</v>
      </c>
      <c r="K30" t="s">
        <v>41</v>
      </c>
      <c r="L30" t="s">
        <v>14</v>
      </c>
      <c r="M30" s="5">
        <v>1485000</v>
      </c>
      <c r="N30" s="5">
        <v>1485000</v>
      </c>
      <c r="O30" s="5">
        <v>452429.46</v>
      </c>
      <c r="P30" s="5">
        <v>452429.46</v>
      </c>
    </row>
    <row r="31" spans="1:16" x14ac:dyDescent="0.2">
      <c r="A31" t="s">
        <v>42</v>
      </c>
      <c r="B31" t="s">
        <v>43</v>
      </c>
      <c r="C31" t="s">
        <v>35</v>
      </c>
      <c r="D31" t="s">
        <v>64</v>
      </c>
      <c r="E31" t="s">
        <v>37</v>
      </c>
      <c r="F31" t="s">
        <v>38</v>
      </c>
      <c r="G31" t="s">
        <v>71</v>
      </c>
      <c r="H31" t="s">
        <v>72</v>
      </c>
      <c r="I31" t="s">
        <v>11</v>
      </c>
      <c r="J31" t="s">
        <v>20</v>
      </c>
      <c r="K31" t="s">
        <v>41</v>
      </c>
      <c r="L31" t="s">
        <v>14</v>
      </c>
      <c r="M31" s="5">
        <v>19423248</v>
      </c>
      <c r="N31" s="5">
        <v>19423248</v>
      </c>
      <c r="O31" s="5">
        <v>8114276.5499999998</v>
      </c>
      <c r="P31" s="5">
        <v>8114276.5499999998</v>
      </c>
    </row>
    <row r="32" spans="1:16" x14ac:dyDescent="0.2">
      <c r="A32" t="s">
        <v>42</v>
      </c>
      <c r="B32" t="s">
        <v>43</v>
      </c>
      <c r="C32" t="s">
        <v>35</v>
      </c>
      <c r="D32" t="s">
        <v>145</v>
      </c>
      <c r="E32" t="s">
        <v>37</v>
      </c>
      <c r="F32" t="s">
        <v>38</v>
      </c>
      <c r="G32" t="s">
        <v>52</v>
      </c>
      <c r="H32" t="s">
        <v>53</v>
      </c>
      <c r="I32" t="s">
        <v>11</v>
      </c>
      <c r="J32" t="s">
        <v>20</v>
      </c>
      <c r="K32" t="s">
        <v>41</v>
      </c>
      <c r="L32" t="s">
        <v>11</v>
      </c>
      <c r="M32" s="5">
        <v>24977330.199999999</v>
      </c>
      <c r="N32" s="5">
        <v>24977330.199999999</v>
      </c>
      <c r="O32" s="5">
        <v>24977330.199999999</v>
      </c>
      <c r="P32" s="5">
        <v>24977248.719999999</v>
      </c>
    </row>
    <row r="33" spans="1:16" x14ac:dyDescent="0.2">
      <c r="A33" t="s">
        <v>42</v>
      </c>
      <c r="B33" t="s">
        <v>43</v>
      </c>
      <c r="C33" t="s">
        <v>73</v>
      </c>
      <c r="D33" t="s">
        <v>74</v>
      </c>
      <c r="E33" t="s">
        <v>75</v>
      </c>
      <c r="F33" t="s">
        <v>76</v>
      </c>
      <c r="G33" t="s">
        <v>77</v>
      </c>
      <c r="H33" t="s">
        <v>120</v>
      </c>
      <c r="I33" t="s">
        <v>63</v>
      </c>
      <c r="J33" t="s">
        <v>19</v>
      </c>
      <c r="K33" t="s">
        <v>79</v>
      </c>
      <c r="L33" t="s">
        <v>11</v>
      </c>
      <c r="M33" s="5">
        <v>41769568.460000001</v>
      </c>
      <c r="N33" s="5">
        <v>41769568.460000001</v>
      </c>
      <c r="O33" s="5">
        <v>41769568.460000001</v>
      </c>
      <c r="P33" s="5">
        <v>41445189.170000002</v>
      </c>
    </row>
    <row r="34" spans="1:16" x14ac:dyDescent="0.2">
      <c r="M34" s="56">
        <f>SUM(M10:M33)</f>
        <v>345413898.08999991</v>
      </c>
      <c r="N34" s="56">
        <f>SUM(N10:N33)</f>
        <v>305139625.07999992</v>
      </c>
      <c r="O34" s="56">
        <f>SUM(O10:O33)</f>
        <v>253298359.84999999</v>
      </c>
      <c r="P34" s="56">
        <f>SUM(P10:P33)</f>
        <v>250623048.33999997</v>
      </c>
    </row>
  </sheetData>
  <mergeCells count="1">
    <mergeCell ref="A4:P4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topLeftCell="A7" workbookViewId="0">
      <selection activeCell="A36" sqref="A36:J36"/>
    </sheetView>
  </sheetViews>
  <sheetFormatPr defaultRowHeight="12.75" x14ac:dyDescent="0.2"/>
  <cols>
    <col min="13" max="16" width="13.85546875" bestFit="1" customWidth="1"/>
  </cols>
  <sheetData>
    <row r="1" spans="1:16" x14ac:dyDescent="0.2">
      <c r="A1" t="s">
        <v>121</v>
      </c>
    </row>
    <row r="3" spans="1:16" x14ac:dyDescent="0.2">
      <c r="A3" t="s">
        <v>122</v>
      </c>
    </row>
    <row r="4" spans="1:16" x14ac:dyDescent="0.2">
      <c r="A4" s="82" t="s">
        <v>150</v>
      </c>
      <c r="B4" s="82"/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</row>
    <row r="7" spans="1:16" ht="10.5" customHeight="1" x14ac:dyDescent="0.2">
      <c r="A7" t="s">
        <v>23</v>
      </c>
      <c r="C7" t="s">
        <v>24</v>
      </c>
      <c r="D7" t="s">
        <v>25</v>
      </c>
      <c r="E7" t="s">
        <v>26</v>
      </c>
      <c r="G7" t="s">
        <v>27</v>
      </c>
      <c r="I7" t="s">
        <v>28</v>
      </c>
      <c r="J7" t="s">
        <v>29</v>
      </c>
      <c r="K7" t="s">
        <v>30</v>
      </c>
      <c r="L7" t="s">
        <v>31</v>
      </c>
      <c r="M7" t="s">
        <v>32</v>
      </c>
      <c r="N7" t="s">
        <v>127</v>
      </c>
      <c r="O7" t="s">
        <v>128</v>
      </c>
      <c r="P7" t="s">
        <v>129</v>
      </c>
    </row>
    <row r="8" spans="1:16" ht="10.5" customHeight="1" x14ac:dyDescent="0.2">
      <c r="M8" t="s">
        <v>33</v>
      </c>
      <c r="N8" t="s">
        <v>130</v>
      </c>
      <c r="O8" t="s">
        <v>131</v>
      </c>
      <c r="P8" t="s">
        <v>132</v>
      </c>
    </row>
    <row r="9" spans="1:16" x14ac:dyDescent="0.2">
      <c r="L9" t="s">
        <v>34</v>
      </c>
      <c r="M9" t="s">
        <v>133</v>
      </c>
      <c r="N9" t="s">
        <v>133</v>
      </c>
      <c r="O9" t="s">
        <v>133</v>
      </c>
      <c r="P9" t="s">
        <v>133</v>
      </c>
    </row>
    <row r="10" spans="1:16" x14ac:dyDescent="0.2">
      <c r="A10" t="s">
        <v>42</v>
      </c>
      <c r="B10" t="s">
        <v>43</v>
      </c>
      <c r="C10" t="s">
        <v>35</v>
      </c>
      <c r="D10" t="s">
        <v>44</v>
      </c>
      <c r="E10" t="s">
        <v>37</v>
      </c>
      <c r="F10" t="s">
        <v>38</v>
      </c>
      <c r="G10" t="s">
        <v>45</v>
      </c>
      <c r="H10" t="s">
        <v>46</v>
      </c>
      <c r="I10" t="s">
        <v>11</v>
      </c>
      <c r="J10" t="s">
        <v>20</v>
      </c>
      <c r="K10" t="s">
        <v>41</v>
      </c>
      <c r="L10" t="s">
        <v>14</v>
      </c>
      <c r="M10" s="5">
        <v>15000</v>
      </c>
      <c r="N10" s="5">
        <v>15000</v>
      </c>
      <c r="O10" s="5">
        <v>1104.3</v>
      </c>
      <c r="P10" s="5">
        <v>1104.3</v>
      </c>
    </row>
    <row r="11" spans="1:16" x14ac:dyDescent="0.2">
      <c r="A11" t="s">
        <v>42</v>
      </c>
      <c r="B11" t="s">
        <v>43</v>
      </c>
      <c r="C11" t="s">
        <v>35</v>
      </c>
      <c r="D11" t="s">
        <v>44</v>
      </c>
      <c r="E11" t="s">
        <v>37</v>
      </c>
      <c r="F11" t="s">
        <v>38</v>
      </c>
      <c r="G11" t="s">
        <v>47</v>
      </c>
      <c r="H11" t="s">
        <v>48</v>
      </c>
      <c r="I11" t="s">
        <v>11</v>
      </c>
      <c r="J11" t="s">
        <v>20</v>
      </c>
      <c r="K11" t="s">
        <v>41</v>
      </c>
      <c r="L11" t="s">
        <v>15</v>
      </c>
      <c r="M11" s="5">
        <v>2886857</v>
      </c>
      <c r="N11" s="5">
        <v>51904.6</v>
      </c>
      <c r="O11" s="5">
        <v>46730.26</v>
      </c>
      <c r="P11" s="5">
        <v>46730.26</v>
      </c>
    </row>
    <row r="12" spans="1:16" x14ac:dyDescent="0.2">
      <c r="A12" t="s">
        <v>42</v>
      </c>
      <c r="B12" t="s">
        <v>43</v>
      </c>
      <c r="C12" t="s">
        <v>35</v>
      </c>
      <c r="D12" t="s">
        <v>44</v>
      </c>
      <c r="E12" t="s">
        <v>37</v>
      </c>
      <c r="F12" t="s">
        <v>38</v>
      </c>
      <c r="G12" t="s">
        <v>47</v>
      </c>
      <c r="H12" t="s">
        <v>48</v>
      </c>
      <c r="I12" t="s">
        <v>11</v>
      </c>
      <c r="J12" t="s">
        <v>20</v>
      </c>
      <c r="K12" t="s">
        <v>41</v>
      </c>
      <c r="L12" t="s">
        <v>14</v>
      </c>
      <c r="M12" s="5">
        <v>53418282</v>
      </c>
      <c r="N12" s="5">
        <v>40559786.359999999</v>
      </c>
      <c r="O12" s="5">
        <v>15284233.380000001</v>
      </c>
      <c r="P12" s="5">
        <v>13375443.65</v>
      </c>
    </row>
    <row r="13" spans="1:16" x14ac:dyDescent="0.2">
      <c r="A13" t="s">
        <v>42</v>
      </c>
      <c r="B13" t="s">
        <v>43</v>
      </c>
      <c r="C13" t="s">
        <v>35</v>
      </c>
      <c r="D13" t="s">
        <v>44</v>
      </c>
      <c r="E13" t="s">
        <v>37</v>
      </c>
      <c r="F13" t="s">
        <v>38</v>
      </c>
      <c r="G13" t="s">
        <v>47</v>
      </c>
      <c r="H13" t="s">
        <v>48</v>
      </c>
      <c r="I13" t="s">
        <v>11</v>
      </c>
      <c r="J13" t="s">
        <v>21</v>
      </c>
      <c r="K13" t="s">
        <v>49</v>
      </c>
      <c r="L13" t="s">
        <v>14</v>
      </c>
      <c r="M13" s="5">
        <v>6790890</v>
      </c>
      <c r="N13" s="5">
        <v>5263316.29</v>
      </c>
      <c r="O13" s="5">
        <v>3270460.47</v>
      </c>
      <c r="P13" s="5">
        <v>3146667.2</v>
      </c>
    </row>
    <row r="14" spans="1:16" x14ac:dyDescent="0.2">
      <c r="A14" t="s">
        <v>42</v>
      </c>
      <c r="B14" t="s">
        <v>43</v>
      </c>
      <c r="C14" t="s">
        <v>35</v>
      </c>
      <c r="D14" t="s">
        <v>44</v>
      </c>
      <c r="E14" t="s">
        <v>37</v>
      </c>
      <c r="F14" t="s">
        <v>38</v>
      </c>
      <c r="G14" t="s">
        <v>47</v>
      </c>
      <c r="H14" t="s">
        <v>48</v>
      </c>
      <c r="I14" t="s">
        <v>11</v>
      </c>
      <c r="J14" t="s">
        <v>22</v>
      </c>
      <c r="K14" t="s">
        <v>50</v>
      </c>
      <c r="L14" t="s">
        <v>14</v>
      </c>
      <c r="M14" s="5">
        <v>800000</v>
      </c>
    </row>
    <row r="15" spans="1:16" x14ac:dyDescent="0.2">
      <c r="A15" t="s">
        <v>42</v>
      </c>
      <c r="B15" t="s">
        <v>43</v>
      </c>
      <c r="C15" t="s">
        <v>35</v>
      </c>
      <c r="D15" t="s">
        <v>44</v>
      </c>
      <c r="E15" t="s">
        <v>37</v>
      </c>
      <c r="F15" t="s">
        <v>38</v>
      </c>
      <c r="G15" t="s">
        <v>47</v>
      </c>
      <c r="H15" t="s">
        <v>48</v>
      </c>
      <c r="I15" t="s">
        <v>11</v>
      </c>
      <c r="J15" t="s">
        <v>77</v>
      </c>
      <c r="K15" t="s">
        <v>123</v>
      </c>
      <c r="L15" t="s">
        <v>15</v>
      </c>
      <c r="M15" s="5">
        <v>4951378</v>
      </c>
    </row>
    <row r="16" spans="1:16" x14ac:dyDescent="0.2">
      <c r="A16" t="s">
        <v>42</v>
      </c>
      <c r="B16" t="s">
        <v>43</v>
      </c>
      <c r="C16" t="s">
        <v>35</v>
      </c>
      <c r="D16" t="s">
        <v>44</v>
      </c>
      <c r="E16" t="s">
        <v>37</v>
      </c>
      <c r="F16" t="s">
        <v>38</v>
      </c>
      <c r="G16" t="s">
        <v>47</v>
      </c>
      <c r="H16" t="s">
        <v>48</v>
      </c>
      <c r="I16" t="s">
        <v>11</v>
      </c>
      <c r="J16" t="s">
        <v>77</v>
      </c>
      <c r="K16" t="s">
        <v>123</v>
      </c>
      <c r="L16" t="s">
        <v>14</v>
      </c>
      <c r="M16" s="5">
        <v>175000</v>
      </c>
    </row>
    <row r="17" spans="1:16" x14ac:dyDescent="0.2">
      <c r="A17" t="s">
        <v>42</v>
      </c>
      <c r="B17" t="s">
        <v>43</v>
      </c>
      <c r="C17" t="s">
        <v>35</v>
      </c>
      <c r="D17" t="s">
        <v>51</v>
      </c>
      <c r="E17" t="s">
        <v>37</v>
      </c>
      <c r="F17" t="s">
        <v>38</v>
      </c>
      <c r="G17" t="s">
        <v>139</v>
      </c>
      <c r="H17" t="s">
        <v>140</v>
      </c>
      <c r="I17" t="s">
        <v>11</v>
      </c>
      <c r="J17" t="s">
        <v>20</v>
      </c>
      <c r="K17" t="s">
        <v>41</v>
      </c>
      <c r="L17" t="s">
        <v>13</v>
      </c>
      <c r="M17" s="5">
        <v>0</v>
      </c>
    </row>
    <row r="18" spans="1:16" x14ac:dyDescent="0.2">
      <c r="A18" t="s">
        <v>42</v>
      </c>
      <c r="B18" t="s">
        <v>43</v>
      </c>
      <c r="C18" t="s">
        <v>35</v>
      </c>
      <c r="D18" t="s">
        <v>51</v>
      </c>
      <c r="E18" t="s">
        <v>37</v>
      </c>
      <c r="F18" t="s">
        <v>38</v>
      </c>
      <c r="G18" t="s">
        <v>139</v>
      </c>
      <c r="H18" t="s">
        <v>140</v>
      </c>
      <c r="I18" t="s">
        <v>11</v>
      </c>
      <c r="J18" t="s">
        <v>141</v>
      </c>
      <c r="K18" t="s">
        <v>142</v>
      </c>
      <c r="L18" t="s">
        <v>13</v>
      </c>
      <c r="M18" s="5">
        <v>0</v>
      </c>
    </row>
    <row r="19" spans="1:16" x14ac:dyDescent="0.2">
      <c r="A19" t="s">
        <v>42</v>
      </c>
      <c r="B19" t="s">
        <v>43</v>
      </c>
      <c r="C19" t="s">
        <v>35</v>
      </c>
      <c r="D19" t="s">
        <v>51</v>
      </c>
      <c r="E19" t="s">
        <v>37</v>
      </c>
      <c r="F19" t="s">
        <v>38</v>
      </c>
      <c r="G19" t="s">
        <v>143</v>
      </c>
      <c r="H19" t="s">
        <v>125</v>
      </c>
      <c r="I19" t="s">
        <v>11</v>
      </c>
      <c r="J19" t="s">
        <v>20</v>
      </c>
      <c r="K19" t="s">
        <v>41</v>
      </c>
      <c r="L19" t="s">
        <v>13</v>
      </c>
      <c r="M19" s="5">
        <v>900000</v>
      </c>
    </row>
    <row r="20" spans="1:16" x14ac:dyDescent="0.2">
      <c r="A20" t="s">
        <v>42</v>
      </c>
      <c r="B20" t="s">
        <v>43</v>
      </c>
      <c r="C20" t="s">
        <v>35</v>
      </c>
      <c r="D20" t="s">
        <v>51</v>
      </c>
      <c r="E20" t="s">
        <v>37</v>
      </c>
      <c r="F20" t="s">
        <v>38</v>
      </c>
      <c r="G20" t="s">
        <v>143</v>
      </c>
      <c r="H20" t="s">
        <v>125</v>
      </c>
      <c r="I20" t="s">
        <v>11</v>
      </c>
      <c r="J20" t="s">
        <v>77</v>
      </c>
      <c r="K20" t="s">
        <v>123</v>
      </c>
      <c r="L20" t="s">
        <v>13</v>
      </c>
      <c r="M20" s="5">
        <v>9000000</v>
      </c>
    </row>
    <row r="21" spans="1:16" x14ac:dyDescent="0.2">
      <c r="A21" t="s">
        <v>42</v>
      </c>
      <c r="B21" t="s">
        <v>43</v>
      </c>
      <c r="C21" t="s">
        <v>35</v>
      </c>
      <c r="D21" t="s">
        <v>51</v>
      </c>
      <c r="E21" t="s">
        <v>37</v>
      </c>
      <c r="F21" t="s">
        <v>38</v>
      </c>
      <c r="G21" t="s">
        <v>144</v>
      </c>
      <c r="H21" t="s">
        <v>56</v>
      </c>
      <c r="I21" t="s">
        <v>11</v>
      </c>
      <c r="J21" t="s">
        <v>20</v>
      </c>
      <c r="K21" t="s">
        <v>41</v>
      </c>
      <c r="L21" t="s">
        <v>15</v>
      </c>
      <c r="M21" s="5">
        <v>2500000</v>
      </c>
    </row>
    <row r="22" spans="1:16" x14ac:dyDescent="0.2">
      <c r="A22" t="s">
        <v>42</v>
      </c>
      <c r="B22" t="s">
        <v>43</v>
      </c>
      <c r="C22" t="s">
        <v>35</v>
      </c>
      <c r="D22" t="s">
        <v>51</v>
      </c>
      <c r="E22" t="s">
        <v>37</v>
      </c>
      <c r="F22" t="s">
        <v>38</v>
      </c>
      <c r="G22" t="s">
        <v>54</v>
      </c>
      <c r="H22" t="s">
        <v>118</v>
      </c>
      <c r="I22" t="s">
        <v>11</v>
      </c>
      <c r="J22" t="s">
        <v>20</v>
      </c>
      <c r="K22" t="s">
        <v>41</v>
      </c>
      <c r="L22" t="s">
        <v>11</v>
      </c>
      <c r="M22" s="5">
        <v>188423644.44</v>
      </c>
      <c r="N22" s="5">
        <v>186108660.58000001</v>
      </c>
      <c r="O22" s="5">
        <v>186108660.58000001</v>
      </c>
      <c r="P22" s="5">
        <v>184887917.40000001</v>
      </c>
    </row>
    <row r="23" spans="1:16" x14ac:dyDescent="0.2">
      <c r="A23" t="s">
        <v>42</v>
      </c>
      <c r="B23" t="s">
        <v>43</v>
      </c>
      <c r="C23" t="s">
        <v>35</v>
      </c>
      <c r="D23" t="s">
        <v>51</v>
      </c>
      <c r="E23" t="s">
        <v>37</v>
      </c>
      <c r="F23" t="s">
        <v>38</v>
      </c>
      <c r="G23" t="s">
        <v>126</v>
      </c>
      <c r="H23" t="s">
        <v>119</v>
      </c>
      <c r="I23" t="s">
        <v>11</v>
      </c>
      <c r="J23" t="s">
        <v>20</v>
      </c>
      <c r="K23" t="s">
        <v>41</v>
      </c>
      <c r="L23" t="s">
        <v>14</v>
      </c>
      <c r="M23" s="5">
        <v>2303742</v>
      </c>
      <c r="N23" s="5">
        <v>1150419.02</v>
      </c>
      <c r="O23" s="5">
        <v>1150419.02</v>
      </c>
      <c r="P23" s="5">
        <v>1150419.02</v>
      </c>
    </row>
    <row r="24" spans="1:16" x14ac:dyDescent="0.2">
      <c r="A24" t="s">
        <v>42</v>
      </c>
      <c r="B24" t="s">
        <v>43</v>
      </c>
      <c r="C24" t="s">
        <v>35</v>
      </c>
      <c r="D24" t="s">
        <v>36</v>
      </c>
      <c r="E24" t="s">
        <v>37</v>
      </c>
      <c r="F24" t="s">
        <v>38</v>
      </c>
      <c r="G24" t="s">
        <v>39</v>
      </c>
      <c r="H24" t="s">
        <v>40</v>
      </c>
      <c r="I24" t="s">
        <v>11</v>
      </c>
      <c r="J24" t="s">
        <v>20</v>
      </c>
      <c r="K24" t="s">
        <v>41</v>
      </c>
      <c r="L24" t="s">
        <v>14</v>
      </c>
      <c r="M24" s="5">
        <v>660997</v>
      </c>
      <c r="N24" s="5">
        <v>543888.19999999995</v>
      </c>
      <c r="O24" s="5">
        <v>353218.5</v>
      </c>
      <c r="P24" s="5">
        <v>351742.8</v>
      </c>
    </row>
    <row r="25" spans="1:16" x14ac:dyDescent="0.2">
      <c r="A25" t="s">
        <v>42</v>
      </c>
      <c r="B25" t="s">
        <v>43</v>
      </c>
      <c r="C25" t="s">
        <v>35</v>
      </c>
      <c r="D25" t="s">
        <v>57</v>
      </c>
      <c r="E25" t="s">
        <v>37</v>
      </c>
      <c r="F25" t="s">
        <v>38</v>
      </c>
      <c r="G25" t="s">
        <v>58</v>
      </c>
      <c r="H25" t="s">
        <v>59</v>
      </c>
      <c r="I25" t="s">
        <v>11</v>
      </c>
      <c r="J25" t="s">
        <v>20</v>
      </c>
      <c r="K25" t="s">
        <v>41</v>
      </c>
      <c r="L25" t="s">
        <v>14</v>
      </c>
      <c r="M25" s="5">
        <v>432274</v>
      </c>
      <c r="N25" s="5">
        <v>420233</v>
      </c>
      <c r="O25" s="5">
        <v>202159.9</v>
      </c>
      <c r="P25" s="5">
        <v>202159.9</v>
      </c>
    </row>
    <row r="26" spans="1:16" x14ac:dyDescent="0.2">
      <c r="A26" t="s">
        <v>42</v>
      </c>
      <c r="B26" t="s">
        <v>43</v>
      </c>
      <c r="C26" t="s">
        <v>35</v>
      </c>
      <c r="D26" t="s">
        <v>60</v>
      </c>
      <c r="E26" t="s">
        <v>37</v>
      </c>
      <c r="F26" t="s">
        <v>38</v>
      </c>
      <c r="G26" t="s">
        <v>61</v>
      </c>
      <c r="H26" t="s">
        <v>62</v>
      </c>
      <c r="I26" t="s">
        <v>63</v>
      </c>
      <c r="J26" t="s">
        <v>20</v>
      </c>
      <c r="K26" t="s">
        <v>41</v>
      </c>
      <c r="L26" t="s">
        <v>15</v>
      </c>
      <c r="M26" s="5">
        <v>15000</v>
      </c>
    </row>
    <row r="27" spans="1:16" x14ac:dyDescent="0.2">
      <c r="A27" t="s">
        <v>42</v>
      </c>
      <c r="B27" t="s">
        <v>43</v>
      </c>
      <c r="C27" t="s">
        <v>35</v>
      </c>
      <c r="D27" t="s">
        <v>60</v>
      </c>
      <c r="E27" t="s">
        <v>37</v>
      </c>
      <c r="F27" t="s">
        <v>38</v>
      </c>
      <c r="G27" t="s">
        <v>61</v>
      </c>
      <c r="H27" t="s">
        <v>62</v>
      </c>
      <c r="I27" t="s">
        <v>63</v>
      </c>
      <c r="J27" t="s">
        <v>20</v>
      </c>
      <c r="K27" t="s">
        <v>41</v>
      </c>
      <c r="L27" t="s">
        <v>14</v>
      </c>
      <c r="M27" s="5">
        <v>11979420</v>
      </c>
      <c r="N27" s="5">
        <v>11884699.810000001</v>
      </c>
      <c r="O27" s="5">
        <v>5102701.4000000004</v>
      </c>
      <c r="P27" s="5">
        <v>5102426.6500000004</v>
      </c>
    </row>
    <row r="28" spans="1:16" x14ac:dyDescent="0.2">
      <c r="A28" t="s">
        <v>42</v>
      </c>
      <c r="B28" t="s">
        <v>43</v>
      </c>
      <c r="C28" t="s">
        <v>35</v>
      </c>
      <c r="D28" t="s">
        <v>64</v>
      </c>
      <c r="E28" t="s">
        <v>37</v>
      </c>
      <c r="F28" t="s">
        <v>38</v>
      </c>
      <c r="G28" t="s">
        <v>65</v>
      </c>
      <c r="H28" t="s">
        <v>66</v>
      </c>
      <c r="I28" t="s">
        <v>11</v>
      </c>
      <c r="J28" t="s">
        <v>20</v>
      </c>
      <c r="K28" t="s">
        <v>41</v>
      </c>
      <c r="L28" t="s">
        <v>14</v>
      </c>
      <c r="M28" s="5">
        <v>25885.42</v>
      </c>
      <c r="N28" s="5">
        <v>25885.42</v>
      </c>
      <c r="O28" s="5">
        <v>25885.42</v>
      </c>
      <c r="P28" s="5">
        <v>25885.42</v>
      </c>
    </row>
    <row r="29" spans="1:16" x14ac:dyDescent="0.2">
      <c r="A29" t="s">
        <v>42</v>
      </c>
      <c r="B29" t="s">
        <v>43</v>
      </c>
      <c r="C29" t="s">
        <v>35</v>
      </c>
      <c r="D29" t="s">
        <v>64</v>
      </c>
      <c r="E29" t="s">
        <v>37</v>
      </c>
      <c r="F29" t="s">
        <v>38</v>
      </c>
      <c r="G29" t="s">
        <v>67</v>
      </c>
      <c r="H29" t="s">
        <v>68</v>
      </c>
      <c r="I29" t="s">
        <v>11</v>
      </c>
      <c r="J29" t="s">
        <v>20</v>
      </c>
      <c r="K29" t="s">
        <v>41</v>
      </c>
      <c r="L29" t="s">
        <v>14</v>
      </c>
      <c r="M29" s="5">
        <v>2063448</v>
      </c>
      <c r="N29" s="5">
        <v>2063448</v>
      </c>
      <c r="O29" s="5">
        <v>1040112</v>
      </c>
      <c r="P29" s="5">
        <v>1040112</v>
      </c>
    </row>
    <row r="30" spans="1:16" x14ac:dyDescent="0.2">
      <c r="A30" t="s">
        <v>42</v>
      </c>
      <c r="B30" t="s">
        <v>43</v>
      </c>
      <c r="C30" t="s">
        <v>35</v>
      </c>
      <c r="D30" t="s">
        <v>64</v>
      </c>
      <c r="E30" t="s">
        <v>37</v>
      </c>
      <c r="F30" t="s">
        <v>38</v>
      </c>
      <c r="G30" t="s">
        <v>69</v>
      </c>
      <c r="H30" t="s">
        <v>70</v>
      </c>
      <c r="I30" t="s">
        <v>11</v>
      </c>
      <c r="J30" t="s">
        <v>20</v>
      </c>
      <c r="K30" t="s">
        <v>41</v>
      </c>
      <c r="L30" t="s">
        <v>14</v>
      </c>
      <c r="M30" s="5">
        <v>1485000</v>
      </c>
      <c r="N30" s="5">
        <v>1485000</v>
      </c>
      <c r="O30" s="5">
        <v>535695.46</v>
      </c>
      <c r="P30" s="5">
        <v>535695.46</v>
      </c>
    </row>
    <row r="31" spans="1:16" x14ac:dyDescent="0.2">
      <c r="A31" t="s">
        <v>42</v>
      </c>
      <c r="B31" t="s">
        <v>43</v>
      </c>
      <c r="C31" t="s">
        <v>35</v>
      </c>
      <c r="D31" t="s">
        <v>64</v>
      </c>
      <c r="E31" t="s">
        <v>37</v>
      </c>
      <c r="F31" t="s">
        <v>38</v>
      </c>
      <c r="G31" t="s">
        <v>71</v>
      </c>
      <c r="H31" t="s">
        <v>72</v>
      </c>
      <c r="I31" t="s">
        <v>11</v>
      </c>
      <c r="J31" t="s">
        <v>20</v>
      </c>
      <c r="K31" t="s">
        <v>41</v>
      </c>
      <c r="L31" t="s">
        <v>14</v>
      </c>
      <c r="M31" s="5">
        <v>19423248</v>
      </c>
      <c r="N31" s="5">
        <v>19423248</v>
      </c>
      <c r="O31" s="5">
        <v>9710748.5099999998</v>
      </c>
      <c r="P31" s="5">
        <v>9710748.5099999998</v>
      </c>
    </row>
    <row r="32" spans="1:16" x14ac:dyDescent="0.2">
      <c r="A32" t="s">
        <v>42</v>
      </c>
      <c r="B32" t="s">
        <v>43</v>
      </c>
      <c r="C32" t="s">
        <v>35</v>
      </c>
      <c r="D32" t="s">
        <v>145</v>
      </c>
      <c r="E32" t="s">
        <v>37</v>
      </c>
      <c r="F32" t="s">
        <v>38</v>
      </c>
      <c r="G32" t="s">
        <v>52</v>
      </c>
      <c r="H32" t="s">
        <v>53</v>
      </c>
      <c r="I32" t="s">
        <v>11</v>
      </c>
      <c r="J32" t="s">
        <v>20</v>
      </c>
      <c r="K32" t="s">
        <v>41</v>
      </c>
      <c r="L32" t="s">
        <v>11</v>
      </c>
      <c r="M32" s="5">
        <v>30137977.949999999</v>
      </c>
      <c r="N32" s="5">
        <v>30137977.949999999</v>
      </c>
      <c r="O32" s="5">
        <v>30137977.949999999</v>
      </c>
      <c r="P32" s="5">
        <v>30137896.469999999</v>
      </c>
    </row>
    <row r="33" spans="1:16" x14ac:dyDescent="0.2">
      <c r="A33" t="s">
        <v>42</v>
      </c>
      <c r="B33" t="s">
        <v>43</v>
      </c>
      <c r="C33" t="s">
        <v>73</v>
      </c>
      <c r="D33" t="s">
        <v>74</v>
      </c>
      <c r="E33" t="s">
        <v>75</v>
      </c>
      <c r="F33" t="s">
        <v>76</v>
      </c>
      <c r="G33" t="s">
        <v>77</v>
      </c>
      <c r="H33" t="s">
        <v>120</v>
      </c>
      <c r="I33" t="s">
        <v>63</v>
      </c>
      <c r="J33" t="s">
        <v>19</v>
      </c>
      <c r="K33" t="s">
        <v>79</v>
      </c>
      <c r="L33" t="s">
        <v>11</v>
      </c>
      <c r="M33" s="5">
        <v>49670426.840000004</v>
      </c>
      <c r="N33" s="5">
        <v>49670426.840000004</v>
      </c>
      <c r="O33" s="5">
        <v>49670426.840000004</v>
      </c>
      <c r="P33" s="5">
        <v>49341804.020000003</v>
      </c>
    </row>
    <row r="34" spans="1:16" x14ac:dyDescent="0.2">
      <c r="M34" s="56">
        <f>SUM(M10:M33)</f>
        <v>388058470.64999998</v>
      </c>
      <c r="N34" s="56">
        <f>SUM(N10:N33)</f>
        <v>348803894.06999993</v>
      </c>
      <c r="O34" s="56">
        <f>SUM(O10:O33)</f>
        <v>302640533.99000001</v>
      </c>
      <c r="P34" s="56">
        <f>SUM(P10:P33)</f>
        <v>299056753.06</v>
      </c>
    </row>
  </sheetData>
  <mergeCells count="1">
    <mergeCell ref="A4:P4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topLeftCell="H7" zoomScaleNormal="100" workbookViewId="0">
      <selection activeCell="A36" sqref="A36:J36"/>
    </sheetView>
  </sheetViews>
  <sheetFormatPr defaultRowHeight="12.75" x14ac:dyDescent="0.2"/>
  <cols>
    <col min="13" max="13" width="21" bestFit="1" customWidth="1"/>
    <col min="14" max="14" width="48" bestFit="1" customWidth="1"/>
    <col min="15" max="15" width="45.7109375" bestFit="1" customWidth="1"/>
    <col min="16" max="16" width="41.140625" bestFit="1" customWidth="1"/>
  </cols>
  <sheetData>
    <row r="1" spans="1:16" x14ac:dyDescent="0.2">
      <c r="A1" t="s">
        <v>121</v>
      </c>
    </row>
    <row r="3" spans="1:16" ht="10.5" customHeight="1" x14ac:dyDescent="0.2">
      <c r="A3" t="s">
        <v>122</v>
      </c>
    </row>
    <row r="4" spans="1:16" ht="10.5" customHeight="1" x14ac:dyDescent="0.2">
      <c r="A4" s="82" t="s">
        <v>151</v>
      </c>
      <c r="B4" s="82"/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</row>
    <row r="7" spans="1:16" x14ac:dyDescent="0.2">
      <c r="A7" t="s">
        <v>23</v>
      </c>
      <c r="C7" t="s">
        <v>24</v>
      </c>
      <c r="D7" t="s">
        <v>25</v>
      </c>
      <c r="E7" t="s">
        <v>26</v>
      </c>
      <c r="G7" t="s">
        <v>27</v>
      </c>
      <c r="I7" t="s">
        <v>28</v>
      </c>
      <c r="J7" t="s">
        <v>29</v>
      </c>
      <c r="K7" t="s">
        <v>30</v>
      </c>
      <c r="L7" t="s">
        <v>31</v>
      </c>
      <c r="M7" t="s">
        <v>32</v>
      </c>
      <c r="N7" t="s">
        <v>127</v>
      </c>
      <c r="O7" t="s">
        <v>128</v>
      </c>
      <c r="P7" t="s">
        <v>129</v>
      </c>
    </row>
    <row r="8" spans="1:16" x14ac:dyDescent="0.2">
      <c r="M8" t="s">
        <v>33</v>
      </c>
      <c r="N8" t="s">
        <v>130</v>
      </c>
      <c r="O8" t="s">
        <v>131</v>
      </c>
      <c r="P8" t="s">
        <v>132</v>
      </c>
    </row>
    <row r="9" spans="1:16" x14ac:dyDescent="0.2">
      <c r="L9" t="s">
        <v>34</v>
      </c>
      <c r="M9" t="s">
        <v>133</v>
      </c>
      <c r="N9" t="s">
        <v>133</v>
      </c>
      <c r="O9" t="s">
        <v>133</v>
      </c>
      <c r="P9" t="s">
        <v>133</v>
      </c>
    </row>
    <row r="10" spans="1:16" x14ac:dyDescent="0.2">
      <c r="A10" t="s">
        <v>152</v>
      </c>
      <c r="B10" t="s">
        <v>153</v>
      </c>
      <c r="C10" t="s">
        <v>35</v>
      </c>
      <c r="D10" t="s">
        <v>44</v>
      </c>
      <c r="E10" t="s">
        <v>37</v>
      </c>
      <c r="F10" t="s">
        <v>38</v>
      </c>
      <c r="G10" t="s">
        <v>47</v>
      </c>
      <c r="H10" t="s">
        <v>48</v>
      </c>
      <c r="I10" t="s">
        <v>11</v>
      </c>
      <c r="J10" t="s">
        <v>77</v>
      </c>
      <c r="K10" t="s">
        <v>123</v>
      </c>
      <c r="L10" t="s">
        <v>15</v>
      </c>
      <c r="M10" s="5">
        <v>2879133</v>
      </c>
    </row>
    <row r="11" spans="1:16" x14ac:dyDescent="0.2">
      <c r="A11" t="s">
        <v>42</v>
      </c>
      <c r="B11" t="s">
        <v>43</v>
      </c>
      <c r="C11" t="s">
        <v>35</v>
      </c>
      <c r="D11" t="s">
        <v>44</v>
      </c>
      <c r="E11" t="s">
        <v>37</v>
      </c>
      <c r="F11" t="s">
        <v>38</v>
      </c>
      <c r="G11" t="s">
        <v>45</v>
      </c>
      <c r="H11" t="s">
        <v>46</v>
      </c>
      <c r="I11" t="s">
        <v>11</v>
      </c>
      <c r="J11" t="s">
        <v>20</v>
      </c>
      <c r="K11" t="s">
        <v>41</v>
      </c>
      <c r="L11" t="s">
        <v>14</v>
      </c>
      <c r="M11" s="5">
        <v>15000</v>
      </c>
      <c r="N11" s="5">
        <v>15000</v>
      </c>
      <c r="O11" s="5">
        <v>1302.73</v>
      </c>
      <c r="P11" s="5">
        <v>1302.73</v>
      </c>
    </row>
    <row r="12" spans="1:16" x14ac:dyDescent="0.2">
      <c r="A12" t="s">
        <v>42</v>
      </c>
      <c r="B12" t="s">
        <v>43</v>
      </c>
      <c r="C12" t="s">
        <v>35</v>
      </c>
      <c r="D12" t="s">
        <v>44</v>
      </c>
      <c r="E12" t="s">
        <v>37</v>
      </c>
      <c r="F12" t="s">
        <v>38</v>
      </c>
      <c r="G12" t="s">
        <v>47</v>
      </c>
      <c r="H12" t="s">
        <v>48</v>
      </c>
      <c r="I12" t="s">
        <v>11</v>
      </c>
      <c r="J12" t="s">
        <v>20</v>
      </c>
      <c r="K12" t="s">
        <v>41</v>
      </c>
      <c r="L12" t="s">
        <v>15</v>
      </c>
      <c r="M12" s="5">
        <v>4266857</v>
      </c>
      <c r="N12" s="5">
        <v>71707.83</v>
      </c>
      <c r="O12" s="5">
        <v>51904.6</v>
      </c>
      <c r="P12" s="5">
        <v>51904.6</v>
      </c>
    </row>
    <row r="13" spans="1:16" x14ac:dyDescent="0.2">
      <c r="A13" t="s">
        <v>42</v>
      </c>
      <c r="B13" t="s">
        <v>43</v>
      </c>
      <c r="C13" t="s">
        <v>35</v>
      </c>
      <c r="D13" t="s">
        <v>44</v>
      </c>
      <c r="E13" t="s">
        <v>37</v>
      </c>
      <c r="F13" t="s">
        <v>38</v>
      </c>
      <c r="G13" t="s">
        <v>47</v>
      </c>
      <c r="H13" t="s">
        <v>48</v>
      </c>
      <c r="I13" t="s">
        <v>11</v>
      </c>
      <c r="J13" t="s">
        <v>20</v>
      </c>
      <c r="K13" t="s">
        <v>41</v>
      </c>
      <c r="L13" t="s">
        <v>14</v>
      </c>
      <c r="M13" s="5">
        <v>53418282</v>
      </c>
      <c r="N13" s="5">
        <v>41271464.369999997</v>
      </c>
      <c r="O13" s="5">
        <v>17808950.690000001</v>
      </c>
      <c r="P13" s="5">
        <v>16627032.48</v>
      </c>
    </row>
    <row r="14" spans="1:16" x14ac:dyDescent="0.2">
      <c r="A14" t="s">
        <v>42</v>
      </c>
      <c r="B14" t="s">
        <v>43</v>
      </c>
      <c r="C14" t="s">
        <v>35</v>
      </c>
      <c r="D14" t="s">
        <v>44</v>
      </c>
      <c r="E14" t="s">
        <v>37</v>
      </c>
      <c r="F14" t="s">
        <v>38</v>
      </c>
      <c r="G14" t="s">
        <v>47</v>
      </c>
      <c r="H14" t="s">
        <v>48</v>
      </c>
      <c r="I14" t="s">
        <v>11</v>
      </c>
      <c r="J14" t="s">
        <v>21</v>
      </c>
      <c r="K14" t="s">
        <v>49</v>
      </c>
      <c r="L14" t="s">
        <v>14</v>
      </c>
      <c r="M14" s="5">
        <v>6790890</v>
      </c>
      <c r="N14" s="5">
        <v>6790890</v>
      </c>
      <c r="O14" s="5">
        <v>3876680.82</v>
      </c>
      <c r="P14" s="5">
        <v>3752672.15</v>
      </c>
    </row>
    <row r="15" spans="1:16" x14ac:dyDescent="0.2">
      <c r="A15" t="s">
        <v>42</v>
      </c>
      <c r="B15" t="s">
        <v>43</v>
      </c>
      <c r="C15" t="s">
        <v>35</v>
      </c>
      <c r="D15" t="s">
        <v>44</v>
      </c>
      <c r="E15" t="s">
        <v>37</v>
      </c>
      <c r="F15" t="s">
        <v>38</v>
      </c>
      <c r="G15" t="s">
        <v>47</v>
      </c>
      <c r="H15" t="s">
        <v>48</v>
      </c>
      <c r="I15" t="s">
        <v>11</v>
      </c>
      <c r="J15" t="s">
        <v>22</v>
      </c>
      <c r="K15" t="s">
        <v>50</v>
      </c>
      <c r="L15" t="s">
        <v>14</v>
      </c>
      <c r="M15" s="5">
        <v>800000</v>
      </c>
    </row>
    <row r="16" spans="1:16" x14ac:dyDescent="0.2">
      <c r="A16" t="s">
        <v>42</v>
      </c>
      <c r="B16" t="s">
        <v>43</v>
      </c>
      <c r="C16" t="s">
        <v>35</v>
      </c>
      <c r="D16" t="s">
        <v>44</v>
      </c>
      <c r="E16" t="s">
        <v>37</v>
      </c>
      <c r="F16" t="s">
        <v>38</v>
      </c>
      <c r="G16" t="s">
        <v>47</v>
      </c>
      <c r="H16" t="s">
        <v>48</v>
      </c>
      <c r="I16" t="s">
        <v>11</v>
      </c>
      <c r="J16" t="s">
        <v>77</v>
      </c>
      <c r="K16" t="s">
        <v>123</v>
      </c>
      <c r="L16" t="s">
        <v>15</v>
      </c>
      <c r="M16" s="5">
        <v>4951378</v>
      </c>
      <c r="N16" s="5">
        <v>972000</v>
      </c>
    </row>
    <row r="17" spans="1:16" x14ac:dyDescent="0.2">
      <c r="A17" t="s">
        <v>42</v>
      </c>
      <c r="B17" t="s">
        <v>43</v>
      </c>
      <c r="C17" t="s">
        <v>35</v>
      </c>
      <c r="D17" t="s">
        <v>44</v>
      </c>
      <c r="E17" t="s">
        <v>37</v>
      </c>
      <c r="F17" t="s">
        <v>38</v>
      </c>
      <c r="G17" t="s">
        <v>47</v>
      </c>
      <c r="H17" t="s">
        <v>48</v>
      </c>
      <c r="I17" t="s">
        <v>11</v>
      </c>
      <c r="J17" t="s">
        <v>77</v>
      </c>
      <c r="K17" t="s">
        <v>123</v>
      </c>
      <c r="L17" t="s">
        <v>14</v>
      </c>
      <c r="M17" s="5">
        <v>175000</v>
      </c>
    </row>
    <row r="18" spans="1:16" x14ac:dyDescent="0.2">
      <c r="A18" t="s">
        <v>42</v>
      </c>
      <c r="B18" t="s">
        <v>43</v>
      </c>
      <c r="C18" t="s">
        <v>35</v>
      </c>
      <c r="D18" t="s">
        <v>51</v>
      </c>
      <c r="E18" t="s">
        <v>37</v>
      </c>
      <c r="F18" t="s">
        <v>38</v>
      </c>
      <c r="G18" t="s">
        <v>139</v>
      </c>
      <c r="H18" t="s">
        <v>140</v>
      </c>
      <c r="I18" t="s">
        <v>11</v>
      </c>
      <c r="J18" t="s">
        <v>20</v>
      </c>
      <c r="K18" t="s">
        <v>41</v>
      </c>
      <c r="L18" t="s">
        <v>13</v>
      </c>
      <c r="M18" s="5">
        <v>0</v>
      </c>
    </row>
    <row r="19" spans="1:16" x14ac:dyDescent="0.2">
      <c r="A19" t="s">
        <v>42</v>
      </c>
      <c r="B19" t="s">
        <v>43</v>
      </c>
      <c r="C19" t="s">
        <v>35</v>
      </c>
      <c r="D19" t="s">
        <v>51</v>
      </c>
      <c r="E19" t="s">
        <v>37</v>
      </c>
      <c r="F19" t="s">
        <v>38</v>
      </c>
      <c r="G19" t="s">
        <v>139</v>
      </c>
      <c r="H19" t="s">
        <v>140</v>
      </c>
      <c r="I19" t="s">
        <v>11</v>
      </c>
      <c r="J19" t="s">
        <v>141</v>
      </c>
      <c r="K19" t="s">
        <v>142</v>
      </c>
      <c r="L19" t="s">
        <v>13</v>
      </c>
      <c r="M19" s="5">
        <v>0</v>
      </c>
    </row>
    <row r="20" spans="1:16" x14ac:dyDescent="0.2">
      <c r="A20" t="s">
        <v>42</v>
      </c>
      <c r="B20" t="s">
        <v>43</v>
      </c>
      <c r="C20" t="s">
        <v>35</v>
      </c>
      <c r="D20" t="s">
        <v>51</v>
      </c>
      <c r="E20" t="s">
        <v>37</v>
      </c>
      <c r="F20" t="s">
        <v>38</v>
      </c>
      <c r="G20" t="s">
        <v>143</v>
      </c>
      <c r="H20" t="s">
        <v>125</v>
      </c>
      <c r="I20" t="s">
        <v>11</v>
      </c>
      <c r="J20" t="s">
        <v>20</v>
      </c>
      <c r="K20" t="s">
        <v>41</v>
      </c>
      <c r="L20" t="s">
        <v>13</v>
      </c>
      <c r="M20" s="5">
        <v>900000</v>
      </c>
    </row>
    <row r="21" spans="1:16" x14ac:dyDescent="0.2">
      <c r="A21" t="s">
        <v>42</v>
      </c>
      <c r="B21" t="s">
        <v>43</v>
      </c>
      <c r="C21" t="s">
        <v>35</v>
      </c>
      <c r="D21" t="s">
        <v>51</v>
      </c>
      <c r="E21" t="s">
        <v>37</v>
      </c>
      <c r="F21" t="s">
        <v>38</v>
      </c>
      <c r="G21" t="s">
        <v>143</v>
      </c>
      <c r="H21" t="s">
        <v>125</v>
      </c>
      <c r="I21" t="s">
        <v>11</v>
      </c>
      <c r="J21" t="s">
        <v>77</v>
      </c>
      <c r="K21" t="s">
        <v>123</v>
      </c>
      <c r="L21" t="s">
        <v>13</v>
      </c>
      <c r="M21" s="5">
        <v>9000000</v>
      </c>
    </row>
    <row r="22" spans="1:16" x14ac:dyDescent="0.2">
      <c r="A22" t="s">
        <v>42</v>
      </c>
      <c r="B22" t="s">
        <v>43</v>
      </c>
      <c r="C22" t="s">
        <v>35</v>
      </c>
      <c r="D22" t="s">
        <v>51</v>
      </c>
      <c r="E22" t="s">
        <v>37</v>
      </c>
      <c r="F22" t="s">
        <v>38</v>
      </c>
      <c r="G22" t="s">
        <v>144</v>
      </c>
      <c r="H22" t="s">
        <v>56</v>
      </c>
      <c r="I22" t="s">
        <v>11</v>
      </c>
      <c r="J22" t="s">
        <v>20</v>
      </c>
      <c r="K22" t="s">
        <v>41</v>
      </c>
      <c r="L22" t="s">
        <v>15</v>
      </c>
      <c r="M22" s="5">
        <v>2500000</v>
      </c>
    </row>
    <row r="23" spans="1:16" x14ac:dyDescent="0.2">
      <c r="A23" t="s">
        <v>42</v>
      </c>
      <c r="B23" t="s">
        <v>43</v>
      </c>
      <c r="C23" t="s">
        <v>35</v>
      </c>
      <c r="D23" t="s">
        <v>51</v>
      </c>
      <c r="E23" t="s">
        <v>37</v>
      </c>
      <c r="F23" t="s">
        <v>38</v>
      </c>
      <c r="G23" t="s">
        <v>54</v>
      </c>
      <c r="H23" t="s">
        <v>118</v>
      </c>
      <c r="I23" t="s">
        <v>11</v>
      </c>
      <c r="J23" t="s">
        <v>20</v>
      </c>
      <c r="K23" t="s">
        <v>41</v>
      </c>
      <c r="L23" t="s">
        <v>11</v>
      </c>
      <c r="M23" s="5">
        <v>217178176.21000001</v>
      </c>
      <c r="N23" s="5">
        <v>214863192.34999999</v>
      </c>
      <c r="O23" s="5">
        <v>214803988.91</v>
      </c>
      <c r="P23" s="5">
        <v>213585015.12</v>
      </c>
    </row>
    <row r="24" spans="1:16" x14ac:dyDescent="0.2">
      <c r="A24" t="s">
        <v>42</v>
      </c>
      <c r="B24" t="s">
        <v>43</v>
      </c>
      <c r="C24" t="s">
        <v>35</v>
      </c>
      <c r="D24" t="s">
        <v>51</v>
      </c>
      <c r="E24" t="s">
        <v>37</v>
      </c>
      <c r="F24" t="s">
        <v>38</v>
      </c>
      <c r="G24" t="s">
        <v>126</v>
      </c>
      <c r="H24" t="s">
        <v>119</v>
      </c>
      <c r="I24" t="s">
        <v>11</v>
      </c>
      <c r="J24" t="s">
        <v>20</v>
      </c>
      <c r="K24" t="s">
        <v>41</v>
      </c>
      <c r="L24" t="s">
        <v>14</v>
      </c>
      <c r="M24" s="5">
        <v>2303742</v>
      </c>
      <c r="N24" s="5">
        <v>1341768.69</v>
      </c>
      <c r="O24" s="5">
        <v>1341768.69</v>
      </c>
      <c r="P24" s="5">
        <v>1341768.69</v>
      </c>
    </row>
    <row r="25" spans="1:16" x14ac:dyDescent="0.2">
      <c r="A25" t="s">
        <v>42</v>
      </c>
      <c r="B25" t="s">
        <v>43</v>
      </c>
      <c r="C25" t="s">
        <v>35</v>
      </c>
      <c r="D25" t="s">
        <v>36</v>
      </c>
      <c r="E25" t="s">
        <v>37</v>
      </c>
      <c r="F25" t="s">
        <v>38</v>
      </c>
      <c r="G25" t="s">
        <v>39</v>
      </c>
      <c r="H25" t="s">
        <v>40</v>
      </c>
      <c r="I25" t="s">
        <v>11</v>
      </c>
      <c r="J25" t="s">
        <v>20</v>
      </c>
      <c r="K25" t="s">
        <v>41</v>
      </c>
      <c r="L25" t="s">
        <v>14</v>
      </c>
      <c r="M25" s="5">
        <v>660997</v>
      </c>
      <c r="N25" s="5">
        <v>623888.19999999995</v>
      </c>
      <c r="O25" s="5">
        <v>461343.48</v>
      </c>
      <c r="P25" s="5">
        <v>450485.77</v>
      </c>
    </row>
    <row r="26" spans="1:16" x14ac:dyDescent="0.2">
      <c r="A26" t="s">
        <v>42</v>
      </c>
      <c r="B26" t="s">
        <v>43</v>
      </c>
      <c r="C26" t="s">
        <v>35</v>
      </c>
      <c r="D26" t="s">
        <v>57</v>
      </c>
      <c r="E26" t="s">
        <v>37</v>
      </c>
      <c r="F26" t="s">
        <v>38</v>
      </c>
      <c r="G26" t="s">
        <v>58</v>
      </c>
      <c r="H26" t="s">
        <v>59</v>
      </c>
      <c r="I26" t="s">
        <v>11</v>
      </c>
      <c r="J26" t="s">
        <v>20</v>
      </c>
      <c r="K26" t="s">
        <v>41</v>
      </c>
      <c r="L26" t="s">
        <v>14</v>
      </c>
      <c r="M26" s="5">
        <v>432274</v>
      </c>
      <c r="N26" s="5">
        <v>420233</v>
      </c>
      <c r="O26" s="5">
        <v>242591.88</v>
      </c>
      <c r="P26" s="5">
        <v>202159.9</v>
      </c>
    </row>
    <row r="27" spans="1:16" x14ac:dyDescent="0.2">
      <c r="A27" t="s">
        <v>42</v>
      </c>
      <c r="B27" t="s">
        <v>43</v>
      </c>
      <c r="C27" t="s">
        <v>35</v>
      </c>
      <c r="D27" t="s">
        <v>60</v>
      </c>
      <c r="E27" t="s">
        <v>37</v>
      </c>
      <c r="F27" t="s">
        <v>38</v>
      </c>
      <c r="G27" t="s">
        <v>61</v>
      </c>
      <c r="H27" t="s">
        <v>62</v>
      </c>
      <c r="I27" t="s">
        <v>63</v>
      </c>
      <c r="J27" t="s">
        <v>20</v>
      </c>
      <c r="K27" t="s">
        <v>41</v>
      </c>
      <c r="L27" t="s">
        <v>15</v>
      </c>
      <c r="M27" s="5">
        <v>15000</v>
      </c>
    </row>
    <row r="28" spans="1:16" x14ac:dyDescent="0.2">
      <c r="A28" t="s">
        <v>42</v>
      </c>
      <c r="B28" t="s">
        <v>43</v>
      </c>
      <c r="C28" t="s">
        <v>35</v>
      </c>
      <c r="D28" t="s">
        <v>60</v>
      </c>
      <c r="E28" t="s">
        <v>37</v>
      </c>
      <c r="F28" t="s">
        <v>38</v>
      </c>
      <c r="G28" t="s">
        <v>61</v>
      </c>
      <c r="H28" t="s">
        <v>62</v>
      </c>
      <c r="I28" t="s">
        <v>63</v>
      </c>
      <c r="J28" t="s">
        <v>20</v>
      </c>
      <c r="K28" t="s">
        <v>41</v>
      </c>
      <c r="L28" t="s">
        <v>14</v>
      </c>
      <c r="M28" s="5">
        <v>11979420</v>
      </c>
      <c r="N28" s="5">
        <v>11884699.810000001</v>
      </c>
      <c r="O28" s="5">
        <v>6019885.9000000004</v>
      </c>
      <c r="P28" s="5">
        <v>6019885.9000000004</v>
      </c>
    </row>
    <row r="29" spans="1:16" x14ac:dyDescent="0.2">
      <c r="A29" t="s">
        <v>42</v>
      </c>
      <c r="B29" t="s">
        <v>43</v>
      </c>
      <c r="C29" t="s">
        <v>35</v>
      </c>
      <c r="D29" t="s">
        <v>64</v>
      </c>
      <c r="E29" t="s">
        <v>37</v>
      </c>
      <c r="F29" t="s">
        <v>38</v>
      </c>
      <c r="G29" t="s">
        <v>65</v>
      </c>
      <c r="H29" t="s">
        <v>66</v>
      </c>
      <c r="I29" t="s">
        <v>11</v>
      </c>
      <c r="J29" t="s">
        <v>20</v>
      </c>
      <c r="K29" t="s">
        <v>41</v>
      </c>
      <c r="L29" t="s">
        <v>14</v>
      </c>
      <c r="M29" s="5">
        <v>59449.94</v>
      </c>
      <c r="N29" s="5">
        <v>59449.94</v>
      </c>
      <c r="O29" s="5">
        <v>59449.94</v>
      </c>
      <c r="P29" s="5">
        <v>59449.94</v>
      </c>
    </row>
    <row r="30" spans="1:16" x14ac:dyDescent="0.2">
      <c r="A30" t="s">
        <v>42</v>
      </c>
      <c r="B30" t="s">
        <v>43</v>
      </c>
      <c r="C30" t="s">
        <v>35</v>
      </c>
      <c r="D30" t="s">
        <v>64</v>
      </c>
      <c r="E30" t="s">
        <v>37</v>
      </c>
      <c r="F30" t="s">
        <v>38</v>
      </c>
      <c r="G30" t="s">
        <v>67</v>
      </c>
      <c r="H30" t="s">
        <v>68</v>
      </c>
      <c r="I30" t="s">
        <v>11</v>
      </c>
      <c r="J30" t="s">
        <v>20</v>
      </c>
      <c r="K30" t="s">
        <v>41</v>
      </c>
      <c r="L30" t="s">
        <v>14</v>
      </c>
      <c r="M30" s="5">
        <v>2063448</v>
      </c>
      <c r="N30" s="5">
        <v>2063448</v>
      </c>
      <c r="O30" s="5">
        <v>1223949</v>
      </c>
      <c r="P30" s="5">
        <v>1223949</v>
      </c>
    </row>
    <row r="31" spans="1:16" x14ac:dyDescent="0.2">
      <c r="A31" t="s">
        <v>42</v>
      </c>
      <c r="B31" t="s">
        <v>43</v>
      </c>
      <c r="C31" t="s">
        <v>35</v>
      </c>
      <c r="D31" t="s">
        <v>64</v>
      </c>
      <c r="E31" t="s">
        <v>37</v>
      </c>
      <c r="F31" t="s">
        <v>38</v>
      </c>
      <c r="G31" t="s">
        <v>69</v>
      </c>
      <c r="H31" t="s">
        <v>70</v>
      </c>
      <c r="I31" t="s">
        <v>11</v>
      </c>
      <c r="J31" t="s">
        <v>20</v>
      </c>
      <c r="K31" t="s">
        <v>41</v>
      </c>
      <c r="L31" t="s">
        <v>14</v>
      </c>
      <c r="M31" s="5">
        <v>1485000</v>
      </c>
      <c r="N31" s="5">
        <v>1485000</v>
      </c>
      <c r="O31" s="5">
        <v>615759.06000000006</v>
      </c>
      <c r="P31" s="5">
        <v>615759.06000000006</v>
      </c>
    </row>
    <row r="32" spans="1:16" x14ac:dyDescent="0.2">
      <c r="A32" t="s">
        <v>42</v>
      </c>
      <c r="B32" t="s">
        <v>43</v>
      </c>
      <c r="C32" t="s">
        <v>35</v>
      </c>
      <c r="D32" t="s">
        <v>64</v>
      </c>
      <c r="E32" t="s">
        <v>37</v>
      </c>
      <c r="F32" t="s">
        <v>38</v>
      </c>
      <c r="G32" t="s">
        <v>71</v>
      </c>
      <c r="H32" t="s">
        <v>72</v>
      </c>
      <c r="I32" t="s">
        <v>11</v>
      </c>
      <c r="J32" t="s">
        <v>20</v>
      </c>
      <c r="K32" t="s">
        <v>41</v>
      </c>
      <c r="L32" t="s">
        <v>14</v>
      </c>
      <c r="M32" s="5">
        <v>19423248</v>
      </c>
      <c r="N32" s="5">
        <v>19423248</v>
      </c>
      <c r="O32" s="5">
        <v>11304061.49</v>
      </c>
      <c r="P32" s="5">
        <v>11304061.49</v>
      </c>
    </row>
    <row r="33" spans="1:16" x14ac:dyDescent="0.2">
      <c r="A33" t="s">
        <v>42</v>
      </c>
      <c r="B33" t="s">
        <v>43</v>
      </c>
      <c r="C33" t="s">
        <v>35</v>
      </c>
      <c r="D33" t="s">
        <v>145</v>
      </c>
      <c r="E33" t="s">
        <v>37</v>
      </c>
      <c r="F33" t="s">
        <v>38</v>
      </c>
      <c r="G33" t="s">
        <v>52</v>
      </c>
      <c r="H33" t="s">
        <v>53</v>
      </c>
      <c r="I33" t="s">
        <v>11</v>
      </c>
      <c r="J33" t="s">
        <v>20</v>
      </c>
      <c r="K33" t="s">
        <v>41</v>
      </c>
      <c r="L33" t="s">
        <v>11</v>
      </c>
      <c r="M33" s="5">
        <v>35213131.289999999</v>
      </c>
      <c r="N33" s="5">
        <v>35213131.289999999</v>
      </c>
      <c r="O33" s="5">
        <v>35213131.289999999</v>
      </c>
      <c r="P33" s="5">
        <v>35213049.810000002</v>
      </c>
    </row>
    <row r="34" spans="1:16" x14ac:dyDescent="0.2">
      <c r="A34" t="s">
        <v>42</v>
      </c>
      <c r="B34" t="s">
        <v>43</v>
      </c>
      <c r="C34" t="s">
        <v>73</v>
      </c>
      <c r="D34" t="s">
        <v>74</v>
      </c>
      <c r="E34" t="s">
        <v>75</v>
      </c>
      <c r="F34" t="s">
        <v>76</v>
      </c>
      <c r="G34" t="s">
        <v>77</v>
      </c>
      <c r="H34" t="s">
        <v>120</v>
      </c>
      <c r="I34" t="s">
        <v>63</v>
      </c>
      <c r="J34" t="s">
        <v>18</v>
      </c>
      <c r="K34" t="s">
        <v>78</v>
      </c>
      <c r="L34" t="s">
        <v>11</v>
      </c>
      <c r="M34" s="5">
        <v>2485247.9500000002</v>
      </c>
      <c r="N34" s="5">
        <v>2485247.9500000002</v>
      </c>
      <c r="O34" s="5">
        <v>2485247.9500000002</v>
      </c>
      <c r="P34" s="5">
        <v>2465317.27</v>
      </c>
    </row>
    <row r="35" spans="1:16" x14ac:dyDescent="0.2">
      <c r="A35" t="s">
        <v>42</v>
      </c>
      <c r="B35" t="s">
        <v>43</v>
      </c>
      <c r="C35" t="s">
        <v>73</v>
      </c>
      <c r="D35" t="s">
        <v>74</v>
      </c>
      <c r="E35" t="s">
        <v>75</v>
      </c>
      <c r="F35" t="s">
        <v>76</v>
      </c>
      <c r="G35" t="s">
        <v>77</v>
      </c>
      <c r="H35" t="s">
        <v>120</v>
      </c>
      <c r="I35" t="s">
        <v>63</v>
      </c>
      <c r="J35" t="s">
        <v>19</v>
      </c>
      <c r="K35" t="s">
        <v>79</v>
      </c>
      <c r="L35" t="s">
        <v>11</v>
      </c>
      <c r="M35" s="5">
        <v>55200000</v>
      </c>
      <c r="N35" s="5">
        <v>55200000</v>
      </c>
      <c r="O35" s="5">
        <v>55200000</v>
      </c>
      <c r="P35" s="5">
        <v>54887934.590000004</v>
      </c>
    </row>
    <row r="37" spans="1:16" x14ac:dyDescent="0.2">
      <c r="M37" s="56">
        <f>SUM(M10:M36)</f>
        <v>434195674.39000005</v>
      </c>
      <c r="N37" s="56">
        <f>SUM(N10:N36)</f>
        <v>394184369.42999995</v>
      </c>
      <c r="O37" s="56">
        <f>SUM(O10:O36)</f>
        <v>350710016.43000001</v>
      </c>
      <c r="P37" s="56">
        <f>SUM(P10:P36)</f>
        <v>347801748.5</v>
      </c>
    </row>
  </sheetData>
  <mergeCells count="1">
    <mergeCell ref="A4:P4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6"/>
  <sheetViews>
    <sheetView zoomScale="70" zoomScaleNormal="70" workbookViewId="0">
      <selection activeCell="A36" sqref="A36:J36"/>
    </sheetView>
  </sheetViews>
  <sheetFormatPr defaultRowHeight="12.75" x14ac:dyDescent="0.2"/>
  <cols>
    <col min="13" max="13" width="21" bestFit="1" customWidth="1"/>
    <col min="14" max="14" width="48" bestFit="1" customWidth="1"/>
    <col min="15" max="15" width="45.7109375" bestFit="1" customWidth="1"/>
    <col min="16" max="16" width="41.140625" bestFit="1" customWidth="1"/>
  </cols>
  <sheetData>
    <row r="1" spans="1:16" x14ac:dyDescent="0.2">
      <c r="A1" s="59" t="s">
        <v>121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</row>
    <row r="2" spans="1:16" x14ac:dyDescent="0.2">
      <c r="A2" s="59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</row>
    <row r="3" spans="1:16" ht="10.5" customHeight="1" x14ac:dyDescent="0.2">
      <c r="A3" s="59" t="s">
        <v>122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</row>
    <row r="4" spans="1:16" ht="10.5" customHeight="1" x14ac:dyDescent="0.2">
      <c r="A4" s="82" t="s">
        <v>154</v>
      </c>
      <c r="B4" s="82"/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</row>
    <row r="5" spans="1:16" ht="10.5" customHeight="1" x14ac:dyDescent="0.2">
      <c r="A5" s="59"/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</row>
    <row r="6" spans="1:16" x14ac:dyDescent="0.2">
      <c r="A6" s="59" t="s">
        <v>23</v>
      </c>
      <c r="B6" s="59"/>
      <c r="C6" s="59" t="s">
        <v>24</v>
      </c>
      <c r="D6" s="59" t="s">
        <v>25</v>
      </c>
      <c r="E6" s="59" t="s">
        <v>26</v>
      </c>
      <c r="F6" s="59"/>
      <c r="G6" s="59" t="s">
        <v>27</v>
      </c>
      <c r="H6" s="59"/>
      <c r="I6" s="59" t="s">
        <v>28</v>
      </c>
      <c r="J6" s="59" t="s">
        <v>29</v>
      </c>
      <c r="K6" s="59" t="s">
        <v>30</v>
      </c>
      <c r="L6" s="59" t="s">
        <v>31</v>
      </c>
      <c r="M6" s="59" t="s">
        <v>32</v>
      </c>
      <c r="N6" s="59" t="s">
        <v>127</v>
      </c>
      <c r="O6" s="59" t="s">
        <v>128</v>
      </c>
      <c r="P6" s="59" t="s">
        <v>129</v>
      </c>
    </row>
    <row r="7" spans="1:16" x14ac:dyDescent="0.2">
      <c r="A7" s="59"/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 t="s">
        <v>33</v>
      </c>
      <c r="N7" s="59" t="s">
        <v>130</v>
      </c>
      <c r="O7" s="59" t="s">
        <v>131</v>
      </c>
      <c r="P7" s="59" t="s">
        <v>132</v>
      </c>
    </row>
    <row r="8" spans="1:16" x14ac:dyDescent="0.2">
      <c r="A8" s="59"/>
      <c r="B8" s="59"/>
      <c r="C8" s="59"/>
      <c r="D8" s="59"/>
      <c r="E8" s="59"/>
      <c r="F8" s="59"/>
      <c r="G8" s="59"/>
      <c r="H8" s="59"/>
      <c r="I8" s="59"/>
      <c r="J8" s="59"/>
      <c r="K8" s="59"/>
      <c r="L8" s="59" t="s">
        <v>34</v>
      </c>
      <c r="M8" s="59" t="s">
        <v>155</v>
      </c>
      <c r="N8" s="59" t="s">
        <v>155</v>
      </c>
      <c r="O8" s="59" t="s">
        <v>155</v>
      </c>
      <c r="P8" s="59" t="s">
        <v>155</v>
      </c>
    </row>
    <row r="9" spans="1:16" x14ac:dyDescent="0.2">
      <c r="A9" s="59" t="s">
        <v>152</v>
      </c>
      <c r="B9" s="59" t="s">
        <v>153</v>
      </c>
      <c r="C9" s="59" t="s">
        <v>35</v>
      </c>
      <c r="D9" s="59" t="s">
        <v>44</v>
      </c>
      <c r="E9" s="59" t="s">
        <v>37</v>
      </c>
      <c r="F9" s="59" t="s">
        <v>38</v>
      </c>
      <c r="G9" s="59" t="s">
        <v>47</v>
      </c>
      <c r="H9" s="59" t="s">
        <v>48</v>
      </c>
      <c r="I9" s="59" t="s">
        <v>11</v>
      </c>
      <c r="J9" s="59" t="s">
        <v>77</v>
      </c>
      <c r="K9" s="59" t="s">
        <v>123</v>
      </c>
      <c r="L9" s="59" t="s">
        <v>15</v>
      </c>
      <c r="M9" s="5">
        <v>0</v>
      </c>
      <c r="N9" s="59"/>
      <c r="O9" s="59"/>
      <c r="P9" s="59"/>
    </row>
    <row r="10" spans="1:16" x14ac:dyDescent="0.2">
      <c r="A10" s="59" t="s">
        <v>42</v>
      </c>
      <c r="B10" s="59" t="s">
        <v>43</v>
      </c>
      <c r="C10" s="59" t="s">
        <v>35</v>
      </c>
      <c r="D10" s="59" t="s">
        <v>44</v>
      </c>
      <c r="E10" s="59" t="s">
        <v>37</v>
      </c>
      <c r="F10" s="59" t="s">
        <v>38</v>
      </c>
      <c r="G10" s="59" t="s">
        <v>45</v>
      </c>
      <c r="H10" s="59" t="s">
        <v>46</v>
      </c>
      <c r="I10" s="59" t="s">
        <v>11</v>
      </c>
      <c r="J10" s="59" t="s">
        <v>20</v>
      </c>
      <c r="K10" s="59" t="s">
        <v>41</v>
      </c>
      <c r="L10" s="59" t="s">
        <v>14</v>
      </c>
      <c r="M10" s="5">
        <v>15000</v>
      </c>
      <c r="N10" s="5">
        <v>15000</v>
      </c>
      <c r="O10" s="5">
        <v>1302.73</v>
      </c>
      <c r="P10" s="5">
        <v>1302.73</v>
      </c>
    </row>
    <row r="11" spans="1:16" x14ac:dyDescent="0.2">
      <c r="A11" s="59" t="s">
        <v>42</v>
      </c>
      <c r="B11" s="59" t="s">
        <v>43</v>
      </c>
      <c r="C11" s="59" t="s">
        <v>35</v>
      </c>
      <c r="D11" s="59" t="s">
        <v>44</v>
      </c>
      <c r="E11" s="59" t="s">
        <v>37</v>
      </c>
      <c r="F11" s="59" t="s">
        <v>38</v>
      </c>
      <c r="G11" s="59" t="s">
        <v>47</v>
      </c>
      <c r="H11" s="59" t="s">
        <v>48</v>
      </c>
      <c r="I11" s="59" t="s">
        <v>11</v>
      </c>
      <c r="J11" s="59" t="s">
        <v>20</v>
      </c>
      <c r="K11" s="59" t="s">
        <v>41</v>
      </c>
      <c r="L11" s="59" t="s">
        <v>15</v>
      </c>
      <c r="M11" s="5">
        <v>3111880</v>
      </c>
      <c r="N11" s="5">
        <v>229717.83</v>
      </c>
      <c r="O11" s="5">
        <v>60915.51</v>
      </c>
      <c r="P11" s="5">
        <v>60915.51</v>
      </c>
    </row>
    <row r="12" spans="1:16" x14ac:dyDescent="0.2">
      <c r="A12" s="59" t="s">
        <v>42</v>
      </c>
      <c r="B12" s="59" t="s">
        <v>43</v>
      </c>
      <c r="C12" s="59" t="s">
        <v>35</v>
      </c>
      <c r="D12" s="59" t="s">
        <v>44</v>
      </c>
      <c r="E12" s="59" t="s">
        <v>37</v>
      </c>
      <c r="F12" s="59" t="s">
        <v>38</v>
      </c>
      <c r="G12" s="59" t="s">
        <v>47</v>
      </c>
      <c r="H12" s="59" t="s">
        <v>48</v>
      </c>
      <c r="I12" s="59" t="s">
        <v>11</v>
      </c>
      <c r="J12" s="59" t="s">
        <v>20</v>
      </c>
      <c r="K12" s="59" t="s">
        <v>41</v>
      </c>
      <c r="L12" s="59" t="s">
        <v>14</v>
      </c>
      <c r="M12" s="5">
        <v>48017851</v>
      </c>
      <c r="N12" s="5">
        <v>41691411.090000004</v>
      </c>
      <c r="O12" s="5">
        <v>21290111.699999999</v>
      </c>
      <c r="P12" s="5">
        <v>20043921.07</v>
      </c>
    </row>
    <row r="13" spans="1:16" x14ac:dyDescent="0.2">
      <c r="A13" s="59" t="s">
        <v>42</v>
      </c>
      <c r="B13" s="59" t="s">
        <v>43</v>
      </c>
      <c r="C13" s="59" t="s">
        <v>35</v>
      </c>
      <c r="D13" s="59" t="s">
        <v>44</v>
      </c>
      <c r="E13" s="59" t="s">
        <v>37</v>
      </c>
      <c r="F13" s="59" t="s">
        <v>38</v>
      </c>
      <c r="G13" s="59" t="s">
        <v>47</v>
      </c>
      <c r="H13" s="59" t="s">
        <v>48</v>
      </c>
      <c r="I13" s="59" t="s">
        <v>11</v>
      </c>
      <c r="J13" s="59" t="s">
        <v>21</v>
      </c>
      <c r="K13" s="59" t="s">
        <v>49</v>
      </c>
      <c r="L13" s="59" t="s">
        <v>14</v>
      </c>
      <c r="M13" s="5">
        <v>6790890</v>
      </c>
      <c r="N13" s="5">
        <v>6790890</v>
      </c>
      <c r="O13" s="5">
        <v>4550575.07</v>
      </c>
      <c r="P13" s="5">
        <v>4321531.5</v>
      </c>
    </row>
    <row r="14" spans="1:16" x14ac:dyDescent="0.2">
      <c r="A14" s="59" t="s">
        <v>42</v>
      </c>
      <c r="B14" s="59" t="s">
        <v>43</v>
      </c>
      <c r="C14" s="59" t="s">
        <v>35</v>
      </c>
      <c r="D14" s="59" t="s">
        <v>44</v>
      </c>
      <c r="E14" s="59" t="s">
        <v>37</v>
      </c>
      <c r="F14" s="59" t="s">
        <v>38</v>
      </c>
      <c r="G14" s="59" t="s">
        <v>47</v>
      </c>
      <c r="H14" s="59" t="s">
        <v>48</v>
      </c>
      <c r="I14" s="59" t="s">
        <v>11</v>
      </c>
      <c r="J14" s="59" t="s">
        <v>22</v>
      </c>
      <c r="K14" s="59" t="s">
        <v>50</v>
      </c>
      <c r="L14" s="59" t="s">
        <v>14</v>
      </c>
      <c r="M14" s="5">
        <v>800000</v>
      </c>
      <c r="N14" s="59"/>
      <c r="O14" s="59"/>
      <c r="P14" s="59"/>
    </row>
    <row r="15" spans="1:16" x14ac:dyDescent="0.2">
      <c r="A15" s="59" t="s">
        <v>42</v>
      </c>
      <c r="B15" s="59" t="s">
        <v>43</v>
      </c>
      <c r="C15" s="59" t="s">
        <v>35</v>
      </c>
      <c r="D15" s="59" t="s">
        <v>44</v>
      </c>
      <c r="E15" s="59" t="s">
        <v>37</v>
      </c>
      <c r="F15" s="59" t="s">
        <v>38</v>
      </c>
      <c r="G15" s="59" t="s">
        <v>47</v>
      </c>
      <c r="H15" s="59" t="s">
        <v>48</v>
      </c>
      <c r="I15" s="59" t="s">
        <v>11</v>
      </c>
      <c r="J15" s="59" t="s">
        <v>77</v>
      </c>
      <c r="K15" s="59" t="s">
        <v>123</v>
      </c>
      <c r="L15" s="59" t="s">
        <v>15</v>
      </c>
      <c r="M15" s="5">
        <v>4951378</v>
      </c>
      <c r="N15" s="5">
        <v>0</v>
      </c>
      <c r="O15" s="59"/>
      <c r="P15" s="59"/>
    </row>
    <row r="16" spans="1:16" x14ac:dyDescent="0.2">
      <c r="A16" s="59" t="s">
        <v>42</v>
      </c>
      <c r="B16" s="59" t="s">
        <v>43</v>
      </c>
      <c r="C16" s="59" t="s">
        <v>35</v>
      </c>
      <c r="D16" s="59" t="s">
        <v>44</v>
      </c>
      <c r="E16" s="59" t="s">
        <v>37</v>
      </c>
      <c r="F16" s="59" t="s">
        <v>38</v>
      </c>
      <c r="G16" s="59" t="s">
        <v>47</v>
      </c>
      <c r="H16" s="59" t="s">
        <v>48</v>
      </c>
      <c r="I16" s="59" t="s">
        <v>11</v>
      </c>
      <c r="J16" s="59" t="s">
        <v>77</v>
      </c>
      <c r="K16" s="59" t="s">
        <v>123</v>
      </c>
      <c r="L16" s="59" t="s">
        <v>14</v>
      </c>
      <c r="M16" s="5">
        <v>175000</v>
      </c>
      <c r="N16" s="59"/>
      <c r="O16" s="59"/>
      <c r="P16" s="59"/>
    </row>
    <row r="17" spans="1:16" x14ac:dyDescent="0.2">
      <c r="A17" s="59" t="s">
        <v>42</v>
      </c>
      <c r="B17" s="59" t="s">
        <v>43</v>
      </c>
      <c r="C17" s="59" t="s">
        <v>35</v>
      </c>
      <c r="D17" s="59" t="s">
        <v>51</v>
      </c>
      <c r="E17" s="59" t="s">
        <v>37</v>
      </c>
      <c r="F17" s="59" t="s">
        <v>38</v>
      </c>
      <c r="G17" s="59" t="s">
        <v>139</v>
      </c>
      <c r="H17" s="59" t="s">
        <v>140</v>
      </c>
      <c r="I17" s="59" t="s">
        <v>11</v>
      </c>
      <c r="J17" s="59" t="s">
        <v>20</v>
      </c>
      <c r="K17" s="59" t="s">
        <v>41</v>
      </c>
      <c r="L17" s="59" t="s">
        <v>13</v>
      </c>
      <c r="M17" s="5">
        <v>0</v>
      </c>
      <c r="N17" s="59"/>
      <c r="O17" s="59"/>
      <c r="P17" s="59"/>
    </row>
    <row r="18" spans="1:16" x14ac:dyDescent="0.2">
      <c r="A18" s="59" t="s">
        <v>42</v>
      </c>
      <c r="B18" s="59" t="s">
        <v>43</v>
      </c>
      <c r="C18" s="59" t="s">
        <v>35</v>
      </c>
      <c r="D18" s="59" t="s">
        <v>51</v>
      </c>
      <c r="E18" s="59" t="s">
        <v>37</v>
      </c>
      <c r="F18" s="59" t="s">
        <v>38</v>
      </c>
      <c r="G18" s="59" t="s">
        <v>139</v>
      </c>
      <c r="H18" s="59" t="s">
        <v>140</v>
      </c>
      <c r="I18" s="59" t="s">
        <v>11</v>
      </c>
      <c r="J18" s="59" t="s">
        <v>141</v>
      </c>
      <c r="K18" s="59" t="s">
        <v>142</v>
      </c>
      <c r="L18" s="59" t="s">
        <v>13</v>
      </c>
      <c r="M18" s="5">
        <v>0</v>
      </c>
      <c r="N18" s="59"/>
      <c r="O18" s="59"/>
      <c r="P18" s="59"/>
    </row>
    <row r="19" spans="1:16" x14ac:dyDescent="0.2">
      <c r="A19" s="59" t="s">
        <v>42</v>
      </c>
      <c r="B19" s="59" t="s">
        <v>43</v>
      </c>
      <c r="C19" s="59" t="s">
        <v>35</v>
      </c>
      <c r="D19" s="59" t="s">
        <v>51</v>
      </c>
      <c r="E19" s="59" t="s">
        <v>37</v>
      </c>
      <c r="F19" s="59" t="s">
        <v>38</v>
      </c>
      <c r="G19" s="59" t="s">
        <v>143</v>
      </c>
      <c r="H19" s="59" t="s">
        <v>125</v>
      </c>
      <c r="I19" s="59" t="s">
        <v>11</v>
      </c>
      <c r="J19" s="59" t="s">
        <v>20</v>
      </c>
      <c r="K19" s="59" t="s">
        <v>41</v>
      </c>
      <c r="L19" s="59" t="s">
        <v>13</v>
      </c>
      <c r="M19" s="5">
        <v>900000</v>
      </c>
      <c r="N19" s="59"/>
      <c r="O19" s="59"/>
      <c r="P19" s="59"/>
    </row>
    <row r="20" spans="1:16" x14ac:dyDescent="0.2">
      <c r="A20" s="59" t="s">
        <v>42</v>
      </c>
      <c r="B20" s="59" t="s">
        <v>43</v>
      </c>
      <c r="C20" s="59" t="s">
        <v>35</v>
      </c>
      <c r="D20" s="59" t="s">
        <v>51</v>
      </c>
      <c r="E20" s="59" t="s">
        <v>37</v>
      </c>
      <c r="F20" s="59" t="s">
        <v>38</v>
      </c>
      <c r="G20" s="59" t="s">
        <v>143</v>
      </c>
      <c r="H20" s="59" t="s">
        <v>125</v>
      </c>
      <c r="I20" s="59" t="s">
        <v>11</v>
      </c>
      <c r="J20" s="59" t="s">
        <v>77</v>
      </c>
      <c r="K20" s="59" t="s">
        <v>123</v>
      </c>
      <c r="L20" s="59" t="s">
        <v>13</v>
      </c>
      <c r="M20" s="5">
        <v>9000000</v>
      </c>
      <c r="N20" s="59"/>
      <c r="O20" s="59"/>
      <c r="P20" s="59"/>
    </row>
    <row r="21" spans="1:16" x14ac:dyDescent="0.2">
      <c r="A21" s="59" t="s">
        <v>42</v>
      </c>
      <c r="B21" s="59" t="s">
        <v>43</v>
      </c>
      <c r="C21" s="59" t="s">
        <v>35</v>
      </c>
      <c r="D21" s="59" t="s">
        <v>51</v>
      </c>
      <c r="E21" s="59" t="s">
        <v>37</v>
      </c>
      <c r="F21" s="59" t="s">
        <v>38</v>
      </c>
      <c r="G21" s="59" t="s">
        <v>144</v>
      </c>
      <c r="H21" s="59" t="s">
        <v>56</v>
      </c>
      <c r="I21" s="59" t="s">
        <v>11</v>
      </c>
      <c r="J21" s="59" t="s">
        <v>20</v>
      </c>
      <c r="K21" s="59" t="s">
        <v>41</v>
      </c>
      <c r="L21" s="59" t="s">
        <v>15</v>
      </c>
      <c r="M21" s="5">
        <v>0</v>
      </c>
      <c r="N21" s="59"/>
      <c r="O21" s="59"/>
      <c r="P21" s="59"/>
    </row>
    <row r="22" spans="1:16" x14ac:dyDescent="0.2">
      <c r="A22" s="59" t="s">
        <v>42</v>
      </c>
      <c r="B22" s="59" t="s">
        <v>43</v>
      </c>
      <c r="C22" s="59" t="s">
        <v>35</v>
      </c>
      <c r="D22" s="59" t="s">
        <v>51</v>
      </c>
      <c r="E22" s="59" t="s">
        <v>37</v>
      </c>
      <c r="F22" s="59" t="s">
        <v>38</v>
      </c>
      <c r="G22" s="59" t="s">
        <v>54</v>
      </c>
      <c r="H22" s="59" t="s">
        <v>118</v>
      </c>
      <c r="I22" s="59" t="s">
        <v>11</v>
      </c>
      <c r="J22" s="59" t="s">
        <v>20</v>
      </c>
      <c r="K22" s="59" t="s">
        <v>41</v>
      </c>
      <c r="L22" s="59" t="s">
        <v>11</v>
      </c>
      <c r="M22" s="5">
        <v>246033342.65000001</v>
      </c>
      <c r="N22" s="5">
        <v>243718358.78999999</v>
      </c>
      <c r="O22" s="5">
        <v>243712696.56999999</v>
      </c>
      <c r="P22" s="5">
        <v>241977778.63</v>
      </c>
    </row>
    <row r="23" spans="1:16" x14ac:dyDescent="0.2">
      <c r="A23" s="59" t="s">
        <v>42</v>
      </c>
      <c r="B23" s="59" t="s">
        <v>43</v>
      </c>
      <c r="C23" s="59" t="s">
        <v>35</v>
      </c>
      <c r="D23" s="59" t="s">
        <v>51</v>
      </c>
      <c r="E23" s="59" t="s">
        <v>37</v>
      </c>
      <c r="F23" s="59" t="s">
        <v>38</v>
      </c>
      <c r="G23" s="59" t="s">
        <v>126</v>
      </c>
      <c r="H23" s="59" t="s">
        <v>119</v>
      </c>
      <c r="I23" s="59" t="s">
        <v>11</v>
      </c>
      <c r="J23" s="59" t="s">
        <v>20</v>
      </c>
      <c r="K23" s="59" t="s">
        <v>41</v>
      </c>
      <c r="L23" s="59" t="s">
        <v>14</v>
      </c>
      <c r="M23" s="5">
        <v>2303742</v>
      </c>
      <c r="N23" s="5">
        <v>1533118.36</v>
      </c>
      <c r="O23" s="5">
        <v>1533118.36</v>
      </c>
      <c r="P23" s="5">
        <v>1533118.36</v>
      </c>
    </row>
    <row r="24" spans="1:16" x14ac:dyDescent="0.2">
      <c r="A24" s="59" t="s">
        <v>42</v>
      </c>
      <c r="B24" s="59" t="s">
        <v>43</v>
      </c>
      <c r="C24" s="59" t="s">
        <v>35</v>
      </c>
      <c r="D24" s="59" t="s">
        <v>36</v>
      </c>
      <c r="E24" s="59" t="s">
        <v>37</v>
      </c>
      <c r="F24" s="59" t="s">
        <v>38</v>
      </c>
      <c r="G24" s="59" t="s">
        <v>39</v>
      </c>
      <c r="H24" s="59" t="s">
        <v>40</v>
      </c>
      <c r="I24" s="59" t="s">
        <v>11</v>
      </c>
      <c r="J24" s="59" t="s">
        <v>20</v>
      </c>
      <c r="K24" s="59" t="s">
        <v>41</v>
      </c>
      <c r="L24" s="59" t="s">
        <v>14</v>
      </c>
      <c r="M24" s="5">
        <v>660997</v>
      </c>
      <c r="N24" s="5">
        <v>623888.19999999995</v>
      </c>
      <c r="O24" s="5">
        <v>494498.3</v>
      </c>
      <c r="P24" s="5">
        <v>483920.44</v>
      </c>
    </row>
    <row r="25" spans="1:16" x14ac:dyDescent="0.2">
      <c r="A25" s="59" t="s">
        <v>42</v>
      </c>
      <c r="B25" s="59" t="s">
        <v>43</v>
      </c>
      <c r="C25" s="59" t="s">
        <v>35</v>
      </c>
      <c r="D25" s="59" t="s">
        <v>57</v>
      </c>
      <c r="E25" s="59" t="s">
        <v>37</v>
      </c>
      <c r="F25" s="59" t="s">
        <v>38</v>
      </c>
      <c r="G25" s="59" t="s">
        <v>58</v>
      </c>
      <c r="H25" s="59" t="s">
        <v>59</v>
      </c>
      <c r="I25" s="59" t="s">
        <v>11</v>
      </c>
      <c r="J25" s="59" t="s">
        <v>20</v>
      </c>
      <c r="K25" s="59" t="s">
        <v>41</v>
      </c>
      <c r="L25" s="59" t="s">
        <v>14</v>
      </c>
      <c r="M25" s="5">
        <v>432274</v>
      </c>
      <c r="N25" s="5">
        <v>420233</v>
      </c>
      <c r="O25" s="5">
        <v>280915.90999999997</v>
      </c>
      <c r="P25" s="5">
        <v>242591.88</v>
      </c>
    </row>
    <row r="26" spans="1:16" x14ac:dyDescent="0.2">
      <c r="A26" s="59" t="s">
        <v>42</v>
      </c>
      <c r="B26" s="59" t="s">
        <v>43</v>
      </c>
      <c r="C26" s="59" t="s">
        <v>35</v>
      </c>
      <c r="D26" s="59" t="s">
        <v>60</v>
      </c>
      <c r="E26" s="59" t="s">
        <v>37</v>
      </c>
      <c r="F26" s="59" t="s">
        <v>38</v>
      </c>
      <c r="G26" s="59" t="s">
        <v>61</v>
      </c>
      <c r="H26" s="59" t="s">
        <v>62</v>
      </c>
      <c r="I26" s="59" t="s">
        <v>63</v>
      </c>
      <c r="J26" s="59" t="s">
        <v>20</v>
      </c>
      <c r="K26" s="59" t="s">
        <v>41</v>
      </c>
      <c r="L26" s="59" t="s">
        <v>15</v>
      </c>
      <c r="M26" s="5">
        <v>15000</v>
      </c>
      <c r="N26" s="59"/>
      <c r="O26" s="59"/>
      <c r="P26" s="59"/>
    </row>
    <row r="27" spans="1:16" x14ac:dyDescent="0.2">
      <c r="A27" s="59" t="s">
        <v>42</v>
      </c>
      <c r="B27" s="59" t="s">
        <v>43</v>
      </c>
      <c r="C27" s="59" t="s">
        <v>35</v>
      </c>
      <c r="D27" s="59" t="s">
        <v>60</v>
      </c>
      <c r="E27" s="59" t="s">
        <v>37</v>
      </c>
      <c r="F27" s="59" t="s">
        <v>38</v>
      </c>
      <c r="G27" s="59" t="s">
        <v>61</v>
      </c>
      <c r="H27" s="59" t="s">
        <v>62</v>
      </c>
      <c r="I27" s="59" t="s">
        <v>63</v>
      </c>
      <c r="J27" s="59" t="s">
        <v>20</v>
      </c>
      <c r="K27" s="59" t="s">
        <v>41</v>
      </c>
      <c r="L27" s="59" t="s">
        <v>14</v>
      </c>
      <c r="M27" s="5">
        <v>11979420</v>
      </c>
      <c r="N27" s="5">
        <v>11891956.560000001</v>
      </c>
      <c r="O27" s="5">
        <v>6934266.5</v>
      </c>
      <c r="P27" s="5">
        <v>6934266.5</v>
      </c>
    </row>
    <row r="28" spans="1:16" x14ac:dyDescent="0.2">
      <c r="A28" s="59" t="s">
        <v>42</v>
      </c>
      <c r="B28" s="59" t="s">
        <v>43</v>
      </c>
      <c r="C28" s="59" t="s">
        <v>35</v>
      </c>
      <c r="D28" s="59" t="s">
        <v>64</v>
      </c>
      <c r="E28" s="59" t="s">
        <v>37</v>
      </c>
      <c r="F28" s="59" t="s">
        <v>38</v>
      </c>
      <c r="G28" s="59" t="s">
        <v>65</v>
      </c>
      <c r="H28" s="59" t="s">
        <v>66</v>
      </c>
      <c r="I28" s="59" t="s">
        <v>11</v>
      </c>
      <c r="J28" s="59" t="s">
        <v>20</v>
      </c>
      <c r="K28" s="59" t="s">
        <v>41</v>
      </c>
      <c r="L28" s="59" t="s">
        <v>14</v>
      </c>
      <c r="M28" s="5">
        <v>61098.07</v>
      </c>
      <c r="N28" s="5">
        <v>61098.07</v>
      </c>
      <c r="O28" s="5">
        <v>61098.07</v>
      </c>
      <c r="P28" s="5">
        <v>61098.07</v>
      </c>
    </row>
    <row r="29" spans="1:16" x14ac:dyDescent="0.2">
      <c r="A29" s="59" t="s">
        <v>42</v>
      </c>
      <c r="B29" s="59" t="s">
        <v>43</v>
      </c>
      <c r="C29" s="59" t="s">
        <v>35</v>
      </c>
      <c r="D29" s="59" t="s">
        <v>64</v>
      </c>
      <c r="E29" s="59" t="s">
        <v>37</v>
      </c>
      <c r="F29" s="59" t="s">
        <v>38</v>
      </c>
      <c r="G29" s="59" t="s">
        <v>67</v>
      </c>
      <c r="H29" s="59" t="s">
        <v>68</v>
      </c>
      <c r="I29" s="59" t="s">
        <v>11</v>
      </c>
      <c r="J29" s="59" t="s">
        <v>20</v>
      </c>
      <c r="K29" s="59" t="s">
        <v>41</v>
      </c>
      <c r="L29" s="59" t="s">
        <v>14</v>
      </c>
      <c r="M29" s="5">
        <v>2063448</v>
      </c>
      <c r="N29" s="5">
        <v>2063448</v>
      </c>
      <c r="O29" s="5">
        <v>1411281</v>
      </c>
      <c r="P29" s="5">
        <v>1411281</v>
      </c>
    </row>
    <row r="30" spans="1:16" x14ac:dyDescent="0.2">
      <c r="A30" s="59" t="s">
        <v>42</v>
      </c>
      <c r="B30" s="59" t="s">
        <v>43</v>
      </c>
      <c r="C30" s="59" t="s">
        <v>35</v>
      </c>
      <c r="D30" s="59" t="s">
        <v>64</v>
      </c>
      <c r="E30" s="59" t="s">
        <v>37</v>
      </c>
      <c r="F30" s="59" t="s">
        <v>38</v>
      </c>
      <c r="G30" s="59" t="s">
        <v>69</v>
      </c>
      <c r="H30" s="59" t="s">
        <v>70</v>
      </c>
      <c r="I30" s="59" t="s">
        <v>11</v>
      </c>
      <c r="J30" s="59" t="s">
        <v>20</v>
      </c>
      <c r="K30" s="59" t="s">
        <v>41</v>
      </c>
      <c r="L30" s="59" t="s">
        <v>14</v>
      </c>
      <c r="M30" s="5">
        <v>1271000</v>
      </c>
      <c r="N30" s="5">
        <v>1271000</v>
      </c>
      <c r="O30" s="5">
        <v>691917.16</v>
      </c>
      <c r="P30" s="5">
        <v>691917.16</v>
      </c>
    </row>
    <row r="31" spans="1:16" x14ac:dyDescent="0.2">
      <c r="A31" s="59" t="s">
        <v>42</v>
      </c>
      <c r="B31" s="59" t="s">
        <v>43</v>
      </c>
      <c r="C31" s="59" t="s">
        <v>35</v>
      </c>
      <c r="D31" s="59" t="s">
        <v>64</v>
      </c>
      <c r="E31" s="59" t="s">
        <v>37</v>
      </c>
      <c r="F31" s="59" t="s">
        <v>38</v>
      </c>
      <c r="G31" s="59" t="s">
        <v>71</v>
      </c>
      <c r="H31" s="59" t="s">
        <v>72</v>
      </c>
      <c r="I31" s="59" t="s">
        <v>11</v>
      </c>
      <c r="J31" s="59" t="s">
        <v>20</v>
      </c>
      <c r="K31" s="59" t="s">
        <v>41</v>
      </c>
      <c r="L31" s="59" t="s">
        <v>14</v>
      </c>
      <c r="M31" s="5">
        <v>19423248</v>
      </c>
      <c r="N31" s="5">
        <v>19423248</v>
      </c>
      <c r="O31" s="5">
        <v>12938299.439999999</v>
      </c>
      <c r="P31" s="5">
        <v>12938299.439999999</v>
      </c>
    </row>
    <row r="32" spans="1:16" x14ac:dyDescent="0.2">
      <c r="A32" s="59" t="s">
        <v>42</v>
      </c>
      <c r="B32" s="59" t="s">
        <v>43</v>
      </c>
      <c r="C32" s="59" t="s">
        <v>35</v>
      </c>
      <c r="D32" s="59" t="s">
        <v>145</v>
      </c>
      <c r="E32" s="59" t="s">
        <v>37</v>
      </c>
      <c r="F32" s="59" t="s">
        <v>38</v>
      </c>
      <c r="G32" s="59" t="s">
        <v>52</v>
      </c>
      <c r="H32" s="59" t="s">
        <v>53</v>
      </c>
      <c r="I32" s="59" t="s">
        <v>11</v>
      </c>
      <c r="J32" s="59" t="s">
        <v>20</v>
      </c>
      <c r="K32" s="59" t="s">
        <v>41</v>
      </c>
      <c r="L32" s="59" t="s">
        <v>11</v>
      </c>
      <c r="M32" s="5">
        <v>40329974.93</v>
      </c>
      <c r="N32" s="5">
        <v>40329974.93</v>
      </c>
      <c r="O32" s="5">
        <v>40329974.93</v>
      </c>
      <c r="P32" s="5">
        <v>40329974.93</v>
      </c>
    </row>
    <row r="33" spans="1:16" x14ac:dyDescent="0.2">
      <c r="A33" s="59" t="s">
        <v>42</v>
      </c>
      <c r="B33" s="59" t="s">
        <v>43</v>
      </c>
      <c r="C33" s="59" t="s">
        <v>73</v>
      </c>
      <c r="D33" s="59" t="s">
        <v>74</v>
      </c>
      <c r="E33" s="59" t="s">
        <v>75</v>
      </c>
      <c r="F33" s="59" t="s">
        <v>76</v>
      </c>
      <c r="G33" s="59" t="s">
        <v>77</v>
      </c>
      <c r="H33" s="59" t="s">
        <v>120</v>
      </c>
      <c r="I33" s="59" t="s">
        <v>63</v>
      </c>
      <c r="J33" s="59" t="s">
        <v>18</v>
      </c>
      <c r="K33" s="59" t="s">
        <v>78</v>
      </c>
      <c r="L33" s="59" t="s">
        <v>11</v>
      </c>
      <c r="M33" s="5">
        <v>10453718.800000001</v>
      </c>
      <c r="N33" s="5">
        <v>10453718.800000001</v>
      </c>
      <c r="O33" s="5">
        <v>10453718.800000001</v>
      </c>
      <c r="P33" s="5">
        <v>9971801.1099999994</v>
      </c>
    </row>
    <row r="34" spans="1:16" x14ac:dyDescent="0.2">
      <c r="A34" s="59" t="s">
        <v>42</v>
      </c>
      <c r="B34" s="59" t="s">
        <v>43</v>
      </c>
      <c r="C34" s="59" t="s">
        <v>73</v>
      </c>
      <c r="D34" s="59" t="s">
        <v>74</v>
      </c>
      <c r="E34" s="59" t="s">
        <v>75</v>
      </c>
      <c r="F34" s="59" t="s">
        <v>76</v>
      </c>
      <c r="G34" s="59" t="s">
        <v>77</v>
      </c>
      <c r="H34" s="59" t="s">
        <v>120</v>
      </c>
      <c r="I34" s="59" t="s">
        <v>63</v>
      </c>
      <c r="J34" s="59" t="s">
        <v>19</v>
      </c>
      <c r="K34" s="59" t="s">
        <v>79</v>
      </c>
      <c r="L34" s="59" t="s">
        <v>11</v>
      </c>
      <c r="M34" s="5">
        <v>55200000</v>
      </c>
      <c r="N34" s="5">
        <v>55200000</v>
      </c>
      <c r="O34" s="5">
        <v>55200000</v>
      </c>
      <c r="P34" s="5">
        <v>55200000</v>
      </c>
    </row>
    <row r="36" spans="1:16" x14ac:dyDescent="0.2">
      <c r="M36" s="56">
        <f>SUM(M9:M35)</f>
        <v>463989262.44999999</v>
      </c>
      <c r="N36" s="56">
        <f t="shared" ref="N36:P36" si="0">SUM(N9:N35)</f>
        <v>435717061.63</v>
      </c>
      <c r="O36" s="56">
        <f t="shared" si="0"/>
        <v>399944690.05000007</v>
      </c>
      <c r="P36" s="56">
        <f t="shared" si="0"/>
        <v>396203718.33000004</v>
      </c>
    </row>
  </sheetData>
  <mergeCells count="1">
    <mergeCell ref="A4:P4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6"/>
  <sheetViews>
    <sheetView zoomScale="70" zoomScaleNormal="70" workbookViewId="0">
      <selection activeCell="A36" sqref="A36:J36"/>
    </sheetView>
  </sheetViews>
  <sheetFormatPr defaultRowHeight="12.75" x14ac:dyDescent="0.2"/>
  <cols>
    <col min="13" max="16" width="14" customWidth="1"/>
  </cols>
  <sheetData>
    <row r="1" spans="1:16" x14ac:dyDescent="0.2">
      <c r="A1" s="63" t="s">
        <v>121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</row>
    <row r="2" spans="1:16" x14ac:dyDescent="0.2">
      <c r="A2" s="60"/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</row>
    <row r="3" spans="1:16" ht="10.5" customHeight="1" x14ac:dyDescent="0.2">
      <c r="A3" s="63" t="s">
        <v>122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</row>
    <row r="4" spans="1:16" ht="10.5" customHeight="1" x14ac:dyDescent="0.2">
      <c r="A4" s="83" t="s">
        <v>156</v>
      </c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</row>
    <row r="5" spans="1:16" x14ac:dyDescent="0.2">
      <c r="A5" s="60"/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</row>
    <row r="6" spans="1:16" x14ac:dyDescent="0.2">
      <c r="A6" s="63" t="s">
        <v>23</v>
      </c>
      <c r="B6" s="63"/>
      <c r="C6" s="63" t="s">
        <v>24</v>
      </c>
      <c r="D6" s="63" t="s">
        <v>25</v>
      </c>
      <c r="E6" s="63" t="s">
        <v>26</v>
      </c>
      <c r="F6" s="63"/>
      <c r="G6" s="63" t="s">
        <v>27</v>
      </c>
      <c r="H6" s="63"/>
      <c r="I6" s="63" t="s">
        <v>28</v>
      </c>
      <c r="J6" s="63" t="s">
        <v>29</v>
      </c>
      <c r="K6" s="63" t="s">
        <v>30</v>
      </c>
      <c r="L6" s="63" t="s">
        <v>31</v>
      </c>
      <c r="M6" s="63" t="s">
        <v>32</v>
      </c>
      <c r="N6" s="63" t="s">
        <v>127</v>
      </c>
      <c r="O6" s="63" t="s">
        <v>128</v>
      </c>
      <c r="P6" s="63" t="s">
        <v>129</v>
      </c>
    </row>
    <row r="7" spans="1:16" x14ac:dyDescent="0.2">
      <c r="A7" s="63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 t="s">
        <v>33</v>
      </c>
      <c r="N7" s="63" t="s">
        <v>130</v>
      </c>
      <c r="O7" s="63" t="s">
        <v>131</v>
      </c>
      <c r="P7" s="63" t="s">
        <v>132</v>
      </c>
    </row>
    <row r="8" spans="1:16" x14ac:dyDescent="0.2">
      <c r="A8" s="63"/>
      <c r="B8" s="63"/>
      <c r="C8" s="63"/>
      <c r="D8" s="63"/>
      <c r="E8" s="63"/>
      <c r="F8" s="63"/>
      <c r="G8" s="63"/>
      <c r="H8" s="63"/>
      <c r="I8" s="63"/>
      <c r="J8" s="63"/>
      <c r="K8" s="63"/>
      <c r="L8" s="63" t="s">
        <v>34</v>
      </c>
      <c r="M8" s="63" t="s">
        <v>155</v>
      </c>
      <c r="N8" s="63" t="s">
        <v>155</v>
      </c>
      <c r="O8" s="63" t="s">
        <v>155</v>
      </c>
      <c r="P8" s="63" t="s">
        <v>155</v>
      </c>
    </row>
    <row r="9" spans="1:16" x14ac:dyDescent="0.2">
      <c r="A9" s="63" t="s">
        <v>152</v>
      </c>
      <c r="B9" s="63" t="s">
        <v>153</v>
      </c>
      <c r="C9" s="63" t="s">
        <v>35</v>
      </c>
      <c r="D9" s="63" t="s">
        <v>44</v>
      </c>
      <c r="E9" s="63" t="s">
        <v>37</v>
      </c>
      <c r="F9" s="63" t="s">
        <v>38</v>
      </c>
      <c r="G9" s="63" t="s">
        <v>47</v>
      </c>
      <c r="H9" s="63" t="s">
        <v>48</v>
      </c>
      <c r="I9" s="63" t="s">
        <v>11</v>
      </c>
      <c r="J9" s="63" t="s">
        <v>77</v>
      </c>
      <c r="K9" s="63" t="s">
        <v>123</v>
      </c>
      <c r="L9" s="63" t="s">
        <v>15</v>
      </c>
      <c r="M9" s="64">
        <v>0</v>
      </c>
      <c r="N9" s="63"/>
      <c r="O9" s="63"/>
      <c r="P9" s="63"/>
    </row>
    <row r="10" spans="1:16" x14ac:dyDescent="0.2">
      <c r="A10" s="63" t="s">
        <v>42</v>
      </c>
      <c r="B10" s="63" t="s">
        <v>43</v>
      </c>
      <c r="C10" s="63" t="s">
        <v>35</v>
      </c>
      <c r="D10" s="63" t="s">
        <v>44</v>
      </c>
      <c r="E10" s="63" t="s">
        <v>37</v>
      </c>
      <c r="F10" s="63" t="s">
        <v>38</v>
      </c>
      <c r="G10" s="63" t="s">
        <v>45</v>
      </c>
      <c r="H10" s="63" t="s">
        <v>46</v>
      </c>
      <c r="I10" s="63" t="s">
        <v>11</v>
      </c>
      <c r="J10" s="63" t="s">
        <v>20</v>
      </c>
      <c r="K10" s="63" t="s">
        <v>41</v>
      </c>
      <c r="L10" s="63" t="s">
        <v>14</v>
      </c>
      <c r="M10" s="64">
        <v>15000</v>
      </c>
      <c r="N10" s="64">
        <v>15000</v>
      </c>
      <c r="O10" s="64">
        <v>1302.73</v>
      </c>
      <c r="P10" s="64">
        <v>1302.73</v>
      </c>
    </row>
    <row r="11" spans="1:16" x14ac:dyDescent="0.2">
      <c r="A11" s="63" t="s">
        <v>42</v>
      </c>
      <c r="B11" s="63" t="s">
        <v>43</v>
      </c>
      <c r="C11" s="63" t="s">
        <v>35</v>
      </c>
      <c r="D11" s="63" t="s">
        <v>44</v>
      </c>
      <c r="E11" s="63" t="s">
        <v>37</v>
      </c>
      <c r="F11" s="63" t="s">
        <v>38</v>
      </c>
      <c r="G11" s="63" t="s">
        <v>47</v>
      </c>
      <c r="H11" s="63" t="s">
        <v>48</v>
      </c>
      <c r="I11" s="63" t="s">
        <v>11</v>
      </c>
      <c r="J11" s="63" t="s">
        <v>20</v>
      </c>
      <c r="K11" s="63" t="s">
        <v>41</v>
      </c>
      <c r="L11" s="63" t="s">
        <v>15</v>
      </c>
      <c r="M11" s="64">
        <v>3111880</v>
      </c>
      <c r="N11" s="64">
        <v>247989.37</v>
      </c>
      <c r="O11" s="64">
        <v>76065.509999999995</v>
      </c>
      <c r="P11" s="64">
        <v>60915.51</v>
      </c>
    </row>
    <row r="12" spans="1:16" x14ac:dyDescent="0.2">
      <c r="A12" s="63" t="s">
        <v>42</v>
      </c>
      <c r="B12" s="63" t="s">
        <v>43</v>
      </c>
      <c r="C12" s="63" t="s">
        <v>35</v>
      </c>
      <c r="D12" s="63" t="s">
        <v>44</v>
      </c>
      <c r="E12" s="63" t="s">
        <v>37</v>
      </c>
      <c r="F12" s="63" t="s">
        <v>38</v>
      </c>
      <c r="G12" s="63" t="s">
        <v>47</v>
      </c>
      <c r="H12" s="63" t="s">
        <v>48</v>
      </c>
      <c r="I12" s="63" t="s">
        <v>11</v>
      </c>
      <c r="J12" s="63" t="s">
        <v>20</v>
      </c>
      <c r="K12" s="63" t="s">
        <v>41</v>
      </c>
      <c r="L12" s="63" t="s">
        <v>14</v>
      </c>
      <c r="M12" s="64">
        <v>48017851</v>
      </c>
      <c r="N12" s="64">
        <v>42132595.049999997</v>
      </c>
      <c r="O12" s="64">
        <v>24721510.649999999</v>
      </c>
      <c r="P12" s="64">
        <v>22235944.41</v>
      </c>
    </row>
    <row r="13" spans="1:16" x14ac:dyDescent="0.2">
      <c r="A13" s="63" t="s">
        <v>42</v>
      </c>
      <c r="B13" s="63" t="s">
        <v>43</v>
      </c>
      <c r="C13" s="63" t="s">
        <v>35</v>
      </c>
      <c r="D13" s="63" t="s">
        <v>44</v>
      </c>
      <c r="E13" s="63" t="s">
        <v>37</v>
      </c>
      <c r="F13" s="63" t="s">
        <v>38</v>
      </c>
      <c r="G13" s="63" t="s">
        <v>47</v>
      </c>
      <c r="H13" s="63" t="s">
        <v>48</v>
      </c>
      <c r="I13" s="63" t="s">
        <v>11</v>
      </c>
      <c r="J13" s="63" t="s">
        <v>21</v>
      </c>
      <c r="K13" s="63" t="s">
        <v>49</v>
      </c>
      <c r="L13" s="63" t="s">
        <v>14</v>
      </c>
      <c r="M13" s="64">
        <v>6790890</v>
      </c>
      <c r="N13" s="64">
        <v>6790890</v>
      </c>
      <c r="O13" s="64">
        <v>5112462</v>
      </c>
      <c r="P13" s="64">
        <v>4988639.28</v>
      </c>
    </row>
    <row r="14" spans="1:16" x14ac:dyDescent="0.2">
      <c r="A14" s="63" t="s">
        <v>42</v>
      </c>
      <c r="B14" s="63" t="s">
        <v>43</v>
      </c>
      <c r="C14" s="63" t="s">
        <v>35</v>
      </c>
      <c r="D14" s="63" t="s">
        <v>44</v>
      </c>
      <c r="E14" s="63" t="s">
        <v>37</v>
      </c>
      <c r="F14" s="63" t="s">
        <v>38</v>
      </c>
      <c r="G14" s="63" t="s">
        <v>47</v>
      </c>
      <c r="H14" s="63" t="s">
        <v>48</v>
      </c>
      <c r="I14" s="63" t="s">
        <v>11</v>
      </c>
      <c r="J14" s="63" t="s">
        <v>22</v>
      </c>
      <c r="K14" s="63" t="s">
        <v>50</v>
      </c>
      <c r="L14" s="63" t="s">
        <v>14</v>
      </c>
      <c r="M14" s="64">
        <v>800000</v>
      </c>
      <c r="N14" s="63"/>
      <c r="O14" s="63"/>
      <c r="P14" s="63"/>
    </row>
    <row r="15" spans="1:16" x14ac:dyDescent="0.2">
      <c r="A15" s="63" t="s">
        <v>42</v>
      </c>
      <c r="B15" s="63" t="s">
        <v>43</v>
      </c>
      <c r="C15" s="63" t="s">
        <v>35</v>
      </c>
      <c r="D15" s="63" t="s">
        <v>44</v>
      </c>
      <c r="E15" s="63" t="s">
        <v>37</v>
      </c>
      <c r="F15" s="63" t="s">
        <v>38</v>
      </c>
      <c r="G15" s="63" t="s">
        <v>47</v>
      </c>
      <c r="H15" s="63" t="s">
        <v>48</v>
      </c>
      <c r="I15" s="63" t="s">
        <v>11</v>
      </c>
      <c r="J15" s="63" t="s">
        <v>77</v>
      </c>
      <c r="K15" s="63" t="s">
        <v>123</v>
      </c>
      <c r="L15" s="63" t="s">
        <v>15</v>
      </c>
      <c r="M15" s="64">
        <v>4951378</v>
      </c>
      <c r="N15" s="64">
        <v>3440573</v>
      </c>
      <c r="O15" s="63"/>
      <c r="P15" s="63"/>
    </row>
    <row r="16" spans="1:16" x14ac:dyDescent="0.2">
      <c r="A16" s="63" t="s">
        <v>42</v>
      </c>
      <c r="B16" s="63" t="s">
        <v>43</v>
      </c>
      <c r="C16" s="63" t="s">
        <v>35</v>
      </c>
      <c r="D16" s="63" t="s">
        <v>44</v>
      </c>
      <c r="E16" s="63" t="s">
        <v>37</v>
      </c>
      <c r="F16" s="63" t="s">
        <v>38</v>
      </c>
      <c r="G16" s="63" t="s">
        <v>47</v>
      </c>
      <c r="H16" s="63" t="s">
        <v>48</v>
      </c>
      <c r="I16" s="63" t="s">
        <v>11</v>
      </c>
      <c r="J16" s="63" t="s">
        <v>77</v>
      </c>
      <c r="K16" s="63" t="s">
        <v>123</v>
      </c>
      <c r="L16" s="63" t="s">
        <v>14</v>
      </c>
      <c r="M16" s="64">
        <v>175000</v>
      </c>
      <c r="N16" s="64">
        <v>157660</v>
      </c>
      <c r="O16" s="63"/>
      <c r="P16" s="63"/>
    </row>
    <row r="17" spans="1:16" x14ac:dyDescent="0.2">
      <c r="A17" s="63" t="s">
        <v>42</v>
      </c>
      <c r="B17" s="63" t="s">
        <v>43</v>
      </c>
      <c r="C17" s="63" t="s">
        <v>35</v>
      </c>
      <c r="D17" s="63" t="s">
        <v>51</v>
      </c>
      <c r="E17" s="63" t="s">
        <v>37</v>
      </c>
      <c r="F17" s="63" t="s">
        <v>38</v>
      </c>
      <c r="G17" s="63" t="s">
        <v>139</v>
      </c>
      <c r="H17" s="63" t="s">
        <v>140</v>
      </c>
      <c r="I17" s="63" t="s">
        <v>11</v>
      </c>
      <c r="J17" s="63" t="s">
        <v>20</v>
      </c>
      <c r="K17" s="63" t="s">
        <v>41</v>
      </c>
      <c r="L17" s="63" t="s">
        <v>13</v>
      </c>
      <c r="M17" s="64">
        <v>0</v>
      </c>
      <c r="N17" s="63"/>
      <c r="O17" s="63"/>
      <c r="P17" s="63"/>
    </row>
    <row r="18" spans="1:16" x14ac:dyDescent="0.2">
      <c r="A18" s="63" t="s">
        <v>42</v>
      </c>
      <c r="B18" s="63" t="s">
        <v>43</v>
      </c>
      <c r="C18" s="63" t="s">
        <v>35</v>
      </c>
      <c r="D18" s="63" t="s">
        <v>51</v>
      </c>
      <c r="E18" s="63" t="s">
        <v>37</v>
      </c>
      <c r="F18" s="63" t="s">
        <v>38</v>
      </c>
      <c r="G18" s="63" t="s">
        <v>139</v>
      </c>
      <c r="H18" s="63" t="s">
        <v>140</v>
      </c>
      <c r="I18" s="63" t="s">
        <v>11</v>
      </c>
      <c r="J18" s="63" t="s">
        <v>141</v>
      </c>
      <c r="K18" s="63" t="s">
        <v>142</v>
      </c>
      <c r="L18" s="63" t="s">
        <v>13</v>
      </c>
      <c r="M18" s="64">
        <v>0</v>
      </c>
      <c r="N18" s="63"/>
      <c r="O18" s="63"/>
      <c r="P18" s="63"/>
    </row>
    <row r="19" spans="1:16" x14ac:dyDescent="0.2">
      <c r="A19" s="63" t="s">
        <v>42</v>
      </c>
      <c r="B19" s="63" t="s">
        <v>43</v>
      </c>
      <c r="C19" s="63" t="s">
        <v>35</v>
      </c>
      <c r="D19" s="63" t="s">
        <v>51</v>
      </c>
      <c r="E19" s="63" t="s">
        <v>37</v>
      </c>
      <c r="F19" s="63" t="s">
        <v>38</v>
      </c>
      <c r="G19" s="63" t="s">
        <v>143</v>
      </c>
      <c r="H19" s="63" t="s">
        <v>125</v>
      </c>
      <c r="I19" s="63" t="s">
        <v>11</v>
      </c>
      <c r="J19" s="63" t="s">
        <v>20</v>
      </c>
      <c r="K19" s="63" t="s">
        <v>41</v>
      </c>
      <c r="L19" s="63" t="s">
        <v>13</v>
      </c>
      <c r="M19" s="64">
        <v>900000</v>
      </c>
      <c r="N19" s="63"/>
      <c r="O19" s="63"/>
      <c r="P19" s="63"/>
    </row>
    <row r="20" spans="1:16" x14ac:dyDescent="0.2">
      <c r="A20" s="63" t="s">
        <v>42</v>
      </c>
      <c r="B20" s="63" t="s">
        <v>43</v>
      </c>
      <c r="C20" s="63" t="s">
        <v>35</v>
      </c>
      <c r="D20" s="63" t="s">
        <v>51</v>
      </c>
      <c r="E20" s="63" t="s">
        <v>37</v>
      </c>
      <c r="F20" s="63" t="s">
        <v>38</v>
      </c>
      <c r="G20" s="63" t="s">
        <v>143</v>
      </c>
      <c r="H20" s="63" t="s">
        <v>125</v>
      </c>
      <c r="I20" s="63" t="s">
        <v>11</v>
      </c>
      <c r="J20" s="63" t="s">
        <v>77</v>
      </c>
      <c r="K20" s="63" t="s">
        <v>123</v>
      </c>
      <c r="L20" s="63" t="s">
        <v>13</v>
      </c>
      <c r="M20" s="64">
        <v>9000000</v>
      </c>
      <c r="N20" s="63"/>
      <c r="O20" s="63"/>
      <c r="P20" s="63"/>
    </row>
    <row r="21" spans="1:16" x14ac:dyDescent="0.2">
      <c r="A21" s="63" t="s">
        <v>42</v>
      </c>
      <c r="B21" s="63" t="s">
        <v>43</v>
      </c>
      <c r="C21" s="63" t="s">
        <v>35</v>
      </c>
      <c r="D21" s="63" t="s">
        <v>51</v>
      </c>
      <c r="E21" s="63" t="s">
        <v>37</v>
      </c>
      <c r="F21" s="63" t="s">
        <v>38</v>
      </c>
      <c r="G21" s="63" t="s">
        <v>144</v>
      </c>
      <c r="H21" s="63" t="s">
        <v>56</v>
      </c>
      <c r="I21" s="63" t="s">
        <v>11</v>
      </c>
      <c r="J21" s="63" t="s">
        <v>20</v>
      </c>
      <c r="K21" s="63" t="s">
        <v>41</v>
      </c>
      <c r="L21" s="63" t="s">
        <v>15</v>
      </c>
      <c r="M21" s="64">
        <v>0</v>
      </c>
      <c r="N21" s="63"/>
      <c r="O21" s="63"/>
      <c r="P21" s="63"/>
    </row>
    <row r="22" spans="1:16" x14ac:dyDescent="0.2">
      <c r="A22" s="63" t="s">
        <v>42</v>
      </c>
      <c r="B22" s="63" t="s">
        <v>43</v>
      </c>
      <c r="C22" s="63" t="s">
        <v>35</v>
      </c>
      <c r="D22" s="63" t="s">
        <v>51</v>
      </c>
      <c r="E22" s="63" t="s">
        <v>37</v>
      </c>
      <c r="F22" s="63" t="s">
        <v>38</v>
      </c>
      <c r="G22" s="63" t="s">
        <v>54</v>
      </c>
      <c r="H22" s="63" t="s">
        <v>118</v>
      </c>
      <c r="I22" s="63" t="s">
        <v>11</v>
      </c>
      <c r="J22" s="63" t="s">
        <v>20</v>
      </c>
      <c r="K22" s="63" t="s">
        <v>41</v>
      </c>
      <c r="L22" s="63" t="s">
        <v>11</v>
      </c>
      <c r="M22" s="64">
        <v>275016182.05000001</v>
      </c>
      <c r="N22" s="64">
        <v>272701198.19</v>
      </c>
      <c r="O22" s="64">
        <v>272694012.35000002</v>
      </c>
      <c r="P22" s="64">
        <v>270960113.51999998</v>
      </c>
    </row>
    <row r="23" spans="1:16" x14ac:dyDescent="0.2">
      <c r="A23" s="63" t="s">
        <v>42</v>
      </c>
      <c r="B23" s="63" t="s">
        <v>43</v>
      </c>
      <c r="C23" s="63" t="s">
        <v>35</v>
      </c>
      <c r="D23" s="63" t="s">
        <v>51</v>
      </c>
      <c r="E23" s="63" t="s">
        <v>37</v>
      </c>
      <c r="F23" s="63" t="s">
        <v>38</v>
      </c>
      <c r="G23" s="63" t="s">
        <v>126</v>
      </c>
      <c r="H23" s="63" t="s">
        <v>119</v>
      </c>
      <c r="I23" s="63" t="s">
        <v>11</v>
      </c>
      <c r="J23" s="63" t="s">
        <v>20</v>
      </c>
      <c r="K23" s="63" t="s">
        <v>41</v>
      </c>
      <c r="L23" s="63" t="s">
        <v>14</v>
      </c>
      <c r="M23" s="64">
        <v>2303742</v>
      </c>
      <c r="N23" s="64">
        <v>1724468.03</v>
      </c>
      <c r="O23" s="64">
        <v>1724468.03</v>
      </c>
      <c r="P23" s="64">
        <v>1724468.03</v>
      </c>
    </row>
    <row r="24" spans="1:16" x14ac:dyDescent="0.2">
      <c r="A24" s="63" t="s">
        <v>42</v>
      </c>
      <c r="B24" s="63" t="s">
        <v>43</v>
      </c>
      <c r="C24" s="63" t="s">
        <v>35</v>
      </c>
      <c r="D24" s="63" t="s">
        <v>36</v>
      </c>
      <c r="E24" s="63" t="s">
        <v>37</v>
      </c>
      <c r="F24" s="63" t="s">
        <v>38</v>
      </c>
      <c r="G24" s="63" t="s">
        <v>39</v>
      </c>
      <c r="H24" s="63" t="s">
        <v>40</v>
      </c>
      <c r="I24" s="63" t="s">
        <v>11</v>
      </c>
      <c r="J24" s="63" t="s">
        <v>20</v>
      </c>
      <c r="K24" s="63" t="s">
        <v>41</v>
      </c>
      <c r="L24" s="63" t="s">
        <v>14</v>
      </c>
      <c r="M24" s="64">
        <v>850997</v>
      </c>
      <c r="N24" s="64">
        <v>623888.19999999995</v>
      </c>
      <c r="O24" s="64">
        <v>497100.47</v>
      </c>
      <c r="P24" s="64">
        <v>494848.3</v>
      </c>
    </row>
    <row r="25" spans="1:16" x14ac:dyDescent="0.2">
      <c r="A25" s="63" t="s">
        <v>42</v>
      </c>
      <c r="B25" s="63" t="s">
        <v>43</v>
      </c>
      <c r="C25" s="63" t="s">
        <v>35</v>
      </c>
      <c r="D25" s="63" t="s">
        <v>57</v>
      </c>
      <c r="E25" s="63" t="s">
        <v>37</v>
      </c>
      <c r="F25" s="63" t="s">
        <v>38</v>
      </c>
      <c r="G25" s="63" t="s">
        <v>58</v>
      </c>
      <c r="H25" s="63" t="s">
        <v>59</v>
      </c>
      <c r="I25" s="63" t="s">
        <v>11</v>
      </c>
      <c r="J25" s="63" t="s">
        <v>20</v>
      </c>
      <c r="K25" s="63" t="s">
        <v>41</v>
      </c>
      <c r="L25" s="63" t="s">
        <v>14</v>
      </c>
      <c r="M25" s="64">
        <v>517525</v>
      </c>
      <c r="N25" s="64">
        <v>420233</v>
      </c>
      <c r="O25" s="64">
        <v>321328.55</v>
      </c>
      <c r="P25" s="64">
        <v>280915.90999999997</v>
      </c>
    </row>
    <row r="26" spans="1:16" x14ac:dyDescent="0.2">
      <c r="A26" s="63" t="s">
        <v>42</v>
      </c>
      <c r="B26" s="63" t="s">
        <v>43</v>
      </c>
      <c r="C26" s="63" t="s">
        <v>35</v>
      </c>
      <c r="D26" s="63" t="s">
        <v>60</v>
      </c>
      <c r="E26" s="63" t="s">
        <v>37</v>
      </c>
      <c r="F26" s="63" t="s">
        <v>38</v>
      </c>
      <c r="G26" s="63" t="s">
        <v>61</v>
      </c>
      <c r="H26" s="63" t="s">
        <v>62</v>
      </c>
      <c r="I26" s="63" t="s">
        <v>63</v>
      </c>
      <c r="J26" s="63" t="s">
        <v>20</v>
      </c>
      <c r="K26" s="63" t="s">
        <v>41</v>
      </c>
      <c r="L26" s="63" t="s">
        <v>15</v>
      </c>
      <c r="M26" s="64">
        <v>15000</v>
      </c>
      <c r="N26" s="63"/>
      <c r="O26" s="63"/>
      <c r="P26" s="63"/>
    </row>
    <row r="27" spans="1:16" x14ac:dyDescent="0.2">
      <c r="A27" s="63" t="s">
        <v>42</v>
      </c>
      <c r="B27" s="63" t="s">
        <v>43</v>
      </c>
      <c r="C27" s="63" t="s">
        <v>35</v>
      </c>
      <c r="D27" s="63" t="s">
        <v>60</v>
      </c>
      <c r="E27" s="63" t="s">
        <v>37</v>
      </c>
      <c r="F27" s="63" t="s">
        <v>38</v>
      </c>
      <c r="G27" s="63" t="s">
        <v>61</v>
      </c>
      <c r="H27" s="63" t="s">
        <v>62</v>
      </c>
      <c r="I27" s="63" t="s">
        <v>63</v>
      </c>
      <c r="J27" s="63" t="s">
        <v>20</v>
      </c>
      <c r="K27" s="63" t="s">
        <v>41</v>
      </c>
      <c r="L27" s="63" t="s">
        <v>14</v>
      </c>
      <c r="M27" s="64">
        <v>11979420</v>
      </c>
      <c r="N27" s="64">
        <v>11891956.560000001</v>
      </c>
      <c r="O27" s="64">
        <v>8057054.96</v>
      </c>
      <c r="P27" s="64">
        <v>8057054.96</v>
      </c>
    </row>
    <row r="28" spans="1:16" x14ac:dyDescent="0.2">
      <c r="A28" s="63" t="s">
        <v>42</v>
      </c>
      <c r="B28" s="63" t="s">
        <v>43</v>
      </c>
      <c r="C28" s="63" t="s">
        <v>35</v>
      </c>
      <c r="D28" s="63" t="s">
        <v>64</v>
      </c>
      <c r="E28" s="63" t="s">
        <v>37</v>
      </c>
      <c r="F28" s="63" t="s">
        <v>38</v>
      </c>
      <c r="G28" s="63" t="s">
        <v>65</v>
      </c>
      <c r="H28" s="63" t="s">
        <v>66</v>
      </c>
      <c r="I28" s="63" t="s">
        <v>11</v>
      </c>
      <c r="J28" s="63" t="s">
        <v>20</v>
      </c>
      <c r="K28" s="63" t="s">
        <v>41</v>
      </c>
      <c r="L28" s="63" t="s">
        <v>14</v>
      </c>
      <c r="M28" s="64">
        <v>62416.57</v>
      </c>
      <c r="N28" s="64">
        <v>62416.57</v>
      </c>
      <c r="O28" s="64">
        <v>62416.57</v>
      </c>
      <c r="P28" s="64">
        <v>62416.57</v>
      </c>
    </row>
    <row r="29" spans="1:16" x14ac:dyDescent="0.2">
      <c r="A29" s="63" t="s">
        <v>42</v>
      </c>
      <c r="B29" s="63" t="s">
        <v>43</v>
      </c>
      <c r="C29" s="63" t="s">
        <v>35</v>
      </c>
      <c r="D29" s="63" t="s">
        <v>64</v>
      </c>
      <c r="E29" s="63" t="s">
        <v>37</v>
      </c>
      <c r="F29" s="63" t="s">
        <v>38</v>
      </c>
      <c r="G29" s="63" t="s">
        <v>67</v>
      </c>
      <c r="H29" s="63" t="s">
        <v>68</v>
      </c>
      <c r="I29" s="63" t="s">
        <v>11</v>
      </c>
      <c r="J29" s="63" t="s">
        <v>20</v>
      </c>
      <c r="K29" s="63" t="s">
        <v>41</v>
      </c>
      <c r="L29" s="63" t="s">
        <v>14</v>
      </c>
      <c r="M29" s="64">
        <v>2135448</v>
      </c>
      <c r="N29" s="64">
        <v>2135448</v>
      </c>
      <c r="O29" s="64">
        <v>1597914</v>
      </c>
      <c r="P29" s="64">
        <v>1597914</v>
      </c>
    </row>
    <row r="30" spans="1:16" x14ac:dyDescent="0.2">
      <c r="A30" s="63" t="s">
        <v>42</v>
      </c>
      <c r="B30" s="63" t="s">
        <v>43</v>
      </c>
      <c r="C30" s="63" t="s">
        <v>35</v>
      </c>
      <c r="D30" s="63" t="s">
        <v>64</v>
      </c>
      <c r="E30" s="63" t="s">
        <v>37</v>
      </c>
      <c r="F30" s="63" t="s">
        <v>38</v>
      </c>
      <c r="G30" s="63" t="s">
        <v>69</v>
      </c>
      <c r="H30" s="63" t="s">
        <v>70</v>
      </c>
      <c r="I30" s="63" t="s">
        <v>11</v>
      </c>
      <c r="J30" s="63" t="s">
        <v>20</v>
      </c>
      <c r="K30" s="63" t="s">
        <v>41</v>
      </c>
      <c r="L30" s="63" t="s">
        <v>14</v>
      </c>
      <c r="M30" s="64">
        <v>1271000</v>
      </c>
      <c r="N30" s="64">
        <v>1271000</v>
      </c>
      <c r="O30" s="64">
        <v>773189.24</v>
      </c>
      <c r="P30" s="64">
        <v>773189.24</v>
      </c>
    </row>
    <row r="31" spans="1:16" x14ac:dyDescent="0.2">
      <c r="A31" s="63" t="s">
        <v>42</v>
      </c>
      <c r="B31" s="63" t="s">
        <v>43</v>
      </c>
      <c r="C31" s="63" t="s">
        <v>35</v>
      </c>
      <c r="D31" s="63" t="s">
        <v>64</v>
      </c>
      <c r="E31" s="63" t="s">
        <v>37</v>
      </c>
      <c r="F31" s="63" t="s">
        <v>38</v>
      </c>
      <c r="G31" s="63" t="s">
        <v>71</v>
      </c>
      <c r="H31" s="63" t="s">
        <v>72</v>
      </c>
      <c r="I31" s="63" t="s">
        <v>11</v>
      </c>
      <c r="J31" s="63" t="s">
        <v>20</v>
      </c>
      <c r="K31" s="63" t="s">
        <v>41</v>
      </c>
      <c r="L31" s="63" t="s">
        <v>14</v>
      </c>
      <c r="M31" s="64">
        <v>19565248</v>
      </c>
      <c r="N31" s="64">
        <v>19565248</v>
      </c>
      <c r="O31" s="64">
        <v>14535968.890000001</v>
      </c>
      <c r="P31" s="64">
        <v>14535968.890000001</v>
      </c>
    </row>
    <row r="32" spans="1:16" x14ac:dyDescent="0.2">
      <c r="A32" s="63" t="s">
        <v>42</v>
      </c>
      <c r="B32" s="63" t="s">
        <v>43</v>
      </c>
      <c r="C32" s="63" t="s">
        <v>35</v>
      </c>
      <c r="D32" s="63" t="s">
        <v>145</v>
      </c>
      <c r="E32" s="63" t="s">
        <v>37</v>
      </c>
      <c r="F32" s="63" t="s">
        <v>38</v>
      </c>
      <c r="G32" s="63" t="s">
        <v>52</v>
      </c>
      <c r="H32" s="63" t="s">
        <v>53</v>
      </c>
      <c r="I32" s="63" t="s">
        <v>11</v>
      </c>
      <c r="J32" s="63" t="s">
        <v>20</v>
      </c>
      <c r="K32" s="63" t="s">
        <v>41</v>
      </c>
      <c r="L32" s="63" t="s">
        <v>11</v>
      </c>
      <c r="M32" s="64">
        <v>45463442.210000001</v>
      </c>
      <c r="N32" s="64">
        <v>45463442.210000001</v>
      </c>
      <c r="O32" s="64">
        <v>45463442.210000001</v>
      </c>
      <c r="P32" s="64">
        <v>45463442.210000001</v>
      </c>
    </row>
    <row r="33" spans="1:16" x14ac:dyDescent="0.2">
      <c r="A33" s="63" t="s">
        <v>42</v>
      </c>
      <c r="B33" s="63" t="s">
        <v>43</v>
      </c>
      <c r="C33" s="63" t="s">
        <v>73</v>
      </c>
      <c r="D33" s="63" t="s">
        <v>74</v>
      </c>
      <c r="E33" s="63" t="s">
        <v>75</v>
      </c>
      <c r="F33" s="63" t="s">
        <v>76</v>
      </c>
      <c r="G33" s="63" t="s">
        <v>77</v>
      </c>
      <c r="H33" s="63" t="s">
        <v>120</v>
      </c>
      <c r="I33" s="63" t="s">
        <v>63</v>
      </c>
      <c r="J33" s="63" t="s">
        <v>18</v>
      </c>
      <c r="K33" s="63" t="s">
        <v>78</v>
      </c>
      <c r="L33" s="63" t="s">
        <v>11</v>
      </c>
      <c r="M33" s="64">
        <v>18490226.800000001</v>
      </c>
      <c r="N33" s="64">
        <v>18490226.800000001</v>
      </c>
      <c r="O33" s="64">
        <v>18490226.800000001</v>
      </c>
      <c r="P33" s="64">
        <v>17999420.359999999</v>
      </c>
    </row>
    <row r="34" spans="1:16" x14ac:dyDescent="0.2">
      <c r="A34" s="63" t="s">
        <v>42</v>
      </c>
      <c r="B34" s="63" t="s">
        <v>43</v>
      </c>
      <c r="C34" s="63" t="s">
        <v>73</v>
      </c>
      <c r="D34" s="63" t="s">
        <v>74</v>
      </c>
      <c r="E34" s="63" t="s">
        <v>75</v>
      </c>
      <c r="F34" s="63" t="s">
        <v>76</v>
      </c>
      <c r="G34" s="63" t="s">
        <v>77</v>
      </c>
      <c r="H34" s="63" t="s">
        <v>120</v>
      </c>
      <c r="I34" s="63" t="s">
        <v>63</v>
      </c>
      <c r="J34" s="63" t="s">
        <v>19</v>
      </c>
      <c r="K34" s="63" t="s">
        <v>79</v>
      </c>
      <c r="L34" s="63" t="s">
        <v>11</v>
      </c>
      <c r="M34" s="64">
        <v>55200000</v>
      </c>
      <c r="N34" s="64">
        <v>55200000</v>
      </c>
      <c r="O34" s="64">
        <v>55195528.859999999</v>
      </c>
      <c r="P34" s="64">
        <v>55195528.859999999</v>
      </c>
    </row>
    <row r="36" spans="1:16" x14ac:dyDescent="0.2">
      <c r="M36" s="56">
        <f>SUM(M9:M35)</f>
        <v>506632646.63</v>
      </c>
      <c r="N36" s="56">
        <f t="shared" ref="N36:P36" si="0">SUM(N9:N35)</f>
        <v>482334232.97999996</v>
      </c>
      <c r="O36" s="56">
        <f t="shared" si="0"/>
        <v>449323991.81999999</v>
      </c>
      <c r="P36" s="56">
        <f t="shared" si="0"/>
        <v>444432082.77999997</v>
      </c>
    </row>
  </sheetData>
  <mergeCells count="1">
    <mergeCell ref="A4:P4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zoomScale="70" zoomScaleNormal="70" workbookViewId="0">
      <selection activeCell="A36" sqref="A36:J36"/>
    </sheetView>
  </sheetViews>
  <sheetFormatPr defaultRowHeight="12.75" x14ac:dyDescent="0.2"/>
  <cols>
    <col min="13" max="13" width="21" bestFit="1" customWidth="1"/>
    <col min="14" max="14" width="48" bestFit="1" customWidth="1"/>
    <col min="15" max="15" width="45.7109375" bestFit="1" customWidth="1"/>
    <col min="16" max="16" width="41.140625" bestFit="1" customWidth="1"/>
  </cols>
  <sheetData>
    <row r="1" spans="1:16" x14ac:dyDescent="0.2">
      <c r="A1" t="s">
        <v>121</v>
      </c>
    </row>
    <row r="3" spans="1:16" ht="10.5" customHeight="1" x14ac:dyDescent="0.2">
      <c r="A3" t="s">
        <v>122</v>
      </c>
    </row>
    <row r="4" spans="1:16" ht="10.5" customHeight="1" x14ac:dyDescent="0.2">
      <c r="A4" s="82" t="s">
        <v>135</v>
      </c>
      <c r="B4" s="82"/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</row>
    <row r="6" spans="1:16" x14ac:dyDescent="0.2">
      <c r="A6" t="s">
        <v>23</v>
      </c>
      <c r="C6" t="s">
        <v>24</v>
      </c>
      <c r="D6" t="s">
        <v>25</v>
      </c>
      <c r="E6" t="s">
        <v>26</v>
      </c>
      <c r="G6" t="s">
        <v>27</v>
      </c>
      <c r="I6" t="s">
        <v>28</v>
      </c>
      <c r="J6" t="s">
        <v>29</v>
      </c>
      <c r="K6" t="s">
        <v>30</v>
      </c>
      <c r="L6" t="s">
        <v>31</v>
      </c>
      <c r="M6" t="s">
        <v>32</v>
      </c>
      <c r="N6" t="s">
        <v>127</v>
      </c>
      <c r="O6" t="s">
        <v>128</v>
      </c>
      <c r="P6" t="s">
        <v>129</v>
      </c>
    </row>
    <row r="7" spans="1:16" x14ac:dyDescent="0.2">
      <c r="M7" t="s">
        <v>33</v>
      </c>
      <c r="N7" t="s">
        <v>130</v>
      </c>
      <c r="O7" t="s">
        <v>131</v>
      </c>
      <c r="P7" t="s">
        <v>132</v>
      </c>
    </row>
    <row r="8" spans="1:16" x14ac:dyDescent="0.2">
      <c r="L8" t="s">
        <v>34</v>
      </c>
      <c r="M8" t="s">
        <v>133</v>
      </c>
      <c r="N8" t="s">
        <v>133</v>
      </c>
      <c r="O8" t="s">
        <v>133</v>
      </c>
      <c r="P8" t="s">
        <v>133</v>
      </c>
    </row>
    <row r="9" spans="1:16" x14ac:dyDescent="0.2">
      <c r="A9" t="s">
        <v>42</v>
      </c>
      <c r="B9" t="s">
        <v>43</v>
      </c>
      <c r="C9" t="s">
        <v>35</v>
      </c>
      <c r="D9" t="s">
        <v>44</v>
      </c>
      <c r="E9" t="s">
        <v>37</v>
      </c>
      <c r="F9" t="s">
        <v>38</v>
      </c>
      <c r="G9" t="s">
        <v>45</v>
      </c>
      <c r="H9" t="s">
        <v>46</v>
      </c>
      <c r="I9" t="s">
        <v>11</v>
      </c>
      <c r="J9" t="s">
        <v>20</v>
      </c>
      <c r="K9" t="s">
        <v>41</v>
      </c>
      <c r="L9" t="s">
        <v>14</v>
      </c>
      <c r="M9" s="5">
        <v>15000</v>
      </c>
      <c r="N9" s="5">
        <v>15000</v>
      </c>
      <c r="O9" s="5">
        <v>528.12</v>
      </c>
      <c r="P9" s="5">
        <v>528.12</v>
      </c>
    </row>
    <row r="10" spans="1:16" x14ac:dyDescent="0.2">
      <c r="A10" t="s">
        <v>42</v>
      </c>
      <c r="B10" t="s">
        <v>43</v>
      </c>
      <c r="C10" t="s">
        <v>35</v>
      </c>
      <c r="D10" t="s">
        <v>44</v>
      </c>
      <c r="E10" t="s">
        <v>37</v>
      </c>
      <c r="F10" t="s">
        <v>38</v>
      </c>
      <c r="G10" t="s">
        <v>47</v>
      </c>
      <c r="H10" t="s">
        <v>48</v>
      </c>
      <c r="I10" t="s">
        <v>11</v>
      </c>
      <c r="J10" t="s">
        <v>20</v>
      </c>
      <c r="K10" t="s">
        <v>41</v>
      </c>
      <c r="L10" t="s">
        <v>15</v>
      </c>
      <c r="M10" s="5">
        <v>415987</v>
      </c>
      <c r="N10" s="5">
        <v>160069.04999999999</v>
      </c>
      <c r="O10" s="5">
        <v>128328.16</v>
      </c>
      <c r="P10" s="5">
        <v>128328.16</v>
      </c>
    </row>
    <row r="11" spans="1:16" x14ac:dyDescent="0.2">
      <c r="A11" t="s">
        <v>42</v>
      </c>
      <c r="B11" t="s">
        <v>43</v>
      </c>
      <c r="C11" t="s">
        <v>35</v>
      </c>
      <c r="D11" t="s">
        <v>44</v>
      </c>
      <c r="E11" t="s">
        <v>37</v>
      </c>
      <c r="F11" t="s">
        <v>38</v>
      </c>
      <c r="G11" t="s">
        <v>47</v>
      </c>
      <c r="H11" t="s">
        <v>48</v>
      </c>
      <c r="I11" t="s">
        <v>11</v>
      </c>
      <c r="J11" t="s">
        <v>20</v>
      </c>
      <c r="K11" t="s">
        <v>41</v>
      </c>
      <c r="L11" t="s">
        <v>14</v>
      </c>
      <c r="M11" s="5">
        <v>41949264</v>
      </c>
      <c r="N11" s="5">
        <v>40232010.020000003</v>
      </c>
      <c r="O11" s="5">
        <v>29827594.870000001</v>
      </c>
      <c r="P11" s="5">
        <v>29424823.34</v>
      </c>
    </row>
    <row r="12" spans="1:16" x14ac:dyDescent="0.2">
      <c r="A12" t="s">
        <v>42</v>
      </c>
      <c r="B12" t="s">
        <v>43</v>
      </c>
      <c r="C12" t="s">
        <v>35</v>
      </c>
      <c r="D12" t="s">
        <v>44</v>
      </c>
      <c r="E12" t="s">
        <v>37</v>
      </c>
      <c r="F12" t="s">
        <v>38</v>
      </c>
      <c r="G12" t="s">
        <v>47</v>
      </c>
      <c r="H12" t="s">
        <v>48</v>
      </c>
      <c r="I12" t="s">
        <v>11</v>
      </c>
      <c r="J12" t="s">
        <v>21</v>
      </c>
      <c r="K12" t="s">
        <v>49</v>
      </c>
      <c r="L12" t="s">
        <v>14</v>
      </c>
      <c r="M12" s="5">
        <v>6513643</v>
      </c>
      <c r="N12" s="5">
        <v>6345040.3899999997</v>
      </c>
      <c r="O12" s="5">
        <v>5216027.4800000004</v>
      </c>
      <c r="P12" s="5">
        <v>5146893.4800000004</v>
      </c>
    </row>
    <row r="13" spans="1:16" x14ac:dyDescent="0.2">
      <c r="A13" t="s">
        <v>42</v>
      </c>
      <c r="B13" t="s">
        <v>43</v>
      </c>
      <c r="C13" t="s">
        <v>35</v>
      </c>
      <c r="D13" t="s">
        <v>44</v>
      </c>
      <c r="E13" t="s">
        <v>37</v>
      </c>
      <c r="F13" t="s">
        <v>38</v>
      </c>
      <c r="G13" t="s">
        <v>47</v>
      </c>
      <c r="H13" t="s">
        <v>48</v>
      </c>
      <c r="I13" t="s">
        <v>11</v>
      </c>
      <c r="J13" t="s">
        <v>22</v>
      </c>
      <c r="K13" t="s">
        <v>50</v>
      </c>
      <c r="L13" t="s">
        <v>14</v>
      </c>
      <c r="M13" s="5">
        <v>700000</v>
      </c>
    </row>
    <row r="14" spans="1:16" x14ac:dyDescent="0.2">
      <c r="A14" t="s">
        <v>42</v>
      </c>
      <c r="B14" t="s">
        <v>43</v>
      </c>
      <c r="C14" t="s">
        <v>35</v>
      </c>
      <c r="D14" t="s">
        <v>44</v>
      </c>
      <c r="E14" t="s">
        <v>37</v>
      </c>
      <c r="F14" t="s">
        <v>38</v>
      </c>
      <c r="G14" t="s">
        <v>47</v>
      </c>
      <c r="H14" t="s">
        <v>48</v>
      </c>
      <c r="I14" t="s">
        <v>11</v>
      </c>
      <c r="J14" t="s">
        <v>77</v>
      </c>
      <c r="K14" t="s">
        <v>123</v>
      </c>
      <c r="L14" t="s">
        <v>15</v>
      </c>
      <c r="M14" s="5">
        <v>924000</v>
      </c>
      <c r="N14" s="5">
        <v>924000</v>
      </c>
    </row>
    <row r="15" spans="1:16" x14ac:dyDescent="0.2">
      <c r="A15" t="s">
        <v>42</v>
      </c>
      <c r="B15" t="s">
        <v>43</v>
      </c>
      <c r="C15" t="s">
        <v>35</v>
      </c>
      <c r="D15" t="s">
        <v>44</v>
      </c>
      <c r="E15" t="s">
        <v>37</v>
      </c>
      <c r="F15" t="s">
        <v>38</v>
      </c>
      <c r="G15" t="s">
        <v>47</v>
      </c>
      <c r="H15" t="s">
        <v>48</v>
      </c>
      <c r="I15" t="s">
        <v>11</v>
      </c>
      <c r="J15" t="s">
        <v>77</v>
      </c>
      <c r="K15" t="s">
        <v>123</v>
      </c>
      <c r="L15" t="s">
        <v>14</v>
      </c>
      <c r="M15" s="5">
        <v>3458881</v>
      </c>
      <c r="N15" s="5">
        <v>3458880.82</v>
      </c>
      <c r="O15" s="5">
        <v>2015906.32</v>
      </c>
      <c r="P15" s="5">
        <v>1972302.84</v>
      </c>
    </row>
    <row r="16" spans="1:16" x14ac:dyDescent="0.2">
      <c r="A16" t="s">
        <v>42</v>
      </c>
      <c r="B16" t="s">
        <v>43</v>
      </c>
      <c r="C16" t="s">
        <v>35</v>
      </c>
      <c r="D16" t="s">
        <v>51</v>
      </c>
      <c r="E16" t="s">
        <v>37</v>
      </c>
      <c r="F16" t="s">
        <v>38</v>
      </c>
      <c r="G16" t="s">
        <v>52</v>
      </c>
      <c r="H16" t="s">
        <v>53</v>
      </c>
      <c r="I16" t="s">
        <v>11</v>
      </c>
      <c r="J16" t="s">
        <v>20</v>
      </c>
      <c r="K16" t="s">
        <v>41</v>
      </c>
      <c r="L16" t="s">
        <v>11</v>
      </c>
      <c r="M16" s="5">
        <v>46611063.18</v>
      </c>
      <c r="N16" s="5">
        <v>46610302.560000002</v>
      </c>
      <c r="O16" s="5">
        <v>46607007.579999998</v>
      </c>
      <c r="P16" s="5">
        <v>46607007.579999998</v>
      </c>
    </row>
    <row r="17" spans="1:16" x14ac:dyDescent="0.2">
      <c r="A17" t="s">
        <v>42</v>
      </c>
      <c r="B17" t="s">
        <v>43</v>
      </c>
      <c r="C17" t="s">
        <v>35</v>
      </c>
      <c r="D17" t="s">
        <v>51</v>
      </c>
      <c r="E17" t="s">
        <v>37</v>
      </c>
      <c r="F17" t="s">
        <v>38</v>
      </c>
      <c r="G17" t="s">
        <v>124</v>
      </c>
      <c r="H17" t="s">
        <v>125</v>
      </c>
      <c r="I17" t="s">
        <v>11</v>
      </c>
      <c r="J17" t="s">
        <v>20</v>
      </c>
      <c r="K17" t="s">
        <v>41</v>
      </c>
      <c r="L17" t="s">
        <v>13</v>
      </c>
      <c r="M17" s="5">
        <v>0</v>
      </c>
    </row>
    <row r="18" spans="1:16" x14ac:dyDescent="0.2">
      <c r="A18" t="s">
        <v>42</v>
      </c>
      <c r="B18" t="s">
        <v>43</v>
      </c>
      <c r="C18" t="s">
        <v>35</v>
      </c>
      <c r="D18" t="s">
        <v>51</v>
      </c>
      <c r="E18" t="s">
        <v>37</v>
      </c>
      <c r="F18" t="s">
        <v>38</v>
      </c>
      <c r="G18" t="s">
        <v>124</v>
      </c>
      <c r="H18" t="s">
        <v>125</v>
      </c>
      <c r="I18" t="s">
        <v>11</v>
      </c>
      <c r="J18" t="s">
        <v>77</v>
      </c>
      <c r="K18" t="s">
        <v>123</v>
      </c>
      <c r="L18" t="s">
        <v>13</v>
      </c>
      <c r="M18" s="5">
        <v>0</v>
      </c>
    </row>
    <row r="19" spans="1:16" x14ac:dyDescent="0.2">
      <c r="A19" t="s">
        <v>42</v>
      </c>
      <c r="B19" t="s">
        <v>43</v>
      </c>
      <c r="C19" t="s">
        <v>35</v>
      </c>
      <c r="D19" t="s">
        <v>51</v>
      </c>
      <c r="E19" t="s">
        <v>37</v>
      </c>
      <c r="F19" t="s">
        <v>38</v>
      </c>
      <c r="G19" t="s">
        <v>54</v>
      </c>
      <c r="H19" t="s">
        <v>118</v>
      </c>
      <c r="I19" t="s">
        <v>11</v>
      </c>
      <c r="J19" t="s">
        <v>20</v>
      </c>
      <c r="K19" t="s">
        <v>41</v>
      </c>
      <c r="L19" t="s">
        <v>11</v>
      </c>
      <c r="M19" s="5">
        <v>278641799.19</v>
      </c>
      <c r="N19" s="5">
        <v>278634569.44</v>
      </c>
      <c r="O19" s="5">
        <v>278617893.49000001</v>
      </c>
      <c r="P19" s="5">
        <v>277537644.73000002</v>
      </c>
    </row>
    <row r="20" spans="1:16" x14ac:dyDescent="0.2">
      <c r="A20" t="s">
        <v>42</v>
      </c>
      <c r="B20" t="s">
        <v>43</v>
      </c>
      <c r="C20" t="s">
        <v>35</v>
      </c>
      <c r="D20" t="s">
        <v>51</v>
      </c>
      <c r="E20" t="s">
        <v>37</v>
      </c>
      <c r="F20" t="s">
        <v>38</v>
      </c>
      <c r="G20" t="s">
        <v>126</v>
      </c>
      <c r="H20" t="s">
        <v>119</v>
      </c>
      <c r="I20" t="s">
        <v>11</v>
      </c>
      <c r="J20" t="s">
        <v>20</v>
      </c>
      <c r="K20" t="s">
        <v>41</v>
      </c>
      <c r="L20" t="s">
        <v>14</v>
      </c>
      <c r="M20" s="5">
        <v>2285000</v>
      </c>
      <c r="N20" s="5">
        <v>2056830.29</v>
      </c>
      <c r="O20" s="5">
        <v>1871447.29</v>
      </c>
      <c r="P20" s="5">
        <v>1871447.29</v>
      </c>
    </row>
    <row r="21" spans="1:16" x14ac:dyDescent="0.2">
      <c r="A21" t="s">
        <v>42</v>
      </c>
      <c r="B21" t="s">
        <v>43</v>
      </c>
      <c r="C21" t="s">
        <v>35</v>
      </c>
      <c r="D21" t="s">
        <v>51</v>
      </c>
      <c r="E21" t="s">
        <v>37</v>
      </c>
      <c r="F21" t="s">
        <v>38</v>
      </c>
      <c r="G21" t="s">
        <v>55</v>
      </c>
      <c r="H21" t="s">
        <v>56</v>
      </c>
      <c r="I21" t="s">
        <v>11</v>
      </c>
      <c r="J21" t="s">
        <v>20</v>
      </c>
      <c r="K21" t="s">
        <v>41</v>
      </c>
      <c r="L21" t="s">
        <v>15</v>
      </c>
      <c r="M21" s="5">
        <v>2416</v>
      </c>
      <c r="N21" s="5">
        <v>2415.04</v>
      </c>
      <c r="O21" s="5">
        <v>2002.1</v>
      </c>
      <c r="P21" s="5">
        <v>2002.1</v>
      </c>
    </row>
    <row r="22" spans="1:16" x14ac:dyDescent="0.2">
      <c r="A22" t="s">
        <v>42</v>
      </c>
      <c r="B22" t="s">
        <v>43</v>
      </c>
      <c r="C22" t="s">
        <v>35</v>
      </c>
      <c r="D22" t="s">
        <v>51</v>
      </c>
      <c r="E22" t="s">
        <v>37</v>
      </c>
      <c r="F22" t="s">
        <v>38</v>
      </c>
      <c r="G22" t="s">
        <v>55</v>
      </c>
      <c r="H22" t="s">
        <v>56</v>
      </c>
      <c r="I22" t="s">
        <v>11</v>
      </c>
      <c r="J22" t="s">
        <v>77</v>
      </c>
      <c r="K22" t="s">
        <v>123</v>
      </c>
      <c r="L22" t="s">
        <v>15</v>
      </c>
      <c r="M22" s="5">
        <v>0</v>
      </c>
    </row>
    <row r="23" spans="1:16" x14ac:dyDescent="0.2">
      <c r="A23" t="s">
        <v>42</v>
      </c>
      <c r="B23" t="s">
        <v>43</v>
      </c>
      <c r="C23" t="s">
        <v>35</v>
      </c>
      <c r="D23" t="s">
        <v>36</v>
      </c>
      <c r="E23" t="s">
        <v>37</v>
      </c>
      <c r="F23" t="s">
        <v>38</v>
      </c>
      <c r="G23" t="s">
        <v>39</v>
      </c>
      <c r="H23" t="s">
        <v>40</v>
      </c>
      <c r="I23" t="s">
        <v>11</v>
      </c>
      <c r="J23" t="s">
        <v>20</v>
      </c>
      <c r="K23" t="s">
        <v>41</v>
      </c>
      <c r="L23" t="s">
        <v>14</v>
      </c>
      <c r="M23" s="5">
        <v>298198</v>
      </c>
      <c r="N23" s="5">
        <v>262983.67</v>
      </c>
      <c r="O23" s="5">
        <v>78333.91</v>
      </c>
      <c r="P23" s="5">
        <v>78333.91</v>
      </c>
    </row>
    <row r="24" spans="1:16" x14ac:dyDescent="0.2">
      <c r="A24" t="s">
        <v>42</v>
      </c>
      <c r="B24" t="s">
        <v>43</v>
      </c>
      <c r="C24" t="s">
        <v>35</v>
      </c>
      <c r="D24" t="s">
        <v>57</v>
      </c>
      <c r="E24" t="s">
        <v>37</v>
      </c>
      <c r="F24" t="s">
        <v>38</v>
      </c>
      <c r="G24" t="s">
        <v>58</v>
      </c>
      <c r="H24" t="s">
        <v>59</v>
      </c>
      <c r="I24" t="s">
        <v>11</v>
      </c>
      <c r="J24" t="s">
        <v>20</v>
      </c>
      <c r="K24" t="s">
        <v>41</v>
      </c>
      <c r="L24" t="s">
        <v>14</v>
      </c>
      <c r="M24" s="5">
        <v>347480</v>
      </c>
      <c r="N24" s="5">
        <v>323455.84000000003</v>
      </c>
      <c r="O24" s="5">
        <v>181943.91</v>
      </c>
      <c r="P24" s="5">
        <v>141511.93</v>
      </c>
    </row>
    <row r="25" spans="1:16" x14ac:dyDescent="0.2">
      <c r="A25" t="s">
        <v>42</v>
      </c>
      <c r="B25" t="s">
        <v>43</v>
      </c>
      <c r="C25" t="s">
        <v>35</v>
      </c>
      <c r="D25" t="s">
        <v>60</v>
      </c>
      <c r="E25" t="s">
        <v>37</v>
      </c>
      <c r="F25" t="s">
        <v>38</v>
      </c>
      <c r="G25" t="s">
        <v>61</v>
      </c>
      <c r="H25" t="s">
        <v>62</v>
      </c>
      <c r="I25" t="s">
        <v>63</v>
      </c>
      <c r="J25" t="s">
        <v>20</v>
      </c>
      <c r="K25" t="s">
        <v>41</v>
      </c>
      <c r="L25" t="s">
        <v>15</v>
      </c>
      <c r="M25" s="5">
        <v>15000</v>
      </c>
    </row>
    <row r="26" spans="1:16" x14ac:dyDescent="0.2">
      <c r="A26" t="s">
        <v>42</v>
      </c>
      <c r="B26" t="s">
        <v>43</v>
      </c>
      <c r="C26" t="s">
        <v>35</v>
      </c>
      <c r="D26" t="s">
        <v>60</v>
      </c>
      <c r="E26" t="s">
        <v>37</v>
      </c>
      <c r="F26" t="s">
        <v>38</v>
      </c>
      <c r="G26" t="s">
        <v>61</v>
      </c>
      <c r="H26" t="s">
        <v>62</v>
      </c>
      <c r="I26" t="s">
        <v>63</v>
      </c>
      <c r="J26" t="s">
        <v>20</v>
      </c>
      <c r="K26" t="s">
        <v>41</v>
      </c>
      <c r="L26" t="s">
        <v>14</v>
      </c>
      <c r="M26" s="5">
        <v>12814608</v>
      </c>
      <c r="N26" s="5">
        <v>12797166.15</v>
      </c>
      <c r="O26" s="5">
        <v>9259084.0899999999</v>
      </c>
      <c r="P26" s="5">
        <v>9259084.0899999999</v>
      </c>
    </row>
    <row r="27" spans="1:16" x14ac:dyDescent="0.2">
      <c r="A27" t="s">
        <v>42</v>
      </c>
      <c r="B27" t="s">
        <v>43</v>
      </c>
      <c r="C27" t="s">
        <v>35</v>
      </c>
      <c r="D27" t="s">
        <v>64</v>
      </c>
      <c r="E27" t="s">
        <v>37</v>
      </c>
      <c r="F27" t="s">
        <v>38</v>
      </c>
      <c r="G27" t="s">
        <v>65</v>
      </c>
      <c r="H27" t="s">
        <v>66</v>
      </c>
      <c r="I27" t="s">
        <v>11</v>
      </c>
      <c r="J27" t="s">
        <v>20</v>
      </c>
      <c r="K27" t="s">
        <v>41</v>
      </c>
      <c r="L27" t="s">
        <v>14</v>
      </c>
      <c r="M27" s="5">
        <v>102416.14</v>
      </c>
      <c r="N27" s="5">
        <v>102416.14</v>
      </c>
      <c r="O27" s="5">
        <v>102416.14</v>
      </c>
      <c r="P27" s="5">
        <v>102416.14</v>
      </c>
    </row>
    <row r="28" spans="1:16" x14ac:dyDescent="0.2">
      <c r="A28" t="s">
        <v>42</v>
      </c>
      <c r="B28" t="s">
        <v>43</v>
      </c>
      <c r="C28" t="s">
        <v>35</v>
      </c>
      <c r="D28" t="s">
        <v>64</v>
      </c>
      <c r="E28" t="s">
        <v>37</v>
      </c>
      <c r="F28" t="s">
        <v>38</v>
      </c>
      <c r="G28" t="s">
        <v>67</v>
      </c>
      <c r="H28" t="s">
        <v>68</v>
      </c>
      <c r="I28" t="s">
        <v>11</v>
      </c>
      <c r="J28" t="s">
        <v>20</v>
      </c>
      <c r="K28" t="s">
        <v>41</v>
      </c>
      <c r="L28" t="s">
        <v>14</v>
      </c>
      <c r="M28" s="5">
        <v>1935153</v>
      </c>
      <c r="N28" s="5">
        <v>1690011.64</v>
      </c>
      <c r="O28" s="5">
        <v>1576171.84</v>
      </c>
      <c r="P28" s="5">
        <v>1576171.84</v>
      </c>
    </row>
    <row r="29" spans="1:16" x14ac:dyDescent="0.2">
      <c r="A29" t="s">
        <v>42</v>
      </c>
      <c r="B29" t="s">
        <v>43</v>
      </c>
      <c r="C29" t="s">
        <v>35</v>
      </c>
      <c r="D29" t="s">
        <v>64</v>
      </c>
      <c r="E29" t="s">
        <v>37</v>
      </c>
      <c r="F29" t="s">
        <v>38</v>
      </c>
      <c r="G29" t="s">
        <v>69</v>
      </c>
      <c r="H29" t="s">
        <v>70</v>
      </c>
      <c r="I29" t="s">
        <v>11</v>
      </c>
      <c r="J29" t="s">
        <v>20</v>
      </c>
      <c r="K29" t="s">
        <v>41</v>
      </c>
      <c r="L29" t="s">
        <v>14</v>
      </c>
      <c r="M29" s="5">
        <v>1158028</v>
      </c>
      <c r="N29" s="5">
        <v>1158028</v>
      </c>
      <c r="O29" s="5">
        <v>935764.23</v>
      </c>
      <c r="P29" s="5">
        <v>935764.23</v>
      </c>
    </row>
    <row r="30" spans="1:16" x14ac:dyDescent="0.2">
      <c r="A30" t="s">
        <v>42</v>
      </c>
      <c r="B30" t="s">
        <v>43</v>
      </c>
      <c r="C30" t="s">
        <v>35</v>
      </c>
      <c r="D30" t="s">
        <v>64</v>
      </c>
      <c r="E30" t="s">
        <v>37</v>
      </c>
      <c r="F30" t="s">
        <v>38</v>
      </c>
      <c r="G30" t="s">
        <v>71</v>
      </c>
      <c r="H30" t="s">
        <v>72</v>
      </c>
      <c r="I30" t="s">
        <v>11</v>
      </c>
      <c r="J30" t="s">
        <v>20</v>
      </c>
      <c r="K30" t="s">
        <v>41</v>
      </c>
      <c r="L30" t="s">
        <v>14</v>
      </c>
      <c r="M30" s="5">
        <v>18281471</v>
      </c>
      <c r="N30" s="5">
        <v>18281471</v>
      </c>
      <c r="O30" s="5">
        <v>14938859.76</v>
      </c>
      <c r="P30" s="5">
        <v>14938859.76</v>
      </c>
    </row>
    <row r="31" spans="1:16" x14ac:dyDescent="0.2">
      <c r="A31" t="s">
        <v>42</v>
      </c>
      <c r="B31" t="s">
        <v>43</v>
      </c>
      <c r="C31" t="s">
        <v>73</v>
      </c>
      <c r="D31" t="s">
        <v>74</v>
      </c>
      <c r="E31" t="s">
        <v>75</v>
      </c>
      <c r="F31" t="s">
        <v>76</v>
      </c>
      <c r="G31" t="s">
        <v>77</v>
      </c>
      <c r="H31" t="s">
        <v>120</v>
      </c>
      <c r="I31" t="s">
        <v>63</v>
      </c>
      <c r="J31" t="s">
        <v>18</v>
      </c>
      <c r="K31" t="s">
        <v>78</v>
      </c>
      <c r="L31" t="s">
        <v>11</v>
      </c>
      <c r="M31" s="5">
        <v>28900000</v>
      </c>
      <c r="N31" s="5">
        <v>28900000</v>
      </c>
      <c r="O31" s="5">
        <v>28900000</v>
      </c>
      <c r="P31" s="5">
        <v>28900000</v>
      </c>
    </row>
    <row r="32" spans="1:16" x14ac:dyDescent="0.2">
      <c r="A32" t="s">
        <v>42</v>
      </c>
      <c r="B32" t="s">
        <v>43</v>
      </c>
      <c r="C32" t="s">
        <v>73</v>
      </c>
      <c r="D32" t="s">
        <v>74</v>
      </c>
      <c r="E32" t="s">
        <v>75</v>
      </c>
      <c r="F32" t="s">
        <v>76</v>
      </c>
      <c r="G32" t="s">
        <v>77</v>
      </c>
      <c r="H32" t="s">
        <v>120</v>
      </c>
      <c r="I32" t="s">
        <v>63</v>
      </c>
      <c r="J32" t="s">
        <v>19</v>
      </c>
      <c r="K32" t="s">
        <v>79</v>
      </c>
      <c r="L32" t="s">
        <v>11</v>
      </c>
      <c r="M32" s="5">
        <v>40709283.369999997</v>
      </c>
      <c r="N32" s="5">
        <v>40709078.950000003</v>
      </c>
      <c r="O32" s="5">
        <v>40709078.950000003</v>
      </c>
      <c r="P32" s="5">
        <v>40448770.350000001</v>
      </c>
    </row>
  </sheetData>
  <mergeCells count="1">
    <mergeCell ref="A4:P4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zoomScale="70" zoomScaleNormal="70" workbookViewId="0">
      <selection activeCell="A36" sqref="A36:J36"/>
    </sheetView>
  </sheetViews>
  <sheetFormatPr defaultRowHeight="12.75" x14ac:dyDescent="0.2"/>
  <cols>
    <col min="13" max="16" width="13.7109375" customWidth="1"/>
  </cols>
  <sheetData>
    <row r="1" spans="1:16" x14ac:dyDescent="0.2">
      <c r="A1" t="s">
        <v>121</v>
      </c>
    </row>
    <row r="3" spans="1:16" ht="10.5" customHeight="1" x14ac:dyDescent="0.2">
      <c r="A3" t="s">
        <v>122</v>
      </c>
    </row>
    <row r="4" spans="1:16" ht="10.5" customHeight="1" x14ac:dyDescent="0.2">
      <c r="A4" s="82" t="s">
        <v>136</v>
      </c>
      <c r="B4" s="82"/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</row>
    <row r="6" spans="1:16" x14ac:dyDescent="0.2">
      <c r="A6" t="s">
        <v>23</v>
      </c>
      <c r="C6" t="s">
        <v>24</v>
      </c>
      <c r="D6" t="s">
        <v>25</v>
      </c>
      <c r="E6" t="s">
        <v>26</v>
      </c>
      <c r="G6" t="s">
        <v>27</v>
      </c>
      <c r="I6" t="s">
        <v>28</v>
      </c>
      <c r="J6" t="s">
        <v>29</v>
      </c>
      <c r="K6" t="s">
        <v>30</v>
      </c>
      <c r="L6" t="s">
        <v>31</v>
      </c>
      <c r="M6" t="s">
        <v>32</v>
      </c>
      <c r="N6" t="s">
        <v>127</v>
      </c>
      <c r="O6" t="s">
        <v>128</v>
      </c>
      <c r="P6" t="s">
        <v>129</v>
      </c>
    </row>
    <row r="7" spans="1:16" x14ac:dyDescent="0.2">
      <c r="M7" t="s">
        <v>33</v>
      </c>
      <c r="N7" t="s">
        <v>130</v>
      </c>
      <c r="O7" t="s">
        <v>131</v>
      </c>
      <c r="P7" t="s">
        <v>132</v>
      </c>
    </row>
    <row r="8" spans="1:16" x14ac:dyDescent="0.2">
      <c r="L8" t="s">
        <v>34</v>
      </c>
      <c r="M8" t="s">
        <v>133</v>
      </c>
      <c r="N8" t="s">
        <v>133</v>
      </c>
      <c r="O8" t="s">
        <v>133</v>
      </c>
      <c r="P8" t="s">
        <v>133</v>
      </c>
    </row>
    <row r="9" spans="1:16" x14ac:dyDescent="0.2">
      <c r="A9" t="s">
        <v>42</v>
      </c>
      <c r="B9" t="s">
        <v>43</v>
      </c>
      <c r="C9" t="s">
        <v>35</v>
      </c>
      <c r="D9" t="s">
        <v>44</v>
      </c>
      <c r="E9" t="s">
        <v>37</v>
      </c>
      <c r="F9" t="s">
        <v>38</v>
      </c>
      <c r="G9" t="s">
        <v>45</v>
      </c>
      <c r="H9" t="s">
        <v>46</v>
      </c>
      <c r="I9" t="s">
        <v>11</v>
      </c>
      <c r="J9" t="s">
        <v>20</v>
      </c>
      <c r="K9" t="s">
        <v>41</v>
      </c>
      <c r="L9" t="s">
        <v>14</v>
      </c>
      <c r="M9" s="5">
        <v>15000</v>
      </c>
      <c r="N9" s="5">
        <v>15000</v>
      </c>
      <c r="O9" s="5">
        <v>528.12</v>
      </c>
      <c r="P9" s="5">
        <v>528.12</v>
      </c>
    </row>
    <row r="10" spans="1:16" x14ac:dyDescent="0.2">
      <c r="A10" t="s">
        <v>42</v>
      </c>
      <c r="B10" t="s">
        <v>43</v>
      </c>
      <c r="C10" t="s">
        <v>35</v>
      </c>
      <c r="D10" t="s">
        <v>44</v>
      </c>
      <c r="E10" t="s">
        <v>37</v>
      </c>
      <c r="F10" t="s">
        <v>38</v>
      </c>
      <c r="G10" t="s">
        <v>47</v>
      </c>
      <c r="H10" t="s">
        <v>48</v>
      </c>
      <c r="I10" t="s">
        <v>11</v>
      </c>
      <c r="J10" t="s">
        <v>20</v>
      </c>
      <c r="K10" t="s">
        <v>41</v>
      </c>
      <c r="L10" t="s">
        <v>15</v>
      </c>
      <c r="M10" s="5">
        <v>1257487</v>
      </c>
      <c r="N10" s="5">
        <v>237600.43</v>
      </c>
      <c r="O10" s="5">
        <v>160069.04999999999</v>
      </c>
      <c r="P10" s="5">
        <v>160069.04999999999</v>
      </c>
    </row>
    <row r="11" spans="1:16" x14ac:dyDescent="0.2">
      <c r="A11" t="s">
        <v>42</v>
      </c>
      <c r="B11" t="s">
        <v>43</v>
      </c>
      <c r="C11" t="s">
        <v>35</v>
      </c>
      <c r="D11" t="s">
        <v>44</v>
      </c>
      <c r="E11" t="s">
        <v>37</v>
      </c>
      <c r="F11" t="s">
        <v>38</v>
      </c>
      <c r="G11" t="s">
        <v>47</v>
      </c>
      <c r="H11" t="s">
        <v>48</v>
      </c>
      <c r="I11" t="s">
        <v>11</v>
      </c>
      <c r="J11" t="s">
        <v>20</v>
      </c>
      <c r="K11" t="s">
        <v>41</v>
      </c>
      <c r="L11" t="s">
        <v>14</v>
      </c>
      <c r="M11" s="5">
        <v>41507264</v>
      </c>
      <c r="N11" s="5">
        <v>40601404.759999998</v>
      </c>
      <c r="O11" s="5">
        <v>33864140.990000002</v>
      </c>
      <c r="P11" s="5">
        <v>32749861.300000001</v>
      </c>
    </row>
    <row r="12" spans="1:16" x14ac:dyDescent="0.2">
      <c r="A12" t="s">
        <v>42</v>
      </c>
      <c r="B12" t="s">
        <v>43</v>
      </c>
      <c r="C12" t="s">
        <v>35</v>
      </c>
      <c r="D12" t="s">
        <v>44</v>
      </c>
      <c r="E12" t="s">
        <v>37</v>
      </c>
      <c r="F12" t="s">
        <v>38</v>
      </c>
      <c r="G12" t="s">
        <v>47</v>
      </c>
      <c r="H12" t="s">
        <v>48</v>
      </c>
      <c r="I12" t="s">
        <v>11</v>
      </c>
      <c r="J12" t="s">
        <v>21</v>
      </c>
      <c r="K12" t="s">
        <v>49</v>
      </c>
      <c r="L12" t="s">
        <v>14</v>
      </c>
      <c r="M12" s="5">
        <v>6513643</v>
      </c>
      <c r="N12" s="5">
        <v>6343703.54</v>
      </c>
      <c r="O12" s="5">
        <v>5590131.3200000003</v>
      </c>
      <c r="P12" s="5">
        <v>5295019.13</v>
      </c>
    </row>
    <row r="13" spans="1:16" x14ac:dyDescent="0.2">
      <c r="A13" t="s">
        <v>42</v>
      </c>
      <c r="B13" t="s">
        <v>43</v>
      </c>
      <c r="C13" t="s">
        <v>35</v>
      </c>
      <c r="D13" t="s">
        <v>44</v>
      </c>
      <c r="E13" t="s">
        <v>37</v>
      </c>
      <c r="F13" t="s">
        <v>38</v>
      </c>
      <c r="G13" t="s">
        <v>47</v>
      </c>
      <c r="H13" t="s">
        <v>48</v>
      </c>
      <c r="I13" t="s">
        <v>11</v>
      </c>
      <c r="J13" t="s">
        <v>22</v>
      </c>
      <c r="K13" t="s">
        <v>50</v>
      </c>
      <c r="L13" t="s">
        <v>14</v>
      </c>
      <c r="M13" s="5">
        <v>700000</v>
      </c>
    </row>
    <row r="14" spans="1:16" x14ac:dyDescent="0.2">
      <c r="A14" t="s">
        <v>42</v>
      </c>
      <c r="B14" t="s">
        <v>43</v>
      </c>
      <c r="C14" t="s">
        <v>35</v>
      </c>
      <c r="D14" t="s">
        <v>44</v>
      </c>
      <c r="E14" t="s">
        <v>37</v>
      </c>
      <c r="F14" t="s">
        <v>38</v>
      </c>
      <c r="G14" t="s">
        <v>47</v>
      </c>
      <c r="H14" t="s">
        <v>48</v>
      </c>
      <c r="I14" t="s">
        <v>11</v>
      </c>
      <c r="J14" t="s">
        <v>77</v>
      </c>
      <c r="K14" t="s">
        <v>123</v>
      </c>
      <c r="L14" t="s">
        <v>15</v>
      </c>
      <c r="M14" s="5">
        <v>924000</v>
      </c>
      <c r="N14" s="5">
        <v>924000</v>
      </c>
    </row>
    <row r="15" spans="1:16" x14ac:dyDescent="0.2">
      <c r="A15" t="s">
        <v>42</v>
      </c>
      <c r="B15" t="s">
        <v>43</v>
      </c>
      <c r="C15" t="s">
        <v>35</v>
      </c>
      <c r="D15" t="s">
        <v>44</v>
      </c>
      <c r="E15" t="s">
        <v>37</v>
      </c>
      <c r="F15" t="s">
        <v>38</v>
      </c>
      <c r="G15" t="s">
        <v>47</v>
      </c>
      <c r="H15" t="s">
        <v>48</v>
      </c>
      <c r="I15" t="s">
        <v>11</v>
      </c>
      <c r="J15" t="s">
        <v>77</v>
      </c>
      <c r="K15" t="s">
        <v>123</v>
      </c>
      <c r="L15" t="s">
        <v>14</v>
      </c>
      <c r="M15" s="5">
        <v>3458881</v>
      </c>
      <c r="N15" s="5">
        <v>3458881</v>
      </c>
      <c r="O15" s="5">
        <v>2629124.96</v>
      </c>
      <c r="P15" s="5">
        <v>2452541.7000000002</v>
      </c>
    </row>
    <row r="16" spans="1:16" x14ac:dyDescent="0.2">
      <c r="A16" t="s">
        <v>42</v>
      </c>
      <c r="B16" t="s">
        <v>43</v>
      </c>
      <c r="C16" t="s">
        <v>35</v>
      </c>
      <c r="D16" t="s">
        <v>51</v>
      </c>
      <c r="E16" t="s">
        <v>37</v>
      </c>
      <c r="F16" t="s">
        <v>38</v>
      </c>
      <c r="G16" t="s">
        <v>52</v>
      </c>
      <c r="H16" t="s">
        <v>53</v>
      </c>
      <c r="I16" t="s">
        <v>11</v>
      </c>
      <c r="J16" t="s">
        <v>20</v>
      </c>
      <c r="K16" t="s">
        <v>41</v>
      </c>
      <c r="L16" t="s">
        <v>11</v>
      </c>
      <c r="M16" s="5">
        <v>56674580.369999997</v>
      </c>
      <c r="N16" s="5">
        <v>56673819.75</v>
      </c>
      <c r="O16" s="5">
        <v>56665470.789999999</v>
      </c>
      <c r="P16" s="5">
        <v>56665470.789999999</v>
      </c>
    </row>
    <row r="17" spans="1:16" x14ac:dyDescent="0.2">
      <c r="A17" t="s">
        <v>42</v>
      </c>
      <c r="B17" t="s">
        <v>43</v>
      </c>
      <c r="C17" t="s">
        <v>35</v>
      </c>
      <c r="D17" t="s">
        <v>51</v>
      </c>
      <c r="E17" t="s">
        <v>37</v>
      </c>
      <c r="F17" t="s">
        <v>38</v>
      </c>
      <c r="G17" t="s">
        <v>124</v>
      </c>
      <c r="H17" t="s">
        <v>125</v>
      </c>
      <c r="I17" t="s">
        <v>11</v>
      </c>
      <c r="J17" t="s">
        <v>20</v>
      </c>
      <c r="K17" t="s">
        <v>41</v>
      </c>
      <c r="L17" t="s">
        <v>13</v>
      </c>
      <c r="M17" s="5">
        <v>0</v>
      </c>
    </row>
    <row r="18" spans="1:16" x14ac:dyDescent="0.2">
      <c r="A18" t="s">
        <v>42</v>
      </c>
      <c r="B18" t="s">
        <v>43</v>
      </c>
      <c r="C18" t="s">
        <v>35</v>
      </c>
      <c r="D18" t="s">
        <v>51</v>
      </c>
      <c r="E18" t="s">
        <v>37</v>
      </c>
      <c r="F18" t="s">
        <v>38</v>
      </c>
      <c r="G18" t="s">
        <v>124</v>
      </c>
      <c r="H18" t="s">
        <v>125</v>
      </c>
      <c r="I18" t="s">
        <v>11</v>
      </c>
      <c r="J18" t="s">
        <v>77</v>
      </c>
      <c r="K18" t="s">
        <v>123</v>
      </c>
      <c r="L18" t="s">
        <v>13</v>
      </c>
      <c r="M18" s="5">
        <v>0</v>
      </c>
    </row>
    <row r="19" spans="1:16" x14ac:dyDescent="0.2">
      <c r="A19" t="s">
        <v>42</v>
      </c>
      <c r="B19" t="s">
        <v>43</v>
      </c>
      <c r="C19" t="s">
        <v>35</v>
      </c>
      <c r="D19" t="s">
        <v>51</v>
      </c>
      <c r="E19" t="s">
        <v>37</v>
      </c>
      <c r="F19" t="s">
        <v>38</v>
      </c>
      <c r="G19" t="s">
        <v>54</v>
      </c>
      <c r="H19" t="s">
        <v>118</v>
      </c>
      <c r="I19" t="s">
        <v>11</v>
      </c>
      <c r="J19" t="s">
        <v>20</v>
      </c>
      <c r="K19" t="s">
        <v>41</v>
      </c>
      <c r="L19" t="s">
        <v>11</v>
      </c>
      <c r="M19" s="5">
        <v>322549006.55000001</v>
      </c>
      <c r="N19" s="5">
        <v>322541776.80000001</v>
      </c>
      <c r="O19" s="5">
        <v>322475212.80000001</v>
      </c>
      <c r="P19" s="5">
        <v>321385989.69999999</v>
      </c>
    </row>
    <row r="20" spans="1:16" x14ac:dyDescent="0.2">
      <c r="A20" t="s">
        <v>42</v>
      </c>
      <c r="B20" t="s">
        <v>43</v>
      </c>
      <c r="C20" t="s">
        <v>35</v>
      </c>
      <c r="D20" t="s">
        <v>51</v>
      </c>
      <c r="E20" t="s">
        <v>37</v>
      </c>
      <c r="F20" t="s">
        <v>38</v>
      </c>
      <c r="G20" t="s">
        <v>126</v>
      </c>
      <c r="H20" t="s">
        <v>119</v>
      </c>
      <c r="I20" t="s">
        <v>11</v>
      </c>
      <c r="J20" t="s">
        <v>20</v>
      </c>
      <c r="K20" t="s">
        <v>41</v>
      </c>
      <c r="L20" t="s">
        <v>14</v>
      </c>
      <c r="M20" s="5">
        <v>2285000</v>
      </c>
      <c r="N20" s="5">
        <v>2071016.43</v>
      </c>
      <c r="O20" s="5">
        <v>2069498.09</v>
      </c>
      <c r="P20" s="5">
        <v>2069498.09</v>
      </c>
    </row>
    <row r="21" spans="1:16" x14ac:dyDescent="0.2">
      <c r="A21" t="s">
        <v>42</v>
      </c>
      <c r="B21" t="s">
        <v>43</v>
      </c>
      <c r="C21" t="s">
        <v>35</v>
      </c>
      <c r="D21" t="s">
        <v>51</v>
      </c>
      <c r="E21" t="s">
        <v>37</v>
      </c>
      <c r="F21" t="s">
        <v>38</v>
      </c>
      <c r="G21" t="s">
        <v>55</v>
      </c>
      <c r="H21" t="s">
        <v>56</v>
      </c>
      <c r="I21" t="s">
        <v>11</v>
      </c>
      <c r="J21" t="s">
        <v>20</v>
      </c>
      <c r="K21" t="s">
        <v>41</v>
      </c>
      <c r="L21" t="s">
        <v>15</v>
      </c>
      <c r="M21" s="5">
        <v>2416</v>
      </c>
      <c r="N21" s="5">
        <v>2002.1</v>
      </c>
      <c r="O21" s="5">
        <v>2002.1</v>
      </c>
      <c r="P21" s="5">
        <v>2002.1</v>
      </c>
    </row>
    <row r="22" spans="1:16" x14ac:dyDescent="0.2">
      <c r="A22" t="s">
        <v>42</v>
      </c>
      <c r="B22" t="s">
        <v>43</v>
      </c>
      <c r="C22" t="s">
        <v>35</v>
      </c>
      <c r="D22" t="s">
        <v>51</v>
      </c>
      <c r="E22" t="s">
        <v>37</v>
      </c>
      <c r="F22" t="s">
        <v>38</v>
      </c>
      <c r="G22" t="s">
        <v>55</v>
      </c>
      <c r="H22" t="s">
        <v>56</v>
      </c>
      <c r="I22" t="s">
        <v>11</v>
      </c>
      <c r="J22" t="s">
        <v>77</v>
      </c>
      <c r="K22" t="s">
        <v>123</v>
      </c>
      <c r="L22" t="s">
        <v>15</v>
      </c>
      <c r="M22" s="5">
        <v>0</v>
      </c>
    </row>
    <row r="23" spans="1:16" x14ac:dyDescent="0.2">
      <c r="A23" t="s">
        <v>42</v>
      </c>
      <c r="B23" t="s">
        <v>43</v>
      </c>
      <c r="C23" t="s">
        <v>35</v>
      </c>
      <c r="D23" t="s">
        <v>36</v>
      </c>
      <c r="E23" t="s">
        <v>37</v>
      </c>
      <c r="F23" t="s">
        <v>38</v>
      </c>
      <c r="G23" t="s">
        <v>39</v>
      </c>
      <c r="H23" t="s">
        <v>40</v>
      </c>
      <c r="I23" t="s">
        <v>11</v>
      </c>
      <c r="J23" t="s">
        <v>20</v>
      </c>
      <c r="K23" t="s">
        <v>41</v>
      </c>
      <c r="L23" t="s">
        <v>14</v>
      </c>
      <c r="M23" s="5">
        <v>298198</v>
      </c>
      <c r="N23" s="5">
        <v>254983.67</v>
      </c>
      <c r="O23" s="5">
        <v>145776.43</v>
      </c>
      <c r="P23" s="5">
        <v>145776.43</v>
      </c>
    </row>
    <row r="24" spans="1:16" x14ac:dyDescent="0.2">
      <c r="A24" t="s">
        <v>42</v>
      </c>
      <c r="B24" t="s">
        <v>43</v>
      </c>
      <c r="C24" t="s">
        <v>35</v>
      </c>
      <c r="D24" t="s">
        <v>57</v>
      </c>
      <c r="E24" t="s">
        <v>37</v>
      </c>
      <c r="F24" t="s">
        <v>38</v>
      </c>
      <c r="G24" t="s">
        <v>58</v>
      </c>
      <c r="H24" t="s">
        <v>59</v>
      </c>
      <c r="I24" t="s">
        <v>11</v>
      </c>
      <c r="J24" t="s">
        <v>20</v>
      </c>
      <c r="K24" t="s">
        <v>41</v>
      </c>
      <c r="L24" t="s">
        <v>14</v>
      </c>
      <c r="M24" s="5">
        <v>347480</v>
      </c>
      <c r="N24" s="5">
        <v>323455.84000000003</v>
      </c>
      <c r="O24" s="5">
        <v>222375.89</v>
      </c>
      <c r="P24" s="5">
        <v>181943.91</v>
      </c>
    </row>
    <row r="25" spans="1:16" x14ac:dyDescent="0.2">
      <c r="A25" t="s">
        <v>42</v>
      </c>
      <c r="B25" t="s">
        <v>43</v>
      </c>
      <c r="C25" t="s">
        <v>35</v>
      </c>
      <c r="D25" t="s">
        <v>60</v>
      </c>
      <c r="E25" t="s">
        <v>37</v>
      </c>
      <c r="F25" t="s">
        <v>38</v>
      </c>
      <c r="G25" t="s">
        <v>61</v>
      </c>
      <c r="H25" t="s">
        <v>62</v>
      </c>
      <c r="I25" t="s">
        <v>63</v>
      </c>
      <c r="J25" t="s">
        <v>20</v>
      </c>
      <c r="K25" t="s">
        <v>41</v>
      </c>
      <c r="L25" t="s">
        <v>15</v>
      </c>
      <c r="M25" s="5">
        <v>15000</v>
      </c>
    </row>
    <row r="26" spans="1:16" x14ac:dyDescent="0.2">
      <c r="A26" t="s">
        <v>42</v>
      </c>
      <c r="B26" t="s">
        <v>43</v>
      </c>
      <c r="C26" t="s">
        <v>35</v>
      </c>
      <c r="D26" t="s">
        <v>60</v>
      </c>
      <c r="E26" t="s">
        <v>37</v>
      </c>
      <c r="F26" t="s">
        <v>38</v>
      </c>
      <c r="G26" t="s">
        <v>61</v>
      </c>
      <c r="H26" t="s">
        <v>62</v>
      </c>
      <c r="I26" t="s">
        <v>63</v>
      </c>
      <c r="J26" t="s">
        <v>20</v>
      </c>
      <c r="K26" t="s">
        <v>41</v>
      </c>
      <c r="L26" t="s">
        <v>14</v>
      </c>
      <c r="M26" s="5">
        <v>12814608</v>
      </c>
      <c r="N26" s="5">
        <v>12800766.949999999</v>
      </c>
      <c r="O26" s="5">
        <v>10458743.779999999</v>
      </c>
      <c r="P26" s="5">
        <v>10458743.779999999</v>
      </c>
    </row>
    <row r="27" spans="1:16" x14ac:dyDescent="0.2">
      <c r="A27" t="s">
        <v>42</v>
      </c>
      <c r="B27" t="s">
        <v>43</v>
      </c>
      <c r="C27" t="s">
        <v>35</v>
      </c>
      <c r="D27" t="s">
        <v>64</v>
      </c>
      <c r="E27" t="s">
        <v>37</v>
      </c>
      <c r="F27" t="s">
        <v>38</v>
      </c>
      <c r="G27" t="s">
        <v>65</v>
      </c>
      <c r="H27" t="s">
        <v>66</v>
      </c>
      <c r="I27" t="s">
        <v>11</v>
      </c>
      <c r="J27" t="s">
        <v>20</v>
      </c>
      <c r="K27" t="s">
        <v>41</v>
      </c>
      <c r="L27" t="s">
        <v>14</v>
      </c>
      <c r="M27" s="5">
        <v>114519.44</v>
      </c>
      <c r="N27" s="5">
        <v>114519.44</v>
      </c>
      <c r="O27" s="5">
        <v>114519.44</v>
      </c>
      <c r="P27" s="5">
        <v>114519.44</v>
      </c>
    </row>
    <row r="28" spans="1:16" x14ac:dyDescent="0.2">
      <c r="A28" t="s">
        <v>42</v>
      </c>
      <c r="B28" t="s">
        <v>43</v>
      </c>
      <c r="C28" t="s">
        <v>35</v>
      </c>
      <c r="D28" t="s">
        <v>64</v>
      </c>
      <c r="E28" t="s">
        <v>37</v>
      </c>
      <c r="F28" t="s">
        <v>38</v>
      </c>
      <c r="G28" t="s">
        <v>67</v>
      </c>
      <c r="H28" t="s">
        <v>68</v>
      </c>
      <c r="I28" t="s">
        <v>11</v>
      </c>
      <c r="J28" t="s">
        <v>20</v>
      </c>
      <c r="K28" t="s">
        <v>41</v>
      </c>
      <c r="L28" t="s">
        <v>14</v>
      </c>
      <c r="M28" s="5">
        <v>1935153</v>
      </c>
      <c r="N28" s="5">
        <v>1935127.72</v>
      </c>
      <c r="O28" s="5">
        <v>1758402.36</v>
      </c>
      <c r="P28" s="5">
        <v>1758402.36</v>
      </c>
    </row>
    <row r="29" spans="1:16" x14ac:dyDescent="0.2">
      <c r="A29" t="s">
        <v>42</v>
      </c>
      <c r="B29" t="s">
        <v>43</v>
      </c>
      <c r="C29" t="s">
        <v>35</v>
      </c>
      <c r="D29" t="s">
        <v>64</v>
      </c>
      <c r="E29" t="s">
        <v>37</v>
      </c>
      <c r="F29" t="s">
        <v>38</v>
      </c>
      <c r="G29" t="s">
        <v>69</v>
      </c>
      <c r="H29" t="s">
        <v>70</v>
      </c>
      <c r="I29" t="s">
        <v>11</v>
      </c>
      <c r="J29" t="s">
        <v>20</v>
      </c>
      <c r="K29" t="s">
        <v>41</v>
      </c>
      <c r="L29" t="s">
        <v>14</v>
      </c>
      <c r="M29" s="5">
        <v>1158028</v>
      </c>
      <c r="N29" s="5">
        <v>1158028</v>
      </c>
      <c r="O29" s="5">
        <v>1025976.86</v>
      </c>
      <c r="P29" s="5">
        <v>1025976.86</v>
      </c>
    </row>
    <row r="30" spans="1:16" x14ac:dyDescent="0.2">
      <c r="A30" t="s">
        <v>42</v>
      </c>
      <c r="B30" t="s">
        <v>43</v>
      </c>
      <c r="C30" t="s">
        <v>35</v>
      </c>
      <c r="D30" t="s">
        <v>64</v>
      </c>
      <c r="E30" t="s">
        <v>37</v>
      </c>
      <c r="F30" t="s">
        <v>38</v>
      </c>
      <c r="G30" t="s">
        <v>71</v>
      </c>
      <c r="H30" t="s">
        <v>72</v>
      </c>
      <c r="I30" t="s">
        <v>11</v>
      </c>
      <c r="J30" t="s">
        <v>20</v>
      </c>
      <c r="K30" t="s">
        <v>41</v>
      </c>
      <c r="L30" t="s">
        <v>14</v>
      </c>
      <c r="M30" s="5">
        <v>18281471</v>
      </c>
      <c r="N30" s="5">
        <v>18281471</v>
      </c>
      <c r="O30" s="5">
        <v>16567907.130000001</v>
      </c>
      <c r="P30" s="5">
        <v>16567907.130000001</v>
      </c>
    </row>
    <row r="31" spans="1:16" x14ac:dyDescent="0.2">
      <c r="A31" t="s">
        <v>42</v>
      </c>
      <c r="B31" t="s">
        <v>43</v>
      </c>
      <c r="C31" t="s">
        <v>73</v>
      </c>
      <c r="D31" t="s">
        <v>74</v>
      </c>
      <c r="E31" t="s">
        <v>75</v>
      </c>
      <c r="F31" t="s">
        <v>76</v>
      </c>
      <c r="G31" t="s">
        <v>77</v>
      </c>
      <c r="H31" t="s">
        <v>120</v>
      </c>
      <c r="I31" t="s">
        <v>63</v>
      </c>
      <c r="J31" t="s">
        <v>20</v>
      </c>
      <c r="K31" t="s">
        <v>41</v>
      </c>
      <c r="L31" t="s">
        <v>11</v>
      </c>
      <c r="M31" s="5">
        <v>5850480.6600000001</v>
      </c>
      <c r="N31" s="5">
        <v>5850480.6600000001</v>
      </c>
      <c r="O31" s="5">
        <v>5850480.6600000001</v>
      </c>
      <c r="P31" s="5">
        <v>5850480.6600000001</v>
      </c>
    </row>
    <row r="32" spans="1:16" x14ac:dyDescent="0.2">
      <c r="A32" t="s">
        <v>42</v>
      </c>
      <c r="B32" t="s">
        <v>43</v>
      </c>
      <c r="C32" t="s">
        <v>73</v>
      </c>
      <c r="D32" t="s">
        <v>74</v>
      </c>
      <c r="E32" t="s">
        <v>75</v>
      </c>
      <c r="F32" t="s">
        <v>76</v>
      </c>
      <c r="G32" t="s">
        <v>77</v>
      </c>
      <c r="H32" t="s">
        <v>120</v>
      </c>
      <c r="I32" t="s">
        <v>63</v>
      </c>
      <c r="J32" t="s">
        <v>18</v>
      </c>
      <c r="K32" t="s">
        <v>78</v>
      </c>
      <c r="L32" t="s">
        <v>11</v>
      </c>
      <c r="M32" s="5">
        <v>28900000</v>
      </c>
      <c r="N32" s="5">
        <v>28900000</v>
      </c>
      <c r="O32" s="5">
        <v>28900000</v>
      </c>
      <c r="P32" s="5">
        <v>28900000</v>
      </c>
    </row>
    <row r="33" spans="1:16" x14ac:dyDescent="0.2">
      <c r="A33" t="s">
        <v>42</v>
      </c>
      <c r="B33" t="s">
        <v>43</v>
      </c>
      <c r="C33" t="s">
        <v>73</v>
      </c>
      <c r="D33" t="s">
        <v>74</v>
      </c>
      <c r="E33" t="s">
        <v>75</v>
      </c>
      <c r="F33" t="s">
        <v>76</v>
      </c>
      <c r="G33" t="s">
        <v>77</v>
      </c>
      <c r="H33" t="s">
        <v>120</v>
      </c>
      <c r="I33" t="s">
        <v>63</v>
      </c>
      <c r="J33" t="s">
        <v>19</v>
      </c>
      <c r="K33" t="s">
        <v>79</v>
      </c>
      <c r="L33" t="s">
        <v>11</v>
      </c>
      <c r="M33" s="5">
        <v>46000000</v>
      </c>
      <c r="N33" s="5">
        <v>45999795.579999998</v>
      </c>
      <c r="O33" s="5">
        <v>45999795.579999998</v>
      </c>
      <c r="P33" s="5">
        <v>45734936.450000003</v>
      </c>
    </row>
  </sheetData>
  <mergeCells count="1">
    <mergeCell ref="A4:P4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zoomScale="70" zoomScaleNormal="70" workbookViewId="0">
      <selection activeCell="A36" sqref="A36:J36"/>
    </sheetView>
  </sheetViews>
  <sheetFormatPr defaultRowHeight="12.75" x14ac:dyDescent="0.2"/>
  <cols>
    <col min="13" max="13" width="21" bestFit="1" customWidth="1"/>
    <col min="14" max="14" width="48" bestFit="1" customWidth="1"/>
    <col min="15" max="15" width="45.7109375" bestFit="1" customWidth="1"/>
    <col min="16" max="16" width="41.140625" bestFit="1" customWidth="1"/>
  </cols>
  <sheetData>
    <row r="1" spans="1:16" x14ac:dyDescent="0.2">
      <c r="A1" t="s">
        <v>121</v>
      </c>
    </row>
    <row r="3" spans="1:16" ht="10.5" customHeight="1" x14ac:dyDescent="0.2">
      <c r="A3" t="s">
        <v>122</v>
      </c>
    </row>
    <row r="4" spans="1:16" ht="10.5" customHeight="1" x14ac:dyDescent="0.2">
      <c r="A4" s="82" t="s">
        <v>137</v>
      </c>
      <c r="B4" s="82"/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</row>
    <row r="6" spans="1:16" x14ac:dyDescent="0.2">
      <c r="A6" t="s">
        <v>23</v>
      </c>
      <c r="C6" t="s">
        <v>24</v>
      </c>
      <c r="D6" t="s">
        <v>25</v>
      </c>
      <c r="E6" t="s">
        <v>26</v>
      </c>
      <c r="G6" t="s">
        <v>27</v>
      </c>
      <c r="I6" t="s">
        <v>28</v>
      </c>
      <c r="J6" t="s">
        <v>29</v>
      </c>
      <c r="K6" t="s">
        <v>30</v>
      </c>
      <c r="L6" t="s">
        <v>31</v>
      </c>
      <c r="M6" t="s">
        <v>32</v>
      </c>
      <c r="N6" t="s">
        <v>127</v>
      </c>
      <c r="O6" t="s">
        <v>128</v>
      </c>
      <c r="P6" t="s">
        <v>129</v>
      </c>
    </row>
    <row r="7" spans="1:16" x14ac:dyDescent="0.2">
      <c r="M7" t="s">
        <v>33</v>
      </c>
      <c r="N7" t="s">
        <v>130</v>
      </c>
      <c r="O7" t="s">
        <v>131</v>
      </c>
      <c r="P7" t="s">
        <v>132</v>
      </c>
    </row>
    <row r="8" spans="1:16" x14ac:dyDescent="0.2">
      <c r="L8" t="s">
        <v>34</v>
      </c>
      <c r="M8" t="s">
        <v>133</v>
      </c>
      <c r="N8" t="s">
        <v>133</v>
      </c>
      <c r="O8" t="s">
        <v>133</v>
      </c>
      <c r="P8" t="s">
        <v>133</v>
      </c>
    </row>
    <row r="9" spans="1:16" x14ac:dyDescent="0.2">
      <c r="A9" t="s">
        <v>42</v>
      </c>
      <c r="B9" t="s">
        <v>43</v>
      </c>
      <c r="C9" t="s">
        <v>35</v>
      </c>
      <c r="D9" t="s">
        <v>44</v>
      </c>
      <c r="E9" t="s">
        <v>37</v>
      </c>
      <c r="F9" t="s">
        <v>38</v>
      </c>
      <c r="G9" t="s">
        <v>45</v>
      </c>
      <c r="H9" t="s">
        <v>46</v>
      </c>
      <c r="I9" t="s">
        <v>11</v>
      </c>
      <c r="J9" t="s">
        <v>20</v>
      </c>
      <c r="K9" t="s">
        <v>41</v>
      </c>
      <c r="L9" t="s">
        <v>14</v>
      </c>
      <c r="M9" s="5">
        <v>15000</v>
      </c>
      <c r="N9" s="5">
        <v>528.12</v>
      </c>
      <c r="O9" s="5">
        <v>528.12</v>
      </c>
      <c r="P9" s="5">
        <v>528.12</v>
      </c>
    </row>
    <row r="10" spans="1:16" x14ac:dyDescent="0.2">
      <c r="A10" t="s">
        <v>42</v>
      </c>
      <c r="B10" t="s">
        <v>43</v>
      </c>
      <c r="C10" t="s">
        <v>35</v>
      </c>
      <c r="D10" t="s">
        <v>44</v>
      </c>
      <c r="E10" t="s">
        <v>37</v>
      </c>
      <c r="F10" t="s">
        <v>38</v>
      </c>
      <c r="G10" t="s">
        <v>47</v>
      </c>
      <c r="H10" t="s">
        <v>48</v>
      </c>
      <c r="I10" t="s">
        <v>11</v>
      </c>
      <c r="J10" t="s">
        <v>20</v>
      </c>
      <c r="K10" t="s">
        <v>41</v>
      </c>
      <c r="L10" t="s">
        <v>15</v>
      </c>
      <c r="M10" s="5">
        <v>1598387</v>
      </c>
      <c r="N10" s="5">
        <v>1592571.88</v>
      </c>
      <c r="O10" s="5">
        <v>214212.75</v>
      </c>
      <c r="P10" s="5">
        <v>214212.75</v>
      </c>
    </row>
    <row r="11" spans="1:16" x14ac:dyDescent="0.2">
      <c r="A11" t="s">
        <v>42</v>
      </c>
      <c r="B11" t="s">
        <v>43</v>
      </c>
      <c r="C11" t="s">
        <v>35</v>
      </c>
      <c r="D11" t="s">
        <v>44</v>
      </c>
      <c r="E11" t="s">
        <v>37</v>
      </c>
      <c r="F11" t="s">
        <v>38</v>
      </c>
      <c r="G11" t="s">
        <v>47</v>
      </c>
      <c r="H11" t="s">
        <v>48</v>
      </c>
      <c r="I11" t="s">
        <v>11</v>
      </c>
      <c r="J11" t="s">
        <v>20</v>
      </c>
      <c r="K11" t="s">
        <v>41</v>
      </c>
      <c r="L11" t="s">
        <v>14</v>
      </c>
      <c r="M11" s="5">
        <v>41622626</v>
      </c>
      <c r="N11" s="5">
        <v>41620090.789999999</v>
      </c>
      <c r="O11" s="5">
        <v>38559636.310000002</v>
      </c>
      <c r="P11" s="5">
        <v>38559636.310000002</v>
      </c>
    </row>
    <row r="12" spans="1:16" x14ac:dyDescent="0.2">
      <c r="A12" t="s">
        <v>42</v>
      </c>
      <c r="B12" t="s">
        <v>43</v>
      </c>
      <c r="C12" t="s">
        <v>35</v>
      </c>
      <c r="D12" t="s">
        <v>44</v>
      </c>
      <c r="E12" t="s">
        <v>37</v>
      </c>
      <c r="F12" t="s">
        <v>38</v>
      </c>
      <c r="G12" t="s">
        <v>47</v>
      </c>
      <c r="H12" t="s">
        <v>48</v>
      </c>
      <c r="I12" t="s">
        <v>11</v>
      </c>
      <c r="J12" t="s">
        <v>21</v>
      </c>
      <c r="K12" t="s">
        <v>49</v>
      </c>
      <c r="L12" t="s">
        <v>14</v>
      </c>
      <c r="M12" s="5">
        <v>6513643</v>
      </c>
      <c r="N12" s="5">
        <v>6513643</v>
      </c>
      <c r="O12" s="5">
        <v>6170273.8799999999</v>
      </c>
      <c r="P12" s="5">
        <v>6170273.8799999999</v>
      </c>
    </row>
    <row r="13" spans="1:16" x14ac:dyDescent="0.2">
      <c r="A13" t="s">
        <v>42</v>
      </c>
      <c r="B13" t="s">
        <v>43</v>
      </c>
      <c r="C13" t="s">
        <v>35</v>
      </c>
      <c r="D13" t="s">
        <v>44</v>
      </c>
      <c r="E13" t="s">
        <v>37</v>
      </c>
      <c r="F13" t="s">
        <v>38</v>
      </c>
      <c r="G13" t="s">
        <v>47</v>
      </c>
      <c r="H13" t="s">
        <v>48</v>
      </c>
      <c r="I13" t="s">
        <v>11</v>
      </c>
      <c r="J13" t="s">
        <v>22</v>
      </c>
      <c r="K13" t="s">
        <v>50</v>
      </c>
      <c r="L13" t="s">
        <v>14</v>
      </c>
      <c r="M13" s="5">
        <v>0</v>
      </c>
    </row>
    <row r="14" spans="1:16" x14ac:dyDescent="0.2">
      <c r="A14" t="s">
        <v>42</v>
      </c>
      <c r="B14" t="s">
        <v>43</v>
      </c>
      <c r="C14" t="s">
        <v>35</v>
      </c>
      <c r="D14" t="s">
        <v>44</v>
      </c>
      <c r="E14" t="s">
        <v>37</v>
      </c>
      <c r="F14" t="s">
        <v>38</v>
      </c>
      <c r="G14" t="s">
        <v>47</v>
      </c>
      <c r="H14" t="s">
        <v>48</v>
      </c>
      <c r="I14" t="s">
        <v>11</v>
      </c>
      <c r="J14" t="s">
        <v>77</v>
      </c>
      <c r="K14" t="s">
        <v>123</v>
      </c>
      <c r="L14" t="s">
        <v>15</v>
      </c>
      <c r="M14" s="5">
        <v>924000</v>
      </c>
      <c r="N14" s="5">
        <v>924000</v>
      </c>
      <c r="O14" s="5">
        <v>924000</v>
      </c>
      <c r="P14" s="5">
        <v>924000</v>
      </c>
    </row>
    <row r="15" spans="1:16" x14ac:dyDescent="0.2">
      <c r="A15" t="s">
        <v>42</v>
      </c>
      <c r="B15" t="s">
        <v>43</v>
      </c>
      <c r="C15" t="s">
        <v>35</v>
      </c>
      <c r="D15" t="s">
        <v>44</v>
      </c>
      <c r="E15" t="s">
        <v>37</v>
      </c>
      <c r="F15" t="s">
        <v>38</v>
      </c>
      <c r="G15" t="s">
        <v>47</v>
      </c>
      <c r="H15" t="s">
        <v>48</v>
      </c>
      <c r="I15" t="s">
        <v>11</v>
      </c>
      <c r="J15" t="s">
        <v>77</v>
      </c>
      <c r="K15" t="s">
        <v>123</v>
      </c>
      <c r="L15" t="s">
        <v>14</v>
      </c>
      <c r="M15" s="5">
        <v>3458881</v>
      </c>
      <c r="N15" s="5">
        <v>3458881</v>
      </c>
      <c r="O15" s="5">
        <v>3306396.84</v>
      </c>
      <c r="P15" s="5">
        <v>3306396.84</v>
      </c>
    </row>
    <row r="16" spans="1:16" x14ac:dyDescent="0.2">
      <c r="A16" t="s">
        <v>42</v>
      </c>
      <c r="B16" t="s">
        <v>43</v>
      </c>
      <c r="C16" t="s">
        <v>35</v>
      </c>
      <c r="D16" t="s">
        <v>51</v>
      </c>
      <c r="E16" t="s">
        <v>37</v>
      </c>
      <c r="F16" t="s">
        <v>38</v>
      </c>
      <c r="G16" t="s">
        <v>52</v>
      </c>
      <c r="H16" t="s">
        <v>53</v>
      </c>
      <c r="I16" t="s">
        <v>11</v>
      </c>
      <c r="J16" t="s">
        <v>20</v>
      </c>
      <c r="K16" t="s">
        <v>41</v>
      </c>
      <c r="L16" t="s">
        <v>11</v>
      </c>
      <c r="M16" s="5">
        <v>62813203.810000002</v>
      </c>
      <c r="N16" s="5">
        <v>62812443.189999998</v>
      </c>
      <c r="O16" s="5">
        <v>62387633.119999997</v>
      </c>
      <c r="P16" s="5">
        <v>62387633.119999997</v>
      </c>
    </row>
    <row r="17" spans="1:16" x14ac:dyDescent="0.2">
      <c r="A17" t="s">
        <v>42</v>
      </c>
      <c r="B17" t="s">
        <v>43</v>
      </c>
      <c r="C17" t="s">
        <v>35</v>
      </c>
      <c r="D17" t="s">
        <v>51</v>
      </c>
      <c r="E17" t="s">
        <v>37</v>
      </c>
      <c r="F17" t="s">
        <v>38</v>
      </c>
      <c r="G17" t="s">
        <v>124</v>
      </c>
      <c r="H17" t="s">
        <v>125</v>
      </c>
      <c r="I17" t="s">
        <v>11</v>
      </c>
      <c r="J17" t="s">
        <v>20</v>
      </c>
      <c r="K17" t="s">
        <v>41</v>
      </c>
      <c r="L17" t="s">
        <v>13</v>
      </c>
      <c r="M17" s="5">
        <v>0</v>
      </c>
    </row>
    <row r="18" spans="1:16" x14ac:dyDescent="0.2">
      <c r="A18" t="s">
        <v>42</v>
      </c>
      <c r="B18" t="s">
        <v>43</v>
      </c>
      <c r="C18" t="s">
        <v>35</v>
      </c>
      <c r="D18" t="s">
        <v>51</v>
      </c>
      <c r="E18" t="s">
        <v>37</v>
      </c>
      <c r="F18" t="s">
        <v>38</v>
      </c>
      <c r="G18" t="s">
        <v>124</v>
      </c>
      <c r="H18" t="s">
        <v>125</v>
      </c>
      <c r="I18" t="s">
        <v>11</v>
      </c>
      <c r="J18" t="s">
        <v>77</v>
      </c>
      <c r="K18" t="s">
        <v>123</v>
      </c>
      <c r="L18" t="s">
        <v>13</v>
      </c>
      <c r="M18" s="5">
        <v>0</v>
      </c>
    </row>
    <row r="19" spans="1:16" x14ac:dyDescent="0.2">
      <c r="A19" t="s">
        <v>42</v>
      </c>
      <c r="B19" t="s">
        <v>43</v>
      </c>
      <c r="C19" t="s">
        <v>35</v>
      </c>
      <c r="D19" t="s">
        <v>51</v>
      </c>
      <c r="E19" t="s">
        <v>37</v>
      </c>
      <c r="F19" t="s">
        <v>38</v>
      </c>
      <c r="G19" t="s">
        <v>54</v>
      </c>
      <c r="H19" t="s">
        <v>118</v>
      </c>
      <c r="I19" t="s">
        <v>11</v>
      </c>
      <c r="J19" t="s">
        <v>20</v>
      </c>
      <c r="K19" t="s">
        <v>41</v>
      </c>
      <c r="L19" t="s">
        <v>11</v>
      </c>
      <c r="M19" s="5">
        <v>359139364</v>
      </c>
      <c r="N19" s="5">
        <v>359132134.25</v>
      </c>
      <c r="O19" s="5">
        <v>356503602.25</v>
      </c>
      <c r="P19" s="5">
        <v>356061963.31999999</v>
      </c>
    </row>
    <row r="20" spans="1:16" x14ac:dyDescent="0.2">
      <c r="A20" t="s">
        <v>42</v>
      </c>
      <c r="B20" t="s">
        <v>43</v>
      </c>
      <c r="C20" t="s">
        <v>35</v>
      </c>
      <c r="D20" t="s">
        <v>51</v>
      </c>
      <c r="E20" t="s">
        <v>37</v>
      </c>
      <c r="F20" t="s">
        <v>38</v>
      </c>
      <c r="G20" t="s">
        <v>126</v>
      </c>
      <c r="H20" t="s">
        <v>119</v>
      </c>
      <c r="I20" t="s">
        <v>11</v>
      </c>
      <c r="J20" t="s">
        <v>20</v>
      </c>
      <c r="K20" t="s">
        <v>41</v>
      </c>
      <c r="L20" t="s">
        <v>14</v>
      </c>
      <c r="M20" s="5">
        <v>2285000</v>
      </c>
      <c r="N20" s="5">
        <v>2270515.0299999998</v>
      </c>
      <c r="O20" s="5">
        <v>2270515.0299999998</v>
      </c>
      <c r="P20" s="5">
        <v>2270515.0299999998</v>
      </c>
    </row>
    <row r="21" spans="1:16" x14ac:dyDescent="0.2">
      <c r="A21" t="s">
        <v>42</v>
      </c>
      <c r="B21" t="s">
        <v>43</v>
      </c>
      <c r="C21" t="s">
        <v>35</v>
      </c>
      <c r="D21" t="s">
        <v>51</v>
      </c>
      <c r="E21" t="s">
        <v>37</v>
      </c>
      <c r="F21" t="s">
        <v>38</v>
      </c>
      <c r="G21" t="s">
        <v>55</v>
      </c>
      <c r="H21" t="s">
        <v>56</v>
      </c>
      <c r="I21" t="s">
        <v>11</v>
      </c>
      <c r="J21" t="s">
        <v>20</v>
      </c>
      <c r="K21" t="s">
        <v>41</v>
      </c>
      <c r="L21" t="s">
        <v>15</v>
      </c>
      <c r="M21" s="5">
        <v>2416</v>
      </c>
      <c r="N21" s="5">
        <v>2002.1</v>
      </c>
      <c r="O21" s="5">
        <v>2002.1</v>
      </c>
      <c r="P21" s="5">
        <v>2002.1</v>
      </c>
    </row>
    <row r="22" spans="1:16" x14ac:dyDescent="0.2">
      <c r="A22" t="s">
        <v>42</v>
      </c>
      <c r="B22" t="s">
        <v>43</v>
      </c>
      <c r="C22" t="s">
        <v>35</v>
      </c>
      <c r="D22" t="s">
        <v>51</v>
      </c>
      <c r="E22" t="s">
        <v>37</v>
      </c>
      <c r="F22" t="s">
        <v>38</v>
      </c>
      <c r="G22" t="s">
        <v>55</v>
      </c>
      <c r="H22" t="s">
        <v>56</v>
      </c>
      <c r="I22" t="s">
        <v>11</v>
      </c>
      <c r="J22" t="s">
        <v>77</v>
      </c>
      <c r="K22" t="s">
        <v>123</v>
      </c>
      <c r="L22" t="s">
        <v>15</v>
      </c>
      <c r="M22" s="5">
        <v>0</v>
      </c>
    </row>
    <row r="23" spans="1:16" x14ac:dyDescent="0.2">
      <c r="A23" t="s">
        <v>42</v>
      </c>
      <c r="B23" t="s">
        <v>43</v>
      </c>
      <c r="C23" t="s">
        <v>35</v>
      </c>
      <c r="D23" t="s">
        <v>36</v>
      </c>
      <c r="E23" t="s">
        <v>37</v>
      </c>
      <c r="F23" t="s">
        <v>38</v>
      </c>
      <c r="G23" t="s">
        <v>39</v>
      </c>
      <c r="H23" t="s">
        <v>40</v>
      </c>
      <c r="I23" t="s">
        <v>11</v>
      </c>
      <c r="J23" t="s">
        <v>20</v>
      </c>
      <c r="K23" t="s">
        <v>41</v>
      </c>
      <c r="L23" t="s">
        <v>14</v>
      </c>
      <c r="M23" s="5">
        <v>298198</v>
      </c>
      <c r="N23" s="5">
        <v>298097.93</v>
      </c>
      <c r="O23" s="5">
        <v>298097.93</v>
      </c>
      <c r="P23" s="5">
        <v>298097.93</v>
      </c>
    </row>
    <row r="24" spans="1:16" x14ac:dyDescent="0.2">
      <c r="A24" t="s">
        <v>42</v>
      </c>
      <c r="B24" t="s">
        <v>43</v>
      </c>
      <c r="C24" t="s">
        <v>35</v>
      </c>
      <c r="D24" t="s">
        <v>57</v>
      </c>
      <c r="E24" t="s">
        <v>37</v>
      </c>
      <c r="F24" t="s">
        <v>38</v>
      </c>
      <c r="G24" t="s">
        <v>58</v>
      </c>
      <c r="H24" t="s">
        <v>59</v>
      </c>
      <c r="I24" t="s">
        <v>11</v>
      </c>
      <c r="J24" t="s">
        <v>20</v>
      </c>
      <c r="K24" t="s">
        <v>41</v>
      </c>
      <c r="L24" t="s">
        <v>14</v>
      </c>
      <c r="M24" s="5">
        <v>347480</v>
      </c>
      <c r="N24" s="5">
        <v>323455.84000000003</v>
      </c>
      <c r="O24" s="5">
        <v>288893.02</v>
      </c>
      <c r="P24" s="5">
        <v>288893.02</v>
      </c>
    </row>
    <row r="25" spans="1:16" x14ac:dyDescent="0.2">
      <c r="A25" t="s">
        <v>42</v>
      </c>
      <c r="B25" t="s">
        <v>43</v>
      </c>
      <c r="C25" t="s">
        <v>35</v>
      </c>
      <c r="D25" t="s">
        <v>60</v>
      </c>
      <c r="E25" t="s">
        <v>37</v>
      </c>
      <c r="F25" t="s">
        <v>38</v>
      </c>
      <c r="G25" t="s">
        <v>61</v>
      </c>
      <c r="H25" t="s">
        <v>62</v>
      </c>
      <c r="I25" t="s">
        <v>63</v>
      </c>
      <c r="J25" t="s">
        <v>20</v>
      </c>
      <c r="K25" t="s">
        <v>41</v>
      </c>
      <c r="L25" t="s">
        <v>15</v>
      </c>
      <c r="M25" s="5">
        <v>15000</v>
      </c>
      <c r="N25" s="5">
        <v>11150</v>
      </c>
    </row>
    <row r="26" spans="1:16" x14ac:dyDescent="0.2">
      <c r="A26" t="s">
        <v>42</v>
      </c>
      <c r="B26" t="s">
        <v>43</v>
      </c>
      <c r="C26" t="s">
        <v>35</v>
      </c>
      <c r="D26" t="s">
        <v>60</v>
      </c>
      <c r="E26" t="s">
        <v>37</v>
      </c>
      <c r="F26" t="s">
        <v>38</v>
      </c>
      <c r="G26" t="s">
        <v>61</v>
      </c>
      <c r="H26" t="s">
        <v>62</v>
      </c>
      <c r="I26" t="s">
        <v>63</v>
      </c>
      <c r="J26" t="s">
        <v>20</v>
      </c>
      <c r="K26" t="s">
        <v>41</v>
      </c>
      <c r="L26" t="s">
        <v>14</v>
      </c>
      <c r="M26" s="5">
        <v>12814608</v>
      </c>
      <c r="N26" s="5">
        <v>12814608</v>
      </c>
      <c r="O26" s="5">
        <v>12666257.57</v>
      </c>
      <c r="P26" s="5">
        <v>12666257.57</v>
      </c>
    </row>
    <row r="27" spans="1:16" x14ac:dyDescent="0.2">
      <c r="A27" t="s">
        <v>42</v>
      </c>
      <c r="B27" t="s">
        <v>43</v>
      </c>
      <c r="C27" t="s">
        <v>35</v>
      </c>
      <c r="D27" t="s">
        <v>64</v>
      </c>
      <c r="E27" t="s">
        <v>37</v>
      </c>
      <c r="F27" t="s">
        <v>38</v>
      </c>
      <c r="G27" t="s">
        <v>65</v>
      </c>
      <c r="H27" t="s">
        <v>66</v>
      </c>
      <c r="I27" t="s">
        <v>11</v>
      </c>
      <c r="J27" t="s">
        <v>20</v>
      </c>
      <c r="K27" t="s">
        <v>41</v>
      </c>
      <c r="L27" t="s">
        <v>14</v>
      </c>
      <c r="M27" s="5">
        <v>115145.45</v>
      </c>
      <c r="N27" s="5">
        <v>115145.45</v>
      </c>
      <c r="O27" s="5">
        <v>115145.45</v>
      </c>
      <c r="P27" s="5">
        <v>115145.45</v>
      </c>
    </row>
    <row r="28" spans="1:16" x14ac:dyDescent="0.2">
      <c r="A28" t="s">
        <v>42</v>
      </c>
      <c r="B28" t="s">
        <v>43</v>
      </c>
      <c r="C28" t="s">
        <v>35</v>
      </c>
      <c r="D28" t="s">
        <v>64</v>
      </c>
      <c r="E28" t="s">
        <v>37</v>
      </c>
      <c r="F28" t="s">
        <v>38</v>
      </c>
      <c r="G28" t="s">
        <v>67</v>
      </c>
      <c r="H28" t="s">
        <v>68</v>
      </c>
      <c r="I28" t="s">
        <v>11</v>
      </c>
      <c r="J28" t="s">
        <v>20</v>
      </c>
      <c r="K28" t="s">
        <v>41</v>
      </c>
      <c r="L28" t="s">
        <v>14</v>
      </c>
      <c r="M28" s="5">
        <v>1980893</v>
      </c>
      <c r="N28" s="5">
        <v>1980867.72</v>
      </c>
      <c r="O28" s="5">
        <v>1952384.05</v>
      </c>
      <c r="P28" s="5">
        <v>1952384.05</v>
      </c>
    </row>
    <row r="29" spans="1:16" x14ac:dyDescent="0.2">
      <c r="A29" t="s">
        <v>42</v>
      </c>
      <c r="B29" t="s">
        <v>43</v>
      </c>
      <c r="C29" t="s">
        <v>35</v>
      </c>
      <c r="D29" t="s">
        <v>64</v>
      </c>
      <c r="E29" t="s">
        <v>37</v>
      </c>
      <c r="F29" t="s">
        <v>38</v>
      </c>
      <c r="G29" t="s">
        <v>69</v>
      </c>
      <c r="H29" t="s">
        <v>70</v>
      </c>
      <c r="I29" t="s">
        <v>11</v>
      </c>
      <c r="J29" t="s">
        <v>20</v>
      </c>
      <c r="K29" t="s">
        <v>41</v>
      </c>
      <c r="L29" t="s">
        <v>14</v>
      </c>
      <c r="M29" s="5">
        <v>1162484</v>
      </c>
      <c r="N29" s="5">
        <v>1127547.58</v>
      </c>
      <c r="O29" s="5">
        <v>1112003.58</v>
      </c>
      <c r="P29" s="5">
        <v>1112003.58</v>
      </c>
    </row>
    <row r="30" spans="1:16" x14ac:dyDescent="0.2">
      <c r="A30" t="s">
        <v>42</v>
      </c>
      <c r="B30" t="s">
        <v>43</v>
      </c>
      <c r="C30" t="s">
        <v>35</v>
      </c>
      <c r="D30" t="s">
        <v>64</v>
      </c>
      <c r="E30" t="s">
        <v>37</v>
      </c>
      <c r="F30" t="s">
        <v>38</v>
      </c>
      <c r="G30" t="s">
        <v>71</v>
      </c>
      <c r="H30" t="s">
        <v>72</v>
      </c>
      <c r="I30" t="s">
        <v>11</v>
      </c>
      <c r="J30" t="s">
        <v>20</v>
      </c>
      <c r="K30" t="s">
        <v>41</v>
      </c>
      <c r="L30" t="s">
        <v>14</v>
      </c>
      <c r="M30" s="5">
        <v>18281471</v>
      </c>
      <c r="N30" s="5">
        <v>18178856.530000001</v>
      </c>
      <c r="O30" s="5">
        <v>18171070.719999999</v>
      </c>
      <c r="P30" s="5">
        <v>18171070.719999999</v>
      </c>
    </row>
    <row r="31" spans="1:16" x14ac:dyDescent="0.2">
      <c r="A31" t="s">
        <v>42</v>
      </c>
      <c r="B31" t="s">
        <v>43</v>
      </c>
      <c r="C31" t="s">
        <v>73</v>
      </c>
      <c r="D31" t="s">
        <v>74</v>
      </c>
      <c r="E31" t="s">
        <v>75</v>
      </c>
      <c r="F31" t="s">
        <v>76</v>
      </c>
      <c r="G31" t="s">
        <v>77</v>
      </c>
      <c r="H31" t="s">
        <v>120</v>
      </c>
      <c r="I31" t="s">
        <v>63</v>
      </c>
      <c r="J31" t="s">
        <v>20</v>
      </c>
      <c r="K31" t="s">
        <v>41</v>
      </c>
      <c r="L31" t="s">
        <v>11</v>
      </c>
      <c r="M31" s="5">
        <v>14113761.83</v>
      </c>
      <c r="N31" s="5">
        <v>14113761.83</v>
      </c>
      <c r="O31" s="5">
        <v>14099319.35</v>
      </c>
      <c r="P31" s="5">
        <v>13861306.560000001</v>
      </c>
    </row>
    <row r="32" spans="1:16" x14ac:dyDescent="0.2">
      <c r="A32" t="s">
        <v>42</v>
      </c>
      <c r="B32" t="s">
        <v>43</v>
      </c>
      <c r="C32" t="s">
        <v>73</v>
      </c>
      <c r="D32" t="s">
        <v>74</v>
      </c>
      <c r="E32" t="s">
        <v>75</v>
      </c>
      <c r="F32" t="s">
        <v>76</v>
      </c>
      <c r="G32" t="s">
        <v>77</v>
      </c>
      <c r="H32" t="s">
        <v>120</v>
      </c>
      <c r="I32" t="s">
        <v>63</v>
      </c>
      <c r="J32" t="s">
        <v>18</v>
      </c>
      <c r="K32" t="s">
        <v>78</v>
      </c>
      <c r="L32" t="s">
        <v>11</v>
      </c>
      <c r="M32" s="5">
        <v>28900000</v>
      </c>
      <c r="N32" s="5">
        <v>28900000</v>
      </c>
      <c r="O32" s="5">
        <v>28900000</v>
      </c>
      <c r="P32" s="5">
        <v>28900000</v>
      </c>
    </row>
    <row r="33" spans="1:16" x14ac:dyDescent="0.2">
      <c r="A33" t="s">
        <v>42</v>
      </c>
      <c r="B33" t="s">
        <v>43</v>
      </c>
      <c r="C33" t="s">
        <v>73</v>
      </c>
      <c r="D33" t="s">
        <v>74</v>
      </c>
      <c r="E33" t="s">
        <v>75</v>
      </c>
      <c r="F33" t="s">
        <v>76</v>
      </c>
      <c r="G33" t="s">
        <v>77</v>
      </c>
      <c r="H33" t="s">
        <v>120</v>
      </c>
      <c r="I33" t="s">
        <v>63</v>
      </c>
      <c r="J33" t="s">
        <v>19</v>
      </c>
      <c r="K33" t="s">
        <v>79</v>
      </c>
      <c r="L33" t="s">
        <v>11</v>
      </c>
      <c r="M33" s="5">
        <v>46000000</v>
      </c>
      <c r="N33" s="5">
        <v>45999795.579999998</v>
      </c>
      <c r="O33" s="5">
        <v>45999795.579999998</v>
      </c>
      <c r="P33" s="5">
        <v>45999795.579999998</v>
      </c>
    </row>
  </sheetData>
  <mergeCells count="1">
    <mergeCell ref="A4:P4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24</vt:i4>
      </vt:variant>
      <vt:variant>
        <vt:lpstr>Intervalos nomeados</vt:lpstr>
      </vt:variant>
      <vt:variant>
        <vt:i4>12</vt:i4>
      </vt:variant>
    </vt:vector>
  </HeadingPairs>
  <TitlesOfParts>
    <vt:vector size="36" baseType="lpstr">
      <vt:lpstr>Jan</vt:lpstr>
      <vt:lpstr>Fev</vt:lpstr>
      <vt:lpstr>Mar</vt:lpstr>
      <vt:lpstr>Abr</vt:lpstr>
      <vt:lpstr>Mai</vt:lpstr>
      <vt:lpstr>Jun</vt:lpstr>
      <vt:lpstr>Jul</vt:lpstr>
      <vt:lpstr>Ago</vt:lpstr>
      <vt:lpstr>Set</vt:lpstr>
      <vt:lpstr>Out</vt:lpstr>
      <vt:lpstr>Nov</vt:lpstr>
      <vt:lpstr>Dez</vt:lpstr>
      <vt:lpstr>Access-Jan</vt:lpstr>
      <vt:lpstr>Access-Fev</vt:lpstr>
      <vt:lpstr>Access-Mar</vt:lpstr>
      <vt:lpstr>Access-Abr</vt:lpstr>
      <vt:lpstr>Access-Mai</vt:lpstr>
      <vt:lpstr>Access-Jun</vt:lpstr>
      <vt:lpstr>Access-Jul</vt:lpstr>
      <vt:lpstr>Access-Ago</vt:lpstr>
      <vt:lpstr>Access-Set</vt:lpstr>
      <vt:lpstr>Access-Out</vt:lpstr>
      <vt:lpstr>Access-Nov</vt:lpstr>
      <vt:lpstr>Access-Dez</vt:lpstr>
      <vt:lpstr>Abr!Area_de_impressao</vt:lpstr>
      <vt:lpstr>Ago!Area_de_impressao</vt:lpstr>
      <vt:lpstr>Dez!Area_de_impressao</vt:lpstr>
      <vt:lpstr>Fev!Area_de_impressao</vt:lpstr>
      <vt:lpstr>Jan!Area_de_impressao</vt:lpstr>
      <vt:lpstr>Jul!Area_de_impressao</vt:lpstr>
      <vt:lpstr>Jun!Area_de_impressao</vt:lpstr>
      <vt:lpstr>Mai!Area_de_impressao</vt:lpstr>
      <vt:lpstr>Mar!Area_de_impressao</vt:lpstr>
      <vt:lpstr>Nov!Area_de_impressao</vt:lpstr>
      <vt:lpstr>Out!Area_de_impressao</vt:lpstr>
      <vt:lpstr>Set!Area_de_impressao</vt:lpstr>
    </vt:vector>
  </TitlesOfParts>
  <Company>Computador Pessoal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Cláudio</dc:creator>
  <cp:lastModifiedBy>Usuário do Windows</cp:lastModifiedBy>
  <cp:lastPrinted>2017-10-10T20:30:46Z</cp:lastPrinted>
  <dcterms:created xsi:type="dcterms:W3CDTF">2011-08-07T11:00:17Z</dcterms:created>
  <dcterms:modified xsi:type="dcterms:W3CDTF">2017-10-30T15:25:09Z</dcterms:modified>
</cp:coreProperties>
</file>