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0" yWindow="7275" windowWidth="15480" windowHeight="8580" tabRatio="900" firstSheet="3" activeTab="9"/>
  </bookViews>
  <sheets>
    <sheet name="Jan" sheetId="1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  <sheet name="Access-Jan" sheetId="13" r:id="rId13"/>
    <sheet name="Access-Fev" sheetId="14" r:id="rId14"/>
    <sheet name="Access-Mar" sheetId="15" r:id="rId15"/>
    <sheet name="Access-Abr" sheetId="16" r:id="rId16"/>
    <sheet name="Access-Mai" sheetId="17" r:id="rId17"/>
    <sheet name="Access-Jun" sheetId="18" r:id="rId18"/>
    <sheet name="Access-Jul" sheetId="19" r:id="rId19"/>
    <sheet name="Access-Ago" sheetId="20" r:id="rId20"/>
    <sheet name="Access-Set" sheetId="21" r:id="rId21"/>
    <sheet name="Access-Out" sheetId="22" r:id="rId22"/>
    <sheet name="Access-Nov" sheetId="23" r:id="rId23"/>
    <sheet name="Access-Dez" sheetId="24" r:id="rId24"/>
  </sheets>
  <definedNames>
    <definedName name="_xlnm.Print_Area" localSheetId="3">Abr!$A$1:$X$36</definedName>
    <definedName name="_xlnm.Print_Area" localSheetId="7">Ago!$A$1:$X$37</definedName>
    <definedName name="_xlnm.Print_Area" localSheetId="11">Dez!$A$1:$X$37</definedName>
    <definedName name="_xlnm.Print_Area" localSheetId="1">Fev!$A$1:$X$36</definedName>
    <definedName name="_xlnm.Print_Area" localSheetId="0">Jan!$A$1:$X$36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Mar!$A$1:$X$36</definedName>
    <definedName name="_xlnm.Print_Area" localSheetId="10">Nov!$A$1:$X$37</definedName>
    <definedName name="_xlnm.Print_Area" localSheetId="9">Out!$A$1:$X$38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P37" i="22" l="1"/>
  <c r="O37" i="22"/>
  <c r="N37" i="22"/>
  <c r="W35" i="10"/>
  <c r="U35" i="10"/>
  <c r="S35" i="10"/>
  <c r="P35" i="10"/>
  <c r="N35" i="10"/>
  <c r="R35" i="10" s="1"/>
  <c r="X35" i="10" s="1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P34" i="10"/>
  <c r="N34" i="10"/>
  <c r="R34" i="10" s="1"/>
  <c r="T34" i="10" s="1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P33" i="10"/>
  <c r="N33" i="10"/>
  <c r="R33" i="10" s="1"/>
  <c r="X33" i="10" s="1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P32" i="10"/>
  <c r="N32" i="10"/>
  <c r="R32" i="10" s="1"/>
  <c r="V32" i="10" s="1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33" i="4"/>
  <c r="U33" i="4"/>
  <c r="S33" i="4"/>
  <c r="P33" i="4"/>
  <c r="J33" i="4"/>
  <c r="I33" i="4"/>
  <c r="H33" i="4"/>
  <c r="G33" i="4"/>
  <c r="F33" i="4"/>
  <c r="E33" i="4"/>
  <c r="D33" i="4"/>
  <c r="C33" i="4"/>
  <c r="B33" i="4"/>
  <c r="A33" i="4"/>
  <c r="W32" i="4"/>
  <c r="U32" i="4"/>
  <c r="S32" i="4"/>
  <c r="P32" i="4"/>
  <c r="J32" i="4"/>
  <c r="I32" i="4"/>
  <c r="H32" i="4"/>
  <c r="G32" i="4"/>
  <c r="F32" i="4"/>
  <c r="E32" i="4"/>
  <c r="D32" i="4"/>
  <c r="C32" i="4"/>
  <c r="B32" i="4"/>
  <c r="A32" i="4"/>
  <c r="W31" i="4"/>
  <c r="U31" i="4"/>
  <c r="S31" i="4"/>
  <c r="P31" i="4"/>
  <c r="J31" i="4"/>
  <c r="I31" i="4"/>
  <c r="H31" i="4"/>
  <c r="G31" i="4"/>
  <c r="F31" i="4"/>
  <c r="E31" i="4"/>
  <c r="D31" i="4"/>
  <c r="C31" i="4"/>
  <c r="B31" i="4"/>
  <c r="A31" i="4"/>
  <c r="W30" i="4"/>
  <c r="U30" i="4"/>
  <c r="S30" i="4"/>
  <c r="P30" i="4"/>
  <c r="J30" i="4"/>
  <c r="I30" i="4"/>
  <c r="H30" i="4"/>
  <c r="G30" i="4"/>
  <c r="F30" i="4"/>
  <c r="E30" i="4"/>
  <c r="D30" i="4"/>
  <c r="C30" i="4"/>
  <c r="B30" i="4"/>
  <c r="A30" i="4"/>
  <c r="W29" i="4"/>
  <c r="U29" i="4"/>
  <c r="S29" i="4"/>
  <c r="P29" i="4"/>
  <c r="J29" i="4"/>
  <c r="I29" i="4"/>
  <c r="H29" i="4"/>
  <c r="G29" i="4"/>
  <c r="F29" i="4"/>
  <c r="E29" i="4"/>
  <c r="D29" i="4"/>
  <c r="C29" i="4"/>
  <c r="B29" i="4"/>
  <c r="A29" i="4"/>
  <c r="W28" i="4"/>
  <c r="U28" i="4"/>
  <c r="S28" i="4"/>
  <c r="P28" i="4"/>
  <c r="J28" i="4"/>
  <c r="I28" i="4"/>
  <c r="H28" i="4"/>
  <c r="G28" i="4"/>
  <c r="F28" i="4"/>
  <c r="E28" i="4"/>
  <c r="D28" i="4"/>
  <c r="C28" i="4"/>
  <c r="B28" i="4"/>
  <c r="A28" i="4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R18" i="4" s="1"/>
  <c r="V18" i="4" s="1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U34" i="4"/>
  <c r="S10" i="4"/>
  <c r="P10" i="4"/>
  <c r="P34" i="4" s="1"/>
  <c r="J10" i="4"/>
  <c r="I10" i="4"/>
  <c r="H10" i="4"/>
  <c r="G10" i="4"/>
  <c r="F10" i="4"/>
  <c r="E10" i="4"/>
  <c r="D10" i="4"/>
  <c r="C10" i="4"/>
  <c r="B10" i="4"/>
  <c r="A10" i="4"/>
  <c r="Q34" i="4"/>
  <c r="N33" i="4"/>
  <c r="R33" i="4" s="1"/>
  <c r="T33" i="4" s="1"/>
  <c r="N32" i="4"/>
  <c r="R32" i="4" s="1"/>
  <c r="N31" i="4"/>
  <c r="N30" i="4"/>
  <c r="R30" i="4"/>
  <c r="N29" i="4"/>
  <c r="R29" i="4" s="1"/>
  <c r="V29" i="4" s="1"/>
  <c r="N28" i="4"/>
  <c r="R28" i="4" s="1"/>
  <c r="X28" i="4" s="1"/>
  <c r="N27" i="4"/>
  <c r="N26" i="4"/>
  <c r="R26" i="4"/>
  <c r="N25" i="4"/>
  <c r="R25" i="4" s="1"/>
  <c r="V25" i="4" s="1"/>
  <c r="R24" i="4"/>
  <c r="N24" i="4"/>
  <c r="N23" i="4"/>
  <c r="N22" i="4"/>
  <c r="R22" i="4"/>
  <c r="N21" i="4"/>
  <c r="R21" i="4" s="1"/>
  <c r="V21" i="4" s="1"/>
  <c r="N20" i="4"/>
  <c r="R20" i="4" s="1"/>
  <c r="N19" i="4"/>
  <c r="N18" i="4"/>
  <c r="N17" i="4"/>
  <c r="R17" i="4" s="1"/>
  <c r="V17" i="4" s="1"/>
  <c r="R16" i="4"/>
  <c r="N16" i="4"/>
  <c r="N15" i="4"/>
  <c r="N14" i="4"/>
  <c r="R14" i="4"/>
  <c r="N13" i="4"/>
  <c r="R13" i="4" s="1"/>
  <c r="V13" i="4" s="1"/>
  <c r="N12" i="4"/>
  <c r="R12" i="4" s="1"/>
  <c r="N11" i="4"/>
  <c r="N10" i="4"/>
  <c r="R10" i="4" s="1"/>
  <c r="P34" i="18"/>
  <c r="O34" i="18"/>
  <c r="N34" i="18"/>
  <c r="M34" i="18"/>
  <c r="P34" i="17"/>
  <c r="O34" i="17"/>
  <c r="N34" i="17"/>
  <c r="M34" i="17"/>
  <c r="P34" i="16"/>
  <c r="O34" i="16"/>
  <c r="N34" i="16"/>
  <c r="M34" i="16"/>
  <c r="W33" i="3"/>
  <c r="U33" i="3"/>
  <c r="S33" i="3"/>
  <c r="P33" i="3"/>
  <c r="J33" i="3"/>
  <c r="I33" i="3"/>
  <c r="H33" i="3"/>
  <c r="G33" i="3"/>
  <c r="F33" i="3"/>
  <c r="E33" i="3"/>
  <c r="D33" i="3"/>
  <c r="C33" i="3"/>
  <c r="B33" i="3"/>
  <c r="A33" i="3"/>
  <c r="W32" i="3"/>
  <c r="U32" i="3"/>
  <c r="S32" i="3"/>
  <c r="P32" i="3"/>
  <c r="J32" i="3"/>
  <c r="I32" i="3"/>
  <c r="H32" i="3"/>
  <c r="G32" i="3"/>
  <c r="F32" i="3"/>
  <c r="E32" i="3"/>
  <c r="D32" i="3"/>
  <c r="C32" i="3"/>
  <c r="B32" i="3"/>
  <c r="A32" i="3"/>
  <c r="W31" i="3"/>
  <c r="U31" i="3"/>
  <c r="S31" i="3"/>
  <c r="P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34" i="3"/>
  <c r="N33" i="3"/>
  <c r="R33" i="3"/>
  <c r="N32" i="3"/>
  <c r="R32" i="3"/>
  <c r="N31" i="3"/>
  <c r="R31" i="3"/>
  <c r="N30" i="3"/>
  <c r="R30" i="3" s="1"/>
  <c r="N29" i="3"/>
  <c r="R29" i="3" s="1"/>
  <c r="N28" i="3"/>
  <c r="R28" i="3"/>
  <c r="R27" i="3"/>
  <c r="X27" i="3" s="1"/>
  <c r="N27" i="3"/>
  <c r="R26" i="3"/>
  <c r="V26" i="3"/>
  <c r="N26" i="3"/>
  <c r="N25" i="3"/>
  <c r="R25" i="3"/>
  <c r="N24" i="3"/>
  <c r="R24" i="3" s="1"/>
  <c r="N23" i="3"/>
  <c r="R23" i="3" s="1"/>
  <c r="N22" i="3"/>
  <c r="R22" i="3" s="1"/>
  <c r="N21" i="3"/>
  <c r="R21" i="3" s="1"/>
  <c r="X21" i="3" s="1"/>
  <c r="N20" i="3"/>
  <c r="R20" i="3"/>
  <c r="R19" i="3"/>
  <c r="X19" i="3" s="1"/>
  <c r="N19" i="3"/>
  <c r="R18" i="3"/>
  <c r="V18" i="3"/>
  <c r="N18" i="3"/>
  <c r="N17" i="3"/>
  <c r="R17" i="3"/>
  <c r="N16" i="3"/>
  <c r="R16" i="3" s="1"/>
  <c r="N15" i="3"/>
  <c r="R15" i="3" s="1"/>
  <c r="N14" i="3"/>
  <c r="R14" i="3" s="1"/>
  <c r="X14" i="3" s="1"/>
  <c r="N13" i="3"/>
  <c r="R13" i="3" s="1"/>
  <c r="N12" i="3"/>
  <c r="R12" i="3"/>
  <c r="R11" i="3"/>
  <c r="X11" i="3" s="1"/>
  <c r="N11" i="3"/>
  <c r="U34" i="3"/>
  <c r="R10" i="3"/>
  <c r="V10" i="3" s="1"/>
  <c r="N10" i="3"/>
  <c r="M35" i="15"/>
  <c r="P35" i="15"/>
  <c r="O35" i="15"/>
  <c r="N35" i="15"/>
  <c r="P34" i="14"/>
  <c r="O34" i="14"/>
  <c r="N34" i="14"/>
  <c r="M34" i="14"/>
  <c r="A10" i="2"/>
  <c r="W33" i="1"/>
  <c r="U33" i="1"/>
  <c r="S33" i="1"/>
  <c r="P33" i="1"/>
  <c r="R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/>
  <c r="N31" i="1"/>
  <c r="J31" i="1"/>
  <c r="I31" i="1"/>
  <c r="H31" i="1"/>
  <c r="G31" i="1"/>
  <c r="F31" i="1"/>
  <c r="E31" i="1"/>
  <c r="D31" i="1"/>
  <c r="C31" i="1"/>
  <c r="B31" i="1"/>
  <c r="A31" i="1"/>
  <c r="N35" i="13"/>
  <c r="Q34" i="1"/>
  <c r="W30" i="1"/>
  <c r="U30" i="1"/>
  <c r="S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P35" i="13"/>
  <c r="O35" i="13"/>
  <c r="M35" i="13"/>
  <c r="W41" i="12"/>
  <c r="U41" i="12"/>
  <c r="S41" i="12"/>
  <c r="R41" i="12"/>
  <c r="P41" i="12"/>
  <c r="P40" i="12"/>
  <c r="W34" i="12"/>
  <c r="U34" i="12"/>
  <c r="S34" i="12"/>
  <c r="P34" i="12"/>
  <c r="N34" i="12"/>
  <c r="R34" i="12"/>
  <c r="J34" i="12"/>
  <c r="I34" i="12"/>
  <c r="H34" i="12"/>
  <c r="G34" i="12"/>
  <c r="F34" i="12"/>
  <c r="E34" i="12"/>
  <c r="D34" i="12"/>
  <c r="C34" i="12"/>
  <c r="B34" i="12"/>
  <c r="A34" i="12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5" i="12"/>
  <c r="U10" i="12"/>
  <c r="S10" i="12"/>
  <c r="P10" i="12"/>
  <c r="J10" i="12"/>
  <c r="I10" i="12"/>
  <c r="H10" i="12"/>
  <c r="G10" i="12"/>
  <c r="F10" i="12"/>
  <c r="E10" i="12"/>
  <c r="D10" i="12"/>
  <c r="C10" i="12"/>
  <c r="B10" i="12"/>
  <c r="A10" i="12"/>
  <c r="Q35" i="12"/>
  <c r="N33" i="12"/>
  <c r="R33" i="12"/>
  <c r="R32" i="12"/>
  <c r="N32" i="12"/>
  <c r="N31" i="12"/>
  <c r="R31" i="12"/>
  <c r="X31" i="12"/>
  <c r="R30" i="12"/>
  <c r="N30" i="12"/>
  <c r="N29" i="12"/>
  <c r="R29" i="12"/>
  <c r="N28" i="12"/>
  <c r="R28" i="12"/>
  <c r="R27" i="12"/>
  <c r="X27" i="12"/>
  <c r="N27" i="12"/>
  <c r="N26" i="12"/>
  <c r="R26" i="12"/>
  <c r="N25" i="12"/>
  <c r="N24" i="12"/>
  <c r="R24" i="12"/>
  <c r="N23" i="12"/>
  <c r="R23" i="12"/>
  <c r="X23" i="12"/>
  <c r="R22" i="12"/>
  <c r="N22" i="12"/>
  <c r="N21" i="12"/>
  <c r="R21" i="12"/>
  <c r="N20" i="12"/>
  <c r="R20" i="12"/>
  <c r="N19" i="12"/>
  <c r="N18" i="12"/>
  <c r="R18" i="12"/>
  <c r="N17" i="12"/>
  <c r="N16" i="12"/>
  <c r="R16" i="12"/>
  <c r="N15" i="12"/>
  <c r="N14" i="12"/>
  <c r="R14" i="12"/>
  <c r="N13" i="12"/>
  <c r="N12" i="12"/>
  <c r="R12" i="12"/>
  <c r="N11" i="12"/>
  <c r="U35" i="12"/>
  <c r="N10" i="12"/>
  <c r="W41" i="11"/>
  <c r="U41" i="11"/>
  <c r="S41" i="11"/>
  <c r="R41" i="11"/>
  <c r="P41" i="11"/>
  <c r="P40" i="11"/>
  <c r="P35" i="11"/>
  <c r="W34" i="11"/>
  <c r="U34" i="11"/>
  <c r="S34" i="11"/>
  <c r="P34" i="11"/>
  <c r="N34" i="11"/>
  <c r="R34" i="11"/>
  <c r="J34" i="11"/>
  <c r="I34" i="11"/>
  <c r="H34" i="11"/>
  <c r="G34" i="11"/>
  <c r="F34" i="11"/>
  <c r="E34" i="11"/>
  <c r="D34" i="11"/>
  <c r="C34" i="11"/>
  <c r="B34" i="11"/>
  <c r="A34" i="11"/>
  <c r="W33" i="11"/>
  <c r="U33" i="11"/>
  <c r="S33" i="11"/>
  <c r="S40" i="11"/>
  <c r="R33" i="11"/>
  <c r="V33" i="11"/>
  <c r="P33" i="11"/>
  <c r="N33" i="11"/>
  <c r="J33" i="11"/>
  <c r="I33" i="11"/>
  <c r="H33" i="11"/>
  <c r="G33" i="11"/>
  <c r="F33" i="11"/>
  <c r="E33" i="11"/>
  <c r="D33" i="11"/>
  <c r="C33" i="11"/>
  <c r="B33" i="11"/>
  <c r="A33" i="11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/>
  <c r="V31" i="1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/>
  <c r="V27" i="1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/>
  <c r="V23" i="1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/>
  <c r="V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V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V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U4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35" i="11"/>
  <c r="N32" i="11"/>
  <c r="R32" i="11"/>
  <c r="N31" i="11"/>
  <c r="R30" i="11"/>
  <c r="X30" i="11"/>
  <c r="N30" i="11"/>
  <c r="N29" i="11"/>
  <c r="N28" i="11"/>
  <c r="R28" i="11"/>
  <c r="N27" i="11"/>
  <c r="R26" i="11"/>
  <c r="N26" i="11"/>
  <c r="N25" i="11"/>
  <c r="N24" i="11"/>
  <c r="N23" i="11"/>
  <c r="R22" i="11"/>
  <c r="X22" i="11"/>
  <c r="N22" i="11"/>
  <c r="N21" i="11"/>
  <c r="N20" i="11"/>
  <c r="R20" i="11"/>
  <c r="N19" i="11"/>
  <c r="R18" i="11"/>
  <c r="V18" i="11"/>
  <c r="N18" i="11"/>
  <c r="N17" i="11"/>
  <c r="N16" i="11"/>
  <c r="N15" i="11"/>
  <c r="R14" i="11"/>
  <c r="N14" i="11"/>
  <c r="N13" i="11"/>
  <c r="N12" i="11"/>
  <c r="N11" i="11"/>
  <c r="W35" i="11"/>
  <c r="R10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33" i="2"/>
  <c r="U33" i="2"/>
  <c r="S33" i="2"/>
  <c r="P33" i="2"/>
  <c r="N33" i="2"/>
  <c r="R33" i="2" s="1"/>
  <c r="J33" i="2"/>
  <c r="I33" i="2"/>
  <c r="H33" i="2"/>
  <c r="G33" i="2"/>
  <c r="F33" i="2"/>
  <c r="E33" i="2"/>
  <c r="D33" i="2"/>
  <c r="C33" i="2"/>
  <c r="B33" i="2"/>
  <c r="A33" i="2"/>
  <c r="W32" i="2"/>
  <c r="U32" i="2"/>
  <c r="S32" i="2"/>
  <c r="P32" i="2"/>
  <c r="N32" i="2"/>
  <c r="R32" i="2"/>
  <c r="J32" i="2"/>
  <c r="I32" i="2"/>
  <c r="H32" i="2"/>
  <c r="G32" i="2"/>
  <c r="F32" i="2"/>
  <c r="E32" i="2"/>
  <c r="D32" i="2"/>
  <c r="C32" i="2"/>
  <c r="B32" i="2"/>
  <c r="A32" i="2"/>
  <c r="W31" i="2"/>
  <c r="U31" i="2"/>
  <c r="S31" i="2"/>
  <c r="P31" i="2"/>
  <c r="N31" i="2"/>
  <c r="J31" i="2"/>
  <c r="I31" i="2"/>
  <c r="H31" i="2"/>
  <c r="G31" i="2"/>
  <c r="F31" i="2"/>
  <c r="E31" i="2"/>
  <c r="D31" i="2"/>
  <c r="C31" i="2"/>
  <c r="B31" i="2"/>
  <c r="A31" i="2"/>
  <c r="W30" i="2"/>
  <c r="U30" i="2"/>
  <c r="S30" i="2"/>
  <c r="P30" i="2"/>
  <c r="N30" i="2"/>
  <c r="R30" i="2" s="1"/>
  <c r="J30" i="2"/>
  <c r="I30" i="2"/>
  <c r="H30" i="2"/>
  <c r="G30" i="2"/>
  <c r="F30" i="2"/>
  <c r="E30" i="2"/>
  <c r="D30" i="2"/>
  <c r="C30" i="2"/>
  <c r="B30" i="2"/>
  <c r="A30" i="2"/>
  <c r="W29" i="2"/>
  <c r="U29" i="2"/>
  <c r="S29" i="2"/>
  <c r="P29" i="2"/>
  <c r="J29" i="2"/>
  <c r="I29" i="2"/>
  <c r="H29" i="2"/>
  <c r="G29" i="2"/>
  <c r="F29" i="2"/>
  <c r="E29" i="2"/>
  <c r="D29" i="2"/>
  <c r="C29" i="2"/>
  <c r="B29" i="2"/>
  <c r="A29" i="2"/>
  <c r="W28" i="2"/>
  <c r="U28" i="2"/>
  <c r="S28" i="2"/>
  <c r="P28" i="2"/>
  <c r="J28" i="2"/>
  <c r="I28" i="2"/>
  <c r="H28" i="2"/>
  <c r="G28" i="2"/>
  <c r="F28" i="2"/>
  <c r="E28" i="2"/>
  <c r="D28" i="2"/>
  <c r="C28" i="2"/>
  <c r="B28" i="2"/>
  <c r="A28" i="2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R12" i="2" s="1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S34" i="2" s="1"/>
  <c r="P10" i="2"/>
  <c r="P34" i="2" s="1"/>
  <c r="J10" i="2"/>
  <c r="I10" i="2"/>
  <c r="H10" i="2"/>
  <c r="G10" i="2"/>
  <c r="F10" i="2"/>
  <c r="E10" i="2"/>
  <c r="D10" i="2"/>
  <c r="C10" i="2"/>
  <c r="B10" i="2"/>
  <c r="Q34" i="2"/>
  <c r="N29" i="2"/>
  <c r="N28" i="2"/>
  <c r="N27" i="2"/>
  <c r="R27" i="2"/>
  <c r="X27" i="2" s="1"/>
  <c r="N26" i="2"/>
  <c r="R26" i="2"/>
  <c r="N25" i="2"/>
  <c r="R25" i="2" s="1"/>
  <c r="N24" i="2"/>
  <c r="R24" i="2"/>
  <c r="T24" i="2" s="1"/>
  <c r="N23" i="2"/>
  <c r="N22" i="2"/>
  <c r="R22" i="2"/>
  <c r="V22" i="2" s="1"/>
  <c r="N21" i="2"/>
  <c r="N20" i="2"/>
  <c r="N19" i="2"/>
  <c r="N18" i="2"/>
  <c r="R18" i="2"/>
  <c r="N17" i="2"/>
  <c r="R17" i="2" s="1"/>
  <c r="N16" i="2"/>
  <c r="R16" i="2" s="1"/>
  <c r="N15" i="2"/>
  <c r="N14" i="2"/>
  <c r="R14" i="2" s="1"/>
  <c r="N13" i="2"/>
  <c r="N12" i="2"/>
  <c r="N11" i="2"/>
  <c r="N10" i="2"/>
  <c r="R10" i="2" s="1"/>
  <c r="N10" i="1"/>
  <c r="R23" i="2"/>
  <c r="X23" i="2"/>
  <c r="R29" i="2"/>
  <c r="V29" i="2" s="1"/>
  <c r="R31" i="2"/>
  <c r="X31" i="2" s="1"/>
  <c r="R20" i="2"/>
  <c r="X20" i="2" s="1"/>
  <c r="R28" i="2"/>
  <c r="X28" i="2"/>
  <c r="T28" i="2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R11" i="10"/>
  <c r="T11" i="10" s="1"/>
  <c r="T13" i="10"/>
  <c r="S36" i="10"/>
  <c r="U42" i="11"/>
  <c r="S42" i="11"/>
  <c r="X34" i="11"/>
  <c r="T34" i="11"/>
  <c r="V34" i="11"/>
  <c r="T33" i="11"/>
  <c r="X33" i="11"/>
  <c r="R13" i="11"/>
  <c r="V13" i="11"/>
  <c r="V14" i="11"/>
  <c r="R17" i="11"/>
  <c r="T17" i="11"/>
  <c r="R25" i="11"/>
  <c r="P42" i="11"/>
  <c r="U35" i="11"/>
  <c r="R21" i="11"/>
  <c r="V26" i="11"/>
  <c r="R29" i="11"/>
  <c r="X29" i="11"/>
  <c r="R12" i="11"/>
  <c r="T12" i="11"/>
  <c r="R16" i="11"/>
  <c r="T16" i="11"/>
  <c r="R24" i="11"/>
  <c r="T24" i="11"/>
  <c r="V12" i="11"/>
  <c r="X12" i="11"/>
  <c r="X20" i="11"/>
  <c r="V20" i="11"/>
  <c r="T20" i="11"/>
  <c r="V28" i="11"/>
  <c r="X28" i="11"/>
  <c r="T28" i="11"/>
  <c r="X17" i="11"/>
  <c r="X25" i="11"/>
  <c r="T25" i="11"/>
  <c r="V25" i="11"/>
  <c r="X24" i="11"/>
  <c r="V32" i="11"/>
  <c r="X32" i="11"/>
  <c r="T32" i="11"/>
  <c r="X13" i="11"/>
  <c r="T13" i="11"/>
  <c r="X21" i="11"/>
  <c r="T21" i="11"/>
  <c r="V21" i="11"/>
  <c r="V10" i="11"/>
  <c r="V22" i="11"/>
  <c r="V30" i="11"/>
  <c r="T11" i="11"/>
  <c r="X11" i="11"/>
  <c r="T15" i="11"/>
  <c r="X15" i="11"/>
  <c r="T19" i="11"/>
  <c r="X19" i="11"/>
  <c r="T23" i="11"/>
  <c r="X23" i="11"/>
  <c r="T27" i="11"/>
  <c r="X27" i="11"/>
  <c r="T31" i="11"/>
  <c r="X31" i="11"/>
  <c r="W40" i="11"/>
  <c r="W42" i="11"/>
  <c r="T10" i="11"/>
  <c r="X10" i="11"/>
  <c r="T14" i="11"/>
  <c r="X14" i="11"/>
  <c r="T18" i="11"/>
  <c r="X18" i="11"/>
  <c r="T22" i="11"/>
  <c r="T26" i="11"/>
  <c r="X26" i="11"/>
  <c r="T30" i="11"/>
  <c r="S35" i="11"/>
  <c r="V29" i="11"/>
  <c r="T29" i="11"/>
  <c r="V24" i="11"/>
  <c r="V17" i="11"/>
  <c r="X16" i="11"/>
  <c r="R40" i="11"/>
  <c r="R42" i="11"/>
  <c r="R35" i="11"/>
  <c r="V35" i="11"/>
  <c r="V16" i="11"/>
  <c r="X35" i="11"/>
  <c r="T35" i="11"/>
  <c r="R11" i="12"/>
  <c r="X11" i="12"/>
  <c r="R15" i="12"/>
  <c r="X15" i="12"/>
  <c r="R19" i="12"/>
  <c r="X19" i="12"/>
  <c r="S40" i="12"/>
  <c r="S42" i="12"/>
  <c r="X34" i="12"/>
  <c r="T34" i="12"/>
  <c r="V34" i="12"/>
  <c r="P42" i="12"/>
  <c r="R17" i="12"/>
  <c r="X17" i="12"/>
  <c r="R25" i="12"/>
  <c r="X25" i="12"/>
  <c r="R13" i="12"/>
  <c r="V13" i="12"/>
  <c r="V20" i="12"/>
  <c r="X20" i="12"/>
  <c r="T20" i="12"/>
  <c r="X26" i="12"/>
  <c r="T26" i="12"/>
  <c r="V26" i="12"/>
  <c r="V32" i="12"/>
  <c r="X32" i="12"/>
  <c r="T32" i="12"/>
  <c r="X13" i="12"/>
  <c r="T13" i="12"/>
  <c r="X14" i="12"/>
  <c r="T14" i="12"/>
  <c r="V14" i="12"/>
  <c r="V24" i="12"/>
  <c r="X24" i="12"/>
  <c r="T24" i="12"/>
  <c r="V29" i="12"/>
  <c r="X29" i="12"/>
  <c r="T29" i="12"/>
  <c r="X30" i="12"/>
  <c r="T30" i="12"/>
  <c r="V30" i="12"/>
  <c r="V12" i="12"/>
  <c r="X12" i="12"/>
  <c r="T12" i="12"/>
  <c r="V17" i="12"/>
  <c r="X18" i="12"/>
  <c r="T18" i="12"/>
  <c r="V18" i="12"/>
  <c r="V28" i="12"/>
  <c r="X28" i="12"/>
  <c r="T28" i="12"/>
  <c r="V33" i="12"/>
  <c r="X33" i="12"/>
  <c r="T33" i="12"/>
  <c r="V16" i="12"/>
  <c r="X16" i="12"/>
  <c r="T16" i="12"/>
  <c r="V21" i="12"/>
  <c r="X21" i="12"/>
  <c r="T21" i="12"/>
  <c r="X22" i="12"/>
  <c r="T22" i="12"/>
  <c r="V22" i="12"/>
  <c r="V11" i="12"/>
  <c r="V15" i="12"/>
  <c r="V19" i="12"/>
  <c r="V23" i="12"/>
  <c r="V27" i="12"/>
  <c r="V31" i="12"/>
  <c r="P35" i="12"/>
  <c r="U40" i="12"/>
  <c r="U42" i="12"/>
  <c r="R10" i="12"/>
  <c r="W40" i="12"/>
  <c r="W42" i="12"/>
  <c r="T11" i="12"/>
  <c r="T15" i="12"/>
  <c r="T19" i="12"/>
  <c r="T23" i="12"/>
  <c r="T27" i="12"/>
  <c r="T31" i="12"/>
  <c r="S35" i="12"/>
  <c r="V25" i="12"/>
  <c r="T25" i="12"/>
  <c r="T17" i="12"/>
  <c r="X10" i="12"/>
  <c r="T10" i="12"/>
  <c r="R40" i="12"/>
  <c r="R42" i="12"/>
  <c r="R35" i="12"/>
  <c r="V10" i="12"/>
  <c r="V35" i="12"/>
  <c r="X35" i="12"/>
  <c r="T35" i="12"/>
  <c r="S34" i="1"/>
  <c r="R26" i="1"/>
  <c r="R30" i="1"/>
  <c r="V30" i="1" s="1"/>
  <c r="P34" i="1"/>
  <c r="U34" i="1"/>
  <c r="W34" i="1"/>
  <c r="R10" i="1"/>
  <c r="R14" i="1"/>
  <c r="V14" i="1" s="1"/>
  <c r="R18" i="1"/>
  <c r="T18" i="1" s="1"/>
  <c r="R15" i="1"/>
  <c r="X15" i="1"/>
  <c r="R25" i="1"/>
  <c r="X25" i="1"/>
  <c r="R29" i="1"/>
  <c r="X29" i="1"/>
  <c r="X18" i="1"/>
  <c r="V18" i="1"/>
  <c r="X26" i="1"/>
  <c r="V26" i="1"/>
  <c r="T26" i="1"/>
  <c r="T30" i="1"/>
  <c r="R19" i="1"/>
  <c r="R24" i="1"/>
  <c r="T15" i="1"/>
  <c r="R28" i="1"/>
  <c r="X28" i="1" s="1"/>
  <c r="R11" i="1"/>
  <c r="R16" i="1"/>
  <c r="T16" i="1" s="1"/>
  <c r="R27" i="1"/>
  <c r="T10" i="1"/>
  <c r="V29" i="1"/>
  <c r="T29" i="1"/>
  <c r="X10" i="1"/>
  <c r="V15" i="1"/>
  <c r="V10" i="1"/>
  <c r="V25" i="1"/>
  <c r="X19" i="1"/>
  <c r="V19" i="1"/>
  <c r="T19" i="1"/>
  <c r="X11" i="1"/>
  <c r="V11" i="1"/>
  <c r="T11" i="1"/>
  <c r="X16" i="1"/>
  <c r="X27" i="1"/>
  <c r="V27" i="1"/>
  <c r="T27" i="1"/>
  <c r="T28" i="1"/>
  <c r="X24" i="1"/>
  <c r="V24" i="1"/>
  <c r="T24" i="1"/>
  <c r="X32" i="1"/>
  <c r="V32" i="1"/>
  <c r="T32" i="1"/>
  <c r="T31" i="1"/>
  <c r="V31" i="1"/>
  <c r="X31" i="1"/>
  <c r="T33" i="1"/>
  <c r="X33" i="1"/>
  <c r="V33" i="1"/>
  <c r="T25" i="1"/>
  <c r="X30" i="1"/>
  <c r="X18" i="2"/>
  <c r="T18" i="2"/>
  <c r="V26" i="2"/>
  <c r="T26" i="2"/>
  <c r="X32" i="2"/>
  <c r="T32" i="2"/>
  <c r="V32" i="2"/>
  <c r="X29" i="2"/>
  <c r="V31" i="2"/>
  <c r="V28" i="2"/>
  <c r="R13" i="2"/>
  <c r="R15" i="2"/>
  <c r="T15" i="2" s="1"/>
  <c r="R19" i="2"/>
  <c r="R21" i="2"/>
  <c r="T21" i="2"/>
  <c r="V24" i="2"/>
  <c r="W34" i="2"/>
  <c r="X24" i="2"/>
  <c r="T29" i="2"/>
  <c r="X13" i="2"/>
  <c r="V13" i="2"/>
  <c r="T19" i="2"/>
  <c r="V19" i="2"/>
  <c r="X19" i="2"/>
  <c r="V21" i="2"/>
  <c r="V23" i="2"/>
  <c r="T27" i="2"/>
  <c r="V20" i="2"/>
  <c r="T20" i="2"/>
  <c r="X22" i="2"/>
  <c r="V27" i="2"/>
  <c r="U34" i="2"/>
  <c r="T23" i="2"/>
  <c r="R11" i="2"/>
  <c r="T22" i="2"/>
  <c r="T31" i="2"/>
  <c r="V18" i="2"/>
  <c r="T13" i="2"/>
  <c r="X26" i="2"/>
  <c r="X21" i="2"/>
  <c r="T11" i="2"/>
  <c r="X11" i="2"/>
  <c r="V11" i="2"/>
  <c r="X12" i="3"/>
  <c r="T12" i="3"/>
  <c r="V12" i="3"/>
  <c r="X20" i="3"/>
  <c r="T20" i="3"/>
  <c r="V20" i="3"/>
  <c r="X28" i="3"/>
  <c r="T28" i="3"/>
  <c r="V28" i="3"/>
  <c r="V33" i="3"/>
  <c r="X33" i="3"/>
  <c r="T33" i="3"/>
  <c r="V17" i="3"/>
  <c r="X17" i="3"/>
  <c r="T17" i="3"/>
  <c r="V25" i="3"/>
  <c r="X25" i="3"/>
  <c r="T25" i="3"/>
  <c r="X32" i="3"/>
  <c r="T32" i="3"/>
  <c r="V32" i="3"/>
  <c r="T16" i="3"/>
  <c r="V24" i="3"/>
  <c r="X31" i="3"/>
  <c r="T31" i="3"/>
  <c r="V31" i="3"/>
  <c r="V13" i="3"/>
  <c r="T29" i="3"/>
  <c r="T10" i="3"/>
  <c r="X10" i="3"/>
  <c r="T18" i="3"/>
  <c r="X18" i="3"/>
  <c r="X22" i="3"/>
  <c r="T26" i="3"/>
  <c r="X26" i="3"/>
  <c r="X30" i="3"/>
  <c r="V11" i="3"/>
  <c r="V19" i="3"/>
  <c r="V27" i="3"/>
  <c r="S34" i="3"/>
  <c r="W34" i="3"/>
  <c r="P34" i="3"/>
  <c r="T11" i="3"/>
  <c r="T19" i="3"/>
  <c r="T27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R15" i="4"/>
  <c r="T15" i="4" s="1"/>
  <c r="R23" i="4"/>
  <c r="T23" i="4"/>
  <c r="R31" i="4"/>
  <c r="X31" i="4" s="1"/>
  <c r="R11" i="4"/>
  <c r="T11" i="4" s="1"/>
  <c r="R19" i="4"/>
  <c r="T19" i="4" s="1"/>
  <c r="R27" i="4"/>
  <c r="V27" i="4" s="1"/>
  <c r="X27" i="4"/>
  <c r="X18" i="4"/>
  <c r="T18" i="4"/>
  <c r="X23" i="4"/>
  <c r="V23" i="4"/>
  <c r="X24" i="4"/>
  <c r="T24" i="4"/>
  <c r="V24" i="4"/>
  <c r="X12" i="4"/>
  <c r="T12" i="4"/>
  <c r="V12" i="4"/>
  <c r="V22" i="4"/>
  <c r="X22" i="4"/>
  <c r="T22" i="4"/>
  <c r="T27" i="4"/>
  <c r="T28" i="4"/>
  <c r="V28" i="4"/>
  <c r="X32" i="4"/>
  <c r="T32" i="4"/>
  <c r="V32" i="4"/>
  <c r="V33" i="4"/>
  <c r="X33" i="4"/>
  <c r="V10" i="4"/>
  <c r="X10" i="4"/>
  <c r="T10" i="4"/>
  <c r="V15" i="4"/>
  <c r="X16" i="4"/>
  <c r="T16" i="4"/>
  <c r="V16" i="4"/>
  <c r="V26" i="4"/>
  <c r="X26" i="4"/>
  <c r="T26" i="4"/>
  <c r="T31" i="4"/>
  <c r="V31" i="4"/>
  <c r="V14" i="4"/>
  <c r="X14" i="4"/>
  <c r="T14" i="4"/>
  <c r="X19" i="4"/>
  <c r="V19" i="4"/>
  <c r="X20" i="4"/>
  <c r="T20" i="4"/>
  <c r="V20" i="4"/>
  <c r="V30" i="4"/>
  <c r="X30" i="4"/>
  <c r="T30" i="4"/>
  <c r="X13" i="4"/>
  <c r="T17" i="4"/>
  <c r="X17" i="4"/>
  <c r="X21" i="4"/>
  <c r="T25" i="4"/>
  <c r="X25" i="4"/>
  <c r="T29" i="4"/>
  <c r="X29" i="4"/>
  <c r="S34" i="4"/>
  <c r="W34" i="4"/>
  <c r="V10" i="6"/>
  <c r="R34" i="6"/>
  <c r="X34" i="6" s="1"/>
  <c r="X10" i="6"/>
  <c r="T10" i="6"/>
  <c r="R34" i="5"/>
  <c r="X34" i="5"/>
  <c r="V34" i="5"/>
  <c r="R34" i="4"/>
  <c r="V34" i="4" s="1"/>
  <c r="V11" i="4"/>
  <c r="T34" i="4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W36" i="10" l="1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T14" i="10" s="1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X14" i="10"/>
  <c r="V11" i="10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34" i="4"/>
  <c r="T21" i="4"/>
  <c r="T13" i="4"/>
  <c r="X15" i="4"/>
  <c r="X11" i="4"/>
  <c r="T22" i="5"/>
  <c r="T14" i="5"/>
  <c r="X32" i="5"/>
  <c r="X17" i="2"/>
  <c r="V17" i="2"/>
  <c r="T17" i="2"/>
  <c r="X12" i="2"/>
  <c r="V12" i="2"/>
  <c r="T12" i="2"/>
  <c r="V30" i="2"/>
  <c r="T30" i="2"/>
  <c r="X30" i="2"/>
  <c r="X12" i="1"/>
  <c r="R34" i="1"/>
  <c r="V12" i="1"/>
  <c r="T12" i="1"/>
  <c r="V20" i="1"/>
  <c r="X20" i="1"/>
  <c r="T20" i="1"/>
  <c r="X16" i="3"/>
  <c r="V16" i="3"/>
  <c r="X23" i="3"/>
  <c r="V23" i="3"/>
  <c r="T23" i="3"/>
  <c r="V30" i="3"/>
  <c r="T30" i="3"/>
  <c r="X29" i="5"/>
  <c r="T29" i="5"/>
  <c r="V29" i="5"/>
  <c r="X12" i="6"/>
  <c r="T12" i="6"/>
  <c r="X15" i="6"/>
  <c r="T15" i="6"/>
  <c r="V20" i="6"/>
  <c r="T20" i="6"/>
  <c r="X27" i="6"/>
  <c r="V27" i="6"/>
  <c r="T10" i="2"/>
  <c r="R34" i="2"/>
  <c r="V10" i="2"/>
  <c r="X10" i="2"/>
  <c r="X14" i="2"/>
  <c r="T14" i="2"/>
  <c r="V14" i="2"/>
  <c r="T28" i="7"/>
  <c r="V28" i="7"/>
  <c r="X28" i="7"/>
  <c r="X23" i="1"/>
  <c r="V23" i="1"/>
  <c r="T23" i="1"/>
  <c r="T13" i="3"/>
  <c r="X13" i="3"/>
  <c r="R34" i="3"/>
  <c r="X24" i="3"/>
  <c r="T24" i="3"/>
  <c r="X13" i="6"/>
  <c r="T13" i="6"/>
  <c r="V13" i="6"/>
  <c r="T18" i="6"/>
  <c r="X18" i="6"/>
  <c r="V21" i="6"/>
  <c r="T21" i="6"/>
  <c r="X28" i="6"/>
  <c r="V28" i="6"/>
  <c r="X31" i="6"/>
  <c r="T31" i="6"/>
  <c r="T36" i="7"/>
  <c r="V33" i="2"/>
  <c r="X33" i="2"/>
  <c r="T33" i="2"/>
  <c r="V25" i="7"/>
  <c r="T25" i="7"/>
  <c r="X25" i="7"/>
  <c r="T22" i="1"/>
  <c r="V22" i="1"/>
  <c r="X22" i="1"/>
  <c r="V14" i="3"/>
  <c r="T14" i="3"/>
  <c r="V21" i="3"/>
  <c r="T21" i="3"/>
  <c r="X23" i="5"/>
  <c r="V23" i="5"/>
  <c r="V29" i="6"/>
  <c r="X29" i="6"/>
  <c r="V16" i="2"/>
  <c r="T16" i="2"/>
  <c r="X16" i="2"/>
  <c r="X25" i="2"/>
  <c r="T25" i="2"/>
  <c r="V25" i="2"/>
  <c r="T13" i="1"/>
  <c r="X13" i="1"/>
  <c r="V13" i="1"/>
  <c r="V17" i="1"/>
  <c r="X17" i="1"/>
  <c r="T17" i="1"/>
  <c r="V21" i="1"/>
  <c r="T21" i="1"/>
  <c r="X21" i="1"/>
  <c r="X15" i="3"/>
  <c r="V15" i="3"/>
  <c r="T15" i="3"/>
  <c r="V22" i="3"/>
  <c r="T22" i="3"/>
  <c r="V29" i="3"/>
  <c r="X29" i="3"/>
  <c r="T11" i="6"/>
  <c r="V11" i="6"/>
  <c r="X11" i="6"/>
  <c r="V26" i="6"/>
  <c r="X26" i="6"/>
  <c r="V15" i="2"/>
  <c r="X15" i="2"/>
  <c r="V16" i="1"/>
  <c r="T14" i="1"/>
  <c r="X14" i="1"/>
  <c r="V28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V14" i="10" l="1"/>
  <c r="X17" i="10"/>
  <c r="R36" i="10"/>
  <c r="V36" i="10" s="1"/>
  <c r="T17" i="10"/>
  <c r="T10" i="10"/>
  <c r="R43" i="9"/>
  <c r="R45" i="9"/>
  <c r="T23" i="9"/>
  <c r="P43" i="9"/>
  <c r="V36" i="9"/>
  <c r="X36" i="9"/>
  <c r="T36" i="9"/>
  <c r="T34" i="2"/>
  <c r="X34" i="2"/>
  <c r="V34" i="2"/>
  <c r="T10" i="8"/>
  <c r="X34" i="3"/>
  <c r="V34" i="3"/>
  <c r="T34" i="3"/>
  <c r="X34" i="1"/>
  <c r="V34" i="1"/>
  <c r="T34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X36" i="10" l="1"/>
  <c r="T36" i="10"/>
  <c r="X35" i="8"/>
  <c r="V35" i="8"/>
  <c r="T35" i="8"/>
</calcChain>
</file>

<file path=xl/sharedStrings.xml><?xml version="1.0" encoding="utf-8"?>
<sst xmlns="http://schemas.openxmlformats.org/spreadsheetml/2006/main" count="4558" uniqueCount="159">
  <si>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</si>
  <si>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</si>
  <si>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</si>
  <si>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</si>
  <si>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</si>
  <si>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</si>
  <si>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</si>
  <si>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</si>
  <si>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</si>
  <si>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</si>
  <si>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</si>
  <si>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</si>
  <si>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</si>
  <si>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</si>
  <si>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</si>
  <si>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</si>
  <si>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</si>
  <si>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</si>
  <si>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</si>
  <si>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</si>
  <si>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</si>
  <si>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</si>
  <si>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</si>
  <si>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</si>
  <si>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</si>
  <si>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</si>
  <si>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</si>
  <si>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</si>
  <si>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</si>
  <si>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</si>
  <si>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</si>
  <si>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</si>
  <si>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</si>
  <si>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</si>
  <si>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</si>
  <si>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</si>
  <si>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</si>
  <si>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</si>
  <si>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</si>
  <si>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</si>
  <si>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</si>
  <si>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</si>
  <si>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</si>
  <si>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</si>
  <si>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</si>
  <si>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</si>
  <si>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</si>
  <si>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</si>
  <si>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</si>
  <si>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</si>
  <si>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</si>
  <si>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</si>
  <si>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</si>
  <si>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</si>
  <si>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</si>
  <si>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3600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</si>
  <si>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</si>
  <si>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</si>
  <si>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</si>
  <si>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</si>
  <si>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</si>
  <si>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</si>
  <si>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</si>
  <si>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</si>
  <si>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</si>
  <si>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</si>
  <si>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</si>
  <si>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</si>
  <si>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</si>
  <si>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</si>
  <si>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</si>
  <si>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</si>
  <si>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</si>
  <si>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</si>
  <si>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</si>
  <si>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</si>
  <si>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</si>
  <si>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</si>
  <si>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</si>
  <si>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</si>
  <si>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</si>
  <si>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</si>
  <si>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</si>
  <si>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</si>
  <si>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</si>
  <si>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</si>
  <si>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</si>
  <si>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</si>
  <si>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</si>
  <si>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</si>
  <si>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</si>
  <si>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</si>
  <si>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</si>
  <si>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</si>
  <si>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</si>
  <si>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</si>
  <si>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</si>
  <si>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</si>
  <si>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</si>
  <si>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</si>
  <si>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</si>
  <si>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</si>
  <si>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</si>
  <si>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</si>
  <si>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</si>
  <si>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</si>
  <si>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</si>
  <si>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</si>
  <si>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</si>
  <si>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</si>
  <si>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</si>
  <si>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</si>
  <si>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</si>
  <si>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</si>
  <si>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</si>
  <si>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</si>
  <si>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</si>
  <si>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</si>
  <si>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</si>
  <si>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</si>
  <si>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</si>
  <si>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</si>
  <si>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</si>
  <si>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</si>
  <si>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15HF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</si>
  <si>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</si>
  <si>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</si>
  <si>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</si>
  <si>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</si>
  <si>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</si>
  <si>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</si>
  <si>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</si>
  <si>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</si>
  <si>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</si>
  <si>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</si>
  <si>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Mês Lançamento: NOV/2016</t>
  </si>
  <si>
    <t>Mês Lançamento: DEZ/2016</t>
  </si>
  <si>
    <t>Mês Lançamento: JAN/2017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</si>
  <si>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</si>
  <si>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</si>
  <si>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</si>
  <si>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</si>
  <si>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</si>
  <si>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</si>
  <si>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</si>
  <si>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FEV/2017</t>
  </si>
  <si>
    <t>Mês Lançamento: MAR/2017</t>
  </si>
  <si>
    <t>Mês Lançamento: ABR/2017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</si>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</sst>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85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.85546875" style="3" customWidth="1"/>
    <col min="17" max="17" width="11" style="1" customWidth="1"/>
    <col min="18" max="18" width="12.85546875" style="3" customWidth="1"/>
    <col min="19" max="19" width="12.85546875" style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84</v>
      </c>
      <c r="B4" s="10">
        <v>42736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6" ht="26.2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15000</v>
      </c>
      <c r="T10" s="57">
        <f>IF(R10&gt;0,S10/R10,0)</f>
        <v>1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30" si="0">+K11+L11-M11</f>
        <v>0</v>
      </c>
      <c r="O11" s="50"/>
      <c r="P11" s="34">
        <f>'Access-Jan'!M10</f>
        <v>2184875</v>
      </c>
      <c r="Q11" s="34"/>
      <c r="R11" s="34">
        <f t="shared" ref="R11:R30" si="1">N11-O11+P11</f>
        <v>2184875</v>
      </c>
      <c r="S11" s="34">
        <f>'Access-Jan'!N10</f>
        <v>0</v>
      </c>
      <c r="T11" s="35">
        <f t="shared" ref="T11:T34" si="2">IF(R11&gt;0,S11/R11,0)</f>
        <v>0</v>
      </c>
      <c r="U11" s="34">
        <f>'Access-Jan'!O10</f>
        <v>0</v>
      </c>
      <c r="V11" s="35">
        <f t="shared" ref="V11:V34" si="3">IF(R11&gt;0,U11/R11,0)</f>
        <v>0</v>
      </c>
      <c r="W11" s="34">
        <f>'Access-Jan'!P10</f>
        <v>0</v>
      </c>
      <c r="X11" s="35">
        <f t="shared" ref="X11:X34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43419953</v>
      </c>
      <c r="Q12" s="34"/>
      <c r="R12" s="34">
        <f t="shared" si="1"/>
        <v>43419953</v>
      </c>
      <c r="S12" s="39">
        <f>'Access-Jan'!N11</f>
        <v>29334254.420000002</v>
      </c>
      <c r="T12" s="35">
        <f t="shared" si="2"/>
        <v>0.67559387777319801</v>
      </c>
      <c r="U12" s="34">
        <f>'Access-Jan'!O11</f>
        <v>823843.73</v>
      </c>
      <c r="V12" s="35">
        <f t="shared" si="3"/>
        <v>1.8973851261423522E-2</v>
      </c>
      <c r="W12" s="34">
        <f>'Access-Jan'!P11</f>
        <v>343038.52</v>
      </c>
      <c r="X12" s="35">
        <f t="shared" si="4"/>
        <v>7.9004811451546253E-3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6790890</v>
      </c>
      <c r="Q13" s="34"/>
      <c r="R13" s="34">
        <f t="shared" si="1"/>
        <v>6790890</v>
      </c>
      <c r="S13" s="39">
        <f>'Access-Jan'!N12</f>
        <v>6787594.9299999997</v>
      </c>
      <c r="T13" s="35">
        <f t="shared" si="2"/>
        <v>0.99951478083137846</v>
      </c>
      <c r="U13" s="34">
        <f>'Access-Jan'!O12</f>
        <v>308340.58</v>
      </c>
      <c r="V13" s="35">
        <f t="shared" si="3"/>
        <v>4.5405032330077505E-2</v>
      </c>
      <c r="W13" s="34">
        <f>'Access-Jan'!P12</f>
        <v>92527.57</v>
      </c>
      <c r="X13" s="35">
        <f t="shared" si="4"/>
        <v>1.362524941502513E-2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0150</v>
      </c>
      <c r="I14" s="32" t="str">
        <f>+'Access-Jan'!K13</f>
        <v>RECURSOS NAO-FINANCEIROS DIRETAM. ARRECADADOS</v>
      </c>
      <c r="J14" s="31" t="str">
        <f>+'Access-Jan'!L13</f>
        <v>3</v>
      </c>
      <c r="K14" s="34"/>
      <c r="L14" s="34"/>
      <c r="M14" s="34"/>
      <c r="N14" s="50">
        <f t="shared" si="0"/>
        <v>0</v>
      </c>
      <c r="O14" s="34"/>
      <c r="P14" s="34">
        <f>'Access-Jan'!M13</f>
        <v>800000</v>
      </c>
      <c r="Q14" s="34"/>
      <c r="R14" s="34">
        <f t="shared" si="1"/>
        <v>800000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02.061</v>
      </c>
      <c r="D15" s="31" t="str">
        <f>CONCATENATE('Access-Jan'!E14,".",'Access-Jan'!G14)</f>
        <v>0569.4257</v>
      </c>
      <c r="E15" s="32" t="str">
        <f>+'Access-Jan'!F14</f>
        <v>PRESTACAO JURISDICIONAL NA JUSTICA FEDERAL</v>
      </c>
      <c r="F15" s="32" t="str">
        <f>+'Access-Jan'!H14</f>
        <v>JULGAMENTO DE CAUSAS NA JUSTICA FEDERAL</v>
      </c>
      <c r="G15" s="31" t="str">
        <f>IF('Access-Jan'!I14="1","F","S")</f>
        <v>F</v>
      </c>
      <c r="H15" s="31" t="str">
        <f>+'Access-Jan'!J14</f>
        <v>0181</v>
      </c>
      <c r="I15" s="32" t="str">
        <f>+'Access-Jan'!K14</f>
        <v>RECURSOS DE CONVENIOS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4951378</v>
      </c>
      <c r="Q15" s="34"/>
      <c r="R15" s="34">
        <f t="shared" si="1"/>
        <v>4951378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02.061</v>
      </c>
      <c r="D16" s="31" t="str">
        <f>CONCATENATE('Access-Jan'!E15,".",'Access-Jan'!G15)</f>
        <v>0569.4257</v>
      </c>
      <c r="E16" s="32" t="str">
        <f>+'Access-Jan'!F15</f>
        <v>PRESTACAO JURISDICIONAL NA JUSTICA FEDERAL</v>
      </c>
      <c r="F16" s="32" t="str">
        <f>+'Access-Jan'!H15</f>
        <v>JULGAMENTO DE CAUSAS NA JUSTICA FEDERAL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3</v>
      </c>
      <c r="K16" s="34"/>
      <c r="L16" s="34"/>
      <c r="M16" s="34"/>
      <c r="N16" s="50">
        <f t="shared" si="0"/>
        <v>0</v>
      </c>
      <c r="O16" s="34"/>
      <c r="P16" s="34">
        <f>'Access-Jan'!M15</f>
        <v>175000</v>
      </c>
      <c r="Q16" s="34"/>
      <c r="R16" s="34">
        <f t="shared" si="1"/>
        <v>175000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0569.12SU</v>
      </c>
      <c r="E17" s="32" t="str">
        <f>+'Access-Jan'!F16</f>
        <v>PRESTACAO JURISDICIONAL NA JUSTICA FEDERAL</v>
      </c>
      <c r="F17" s="32" t="str">
        <f>+'Access-Jan'!H16</f>
        <v>AQUISICAO DE EDIFICIO-ANEXO AO TRF 3. REGIAO EM SAO PAULO -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5</v>
      </c>
      <c r="K17" s="34"/>
      <c r="L17" s="34"/>
      <c r="M17" s="34"/>
      <c r="N17" s="50">
        <f t="shared" si="0"/>
        <v>0</v>
      </c>
      <c r="O17" s="34"/>
      <c r="P17" s="34">
        <f>'Access-Jan'!M16</f>
        <v>10000000</v>
      </c>
      <c r="Q17" s="34"/>
      <c r="R17" s="34">
        <f t="shared" si="1"/>
        <v>10000000</v>
      </c>
      <c r="S17" s="39">
        <f>'Access-Jan'!N16</f>
        <v>0</v>
      </c>
      <c r="T17" s="35">
        <f t="shared" si="2"/>
        <v>0</v>
      </c>
      <c r="U17" s="34">
        <f>'Access-Jan'!O16</f>
        <v>0</v>
      </c>
      <c r="V17" s="35">
        <f t="shared" si="3"/>
        <v>0</v>
      </c>
      <c r="W17" s="34">
        <f>'Access-Jan'!P16</f>
        <v>0</v>
      </c>
      <c r="X17" s="35">
        <f t="shared" si="4"/>
        <v>0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0569.12SU</v>
      </c>
      <c r="E18" s="32" t="str">
        <f>+'Access-Jan'!F17</f>
        <v>PRESTACAO JURISDICIONAL NA JUSTICA FEDERAL</v>
      </c>
      <c r="F18" s="32" t="str">
        <f>+'Access-Jan'!H17</f>
        <v>AQUISICAO DE EDIFICIO-ANEXO AO TRF 3. REGIAO EM SAO PAULO -</v>
      </c>
      <c r="G18" s="31" t="str">
        <f>IF('Access-Jan'!I17="1","F","S")</f>
        <v>F</v>
      </c>
      <c r="H18" s="31" t="str">
        <f>+'Access-Jan'!J17</f>
        <v>0188</v>
      </c>
      <c r="I18" s="32" t="str">
        <f>+'Access-Jan'!K17</f>
        <v>REMUNERACAO DAS DISPONIB. DO TESOURO NACIONAL</v>
      </c>
      <c r="J18" s="31" t="str">
        <f>+'Access-Jan'!L17</f>
        <v>5</v>
      </c>
      <c r="K18" s="50"/>
      <c r="L18" s="50"/>
      <c r="M18" s="50"/>
      <c r="N18" s="50">
        <f t="shared" si="0"/>
        <v>0</v>
      </c>
      <c r="O18" s="50"/>
      <c r="P18" s="34">
        <f>'Access-Jan'!M17</f>
        <v>10000000</v>
      </c>
      <c r="Q18" s="34"/>
      <c r="R18" s="34">
        <f t="shared" si="1"/>
        <v>10000000</v>
      </c>
      <c r="S18" s="39">
        <f>'Access-Jan'!N17</f>
        <v>0</v>
      </c>
      <c r="T18" s="35">
        <f t="shared" si="2"/>
        <v>0</v>
      </c>
      <c r="U18" s="34">
        <f>'Access-Jan'!O17</f>
        <v>0</v>
      </c>
      <c r="V18" s="35">
        <f t="shared" si="3"/>
        <v>0</v>
      </c>
      <c r="W18" s="34">
        <f>'Access-Jan'!P17</f>
        <v>0</v>
      </c>
      <c r="X18" s="35">
        <f t="shared" si="4"/>
        <v>0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02.122</v>
      </c>
      <c r="D19" s="31" t="str">
        <f>CONCATENATE('Access-Jan'!E18,".",'Access-Jan'!G18)</f>
        <v>0569.15HG</v>
      </c>
      <c r="E19" s="32" t="str">
        <f>+'Access-Jan'!F18</f>
        <v>PRESTACAO JURISDICIONAL NA JUSTICA FEDERAL</v>
      </c>
      <c r="F19" s="32" t="str">
        <f>+'Access-Jan'!H18</f>
        <v>AQUISICAO DE IMOVEIS PARA FUNCIONAMENTO DO TRF3 DA 3. REGIAO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5</v>
      </c>
      <c r="K19" s="50"/>
      <c r="L19" s="50"/>
      <c r="M19" s="50"/>
      <c r="N19" s="50">
        <f t="shared" si="0"/>
        <v>0</v>
      </c>
      <c r="O19" s="50"/>
      <c r="P19" s="34">
        <f>'Access-Jan'!M18</f>
        <v>9000000</v>
      </c>
      <c r="Q19" s="34"/>
      <c r="R19" s="34">
        <f t="shared" si="1"/>
        <v>9000000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02.122</v>
      </c>
      <c r="D20" s="31" t="str">
        <f>CONCATENATE('Access-Jan'!E19,".",'Access-Jan'!G19)</f>
        <v>0569.15HG</v>
      </c>
      <c r="E20" s="32" t="str">
        <f>+'Access-Jan'!F19</f>
        <v>PRESTACAO JURISDICIONAL NA JUSTICA FEDERAL</v>
      </c>
      <c r="F20" s="32" t="str">
        <f>+'Access-Jan'!H19</f>
        <v>AQUISICAO DE IMOVEIS PARA FUNCIONAMENTO DO TRF3 DA 3. REGIAO</v>
      </c>
      <c r="G20" s="31" t="str">
        <f>IF('Access-Jan'!I19="1","F","S")</f>
        <v>F</v>
      </c>
      <c r="H20" s="31" t="str">
        <f>+'Access-Jan'!J19</f>
        <v>0181</v>
      </c>
      <c r="I20" s="32" t="str">
        <f>+'Access-Jan'!K19</f>
        <v>RECURSOS DE CONVENIOS</v>
      </c>
      <c r="J20" s="31" t="str">
        <f>+'Access-Jan'!L19</f>
        <v>5</v>
      </c>
      <c r="K20" s="50"/>
      <c r="L20" s="50"/>
      <c r="M20" s="50"/>
      <c r="N20" s="50">
        <f t="shared" si="0"/>
        <v>0</v>
      </c>
      <c r="O20" s="50"/>
      <c r="P20" s="34">
        <f>'Access-Jan'!M19</f>
        <v>9000000</v>
      </c>
      <c r="Q20" s="34"/>
      <c r="R20" s="34">
        <f t="shared" si="1"/>
        <v>9000000</v>
      </c>
      <c r="S20" s="39">
        <f>'Access-Jan'!N19</f>
        <v>0</v>
      </c>
      <c r="T20" s="35">
        <f t="shared" si="2"/>
        <v>0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02.122</v>
      </c>
      <c r="D21" s="31" t="str">
        <f>CONCATENATE('Access-Jan'!E20,".",'Access-Jan'!G20)</f>
        <v>0569.15NZ</v>
      </c>
      <c r="E21" s="32" t="str">
        <f>+'Access-Jan'!F20</f>
        <v>PRESTACAO JURISDICIONAL NA JUSTICA FEDERAL</v>
      </c>
      <c r="F21" s="32" t="str">
        <f>+'Access-Jan'!H20</f>
        <v>REFORMA DO EDIFICIO-SEDE DO TRIBUNAL REGIONAL FEDERAL DA 3.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4</v>
      </c>
      <c r="K21" s="50"/>
      <c r="L21" s="50"/>
      <c r="M21" s="50"/>
      <c r="N21" s="50">
        <f t="shared" si="0"/>
        <v>0</v>
      </c>
      <c r="O21" s="50"/>
      <c r="P21" s="34">
        <f>'Access-Jan'!M20</f>
        <v>2500000</v>
      </c>
      <c r="Q21" s="34"/>
      <c r="R21" s="34">
        <f t="shared" si="1"/>
        <v>2500000</v>
      </c>
      <c r="S21" s="39">
        <f>'Access-Jan'!N20</f>
        <v>0</v>
      </c>
      <c r="T21" s="35">
        <f t="shared" si="2"/>
        <v>0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02.122</v>
      </c>
      <c r="D22" s="31" t="str">
        <f>CONCATENATE('Access-Jan'!E21,".",'Access-Jan'!G21)</f>
        <v>0569.20TP</v>
      </c>
      <c r="E22" s="32" t="str">
        <f>+'Access-Jan'!F21</f>
        <v>PRESTACAO JURISDICIONAL NA JUSTICA FEDERAL</v>
      </c>
      <c r="F22" s="32" t="str">
        <f>+'Access-Jan'!H21</f>
        <v>PESSOAL ATIVO DA UNIAO</v>
      </c>
      <c r="G22" s="31" t="str">
        <f>IF('Access-Jan'!I21="1","F","S")</f>
        <v>F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1</v>
      </c>
      <c r="K22" s="50"/>
      <c r="L22" s="50"/>
      <c r="M22" s="50"/>
      <c r="N22" s="50">
        <f t="shared" si="0"/>
        <v>0</v>
      </c>
      <c r="O22" s="50"/>
      <c r="P22" s="34">
        <f>'Access-Jan'!M21</f>
        <v>45065730.490000002</v>
      </c>
      <c r="Q22" s="34"/>
      <c r="R22" s="34">
        <f t="shared" si="1"/>
        <v>45065730.490000002</v>
      </c>
      <c r="S22" s="39">
        <f>'Access-Jan'!N21</f>
        <v>42750746.630000003</v>
      </c>
      <c r="T22" s="35">
        <f t="shared" si="2"/>
        <v>0.94863094784375701</v>
      </c>
      <c r="U22" s="34">
        <f>'Access-Jan'!O21</f>
        <v>42708795.490000002</v>
      </c>
      <c r="V22" s="35">
        <f t="shared" si="3"/>
        <v>0.94770006001515938</v>
      </c>
      <c r="W22" s="34">
        <f>'Access-Jan'!P21</f>
        <v>41627416.350000001</v>
      </c>
      <c r="X22" s="35">
        <f t="shared" si="4"/>
        <v>0.92370446229063219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02.122</v>
      </c>
      <c r="D23" s="31" t="str">
        <f>CONCATENATE('Access-Jan'!E22,".",'Access-Jan'!G22)</f>
        <v>0569.216H</v>
      </c>
      <c r="E23" s="32" t="str">
        <f>+'Access-Jan'!F22</f>
        <v>PRESTACAO JURISDICIONAL NA JUSTICA FEDERAL</v>
      </c>
      <c r="F23" s="32" t="str">
        <f>+'Access-Jan'!H22</f>
        <v>AJUDA DE CUSTO PARA MORADIA OU AUXILIO-MORADIA A AGENTES PUB</v>
      </c>
      <c r="G23" s="31" t="str">
        <f>IF('Access-Jan'!I22="1","F","S")</f>
        <v>F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2303742</v>
      </c>
      <c r="Q23" s="34"/>
      <c r="R23" s="34">
        <f t="shared" si="1"/>
        <v>2303742</v>
      </c>
      <c r="S23" s="39">
        <f>'Access-Jan'!N22</f>
        <v>183864.66</v>
      </c>
      <c r="T23" s="35">
        <f t="shared" si="2"/>
        <v>7.9811306995314579E-2</v>
      </c>
      <c r="U23" s="34">
        <f>'Access-Jan'!O22</f>
        <v>183864.66</v>
      </c>
      <c r="V23" s="35">
        <f t="shared" si="3"/>
        <v>7.9811306995314579E-2</v>
      </c>
      <c r="W23" s="34">
        <f>'Access-Jan'!P22</f>
        <v>183864.66</v>
      </c>
      <c r="X23" s="35">
        <f t="shared" si="4"/>
        <v>7.9811306995314579E-2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02.126</v>
      </c>
      <c r="D24" s="31" t="str">
        <f>CONCATENATE('Access-Jan'!E23,".",'Access-Jan'!G23)</f>
        <v>0569.151W</v>
      </c>
      <c r="E24" s="32" t="str">
        <f>+'Access-Jan'!F23</f>
        <v>PRESTACAO JURISDICIONAL NA JUSTICA FEDERAL</v>
      </c>
      <c r="F24" s="32" t="str">
        <f>+'Access-Jan'!H23</f>
        <v>DESENVOLVIMENTO E IMPLANTACAO DO SISTEMA PROCESSO JUDICIAL E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660997</v>
      </c>
      <c r="Q24" s="34"/>
      <c r="R24" s="34">
        <f t="shared" si="1"/>
        <v>660997</v>
      </c>
      <c r="S24" s="39">
        <f>'Access-Jan'!N23</f>
        <v>373888</v>
      </c>
      <c r="T24" s="35">
        <f t="shared" si="2"/>
        <v>0.56564250669821492</v>
      </c>
      <c r="U24" s="34">
        <f>'Access-Jan'!O23</f>
        <v>5712.93</v>
      </c>
      <c r="V24" s="35">
        <f t="shared" si="3"/>
        <v>8.6428985305530889E-3</v>
      </c>
      <c r="W24" s="34">
        <f>'Access-Jan'!P23</f>
        <v>5712.93</v>
      </c>
      <c r="X24" s="35">
        <f t="shared" si="4"/>
        <v>8.6428985305530889E-3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02.131</v>
      </c>
      <c r="D25" s="31" t="str">
        <f>CONCATENATE('Access-Jan'!E24,".",'Access-Jan'!G24)</f>
        <v>0569.2549</v>
      </c>
      <c r="E25" s="32" t="str">
        <f>+'Access-Jan'!F24</f>
        <v>PRESTACAO JURISDICIONAL NA JUSTICA FEDERAL</v>
      </c>
      <c r="F25" s="32" t="str">
        <f>+'Access-Jan'!H24</f>
        <v>COMUNICACAO E DIVULGACAO INSTITUCIONAL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3</v>
      </c>
      <c r="K25" s="50"/>
      <c r="L25" s="50"/>
      <c r="M25" s="50"/>
      <c r="N25" s="50">
        <f t="shared" si="0"/>
        <v>0</v>
      </c>
      <c r="O25" s="50"/>
      <c r="P25" s="34">
        <f>'Access-Jan'!M24</f>
        <v>356345</v>
      </c>
      <c r="Q25" s="34"/>
      <c r="R25" s="34">
        <f t="shared" si="1"/>
        <v>356345</v>
      </c>
      <c r="S25" s="39">
        <f>'Access-Jan'!N24</f>
        <v>0</v>
      </c>
      <c r="T25" s="35">
        <f t="shared" si="2"/>
        <v>0</v>
      </c>
      <c r="U25" s="34">
        <f>'Access-Jan'!O24</f>
        <v>0</v>
      </c>
      <c r="V25" s="35">
        <f t="shared" si="3"/>
        <v>0</v>
      </c>
      <c r="W25" s="34">
        <f>'Access-Jan'!P24</f>
        <v>0</v>
      </c>
      <c r="X25" s="35">
        <f t="shared" si="4"/>
        <v>0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02.301</v>
      </c>
      <c r="D26" s="31" t="str">
        <f>CONCATENATE('Access-Jan'!E25,".",'Access-Jan'!G25)</f>
        <v>0569.2004</v>
      </c>
      <c r="E26" s="32" t="str">
        <f>+'Access-Jan'!F25</f>
        <v>PRESTACAO JURISDICIONAL NA JUSTICA FEDERAL</v>
      </c>
      <c r="F26" s="32" t="str">
        <f>+'Access-Jan'!H25</f>
        <v>ASSISTENCIA MEDICA E ODONTOLOGICA AOS SERVIDORES CIVIS, EMPR</v>
      </c>
      <c r="G26" s="31" t="str">
        <f>IF('Access-Jan'!I25="1","F","S")</f>
        <v>S</v>
      </c>
      <c r="H26" s="31" t="str">
        <f>+'Access-Jan'!J25</f>
        <v>0100</v>
      </c>
      <c r="I26" s="32" t="str">
        <f>+'Access-Jan'!K25</f>
        <v>RECURSOS ORDINARIOS</v>
      </c>
      <c r="J26" s="31" t="str">
        <f>+'Access-Jan'!L25</f>
        <v>4</v>
      </c>
      <c r="K26" s="50"/>
      <c r="L26" s="50"/>
      <c r="M26" s="50"/>
      <c r="N26" s="50">
        <f t="shared" si="0"/>
        <v>0</v>
      </c>
      <c r="O26" s="50"/>
      <c r="P26" s="34">
        <f>'Access-Jan'!M25</f>
        <v>15000</v>
      </c>
      <c r="Q26" s="34"/>
      <c r="R26" s="34">
        <f t="shared" si="1"/>
        <v>15000</v>
      </c>
      <c r="S26" s="39">
        <f>'Access-Jan'!N25</f>
        <v>0</v>
      </c>
      <c r="T26" s="35">
        <f t="shared" si="2"/>
        <v>0</v>
      </c>
      <c r="U26" s="34">
        <f>'Access-Jan'!O25</f>
        <v>0</v>
      </c>
      <c r="V26" s="35">
        <f t="shared" si="3"/>
        <v>0</v>
      </c>
      <c r="W26" s="34">
        <f>'Access-Jan'!P25</f>
        <v>0</v>
      </c>
      <c r="X26" s="35">
        <f t="shared" si="4"/>
        <v>0</v>
      </c>
    </row>
    <row r="27" spans="1:24" ht="26.25" customHeight="1" x14ac:dyDescent="0.2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02.301</v>
      </c>
      <c r="D27" s="31" t="str">
        <f>CONCATENATE('Access-Jan'!E26,".",'Access-Jan'!G26)</f>
        <v>0569.2004</v>
      </c>
      <c r="E27" s="32" t="str">
        <f>+'Access-Jan'!F26</f>
        <v>PRESTACAO JURISDICIONAL NA JUSTICA FEDERAL</v>
      </c>
      <c r="F27" s="32" t="str">
        <f>+'Access-Jan'!H26</f>
        <v>ASSISTENCIA MEDICA E ODONTOLOGICA AOS SERVIDORES CIVIS, EMPR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11979420</v>
      </c>
      <c r="Q27" s="34"/>
      <c r="R27" s="34">
        <f t="shared" si="1"/>
        <v>11979420</v>
      </c>
      <c r="S27" s="39">
        <f>'Access-Jan'!N26</f>
        <v>11878420</v>
      </c>
      <c r="T27" s="35">
        <f t="shared" si="2"/>
        <v>0.99156887395216131</v>
      </c>
      <c r="U27" s="34">
        <f>'Access-Jan'!O26</f>
        <v>42787.61</v>
      </c>
      <c r="V27" s="35">
        <f t="shared" si="3"/>
        <v>3.5717597346115256E-3</v>
      </c>
      <c r="W27" s="34">
        <f>'Access-Jan'!P26</f>
        <v>42787.61</v>
      </c>
      <c r="X27" s="35">
        <f t="shared" si="4"/>
        <v>3.5717597346115256E-3</v>
      </c>
    </row>
    <row r="28" spans="1:24" ht="26.25" customHeight="1" x14ac:dyDescent="0.2">
      <c r="A28" s="31" t="str">
        <f>+'Access-Jan'!A27</f>
        <v>12104</v>
      </c>
      <c r="B28" s="32" t="str">
        <f>+'Access-Jan'!B27</f>
        <v>TRIBUNAL REGIONAL FEDERAL DA 3A. REGIAO</v>
      </c>
      <c r="C28" s="31" t="str">
        <f>CONCATENATE('Access-Jan'!C27,".",'Access-Jan'!D27)</f>
        <v>02.331</v>
      </c>
      <c r="D28" s="31" t="str">
        <f>CONCATENATE('Access-Jan'!E27,".",'Access-Jan'!G27)</f>
        <v>0569.00M1</v>
      </c>
      <c r="E28" s="32" t="str">
        <f>+'Access-Jan'!F27</f>
        <v>PRESTACAO JURISDICIONAL NA JUSTICA FEDERAL</v>
      </c>
      <c r="F28" s="32" t="str">
        <f>+'Access-Jan'!H27</f>
        <v>BENEFICIOS ASSISTENCIAIS DECORRENTES DO AUXILIO-FUNERAL E NA</v>
      </c>
      <c r="G28" s="31" t="str">
        <f>IF('Access-Jan'!I27="1","F","S")</f>
        <v>F</v>
      </c>
      <c r="H28" s="31" t="str">
        <f>+'Access-Jan'!J27</f>
        <v>0100</v>
      </c>
      <c r="I28" s="32" t="str">
        <f>+'Access-Jan'!K27</f>
        <v>RECURSOS ORDINARIOS</v>
      </c>
      <c r="J28" s="31" t="str">
        <f>+'Access-Jan'!L27</f>
        <v>3</v>
      </c>
      <c r="K28" s="50"/>
      <c r="L28" s="50"/>
      <c r="M28" s="50"/>
      <c r="N28" s="50">
        <f t="shared" si="0"/>
        <v>0</v>
      </c>
      <c r="O28" s="50"/>
      <c r="P28" s="34">
        <f>'Access-Jan'!M27</f>
        <v>4532.1400000000003</v>
      </c>
      <c r="Q28" s="34"/>
      <c r="R28" s="34">
        <f t="shared" si="1"/>
        <v>4532.1400000000003</v>
      </c>
      <c r="S28" s="39">
        <f>'Access-Jan'!N27</f>
        <v>4532.1400000000003</v>
      </c>
      <c r="T28" s="35">
        <f t="shared" si="2"/>
        <v>1</v>
      </c>
      <c r="U28" s="34">
        <f>'Access-Jan'!O27</f>
        <v>4532.1400000000003</v>
      </c>
      <c r="V28" s="35">
        <f t="shared" si="3"/>
        <v>1</v>
      </c>
      <c r="W28" s="34">
        <f>'Access-Jan'!P27</f>
        <v>4532.1400000000003</v>
      </c>
      <c r="X28" s="35">
        <f t="shared" si="4"/>
        <v>1</v>
      </c>
    </row>
    <row r="29" spans="1:24" ht="26.25" customHeight="1" x14ac:dyDescent="0.2">
      <c r="A29" s="31" t="str">
        <f>+'Access-Jan'!A28</f>
        <v>12104</v>
      </c>
      <c r="B29" s="32" t="str">
        <f>+'Access-Jan'!B28</f>
        <v>TRIBUNAL REGIONAL FEDERAL DA 3A. REGIAO</v>
      </c>
      <c r="C29" s="31" t="str">
        <f>CONCATENATE('Access-Jan'!C28,".",'Access-Jan'!D28)</f>
        <v>02.331</v>
      </c>
      <c r="D29" s="31" t="str">
        <f>CONCATENATE('Access-Jan'!E28,".",'Access-Jan'!G28)</f>
        <v>0569.2010</v>
      </c>
      <c r="E29" s="32" t="str">
        <f>+'Access-Jan'!F28</f>
        <v>PRESTACAO JURISDICIONAL NA JUSTICA FEDERAL</v>
      </c>
      <c r="F29" s="32" t="str">
        <f>+'Access-Jan'!H28</f>
        <v>ASSISTENCIA PRE-ESCOLAR AOS DEPENDENTES DOS SERVIDORES CIVIS</v>
      </c>
      <c r="G29" s="31" t="str">
        <f>IF('Access-Jan'!I28="1","F","S")</f>
        <v>F</v>
      </c>
      <c r="H29" s="31" t="str">
        <f>+'Access-Jan'!J28</f>
        <v>0100</v>
      </c>
      <c r="I29" s="32" t="str">
        <f>+'Access-Jan'!K28</f>
        <v>RECURSOS ORDINARIOS</v>
      </c>
      <c r="J29" s="31" t="str">
        <f>+'Access-Jan'!L28</f>
        <v>3</v>
      </c>
      <c r="K29" s="50"/>
      <c r="L29" s="50"/>
      <c r="M29" s="50"/>
      <c r="N29" s="50">
        <f t="shared" si="0"/>
        <v>0</v>
      </c>
      <c r="O29" s="50"/>
      <c r="P29" s="34">
        <f>'Access-Jan'!M28</f>
        <v>2063448</v>
      </c>
      <c r="Q29" s="34"/>
      <c r="R29" s="34">
        <f t="shared" si="1"/>
        <v>2063448</v>
      </c>
      <c r="S29" s="34">
        <f>'Access-Jan'!N28</f>
        <v>2063448</v>
      </c>
      <c r="T29" s="35">
        <f t="shared" si="2"/>
        <v>1</v>
      </c>
      <c r="U29" s="34">
        <f>'Access-Jan'!O28</f>
        <v>169857</v>
      </c>
      <c r="V29" s="35">
        <f t="shared" si="3"/>
        <v>8.2317073170731711E-2</v>
      </c>
      <c r="W29" s="34">
        <f>'Access-Jan'!P28</f>
        <v>169857</v>
      </c>
      <c r="X29" s="35">
        <f t="shared" si="4"/>
        <v>8.2317073170731711E-2</v>
      </c>
    </row>
    <row r="30" spans="1:24" ht="26.25" customHeight="1" x14ac:dyDescent="0.2">
      <c r="A30" s="31" t="str">
        <f>+'Access-Jan'!A29</f>
        <v>12104</v>
      </c>
      <c r="B30" s="32" t="str">
        <f>+'Access-Jan'!B29</f>
        <v>TRIBUNAL REGIONAL FEDERAL DA 3A. REGIAO</v>
      </c>
      <c r="C30" s="31" t="str">
        <f>CONCATENATE('Access-Jan'!C29,".",'Access-Jan'!D29)</f>
        <v>02.331</v>
      </c>
      <c r="D30" s="31" t="str">
        <f>CONCATENATE('Access-Jan'!E29,".",'Access-Jan'!G29)</f>
        <v>0569.2011</v>
      </c>
      <c r="E30" s="32" t="str">
        <f>+'Access-Jan'!F29</f>
        <v>PRESTACAO JURISDICIONAL NA JUSTICA FEDERAL</v>
      </c>
      <c r="F30" s="32" t="str">
        <f>+'Access-Jan'!H29</f>
        <v>AUXILIO-TRANSPORTE AOS SERVIDORES CIVIS, EMPREGADOS E MILITA</v>
      </c>
      <c r="G30" s="31" t="str">
        <f>IF('Access-Jan'!I29="1","F","S")</f>
        <v>F</v>
      </c>
      <c r="H30" s="31" t="str">
        <f>+'Access-Jan'!J29</f>
        <v>0100</v>
      </c>
      <c r="I30" s="32" t="str">
        <f>+'Access-Jan'!K29</f>
        <v>RECURSOS ORDINARIOS</v>
      </c>
      <c r="J30" s="31" t="str">
        <f>+'Access-Jan'!L29</f>
        <v>3</v>
      </c>
      <c r="K30" s="50"/>
      <c r="L30" s="50"/>
      <c r="M30" s="50"/>
      <c r="N30" s="50">
        <f t="shared" si="0"/>
        <v>0</v>
      </c>
      <c r="O30" s="50"/>
      <c r="P30" s="34">
        <f>'Access-Jan'!M29</f>
        <v>1485000</v>
      </c>
      <c r="Q30" s="34"/>
      <c r="R30" s="34">
        <f t="shared" si="1"/>
        <v>1485000</v>
      </c>
      <c r="S30" s="34">
        <f>'Access-Jan'!N29</f>
        <v>1485000</v>
      </c>
      <c r="T30" s="35">
        <f t="shared" si="2"/>
        <v>1</v>
      </c>
      <c r="U30" s="34">
        <f>'Access-Jan'!O29</f>
        <v>90455.56</v>
      </c>
      <c r="V30" s="35">
        <f t="shared" si="3"/>
        <v>6.0912835016835018E-2</v>
      </c>
      <c r="W30" s="34">
        <f>'Access-Jan'!P29</f>
        <v>90455.56</v>
      </c>
      <c r="X30" s="35">
        <f t="shared" si="4"/>
        <v>6.0912835016835018E-2</v>
      </c>
    </row>
    <row r="31" spans="1:24" ht="26.25" customHeight="1" x14ac:dyDescent="0.2">
      <c r="A31" s="31" t="str">
        <f>+'Access-Jan'!A30</f>
        <v>12104</v>
      </c>
      <c r="B31" s="32" t="str">
        <f>+'Access-Jan'!B30</f>
        <v>TRIBUNAL REGIONAL FEDERAL DA 3A. REGIAO</v>
      </c>
      <c r="C31" s="31" t="str">
        <f>CONCATENATE('Access-Jan'!C30,".",'Access-Jan'!D30)</f>
        <v>02.331</v>
      </c>
      <c r="D31" s="31" t="str">
        <f>CONCATENATE('Access-Jan'!E30,".",'Access-Jan'!G30)</f>
        <v>0569.2012</v>
      </c>
      <c r="E31" s="32" t="str">
        <f>+'Access-Jan'!F30</f>
        <v>PRESTACAO JURISDICIONAL NA JUSTICA FEDERAL</v>
      </c>
      <c r="F31" s="32" t="str">
        <f>+'Access-Jan'!H30</f>
        <v>AUXILIO-ALIMENTACAO AOS SERVIDORES CIVIS, EMPREGADOS E MILIT</v>
      </c>
      <c r="G31" s="31" t="str">
        <f>IF('Access-Jan'!I30="1","F","S")</f>
        <v>F</v>
      </c>
      <c r="H31" s="31" t="str">
        <f>+'Access-Jan'!J30</f>
        <v>0100</v>
      </c>
      <c r="I31" s="32" t="str">
        <f>+'Access-Jan'!K30</f>
        <v>RECURSOS ORDINARIOS</v>
      </c>
      <c r="J31" s="31" t="str">
        <f>+'Access-Jan'!L30</f>
        <v>3</v>
      </c>
      <c r="K31" s="50"/>
      <c r="L31" s="50"/>
      <c r="M31" s="50"/>
      <c r="N31" s="50">
        <f>+K31+L31-M31</f>
        <v>0</v>
      </c>
      <c r="O31" s="50"/>
      <c r="P31" s="34">
        <f>'Access-Jan'!M30</f>
        <v>19423248</v>
      </c>
      <c r="Q31" s="34"/>
      <c r="R31" s="34">
        <f>N31-O31+P31</f>
        <v>19423248</v>
      </c>
      <c r="S31" s="34">
        <f>'Access-Jan'!N30</f>
        <v>19423248</v>
      </c>
      <c r="T31" s="35">
        <f>IF(R31&gt;0,S31/R31,0)</f>
        <v>1</v>
      </c>
      <c r="U31" s="34">
        <f>'Access-Jan'!O30</f>
        <v>1611773.2</v>
      </c>
      <c r="V31" s="35">
        <f>IF(R31&gt;0,U31/R31,0)</f>
        <v>8.298165167844225E-2</v>
      </c>
      <c r="W31" s="34">
        <f>'Access-Jan'!P30</f>
        <v>1611773.2</v>
      </c>
      <c r="X31" s="35">
        <f>IF(R31&gt;0,W31/R31,0)</f>
        <v>8.298165167844225E-2</v>
      </c>
    </row>
    <row r="32" spans="1:24" ht="26.25" customHeight="1" x14ac:dyDescent="0.2">
      <c r="A32" s="31" t="str">
        <f>+'Access-Jan'!A31</f>
        <v>12104</v>
      </c>
      <c r="B32" s="32" t="str">
        <f>+'Access-Jan'!B31</f>
        <v>TRIBUNAL REGIONAL FEDERAL DA 3A. REGIAO</v>
      </c>
      <c r="C32" s="31" t="str">
        <f>CONCATENATE('Access-Jan'!C31,".",'Access-Jan'!D31)</f>
        <v>02.846</v>
      </c>
      <c r="D32" s="31" t="str">
        <f>CONCATENATE('Access-Jan'!E31,".",'Access-Jan'!G31)</f>
        <v>0569.09HB</v>
      </c>
      <c r="E32" s="32" t="str">
        <f>+'Access-Jan'!F31</f>
        <v>PRESTACAO JURISDICIONAL NA JUSTICA FEDERAL</v>
      </c>
      <c r="F32" s="32" t="str">
        <f>+'Access-Jan'!H31</f>
        <v>CONTRIBUICAO DA UNIAO, DE SUAS AUTARQUIAS E FUNDACOES PARA O</v>
      </c>
      <c r="G32" s="31" t="str">
        <f>IF('Access-Jan'!I31="1","F","S")</f>
        <v>F</v>
      </c>
      <c r="H32" s="31" t="str">
        <f>+'Access-Jan'!J31</f>
        <v>0100</v>
      </c>
      <c r="I32" s="32" t="str">
        <f>+'Access-Jan'!K31</f>
        <v>RECURSOS ORDINARIOS</v>
      </c>
      <c r="J32" s="31" t="str">
        <f>+'Access-Jan'!L31</f>
        <v>1</v>
      </c>
      <c r="K32" s="50"/>
      <c r="L32" s="50"/>
      <c r="M32" s="50"/>
      <c r="N32" s="50">
        <f>+K32+L32-M32</f>
        <v>0</v>
      </c>
      <c r="O32" s="50"/>
      <c r="P32" s="34">
        <f>'Access-Jan'!M31</f>
        <v>5264170.6500000004</v>
      </c>
      <c r="Q32" s="34"/>
      <c r="R32" s="34">
        <f>N32-O32+P32</f>
        <v>5264170.6500000004</v>
      </c>
      <c r="S32" s="34">
        <f>'Access-Jan'!N31</f>
        <v>5264170.6500000004</v>
      </c>
      <c r="T32" s="35">
        <f>IF(R32&gt;0,S32/R32,0)</f>
        <v>1</v>
      </c>
      <c r="U32" s="34">
        <f>'Access-Jan'!O31</f>
        <v>5260747.41</v>
      </c>
      <c r="V32" s="35">
        <f>IF(R32&gt;0,U32/R32,0)</f>
        <v>0.99934970953116797</v>
      </c>
      <c r="W32" s="34">
        <f>'Access-Jan'!P31</f>
        <v>5260747.41</v>
      </c>
      <c r="X32" s="35">
        <f>IF(R32&gt;0,W32/R32,0)</f>
        <v>0.99934970953116797</v>
      </c>
    </row>
    <row r="33" spans="1:24" ht="26.25" customHeight="1" thickBot="1" x14ac:dyDescent="0.25">
      <c r="A33" s="31" t="str">
        <f>+'Access-Jan'!A32</f>
        <v>12104</v>
      </c>
      <c r="B33" s="32" t="str">
        <f>+'Access-Jan'!B32</f>
        <v>TRIBUNAL REGIONAL FEDERAL DA 3A. REGIAO</v>
      </c>
      <c r="C33" s="31" t="str">
        <f>CONCATENATE('Access-Jan'!C32,".",'Access-Jan'!D32)</f>
        <v>09.272</v>
      </c>
      <c r="D33" s="31" t="str">
        <f>CONCATENATE('Access-Jan'!E32,".",'Access-Jan'!G32)</f>
        <v>0089.0181</v>
      </c>
      <c r="E33" s="32" t="str">
        <f>+'Access-Jan'!F32</f>
        <v>PREVIDENCIA DE INATIVOS E PENSIONISTAS DA UNIAO</v>
      </c>
      <c r="F33" s="32" t="str">
        <f>+'Access-Jan'!H32</f>
        <v>APOSENTADORIAS E PENSOES - SERVIDORES CIVIS</v>
      </c>
      <c r="G33" s="31" t="str">
        <f>IF('Access-Jan'!I32="1","F","S")</f>
        <v>S</v>
      </c>
      <c r="H33" s="31" t="str">
        <f>+'Access-Jan'!J32</f>
        <v>0169</v>
      </c>
      <c r="I33" s="32" t="str">
        <f>+'Access-Jan'!K32</f>
        <v>CONTRIB.PATRONAL P/PLANO DE SEGURID.SOC.SERV.</v>
      </c>
      <c r="J33" s="31" t="str">
        <f>+'Access-Jan'!L32</f>
        <v>1</v>
      </c>
      <c r="K33" s="50"/>
      <c r="L33" s="50"/>
      <c r="M33" s="50"/>
      <c r="N33" s="50">
        <f>+K33+L33-M33</f>
        <v>0</v>
      </c>
      <c r="O33" s="50"/>
      <c r="P33" s="34">
        <f>'Access-Jan'!M32</f>
        <v>11063941.060000001</v>
      </c>
      <c r="Q33" s="34"/>
      <c r="R33" s="34">
        <f>N33-O33+P33</f>
        <v>11063941.060000001</v>
      </c>
      <c r="S33" s="34">
        <f>'Access-Jan'!N32</f>
        <v>11063941.060000001</v>
      </c>
      <c r="T33" s="35">
        <f>IF(R33&gt;0,S33/R33,0)</f>
        <v>1</v>
      </c>
      <c r="U33" s="34">
        <f>'Access-Jan'!O32</f>
        <v>11063941.060000001</v>
      </c>
      <c r="V33" s="35">
        <f>IF(R33&gt;0,U33/R33,0)</f>
        <v>1</v>
      </c>
      <c r="W33" s="34">
        <f>'Access-Jan'!P32</f>
        <v>10797958.09</v>
      </c>
      <c r="X33" s="35">
        <f>IF(R33&gt;0,W33/R33,0)</f>
        <v>0.97595947334159061</v>
      </c>
    </row>
    <row r="34" spans="1:24" ht="26.2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198522670.34</v>
      </c>
      <c r="Q34" s="52">
        <f>SUM(Q10:Q33)</f>
        <v>0</v>
      </c>
      <c r="R34" s="52">
        <f>SUM(R10:R33)</f>
        <v>198522670.34</v>
      </c>
      <c r="S34" s="52">
        <f>SUM(S10:S33)</f>
        <v>130628108.49000001</v>
      </c>
      <c r="T34" s="43">
        <f t="shared" si="2"/>
        <v>0.65800096415326104</v>
      </c>
      <c r="U34" s="52">
        <f>SUM(U10:U33)</f>
        <v>62274651.370000005</v>
      </c>
      <c r="V34" s="43">
        <f t="shared" si="3"/>
        <v>0.31369037734252353</v>
      </c>
      <c r="W34" s="52">
        <f>SUM(W10:W33)</f>
        <v>60230671.040000007</v>
      </c>
      <c r="X34" s="43">
        <f t="shared" si="4"/>
        <v>0.30339442309961828</v>
      </c>
    </row>
    <row r="35" spans="1:24" ht="26.2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6.2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8" spans="1:24" ht="44.25" customHeight="1" x14ac:dyDescent="0.2"/>
  </sheetData>
  <mergeCells count="17"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34:J34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3" t="s">
        <v>86</v>
      </c>
      <c r="B6" s="76"/>
      <c r="C6" s="76"/>
      <c r="D6" s="76"/>
      <c r="E6" s="76"/>
      <c r="F6" s="76"/>
      <c r="G6" s="76"/>
      <c r="H6" s="76"/>
      <c r="I6" s="76"/>
      <c r="J6" s="74"/>
      <c r="K6" s="71" t="s">
        <v>3</v>
      </c>
      <c r="L6" s="68" t="s">
        <v>87</v>
      </c>
      <c r="M6" s="70"/>
      <c r="N6" s="71" t="s">
        <v>88</v>
      </c>
      <c r="O6" s="71" t="s">
        <v>89</v>
      </c>
      <c r="P6" s="73" t="s">
        <v>90</v>
      </c>
      <c r="Q6" s="74"/>
      <c r="R6" s="71" t="s">
        <v>6</v>
      </c>
      <c r="S6" s="73" t="s">
        <v>91</v>
      </c>
      <c r="T6" s="76"/>
      <c r="U6" s="76"/>
      <c r="V6" s="76"/>
      <c r="W6" s="76"/>
      <c r="X6" s="74"/>
    </row>
    <row r="7" spans="1:24" ht="25.5" customHeight="1" x14ac:dyDescent="0.2">
      <c r="A7" s="79" t="s">
        <v>23</v>
      </c>
      <c r="B7" s="80"/>
      <c r="C7" s="77" t="s">
        <v>92</v>
      </c>
      <c r="D7" s="77" t="s">
        <v>93</v>
      </c>
      <c r="E7" s="81" t="s">
        <v>94</v>
      </c>
      <c r="F7" s="82"/>
      <c r="G7" s="77" t="s">
        <v>0</v>
      </c>
      <c r="H7" s="66" t="s">
        <v>2</v>
      </c>
      <c r="I7" s="67"/>
      <c r="J7" s="77" t="s">
        <v>1</v>
      </c>
      <c r="K7" s="72"/>
      <c r="L7" s="12" t="s">
        <v>95</v>
      </c>
      <c r="M7" s="12" t="s">
        <v>96</v>
      </c>
      <c r="N7" s="72"/>
      <c r="O7" s="72"/>
      <c r="P7" s="14" t="s">
        <v>4</v>
      </c>
      <c r="Q7" s="14" t="s">
        <v>5</v>
      </c>
      <c r="R7" s="72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97</v>
      </c>
      <c r="B8" s="18" t="s">
        <v>98</v>
      </c>
      <c r="C8" s="78"/>
      <c r="D8" s="78"/>
      <c r="E8" s="19" t="s">
        <v>99</v>
      </c>
      <c r="F8" s="19" t="s">
        <v>100</v>
      </c>
      <c r="G8" s="78"/>
      <c r="H8" s="19" t="s">
        <v>97</v>
      </c>
      <c r="I8" s="19" t="s">
        <v>98</v>
      </c>
      <c r="J8" s="78"/>
      <c r="K8" s="18" t="s">
        <v>101</v>
      </c>
      <c r="L8" s="20" t="s">
        <v>102</v>
      </c>
      <c r="M8" s="20" t="s">
        <v>103</v>
      </c>
      <c r="N8" s="20" t="s">
        <v>104</v>
      </c>
      <c r="O8" s="20" t="s">
        <v>105</v>
      </c>
      <c r="P8" s="20" t="s">
        <v>12</v>
      </c>
      <c r="Q8" s="20" t="s">
        <v>106</v>
      </c>
      <c r="R8" s="18" t="s">
        <v>107</v>
      </c>
      <c r="S8" s="21" t="s">
        <v>108</v>
      </c>
      <c r="T8" s="22" t="s">
        <v>109</v>
      </c>
      <c r="U8" s="21" t="s">
        <v>110</v>
      </c>
      <c r="V8" s="22" t="s">
        <v>111</v>
      </c>
      <c r="W8" s="23" t="s">
        <v>112</v>
      </c>
      <c r="X8" s="22" t="s">
        <v>113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H7:I7"/>
    <mergeCell ref="J7:J8"/>
    <mergeCell ref="A36:J36"/>
    <mergeCell ref="N6:N7"/>
    <mergeCell ref="O6:O7"/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21" zoomScale="70" zoomScaleNormal="100" zoomScaleSheetLayoutView="70" workbookViewId="0">
      <selection activeCell="P33" sqref="P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42675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+'Access-Nov'!A9</f>
        <v>12104</v>
      </c>
      <c r="B10" s="25" t="str">
        <f>+'Access-Nov'!B9</f>
        <v>TRIBUNAL REGIONAL FEDERAL DA 3A. REGIAO</v>
      </c>
      <c r="C10" s="26" t="str">
        <f>CONCATENATE('Access-Nov'!C9,".",'Access-Nov'!D9)</f>
        <v>02.061</v>
      </c>
      <c r="D10" s="26" t="str">
        <f>CONCATENATE('Access-Nov'!E9,".",'Access-Nov'!G9)</f>
        <v>0569.4224</v>
      </c>
      <c r="E10" s="25" t="str">
        <f>+'Access-Nov'!F9</f>
        <v>PRESTACAO JURISDICIONAL NA JUSTICA FEDERAL</v>
      </c>
      <c r="F10" s="27" t="str">
        <f>+'Access-Nov'!H9</f>
        <v>ASSISTENCIA JURIDICA A PESSOAS CARENTES</v>
      </c>
      <c r="G10" s="24" t="str">
        <f>IF('Access-Nov'!I9="1","F","S")</f>
        <v>F</v>
      </c>
      <c r="H10" s="24" t="str">
        <f>+'Access-Nov'!J9</f>
        <v>0100</v>
      </c>
      <c r="I10" s="28" t="str">
        <f>+'Access-Nov'!K9</f>
        <v>RECURSOS ORDINARIOS</v>
      </c>
      <c r="J10" s="24" t="str">
        <f>+'Access-Nov'!L9</f>
        <v>3</v>
      </c>
      <c r="K10" s="47"/>
      <c r="L10" s="48"/>
      <c r="M10" s="48"/>
      <c r="N10" s="49">
        <f>+K10+L10-M10</f>
        <v>0</v>
      </c>
      <c r="O10" s="47"/>
      <c r="P10" s="29">
        <f>'Access-Nov'!M9</f>
        <v>15000</v>
      </c>
      <c r="Q10" s="29"/>
      <c r="R10" s="29">
        <f>N10-O10+P10</f>
        <v>15000</v>
      </c>
      <c r="S10" s="29">
        <f>'Access-Nov'!N9</f>
        <v>15000</v>
      </c>
      <c r="T10" s="44">
        <f>IF(R10&gt;0,S10/R10,0)</f>
        <v>1</v>
      </c>
      <c r="U10" s="29">
        <f>'Access-Nov'!O9</f>
        <v>528.12</v>
      </c>
      <c r="V10" s="30">
        <f>IF(R10&gt;0,U10/R10,0)</f>
        <v>3.5208000000000003E-2</v>
      </c>
      <c r="W10" s="29">
        <f>'Access-Nov'!P9</f>
        <v>528.12</v>
      </c>
      <c r="X10" s="30">
        <f>IF(R10&gt;0,W10/R10,0)</f>
        <v>3.5208000000000003E-2</v>
      </c>
    </row>
    <row r="11" spans="1:24" ht="25.5" customHeight="1" x14ac:dyDescent="0.2">
      <c r="A11" s="31" t="str">
        <f>+'Access-Nov'!A10</f>
        <v>12104</v>
      </c>
      <c r="B11" s="32" t="str">
        <f>+'Access-Nov'!B10</f>
        <v>TRIBUNAL REGIONAL FEDERAL DA 3A. REGIAO</v>
      </c>
      <c r="C11" s="31" t="str">
        <f>CONCATENATE('Access-Nov'!C10,".",'Access-Nov'!D10)</f>
        <v>02.061</v>
      </c>
      <c r="D11" s="31" t="str">
        <f>CONCATENATE('Access-Nov'!E10,".",'Access-Nov'!G10)</f>
        <v>0569.4257</v>
      </c>
      <c r="E11" s="32" t="str">
        <f>+'Access-Nov'!F10</f>
        <v>PRESTACAO JURISDICIONAL NA JUSTICA FEDERAL</v>
      </c>
      <c r="F11" s="33" t="str">
        <f>+'Access-Nov'!H10</f>
        <v>JULGAMENTO DE CAUSAS NA JUSTICA FEDERAL</v>
      </c>
      <c r="G11" s="31" t="str">
        <f>IF('Access-Nov'!I10="1","F","S")</f>
        <v>F</v>
      </c>
      <c r="H11" s="31" t="str">
        <f>+'Access-Nov'!J10</f>
        <v>0100</v>
      </c>
      <c r="I11" s="32" t="str">
        <f>+'Access-Nov'!K10</f>
        <v>RECURSOS ORDINARIOS</v>
      </c>
      <c r="J11" s="31" t="str">
        <f>+'Access-Nov'!L10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'Access-Nov'!M10</f>
        <v>1257487</v>
      </c>
      <c r="Q11" s="34"/>
      <c r="R11" s="34">
        <f t="shared" ref="R11:R32" si="1">N11-O11+P11</f>
        <v>1257487</v>
      </c>
      <c r="S11" s="34">
        <f>'Access-Nov'!N10</f>
        <v>237600.43</v>
      </c>
      <c r="T11" s="35">
        <f t="shared" ref="T11:T35" si="2">IF(R11&gt;0,S11/R11,0)</f>
        <v>0.18894861736145185</v>
      </c>
      <c r="U11" s="34">
        <f>'Access-Nov'!O10</f>
        <v>160069.04999999999</v>
      </c>
      <c r="V11" s="35">
        <f t="shared" ref="V11:V35" si="3">IF(R11&gt;0,U11/R11,0)</f>
        <v>0.12729280700317377</v>
      </c>
      <c r="W11" s="34">
        <f>'Access-Nov'!P10</f>
        <v>160069.04999999999</v>
      </c>
      <c r="X11" s="35">
        <f t="shared" ref="X11:X35" si="4">IF(R11&gt;0,W11/R11,0)</f>
        <v>0.12729280700317377</v>
      </c>
    </row>
    <row r="12" spans="1:24" ht="25.5" customHeight="1" x14ac:dyDescent="0.2">
      <c r="A12" s="31" t="str">
        <f>+'Access-Nov'!A11</f>
        <v>12104</v>
      </c>
      <c r="B12" s="32" t="str">
        <f>+'Access-Nov'!B11</f>
        <v>TRIBUNAL REGIONAL FEDERAL DA 3A. REGIAO</v>
      </c>
      <c r="C12" s="31" t="str">
        <f>CONCATENATE('Access-Nov'!C11,".",'Access-Nov'!D11)</f>
        <v>02.061</v>
      </c>
      <c r="D12" s="31" t="str">
        <f>CONCATENATE('Access-Nov'!E11,".",'Access-Nov'!G11)</f>
        <v>0569.4257</v>
      </c>
      <c r="E12" s="32" t="str">
        <f>+'Access-Nov'!F11</f>
        <v>PRESTACAO JURISDICIONAL NA JUSTICA FEDERAL</v>
      </c>
      <c r="F12" s="32" t="str">
        <f>+'Access-Nov'!H11</f>
        <v>JULGAMENTO DE CAUSAS NA JUSTICA FEDERAL</v>
      </c>
      <c r="G12" s="31" t="str">
        <f>IF('Access-Nov'!I11="1","F","S")</f>
        <v>F</v>
      </c>
      <c r="H12" s="31" t="str">
        <f>+'Access-Nov'!J11</f>
        <v>0100</v>
      </c>
      <c r="I12" s="32" t="str">
        <f>+'Access-Nov'!K11</f>
        <v>RECURSOS ORDINARIOS</v>
      </c>
      <c r="J12" s="31" t="str">
        <f>+'Access-Nov'!L11</f>
        <v>3</v>
      </c>
      <c r="K12" s="34"/>
      <c r="L12" s="34"/>
      <c r="M12" s="34"/>
      <c r="N12" s="50">
        <f t="shared" si="0"/>
        <v>0</v>
      </c>
      <c r="O12" s="34"/>
      <c r="P12" s="34">
        <f>'Access-Nov'!M11</f>
        <v>41507264</v>
      </c>
      <c r="Q12" s="34"/>
      <c r="R12" s="34">
        <f t="shared" si="1"/>
        <v>41507264</v>
      </c>
      <c r="S12" s="39">
        <f>'Access-Nov'!N11</f>
        <v>40601404.759999998</v>
      </c>
      <c r="T12" s="35">
        <f t="shared" si="2"/>
        <v>0.97817588651470733</v>
      </c>
      <c r="U12" s="34">
        <f>'Access-Nov'!O11</f>
        <v>33864140.990000002</v>
      </c>
      <c r="V12" s="35">
        <f t="shared" si="3"/>
        <v>0.81586059225681562</v>
      </c>
      <c r="W12" s="34">
        <f>'Access-Nov'!P11</f>
        <v>32749861.300000001</v>
      </c>
      <c r="X12" s="35">
        <f t="shared" si="4"/>
        <v>0.78901517816255007</v>
      </c>
    </row>
    <row r="13" spans="1:24" ht="25.5" customHeight="1" x14ac:dyDescent="0.2">
      <c r="A13" s="31" t="str">
        <f>+'Access-Nov'!A12</f>
        <v>12104</v>
      </c>
      <c r="B13" s="32" t="str">
        <f>+'Access-Nov'!B12</f>
        <v>TRIBUNAL REGIONAL FEDERAL DA 3A. REGIAO</v>
      </c>
      <c r="C13" s="31" t="str">
        <f>CONCATENATE('Access-Nov'!C12,".",'Access-Nov'!D12)</f>
        <v>02.061</v>
      </c>
      <c r="D13" s="31" t="str">
        <f>CONCATENATE('Access-Nov'!E12,".",'Access-Nov'!G12)</f>
        <v>0569.4257</v>
      </c>
      <c r="E13" s="32" t="str">
        <f>+'Access-Nov'!F12</f>
        <v>PRESTACAO JURISDICIONAL NA JUSTICA FEDERAL</v>
      </c>
      <c r="F13" s="32" t="str">
        <f>+'Access-Nov'!H12</f>
        <v>JULGAMENTO DE CAUSAS NA JUSTICA FEDERAL</v>
      </c>
      <c r="G13" s="31" t="str">
        <f>IF('Access-Nov'!I12="1","F","S")</f>
        <v>F</v>
      </c>
      <c r="H13" s="31" t="str">
        <f>+'Access-Nov'!J12</f>
        <v>0127</v>
      </c>
      <c r="I13" s="32" t="str">
        <f>+'Access-Nov'!K12</f>
        <v>CUSTAS E EMOLUMENTOS - PODER JUDICIARIO</v>
      </c>
      <c r="J13" s="31" t="str">
        <f>+'Access-Nov'!L12</f>
        <v>3</v>
      </c>
      <c r="K13" s="34"/>
      <c r="L13" s="34"/>
      <c r="M13" s="34"/>
      <c r="N13" s="50">
        <f t="shared" si="0"/>
        <v>0</v>
      </c>
      <c r="O13" s="34"/>
      <c r="P13" s="34">
        <f>'Access-Nov'!M12</f>
        <v>6513643</v>
      </c>
      <c r="Q13" s="34"/>
      <c r="R13" s="34">
        <f t="shared" si="1"/>
        <v>6513643</v>
      </c>
      <c r="S13" s="39">
        <f>'Access-Nov'!N12</f>
        <v>6343703.54</v>
      </c>
      <c r="T13" s="35">
        <f t="shared" si="2"/>
        <v>0.97391022811658545</v>
      </c>
      <c r="U13" s="34">
        <f>'Access-Nov'!O12</f>
        <v>5590131.3200000003</v>
      </c>
      <c r="V13" s="35">
        <f t="shared" si="3"/>
        <v>0.85821886769047684</v>
      </c>
      <c r="W13" s="34">
        <f>'Access-Nov'!P12</f>
        <v>5295019.13</v>
      </c>
      <c r="X13" s="35">
        <f t="shared" si="4"/>
        <v>0.81291208775181567</v>
      </c>
    </row>
    <row r="14" spans="1:24" ht="25.5" customHeight="1" x14ac:dyDescent="0.2">
      <c r="A14" s="31" t="str">
        <f>+'Access-Nov'!A13</f>
        <v>12104</v>
      </c>
      <c r="B14" s="32" t="str">
        <f>+'Access-Nov'!B13</f>
        <v>TRIBUNAL REGIONAL FEDERAL DA 3A. REGIAO</v>
      </c>
      <c r="C14" s="31" t="str">
        <f>CONCATENATE('Access-Nov'!C13,".",'Access-Nov'!D13)</f>
        <v>02.061</v>
      </c>
      <c r="D14" s="31" t="str">
        <f>CONCATENATE('Access-Nov'!E13,".",'Access-Nov'!G13)</f>
        <v>0569.4257</v>
      </c>
      <c r="E14" s="32" t="str">
        <f>+'Access-Nov'!F13</f>
        <v>PRESTACAO JURISDICIONAL NA JUSTICA FEDERAL</v>
      </c>
      <c r="F14" s="32" t="str">
        <f>+'Access-Nov'!H13</f>
        <v>JULGAMENTO DE CAUSAS NA JUSTICA FEDERAL</v>
      </c>
      <c r="G14" s="31" t="str">
        <f>IF('Access-Nov'!I13="1","F","S")</f>
        <v>F</v>
      </c>
      <c r="H14" s="31" t="str">
        <f>+'Access-Nov'!J13</f>
        <v>0150</v>
      </c>
      <c r="I14" s="32" t="str">
        <f>+'Access-Nov'!K13</f>
        <v>RECURSOS NAO-FINANCEIROS DIRETAM. ARRECADADOS</v>
      </c>
      <c r="J14" s="31" t="str">
        <f>+'Access-Nov'!L13</f>
        <v>3</v>
      </c>
      <c r="K14" s="34"/>
      <c r="L14" s="34"/>
      <c r="M14" s="34"/>
      <c r="N14" s="50">
        <f t="shared" si="0"/>
        <v>0</v>
      </c>
      <c r="O14" s="34"/>
      <c r="P14" s="34">
        <f>'Access-Nov'!M13</f>
        <v>700000</v>
      </c>
      <c r="Q14" s="34"/>
      <c r="R14" s="34">
        <f t="shared" si="1"/>
        <v>700000</v>
      </c>
      <c r="S14" s="39">
        <f>'Access-Nov'!N13</f>
        <v>0</v>
      </c>
      <c r="T14" s="35">
        <f t="shared" si="2"/>
        <v>0</v>
      </c>
      <c r="U14" s="34">
        <f>'Access-Nov'!O13</f>
        <v>0</v>
      </c>
      <c r="V14" s="35">
        <f t="shared" si="3"/>
        <v>0</v>
      </c>
      <c r="W14" s="34">
        <f>'Access-Nov'!P13</f>
        <v>0</v>
      </c>
      <c r="X14" s="35">
        <f t="shared" si="4"/>
        <v>0</v>
      </c>
    </row>
    <row r="15" spans="1:24" ht="25.5" customHeight="1" x14ac:dyDescent="0.2">
      <c r="A15" s="31" t="str">
        <f>+'Access-Nov'!A14</f>
        <v>12104</v>
      </c>
      <c r="B15" s="32" t="str">
        <f>+'Access-Nov'!B14</f>
        <v>TRIBUNAL REGIONAL FEDERAL DA 3A. REGIAO</v>
      </c>
      <c r="C15" s="31" t="str">
        <f>CONCATENATE('Access-Nov'!C14,".",'Access-Nov'!D14)</f>
        <v>02.061</v>
      </c>
      <c r="D15" s="31" t="str">
        <f>CONCATENATE('Access-Nov'!E14,".",'Access-Nov'!G14)</f>
        <v>0569.4257</v>
      </c>
      <c r="E15" s="32" t="str">
        <f>+'Access-Nov'!F14</f>
        <v>PRESTACAO JURISDICIONAL NA JUSTICA FEDERAL</v>
      </c>
      <c r="F15" s="32" t="str">
        <f>+'Access-Nov'!H14</f>
        <v>JULGAMENTO DE CAUSAS NA JUSTICA FEDERAL</v>
      </c>
      <c r="G15" s="31" t="str">
        <f>IF('Access-Nov'!I14="1","F","S")</f>
        <v>F</v>
      </c>
      <c r="H15" s="31" t="str">
        <f>+'Access-Nov'!J14</f>
        <v>0181</v>
      </c>
      <c r="I15" s="32" t="str">
        <f>+'Access-Nov'!K14</f>
        <v>RECURSOS DE CONVENIOS</v>
      </c>
      <c r="J15" s="31" t="str">
        <f>+'Access-Nov'!L14</f>
        <v>4</v>
      </c>
      <c r="K15" s="50"/>
      <c r="L15" s="50"/>
      <c r="M15" s="50"/>
      <c r="N15" s="50">
        <f t="shared" si="0"/>
        <v>0</v>
      </c>
      <c r="O15" s="50"/>
      <c r="P15" s="34">
        <f>'Access-Nov'!M14</f>
        <v>924000</v>
      </c>
      <c r="Q15" s="34"/>
      <c r="R15" s="34">
        <f t="shared" si="1"/>
        <v>924000</v>
      </c>
      <c r="S15" s="39">
        <f>'Access-Nov'!N14</f>
        <v>924000</v>
      </c>
      <c r="T15" s="35">
        <f t="shared" si="2"/>
        <v>1</v>
      </c>
      <c r="U15" s="34">
        <f>'Access-Nov'!O14</f>
        <v>0</v>
      </c>
      <c r="V15" s="35">
        <f t="shared" si="3"/>
        <v>0</v>
      </c>
      <c r="W15" s="34">
        <f>'Access-Nov'!P14</f>
        <v>0</v>
      </c>
      <c r="X15" s="35">
        <f t="shared" si="4"/>
        <v>0</v>
      </c>
    </row>
    <row r="16" spans="1:24" ht="25.5" customHeight="1" x14ac:dyDescent="0.2">
      <c r="A16" s="31" t="str">
        <f>+'Access-Nov'!A15</f>
        <v>12104</v>
      </c>
      <c r="B16" s="32" t="str">
        <f>+'Access-Nov'!B15</f>
        <v>TRIBUNAL REGIONAL FEDERAL DA 3A. REGIAO</v>
      </c>
      <c r="C16" s="31" t="str">
        <f>CONCATENATE('Access-Nov'!C15,".",'Access-Nov'!D15)</f>
        <v>02.061</v>
      </c>
      <c r="D16" s="31" t="str">
        <f>CONCATENATE('Access-Nov'!E15,".",'Access-Nov'!G15)</f>
        <v>0569.4257</v>
      </c>
      <c r="E16" s="32" t="str">
        <f>+'Access-Nov'!F15</f>
        <v>PRESTACAO JURISDICIONAL NA JUSTICA FEDERAL</v>
      </c>
      <c r="F16" s="32" t="str">
        <f>+'Access-Nov'!H15</f>
        <v>JULGAMENTO DE CAUSAS NA JUSTICA FEDERAL</v>
      </c>
      <c r="G16" s="31" t="str">
        <f>IF('Access-Nov'!I15="1","F","S")</f>
        <v>F</v>
      </c>
      <c r="H16" s="31" t="str">
        <f>+'Access-Nov'!J15</f>
        <v>0181</v>
      </c>
      <c r="I16" s="32" t="str">
        <f>+'Access-Nov'!K15</f>
        <v>RECURSOS DE CONVENIOS</v>
      </c>
      <c r="J16" s="31" t="str">
        <f>+'Access-Nov'!L15</f>
        <v>3</v>
      </c>
      <c r="K16" s="34"/>
      <c r="L16" s="34"/>
      <c r="M16" s="34"/>
      <c r="N16" s="50">
        <f t="shared" si="0"/>
        <v>0</v>
      </c>
      <c r="O16" s="34"/>
      <c r="P16" s="34">
        <f>'Access-Nov'!M15</f>
        <v>3458881</v>
      </c>
      <c r="Q16" s="34"/>
      <c r="R16" s="34">
        <f t="shared" si="1"/>
        <v>3458881</v>
      </c>
      <c r="S16" s="39">
        <f>'Access-Nov'!N15</f>
        <v>3458881</v>
      </c>
      <c r="T16" s="35">
        <f t="shared" si="2"/>
        <v>1</v>
      </c>
      <c r="U16" s="34">
        <f>'Access-Nov'!O15</f>
        <v>2629124.96</v>
      </c>
      <c r="V16" s="35">
        <f t="shared" si="3"/>
        <v>0.76010853221027264</v>
      </c>
      <c r="W16" s="34">
        <f>'Access-Nov'!P15</f>
        <v>2452541.7000000002</v>
      </c>
      <c r="X16" s="35">
        <f t="shared" si="4"/>
        <v>0.70905639714115642</v>
      </c>
    </row>
    <row r="17" spans="1:24" ht="25.5" customHeight="1" x14ac:dyDescent="0.2">
      <c r="A17" s="31" t="str">
        <f>+'Access-Nov'!A16</f>
        <v>12104</v>
      </c>
      <c r="B17" s="32" t="str">
        <f>+'Access-Nov'!B16</f>
        <v>TRIBUNAL REGIONAL FEDERAL DA 3A. REGIAO</v>
      </c>
      <c r="C17" s="31" t="str">
        <f>CONCATENATE('Access-Nov'!C16,".",'Access-Nov'!D16)</f>
        <v>02.122</v>
      </c>
      <c r="D17" s="31" t="str">
        <f>CONCATENATE('Access-Nov'!E16,".",'Access-Nov'!G16)</f>
        <v>0569.09HB</v>
      </c>
      <c r="E17" s="32" t="str">
        <f>+'Access-Nov'!F16</f>
        <v>PRESTACAO JURISDICIONAL NA JUSTICA FEDERAL</v>
      </c>
      <c r="F17" s="32" t="str">
        <f>+'Access-Nov'!H16</f>
        <v>CONTRIBUICAO DA UNIAO, DE SUAS AUTARQUIAS E FUNDACOES PARA O</v>
      </c>
      <c r="G17" s="31" t="str">
        <f>IF('Access-Nov'!I16="1","F","S")</f>
        <v>F</v>
      </c>
      <c r="H17" s="31" t="str">
        <f>+'Access-Nov'!J16</f>
        <v>0100</v>
      </c>
      <c r="I17" s="32" t="str">
        <f>+'Access-Nov'!K16</f>
        <v>RECURSOS ORDINARIOS</v>
      </c>
      <c r="J17" s="31" t="str">
        <f>+'Access-Nov'!L16</f>
        <v>1</v>
      </c>
      <c r="K17" s="34"/>
      <c r="L17" s="34"/>
      <c r="M17" s="34"/>
      <c r="N17" s="50">
        <f t="shared" si="0"/>
        <v>0</v>
      </c>
      <c r="O17" s="34"/>
      <c r="P17" s="34">
        <f>'Access-Nov'!M16</f>
        <v>56674580.369999997</v>
      </c>
      <c r="Q17" s="34"/>
      <c r="R17" s="34">
        <f t="shared" si="1"/>
        <v>56674580.369999997</v>
      </c>
      <c r="S17" s="39">
        <f>'Access-Nov'!N16</f>
        <v>56673819.75</v>
      </c>
      <c r="T17" s="35">
        <f t="shared" si="2"/>
        <v>0.99998657916838496</v>
      </c>
      <c r="U17" s="34">
        <f>'Access-Nov'!O16</f>
        <v>56665470.789999999</v>
      </c>
      <c r="V17" s="35">
        <f t="shared" si="3"/>
        <v>0.99983926515308053</v>
      </c>
      <c r="W17" s="34">
        <f>'Access-Nov'!P16</f>
        <v>56665470.789999999</v>
      </c>
      <c r="X17" s="35">
        <f t="shared" si="4"/>
        <v>0.99983926515308053</v>
      </c>
    </row>
    <row r="18" spans="1:24" ht="25.5" customHeight="1" x14ac:dyDescent="0.2">
      <c r="A18" s="31" t="str">
        <f>+'Access-Nov'!A17</f>
        <v>12104</v>
      </c>
      <c r="B18" s="32" t="str">
        <f>+'Access-Nov'!B17</f>
        <v>TRIBUNAL REGIONAL FEDERAL DA 3A. REGIAO</v>
      </c>
      <c r="C18" s="31" t="str">
        <f>CONCATENATE('Access-Nov'!C17,".",'Access-Nov'!D17)</f>
        <v>02.122</v>
      </c>
      <c r="D18" s="31" t="str">
        <f>CONCATENATE('Access-Nov'!E17,".",'Access-Nov'!G17)</f>
        <v>0569.15HF</v>
      </c>
      <c r="E18" s="32" t="str">
        <f>+'Access-Nov'!F17</f>
        <v>PRESTACAO JURISDICIONAL NA JUSTICA FEDERAL</v>
      </c>
      <c r="F18" s="32" t="str">
        <f>+'Access-Nov'!H17</f>
        <v>AQUISICAO DE IMOVEIS PARA FUNCIONAMENTO DO TRF3 DA 3. REGIAO</v>
      </c>
      <c r="G18" s="31" t="str">
        <f>IF('Access-Nov'!I17="1","F","S")</f>
        <v>F</v>
      </c>
      <c r="H18" s="31" t="str">
        <f>+'Access-Nov'!J17</f>
        <v>0100</v>
      </c>
      <c r="I18" s="32" t="str">
        <f>+'Access-Nov'!K17</f>
        <v>RECURSOS ORDINARIOS</v>
      </c>
      <c r="J18" s="31" t="str">
        <f>+'Access-Nov'!L17</f>
        <v>5</v>
      </c>
      <c r="K18" s="50"/>
      <c r="L18" s="50"/>
      <c r="M18" s="50"/>
      <c r="N18" s="50">
        <f t="shared" si="0"/>
        <v>0</v>
      </c>
      <c r="O18" s="50"/>
      <c r="P18" s="34">
        <f>'Access-Nov'!M17</f>
        <v>0</v>
      </c>
      <c r="Q18" s="34"/>
      <c r="R18" s="34">
        <f t="shared" si="1"/>
        <v>0</v>
      </c>
      <c r="S18" s="39">
        <f>'Access-Nov'!N17</f>
        <v>0</v>
      </c>
      <c r="T18" s="35">
        <f t="shared" si="2"/>
        <v>0</v>
      </c>
      <c r="U18" s="34">
        <f>'Access-Nov'!O17</f>
        <v>0</v>
      </c>
      <c r="V18" s="35">
        <f t="shared" si="3"/>
        <v>0</v>
      </c>
      <c r="W18" s="34">
        <f>'Access-Nov'!P17</f>
        <v>0</v>
      </c>
      <c r="X18" s="35">
        <f t="shared" si="4"/>
        <v>0</v>
      </c>
    </row>
    <row r="19" spans="1:24" ht="25.5" customHeight="1" x14ac:dyDescent="0.2">
      <c r="A19" s="31" t="str">
        <f>+'Access-Nov'!A18</f>
        <v>12104</v>
      </c>
      <c r="B19" s="32" t="str">
        <f>+'Access-Nov'!B18</f>
        <v>TRIBUNAL REGIONAL FEDERAL DA 3A. REGIAO</v>
      </c>
      <c r="C19" s="31" t="str">
        <f>CONCATENATE('Access-Nov'!C18,".",'Access-Nov'!D18)</f>
        <v>02.122</v>
      </c>
      <c r="D19" s="31" t="str">
        <f>CONCATENATE('Access-Nov'!E18,".",'Access-Nov'!G18)</f>
        <v>0569.15HF</v>
      </c>
      <c r="E19" s="32" t="str">
        <f>+'Access-Nov'!F18</f>
        <v>PRESTACAO JURISDICIONAL NA JUSTICA FEDERAL</v>
      </c>
      <c r="F19" s="32" t="str">
        <f>+'Access-Nov'!H18</f>
        <v>AQUISICAO DE IMOVEIS PARA FUNCIONAMENTO DO TRF3 DA 3. REGIAO</v>
      </c>
      <c r="G19" s="31" t="str">
        <f>IF('Access-Nov'!I18="1","F","S")</f>
        <v>F</v>
      </c>
      <c r="H19" s="31" t="str">
        <f>+'Access-Nov'!J18</f>
        <v>0181</v>
      </c>
      <c r="I19" s="32" t="str">
        <f>+'Access-Nov'!K18</f>
        <v>RECURSOS DE CONVENIOS</v>
      </c>
      <c r="J19" s="31" t="str">
        <f>+'Access-Nov'!L18</f>
        <v>5</v>
      </c>
      <c r="K19" s="50"/>
      <c r="L19" s="50"/>
      <c r="M19" s="50"/>
      <c r="N19" s="50">
        <f t="shared" si="0"/>
        <v>0</v>
      </c>
      <c r="O19" s="50"/>
      <c r="P19" s="34">
        <f>'Access-Nov'!M18</f>
        <v>0</v>
      </c>
      <c r="Q19" s="34"/>
      <c r="R19" s="34">
        <f t="shared" si="1"/>
        <v>0</v>
      </c>
      <c r="S19" s="39">
        <f>'Access-Nov'!N18</f>
        <v>0</v>
      </c>
      <c r="T19" s="35">
        <f t="shared" si="2"/>
        <v>0</v>
      </c>
      <c r="U19" s="34">
        <f>'Access-Nov'!O18</f>
        <v>0</v>
      </c>
      <c r="V19" s="35">
        <f t="shared" si="3"/>
        <v>0</v>
      </c>
      <c r="W19" s="34">
        <f>'Access-Nov'!P18</f>
        <v>0</v>
      </c>
      <c r="X19" s="35">
        <f t="shared" si="4"/>
        <v>0</v>
      </c>
    </row>
    <row r="20" spans="1:24" ht="25.5" customHeight="1" x14ac:dyDescent="0.2">
      <c r="A20" s="31" t="str">
        <f>+'Access-Nov'!A19</f>
        <v>12104</v>
      </c>
      <c r="B20" s="32" t="str">
        <f>+'Access-Nov'!B19</f>
        <v>TRIBUNAL REGIONAL FEDERAL DA 3A. REGIAO</v>
      </c>
      <c r="C20" s="31" t="str">
        <f>CONCATENATE('Access-Nov'!C19,".",'Access-Nov'!D19)</f>
        <v>02.122</v>
      </c>
      <c r="D20" s="31" t="str">
        <f>CONCATENATE('Access-Nov'!E19,".",'Access-Nov'!G19)</f>
        <v>0569.20TP</v>
      </c>
      <c r="E20" s="32" t="str">
        <f>+'Access-Nov'!F19</f>
        <v>PRESTACAO JURISDICIONAL NA JUSTICA FEDERAL</v>
      </c>
      <c r="F20" s="32" t="str">
        <f>+'Access-Nov'!H19</f>
        <v>PESSOAL ATIVO DA UNIAO</v>
      </c>
      <c r="G20" s="31" t="str">
        <f>IF('Access-Nov'!I19="1","F","S")</f>
        <v>F</v>
      </c>
      <c r="H20" s="31" t="str">
        <f>+'Access-Nov'!J19</f>
        <v>0100</v>
      </c>
      <c r="I20" s="32" t="str">
        <f>+'Access-Nov'!K19</f>
        <v>RECURSOS ORDINARIOS</v>
      </c>
      <c r="J20" s="31" t="str">
        <f>+'Access-Nov'!L19</f>
        <v>1</v>
      </c>
      <c r="K20" s="50"/>
      <c r="L20" s="50"/>
      <c r="M20" s="50"/>
      <c r="N20" s="50">
        <f t="shared" si="0"/>
        <v>0</v>
      </c>
      <c r="O20" s="50"/>
      <c r="P20" s="34">
        <f>'Access-Nov'!M19</f>
        <v>322549006.55000001</v>
      </c>
      <c r="Q20" s="34"/>
      <c r="R20" s="34">
        <f t="shared" si="1"/>
        <v>322549006.55000001</v>
      </c>
      <c r="S20" s="39">
        <f>'Access-Nov'!N19</f>
        <v>322541776.80000001</v>
      </c>
      <c r="T20" s="35">
        <f t="shared" si="2"/>
        <v>0.99997758557660021</v>
      </c>
      <c r="U20" s="34">
        <f>'Access-Nov'!O19</f>
        <v>322475212.80000001</v>
      </c>
      <c r="V20" s="35">
        <f t="shared" si="3"/>
        <v>0.99977121693602689</v>
      </c>
      <c r="W20" s="34">
        <f>'Access-Nov'!P19</f>
        <v>321385989.69999999</v>
      </c>
      <c r="X20" s="35">
        <f t="shared" si="4"/>
        <v>0.99639429411846681</v>
      </c>
    </row>
    <row r="21" spans="1:24" ht="25.5" customHeight="1" x14ac:dyDescent="0.2">
      <c r="A21" s="31" t="str">
        <f>+'Access-Nov'!A20</f>
        <v>12104</v>
      </c>
      <c r="B21" s="32" t="str">
        <f>+'Access-Nov'!B20</f>
        <v>TRIBUNAL REGIONAL FEDERAL DA 3A. REGIAO</v>
      </c>
      <c r="C21" s="31" t="str">
        <f>CONCATENATE('Access-Nov'!C20,".",'Access-Nov'!D20)</f>
        <v>02.122</v>
      </c>
      <c r="D21" s="31" t="str">
        <f>CONCATENATE('Access-Nov'!E20,".",'Access-Nov'!G20)</f>
        <v>0569.216H</v>
      </c>
      <c r="E21" s="32" t="str">
        <f>+'Access-Nov'!F20</f>
        <v>PRESTACAO JURISDICIONAL NA JUSTICA FEDERAL</v>
      </c>
      <c r="F21" s="32" t="str">
        <f>+'Access-Nov'!H20</f>
        <v>AJUDA DE CUSTO PARA MORADIA OU AUXILIO-MORADIA A AGENTES PUB</v>
      </c>
      <c r="G21" s="31" t="str">
        <f>IF('Access-Nov'!I20="1","F","S")</f>
        <v>F</v>
      </c>
      <c r="H21" s="31" t="str">
        <f>+'Access-Nov'!J20</f>
        <v>0100</v>
      </c>
      <c r="I21" s="32" t="str">
        <f>+'Access-Nov'!K20</f>
        <v>RECURSOS ORDINARIOS</v>
      </c>
      <c r="J21" s="31" t="str">
        <f>+'Access-Nov'!L20</f>
        <v>3</v>
      </c>
      <c r="K21" s="50"/>
      <c r="L21" s="50"/>
      <c r="M21" s="50"/>
      <c r="N21" s="50">
        <f t="shared" si="0"/>
        <v>0</v>
      </c>
      <c r="O21" s="50"/>
      <c r="P21" s="34">
        <f>'Access-Nov'!M20</f>
        <v>2285000</v>
      </c>
      <c r="Q21" s="34"/>
      <c r="R21" s="34">
        <f t="shared" si="1"/>
        <v>2285000</v>
      </c>
      <c r="S21" s="39">
        <f>'Access-Nov'!N20</f>
        <v>2071016.43</v>
      </c>
      <c r="T21" s="35">
        <f t="shared" si="2"/>
        <v>0.90635292341356666</v>
      </c>
      <c r="U21" s="34">
        <f>'Access-Nov'!O20</f>
        <v>2069498.09</v>
      </c>
      <c r="V21" s="35">
        <f t="shared" si="3"/>
        <v>0.90568844201312915</v>
      </c>
      <c r="W21" s="34">
        <f>'Access-Nov'!P20</f>
        <v>2069498.09</v>
      </c>
      <c r="X21" s="35">
        <f t="shared" si="4"/>
        <v>0.90568844201312915</v>
      </c>
    </row>
    <row r="22" spans="1:24" ht="25.5" customHeight="1" x14ac:dyDescent="0.2">
      <c r="A22" s="31" t="str">
        <f>+'Access-Nov'!A21</f>
        <v>12104</v>
      </c>
      <c r="B22" s="32" t="str">
        <f>+'Access-Nov'!B21</f>
        <v>TRIBUNAL REGIONAL FEDERAL DA 3A. REGIAO</v>
      </c>
      <c r="C22" s="31" t="str">
        <f>CONCATENATE('Access-Nov'!C21,".",'Access-Nov'!D21)</f>
        <v>02.122</v>
      </c>
      <c r="D22" s="31" t="str">
        <f>CONCATENATE('Access-Nov'!E21,".",'Access-Nov'!G21)</f>
        <v>0569.3600</v>
      </c>
      <c r="E22" s="32" t="str">
        <f>+'Access-Nov'!F21</f>
        <v>PRESTACAO JURISDICIONAL NA JUSTICA FEDERAL</v>
      </c>
      <c r="F22" s="32" t="str">
        <f>+'Access-Nov'!H21</f>
        <v>REFORMA DO EDIFICIO-SEDE DO TRIBUNAL REGIONAL FEDERAL DA 3.</v>
      </c>
      <c r="G22" s="31" t="str">
        <f>IF('Access-Nov'!I21="1","F","S")</f>
        <v>F</v>
      </c>
      <c r="H22" s="31" t="str">
        <f>+'Access-Nov'!J21</f>
        <v>0100</v>
      </c>
      <c r="I22" s="32" t="str">
        <f>+'Access-Nov'!K21</f>
        <v>RECURSOS ORDINARIOS</v>
      </c>
      <c r="J22" s="31" t="str">
        <f>+'Access-Nov'!L21</f>
        <v>4</v>
      </c>
      <c r="K22" s="50"/>
      <c r="L22" s="50"/>
      <c r="M22" s="50"/>
      <c r="N22" s="50">
        <f t="shared" si="0"/>
        <v>0</v>
      </c>
      <c r="O22" s="50"/>
      <c r="P22" s="34">
        <f>'Access-Nov'!M21</f>
        <v>2416</v>
      </c>
      <c r="Q22" s="34"/>
      <c r="R22" s="34">
        <f t="shared" si="1"/>
        <v>2416</v>
      </c>
      <c r="S22" s="39">
        <f>'Access-Nov'!N21</f>
        <v>2002.1</v>
      </c>
      <c r="T22" s="35">
        <f t="shared" si="2"/>
        <v>0.828683774834437</v>
      </c>
      <c r="U22" s="34">
        <f>'Access-Nov'!O21</f>
        <v>2002.1</v>
      </c>
      <c r="V22" s="35">
        <f t="shared" si="3"/>
        <v>0.828683774834437</v>
      </c>
      <c r="W22" s="34">
        <f>'Access-Nov'!P21</f>
        <v>2002.1</v>
      </c>
      <c r="X22" s="35">
        <f t="shared" si="4"/>
        <v>0.828683774834437</v>
      </c>
    </row>
    <row r="23" spans="1:24" ht="25.5" customHeight="1" x14ac:dyDescent="0.2">
      <c r="A23" s="31" t="str">
        <f>+'Access-Nov'!A22</f>
        <v>12104</v>
      </c>
      <c r="B23" s="32" t="str">
        <f>+'Access-Nov'!B22</f>
        <v>TRIBUNAL REGIONAL FEDERAL DA 3A. REGIAO</v>
      </c>
      <c r="C23" s="31" t="str">
        <f>CONCATENATE('Access-Nov'!C22,".",'Access-Nov'!D22)</f>
        <v>02.122</v>
      </c>
      <c r="D23" s="31" t="str">
        <f>CONCATENATE('Access-Nov'!E22,".",'Access-Nov'!G22)</f>
        <v>0569.3600</v>
      </c>
      <c r="E23" s="32" t="str">
        <f>+'Access-Nov'!F22</f>
        <v>PRESTACAO JURISDICIONAL NA JUSTICA FEDERAL</v>
      </c>
      <c r="F23" s="32" t="str">
        <f>+'Access-Nov'!H22</f>
        <v>REFORMA DO EDIFICIO-SEDE DO TRIBUNAL REGIONAL FEDERAL DA 3.</v>
      </c>
      <c r="G23" s="31" t="str">
        <f>IF('Access-Nov'!I22="1","F","S")</f>
        <v>F</v>
      </c>
      <c r="H23" s="31" t="str">
        <f>+'Access-Nov'!J22</f>
        <v>0181</v>
      </c>
      <c r="I23" s="32" t="str">
        <f>+'Access-Nov'!K22</f>
        <v>RECURSOS DE CONVENIOS</v>
      </c>
      <c r="J23" s="31" t="str">
        <f>+'Access-Nov'!L22</f>
        <v>4</v>
      </c>
      <c r="K23" s="50"/>
      <c r="L23" s="50"/>
      <c r="M23" s="50"/>
      <c r="N23" s="50">
        <f t="shared" si="0"/>
        <v>0</v>
      </c>
      <c r="O23" s="50"/>
      <c r="P23" s="34">
        <f>'Access-Nov'!M22</f>
        <v>0</v>
      </c>
      <c r="Q23" s="34"/>
      <c r="R23" s="34">
        <f t="shared" si="1"/>
        <v>0</v>
      </c>
      <c r="S23" s="39">
        <f>'Access-Nov'!N22</f>
        <v>0</v>
      </c>
      <c r="T23" s="35">
        <f t="shared" si="2"/>
        <v>0</v>
      </c>
      <c r="U23" s="34">
        <f>'Access-Nov'!O22</f>
        <v>0</v>
      </c>
      <c r="V23" s="35">
        <f t="shared" si="3"/>
        <v>0</v>
      </c>
      <c r="W23" s="34">
        <f>'Access-Nov'!P22</f>
        <v>0</v>
      </c>
      <c r="X23" s="35">
        <f t="shared" si="4"/>
        <v>0</v>
      </c>
    </row>
    <row r="24" spans="1:24" ht="25.5" customHeight="1" x14ac:dyDescent="0.2">
      <c r="A24" s="31" t="str">
        <f>+'Access-Nov'!A23</f>
        <v>12104</v>
      </c>
      <c r="B24" s="32" t="str">
        <f>+'Access-Nov'!B23</f>
        <v>TRIBUNAL REGIONAL FEDERAL DA 3A. REGIAO</v>
      </c>
      <c r="C24" s="31" t="str">
        <f>CONCATENATE('Access-Nov'!C23,".",'Access-Nov'!D23)</f>
        <v>02.126</v>
      </c>
      <c r="D24" s="31" t="str">
        <f>CONCATENATE('Access-Nov'!E23,".",'Access-Nov'!G23)</f>
        <v>0569.151W</v>
      </c>
      <c r="E24" s="32" t="str">
        <f>+'Access-Nov'!F23</f>
        <v>PRESTACAO JURISDICIONAL NA JUSTICA FEDERAL</v>
      </c>
      <c r="F24" s="32" t="str">
        <f>+'Access-Nov'!H23</f>
        <v>DESENVOLVIMENTO E IMPLANTACAO DO SISTEMA PROCESSO JUDICIAL E</v>
      </c>
      <c r="G24" s="31" t="str">
        <f>IF('Access-Nov'!I23="1","F","S")</f>
        <v>F</v>
      </c>
      <c r="H24" s="31" t="str">
        <f>+'Access-Nov'!J23</f>
        <v>0100</v>
      </c>
      <c r="I24" s="32" t="str">
        <f>+'Access-Nov'!K23</f>
        <v>RECURSOS ORDINARIOS</v>
      </c>
      <c r="J24" s="31" t="str">
        <f>+'Access-Nov'!L23</f>
        <v>3</v>
      </c>
      <c r="K24" s="50"/>
      <c r="L24" s="50"/>
      <c r="M24" s="50"/>
      <c r="N24" s="50">
        <f t="shared" si="0"/>
        <v>0</v>
      </c>
      <c r="O24" s="50"/>
      <c r="P24" s="34">
        <f>'Access-Nov'!M23</f>
        <v>298198</v>
      </c>
      <c r="Q24" s="34"/>
      <c r="R24" s="34">
        <f t="shared" si="1"/>
        <v>298198</v>
      </c>
      <c r="S24" s="39">
        <f>'Access-Nov'!N23</f>
        <v>254983.67</v>
      </c>
      <c r="T24" s="35">
        <f t="shared" si="2"/>
        <v>0.855081757758268</v>
      </c>
      <c r="U24" s="34">
        <f>'Access-Nov'!O23</f>
        <v>145776.43</v>
      </c>
      <c r="V24" s="35">
        <f t="shared" si="3"/>
        <v>0.4888578394221289</v>
      </c>
      <c r="W24" s="34">
        <f>'Access-Nov'!P23</f>
        <v>145776.43</v>
      </c>
      <c r="X24" s="35">
        <f t="shared" si="4"/>
        <v>0.4888578394221289</v>
      </c>
    </row>
    <row r="25" spans="1:24" ht="25.5" customHeight="1" x14ac:dyDescent="0.2">
      <c r="A25" s="31" t="str">
        <f>+'Access-Nov'!A24</f>
        <v>12104</v>
      </c>
      <c r="B25" s="32" t="str">
        <f>+'Access-Nov'!B24</f>
        <v>TRIBUNAL REGIONAL FEDERAL DA 3A. REGIAO</v>
      </c>
      <c r="C25" s="31" t="str">
        <f>CONCATENATE('Access-Nov'!C24,".",'Access-Nov'!D24)</f>
        <v>02.131</v>
      </c>
      <c r="D25" s="31" t="str">
        <f>CONCATENATE('Access-Nov'!E24,".",'Access-Nov'!G24)</f>
        <v>0569.2549</v>
      </c>
      <c r="E25" s="32" t="str">
        <f>+'Access-Nov'!F24</f>
        <v>PRESTACAO JURISDICIONAL NA JUSTICA FEDERAL</v>
      </c>
      <c r="F25" s="32" t="str">
        <f>+'Access-Nov'!H24</f>
        <v>COMUNICACAO E DIVULGACAO INSTITUCIONAL</v>
      </c>
      <c r="G25" s="31" t="str">
        <f>IF('Access-Nov'!I24="1","F","S")</f>
        <v>F</v>
      </c>
      <c r="H25" s="31" t="str">
        <f>+'Access-Nov'!J24</f>
        <v>0100</v>
      </c>
      <c r="I25" s="32" t="str">
        <f>+'Access-Nov'!K24</f>
        <v>RECURSOS ORDINARIOS</v>
      </c>
      <c r="J25" s="31" t="str">
        <f>+'Access-Nov'!L24</f>
        <v>3</v>
      </c>
      <c r="K25" s="50"/>
      <c r="L25" s="50"/>
      <c r="M25" s="50"/>
      <c r="N25" s="50">
        <f t="shared" si="0"/>
        <v>0</v>
      </c>
      <c r="O25" s="50"/>
      <c r="P25" s="34">
        <f>'Access-Nov'!M24</f>
        <v>347480</v>
      </c>
      <c r="Q25" s="34"/>
      <c r="R25" s="34">
        <f t="shared" si="1"/>
        <v>347480</v>
      </c>
      <c r="S25" s="39">
        <f>'Access-Nov'!N24</f>
        <v>323455.84000000003</v>
      </c>
      <c r="T25" s="35">
        <f t="shared" si="2"/>
        <v>0.93086174743870154</v>
      </c>
      <c r="U25" s="34">
        <f>'Access-Nov'!O24</f>
        <v>222375.89</v>
      </c>
      <c r="V25" s="35">
        <f t="shared" si="3"/>
        <v>0.63996745136410738</v>
      </c>
      <c r="W25" s="34">
        <f>'Access-Nov'!P24</f>
        <v>181943.91</v>
      </c>
      <c r="X25" s="35">
        <f t="shared" si="4"/>
        <v>0.5236097329342696</v>
      </c>
    </row>
    <row r="26" spans="1:24" ht="25.5" customHeight="1" x14ac:dyDescent="0.2">
      <c r="A26" s="31" t="str">
        <f>+'Access-Nov'!A25</f>
        <v>12104</v>
      </c>
      <c r="B26" s="32" t="str">
        <f>+'Access-Nov'!B25</f>
        <v>TRIBUNAL REGIONAL FEDERAL DA 3A. REGIAO</v>
      </c>
      <c r="C26" s="31" t="str">
        <f>CONCATENATE('Access-Nov'!C25,".",'Access-Nov'!D25)</f>
        <v>02.301</v>
      </c>
      <c r="D26" s="31" t="str">
        <f>CONCATENATE('Access-Nov'!E25,".",'Access-Nov'!G25)</f>
        <v>0569.2004</v>
      </c>
      <c r="E26" s="32" t="str">
        <f>+'Access-Nov'!F25</f>
        <v>PRESTACAO JURISDICIONAL NA JUSTICA FEDERAL</v>
      </c>
      <c r="F26" s="32" t="str">
        <f>+'Access-Nov'!H25</f>
        <v>ASSISTENCIA MEDICA E ODONTOLOGICA AOS SERVIDORES CIVIS, EMPR</v>
      </c>
      <c r="G26" s="31" t="str">
        <f>IF('Access-Nov'!I25="1","F","S")</f>
        <v>S</v>
      </c>
      <c r="H26" s="31" t="str">
        <f>+'Access-Nov'!J25</f>
        <v>0100</v>
      </c>
      <c r="I26" s="32" t="str">
        <f>+'Access-Nov'!K25</f>
        <v>RECURSOS ORDINARIOS</v>
      </c>
      <c r="J26" s="31" t="str">
        <f>+'Access-Nov'!L25</f>
        <v>4</v>
      </c>
      <c r="K26" s="50"/>
      <c r="L26" s="50"/>
      <c r="M26" s="50"/>
      <c r="N26" s="50">
        <f t="shared" si="0"/>
        <v>0</v>
      </c>
      <c r="O26" s="50"/>
      <c r="P26" s="34">
        <f>'Access-Nov'!M25</f>
        <v>15000</v>
      </c>
      <c r="Q26" s="34"/>
      <c r="R26" s="34">
        <f t="shared" si="1"/>
        <v>15000</v>
      </c>
      <c r="S26" s="39">
        <f>'Access-Nov'!N25</f>
        <v>0</v>
      </c>
      <c r="T26" s="35">
        <f t="shared" si="2"/>
        <v>0</v>
      </c>
      <c r="U26" s="34">
        <f>'Access-Nov'!O25</f>
        <v>0</v>
      </c>
      <c r="V26" s="35">
        <f t="shared" si="3"/>
        <v>0</v>
      </c>
      <c r="W26" s="34">
        <f>'Access-Nov'!P25</f>
        <v>0</v>
      </c>
      <c r="X26" s="35">
        <f t="shared" si="4"/>
        <v>0</v>
      </c>
    </row>
    <row r="27" spans="1:24" ht="25.5" customHeight="1" x14ac:dyDescent="0.2">
      <c r="A27" s="31" t="str">
        <f>+'Access-Nov'!A26</f>
        <v>12104</v>
      </c>
      <c r="B27" s="32" t="str">
        <f>+'Access-Nov'!B26</f>
        <v>TRIBUNAL REGIONAL FEDERAL DA 3A. REGIAO</v>
      </c>
      <c r="C27" s="31" t="str">
        <f>CONCATENATE('Access-Nov'!C26,".",'Access-Nov'!D26)</f>
        <v>02.301</v>
      </c>
      <c r="D27" s="31" t="str">
        <f>CONCATENATE('Access-Nov'!E26,".",'Access-Nov'!G26)</f>
        <v>0569.2004</v>
      </c>
      <c r="E27" s="32" t="str">
        <f>+'Access-Nov'!F26</f>
        <v>PRESTACAO JURISDICIONAL NA JUSTICA FEDERAL</v>
      </c>
      <c r="F27" s="32" t="str">
        <f>+'Access-Nov'!H26</f>
        <v>ASSISTENCIA MEDICA E ODONTOLOGICA AOS SERVIDORES CIVIS, EMPR</v>
      </c>
      <c r="G27" s="31" t="str">
        <f>IF('Access-Nov'!I26="1","F","S")</f>
        <v>S</v>
      </c>
      <c r="H27" s="31" t="str">
        <f>+'Access-Nov'!J26</f>
        <v>0100</v>
      </c>
      <c r="I27" s="32" t="str">
        <f>+'Access-Nov'!K26</f>
        <v>RECURSOS ORDINARIOS</v>
      </c>
      <c r="J27" s="31" t="str">
        <f>+'Access-Nov'!L26</f>
        <v>3</v>
      </c>
      <c r="K27" s="50"/>
      <c r="L27" s="50"/>
      <c r="M27" s="50"/>
      <c r="N27" s="50">
        <f t="shared" si="0"/>
        <v>0</v>
      </c>
      <c r="O27" s="50"/>
      <c r="P27" s="34">
        <f>'Access-Nov'!M26</f>
        <v>12814608</v>
      </c>
      <c r="Q27" s="34"/>
      <c r="R27" s="34">
        <f t="shared" si="1"/>
        <v>12814608</v>
      </c>
      <c r="S27" s="39">
        <f>'Access-Nov'!N26</f>
        <v>12800766.949999999</v>
      </c>
      <c r="T27" s="35">
        <f t="shared" si="2"/>
        <v>0.99891990063215352</v>
      </c>
      <c r="U27" s="34">
        <f>'Access-Nov'!O26</f>
        <v>10458743.779999999</v>
      </c>
      <c r="V27" s="35">
        <f t="shared" si="3"/>
        <v>0.81615791758905143</v>
      </c>
      <c r="W27" s="34">
        <f>'Access-Nov'!P26</f>
        <v>10458743.779999999</v>
      </c>
      <c r="X27" s="35">
        <f t="shared" si="4"/>
        <v>0.81615791758905143</v>
      </c>
    </row>
    <row r="28" spans="1:24" ht="25.5" customHeight="1" x14ac:dyDescent="0.2">
      <c r="A28" s="31" t="str">
        <f>+'Access-Nov'!A27</f>
        <v>12104</v>
      </c>
      <c r="B28" s="32" t="str">
        <f>+'Access-Nov'!B27</f>
        <v>TRIBUNAL REGIONAL FEDERAL DA 3A. REGIAO</v>
      </c>
      <c r="C28" s="31" t="str">
        <f>CONCATENATE('Access-Nov'!C27,".",'Access-Nov'!D27)</f>
        <v>02.331</v>
      </c>
      <c r="D28" s="31" t="str">
        <f>CONCATENATE('Access-Nov'!E27,".",'Access-Nov'!G27)</f>
        <v>0569.00M1</v>
      </c>
      <c r="E28" s="32" t="str">
        <f>+'Access-Nov'!F27</f>
        <v>PRESTACAO JURISDICIONAL NA JUSTICA FEDERAL</v>
      </c>
      <c r="F28" s="32" t="str">
        <f>+'Access-Nov'!H27</f>
        <v>BENEFICIOS ASSISTENCIAIS DECORRENTES DO AUXILIO-FUNERAL E NA</v>
      </c>
      <c r="G28" s="31" t="str">
        <f>IF('Access-Nov'!I27="1","F","S")</f>
        <v>F</v>
      </c>
      <c r="H28" s="31" t="str">
        <f>+'Access-Nov'!J27</f>
        <v>0100</v>
      </c>
      <c r="I28" s="32" t="str">
        <f>+'Access-Nov'!K27</f>
        <v>RECURSOS ORDINARIOS</v>
      </c>
      <c r="J28" s="31" t="str">
        <f>+'Access-Nov'!L27</f>
        <v>3</v>
      </c>
      <c r="K28" s="50"/>
      <c r="L28" s="50"/>
      <c r="M28" s="50"/>
      <c r="N28" s="50">
        <f t="shared" si="0"/>
        <v>0</v>
      </c>
      <c r="O28" s="50"/>
      <c r="P28" s="34">
        <f>'Access-Nov'!M27</f>
        <v>114519.44</v>
      </c>
      <c r="Q28" s="34"/>
      <c r="R28" s="34">
        <f t="shared" si="1"/>
        <v>114519.44</v>
      </c>
      <c r="S28" s="34">
        <f>'Access-Nov'!N27</f>
        <v>114519.44</v>
      </c>
      <c r="T28" s="35">
        <f t="shared" si="2"/>
        <v>1</v>
      </c>
      <c r="U28" s="34">
        <f>'Access-Nov'!O27</f>
        <v>114519.44</v>
      </c>
      <c r="V28" s="35">
        <f t="shared" si="3"/>
        <v>1</v>
      </c>
      <c r="W28" s="34">
        <f>'Access-Nov'!P27</f>
        <v>114519.44</v>
      </c>
      <c r="X28" s="35">
        <f t="shared" si="4"/>
        <v>1</v>
      </c>
    </row>
    <row r="29" spans="1:24" ht="25.5" customHeight="1" x14ac:dyDescent="0.2">
      <c r="A29" s="31" t="str">
        <f>+'Access-Nov'!A28</f>
        <v>12104</v>
      </c>
      <c r="B29" s="32" t="str">
        <f>+'Access-Nov'!B28</f>
        <v>TRIBUNAL REGIONAL FEDERAL DA 3A. REGIAO</v>
      </c>
      <c r="C29" s="31" t="str">
        <f>CONCATENATE('Access-Nov'!C28,".",'Access-Nov'!D28)</f>
        <v>02.331</v>
      </c>
      <c r="D29" s="31" t="str">
        <f>CONCATENATE('Access-Nov'!E28,".",'Access-Nov'!G28)</f>
        <v>0569.2010</v>
      </c>
      <c r="E29" s="32" t="str">
        <f>+'Access-Nov'!F28</f>
        <v>PRESTACAO JURISDICIONAL NA JUSTICA FEDERAL</v>
      </c>
      <c r="F29" s="32" t="str">
        <f>+'Access-Nov'!H28</f>
        <v>ASSISTENCIA PRE-ESCOLAR AOS DEPENDENTES DOS SERVIDORES CIVIS</v>
      </c>
      <c r="G29" s="31" t="str">
        <f>IF('Access-Nov'!I28="1","F","S")</f>
        <v>F</v>
      </c>
      <c r="H29" s="31" t="str">
        <f>+'Access-Nov'!J28</f>
        <v>0100</v>
      </c>
      <c r="I29" s="32" t="str">
        <f>+'Access-Nov'!K28</f>
        <v>RECURSOS ORDINARIOS</v>
      </c>
      <c r="J29" s="31" t="str">
        <f>+'Access-Nov'!L28</f>
        <v>3</v>
      </c>
      <c r="K29" s="50"/>
      <c r="L29" s="50"/>
      <c r="M29" s="50"/>
      <c r="N29" s="50">
        <f t="shared" si="0"/>
        <v>0</v>
      </c>
      <c r="O29" s="50"/>
      <c r="P29" s="34">
        <f>'Access-Nov'!M28</f>
        <v>1935153</v>
      </c>
      <c r="Q29" s="34"/>
      <c r="R29" s="34">
        <f t="shared" si="1"/>
        <v>1935153</v>
      </c>
      <c r="S29" s="34">
        <f>'Access-Nov'!N28</f>
        <v>1935127.72</v>
      </c>
      <c r="T29" s="35">
        <f t="shared" si="2"/>
        <v>0.99998693643344994</v>
      </c>
      <c r="U29" s="34">
        <f>'Access-Nov'!O28</f>
        <v>1758402.36</v>
      </c>
      <c r="V29" s="35">
        <f t="shared" si="3"/>
        <v>0.90866322197779714</v>
      </c>
      <c r="W29" s="34">
        <f>'Access-Nov'!P28</f>
        <v>1758402.36</v>
      </c>
      <c r="X29" s="35">
        <f t="shared" si="4"/>
        <v>0.90866322197779714</v>
      </c>
    </row>
    <row r="30" spans="1:24" ht="25.5" customHeight="1" x14ac:dyDescent="0.2">
      <c r="A30" s="31" t="str">
        <f>+'Access-Nov'!A29</f>
        <v>12104</v>
      </c>
      <c r="B30" s="32" t="str">
        <f>+'Access-Nov'!B29</f>
        <v>TRIBUNAL REGIONAL FEDERAL DA 3A. REGIAO</v>
      </c>
      <c r="C30" s="31" t="str">
        <f>CONCATENATE('Access-Nov'!C29,".",'Access-Nov'!D29)</f>
        <v>02.331</v>
      </c>
      <c r="D30" s="31" t="str">
        <f>CONCATENATE('Access-Nov'!E29,".",'Access-Nov'!G29)</f>
        <v>0569.2011</v>
      </c>
      <c r="E30" s="32" t="str">
        <f>+'Access-Nov'!F29</f>
        <v>PRESTACAO JURISDICIONAL NA JUSTICA FEDERAL</v>
      </c>
      <c r="F30" s="32" t="str">
        <f>+'Access-Nov'!H29</f>
        <v>AUXILIO-TRANSPORTE AOS SERVIDORES CIVIS, EMPREGADOS E MILITA</v>
      </c>
      <c r="G30" s="31" t="str">
        <f>IF('Access-Nov'!I29="1","F","S")</f>
        <v>F</v>
      </c>
      <c r="H30" s="31" t="str">
        <f>+'Access-Nov'!J29</f>
        <v>0100</v>
      </c>
      <c r="I30" s="32" t="str">
        <f>+'Access-Nov'!K29</f>
        <v>RECURSOS ORDINARIOS</v>
      </c>
      <c r="J30" s="31" t="str">
        <f>+'Access-Nov'!L29</f>
        <v>3</v>
      </c>
      <c r="K30" s="50"/>
      <c r="L30" s="50"/>
      <c r="M30" s="50"/>
      <c r="N30" s="50">
        <f t="shared" si="0"/>
        <v>0</v>
      </c>
      <c r="O30" s="50"/>
      <c r="P30" s="34">
        <f>'Access-Nov'!M29</f>
        <v>1158028</v>
      </c>
      <c r="Q30" s="34"/>
      <c r="R30" s="34">
        <f t="shared" si="1"/>
        <v>1158028</v>
      </c>
      <c r="S30" s="34">
        <f>'Access-Nov'!N29</f>
        <v>1158028</v>
      </c>
      <c r="T30" s="35">
        <f t="shared" si="2"/>
        <v>1</v>
      </c>
      <c r="U30" s="34">
        <f>'Access-Nov'!O29</f>
        <v>1025976.86</v>
      </c>
      <c r="V30" s="35">
        <f t="shared" si="3"/>
        <v>0.88596895757270122</v>
      </c>
      <c r="W30" s="34">
        <f>'Access-Nov'!P29</f>
        <v>1025976.86</v>
      </c>
      <c r="X30" s="35">
        <f t="shared" si="4"/>
        <v>0.88596895757270122</v>
      </c>
    </row>
    <row r="31" spans="1:24" ht="25.5" customHeight="1" x14ac:dyDescent="0.2">
      <c r="A31" s="31" t="str">
        <f>+'Access-Nov'!A30</f>
        <v>12104</v>
      </c>
      <c r="B31" s="32" t="str">
        <f>+'Access-Nov'!B30</f>
        <v>TRIBUNAL REGIONAL FEDERAL DA 3A. REGIAO</v>
      </c>
      <c r="C31" s="31" t="str">
        <f>CONCATENATE('Access-Nov'!C30,".",'Access-Nov'!D30)</f>
        <v>02.331</v>
      </c>
      <c r="D31" s="31" t="str">
        <f>CONCATENATE('Access-Nov'!E30,".",'Access-Nov'!G30)</f>
        <v>0569.2012</v>
      </c>
      <c r="E31" s="32" t="str">
        <f>+'Access-Nov'!F30</f>
        <v>PRESTACAO JURISDICIONAL NA JUSTICA FEDERAL</v>
      </c>
      <c r="F31" s="32" t="str">
        <f>+'Access-Nov'!H30</f>
        <v>AUXILIO-ALIMENTACAO AOS SERVIDORES CIVIS, EMPREGADOS E MILIT</v>
      </c>
      <c r="G31" s="31" t="str">
        <f>IF('Access-Nov'!I30="1","F","S")</f>
        <v>F</v>
      </c>
      <c r="H31" s="31" t="str">
        <f>+'Access-Nov'!J30</f>
        <v>0100</v>
      </c>
      <c r="I31" s="32" t="str">
        <f>+'Access-Nov'!K30</f>
        <v>RECURSOS ORDINARIOS</v>
      </c>
      <c r="J31" s="31" t="str">
        <f>+'Access-Nov'!L30</f>
        <v>3</v>
      </c>
      <c r="K31" s="50"/>
      <c r="L31" s="50"/>
      <c r="M31" s="50"/>
      <c r="N31" s="50">
        <f t="shared" si="0"/>
        <v>0</v>
      </c>
      <c r="O31" s="50"/>
      <c r="P31" s="34">
        <f>'Access-Nov'!M30</f>
        <v>18281471</v>
      </c>
      <c r="Q31" s="34"/>
      <c r="R31" s="34">
        <f t="shared" si="1"/>
        <v>18281471</v>
      </c>
      <c r="S31" s="34">
        <f>'Access-Nov'!N30</f>
        <v>18281471</v>
      </c>
      <c r="T31" s="35">
        <f t="shared" si="2"/>
        <v>1</v>
      </c>
      <c r="U31" s="34">
        <f>'Access-Nov'!O30</f>
        <v>16567907.130000001</v>
      </c>
      <c r="V31" s="35">
        <f t="shared" si="3"/>
        <v>0.9062677248455554</v>
      </c>
      <c r="W31" s="34">
        <f>'Access-Nov'!P30</f>
        <v>16567907.130000001</v>
      </c>
      <c r="X31" s="35">
        <f t="shared" si="4"/>
        <v>0.9062677248455554</v>
      </c>
    </row>
    <row r="32" spans="1:24" ht="25.5" customHeight="1" x14ac:dyDescent="0.2">
      <c r="A32" s="31" t="str">
        <f>+'Access-Nov'!A31</f>
        <v>12104</v>
      </c>
      <c r="B32" s="32" t="str">
        <f>+'Access-Nov'!B31</f>
        <v>TRIBUNAL REGIONAL FEDERAL DA 3A. REGIAO</v>
      </c>
      <c r="C32" s="31" t="str">
        <f>CONCATENATE('Access-Nov'!C31,".",'Access-Nov'!D31)</f>
        <v>09.272</v>
      </c>
      <c r="D32" s="31" t="str">
        <f>CONCATENATE('Access-Nov'!E31,".",'Access-Nov'!G31)</f>
        <v>0089.0181</v>
      </c>
      <c r="E32" s="32" t="str">
        <f>+'Access-Nov'!F31</f>
        <v>PREVIDENCIA DE INATIVOS E PENSIONISTAS DA UNIAO</v>
      </c>
      <c r="F32" s="32" t="str">
        <f>+'Access-Nov'!H31</f>
        <v>APOSENTADORIAS E PENSOES - SERVIDORES CIVIS</v>
      </c>
      <c r="G32" s="31" t="str">
        <f>IF('Access-Nov'!I31="1","F","S")</f>
        <v>S</v>
      </c>
      <c r="H32" s="31" t="str">
        <f>+'Access-Nov'!J31</f>
        <v>0100</v>
      </c>
      <c r="I32" s="32" t="str">
        <f>+'Access-Nov'!K31</f>
        <v>RECURSOS ORDINARIOS</v>
      </c>
      <c r="J32" s="31" t="str">
        <f>+'Access-Nov'!L31</f>
        <v>1</v>
      </c>
      <c r="K32" s="50"/>
      <c r="L32" s="50"/>
      <c r="M32" s="50"/>
      <c r="N32" s="50">
        <f t="shared" si="0"/>
        <v>0</v>
      </c>
      <c r="O32" s="50"/>
      <c r="P32" s="34">
        <f>'Access-Nov'!M31</f>
        <v>5850480.6600000001</v>
      </c>
      <c r="Q32" s="34"/>
      <c r="R32" s="34">
        <f t="shared" si="1"/>
        <v>5850480.6600000001</v>
      </c>
      <c r="S32" s="34">
        <f>'Access-Nov'!N31</f>
        <v>5850480.6600000001</v>
      </c>
      <c r="T32" s="35">
        <f t="shared" si="2"/>
        <v>1</v>
      </c>
      <c r="U32" s="34">
        <f>'Access-Nov'!O31</f>
        <v>5850480.6600000001</v>
      </c>
      <c r="V32" s="35">
        <f t="shared" si="3"/>
        <v>1</v>
      </c>
      <c r="W32" s="34">
        <f>'Access-Nov'!P31</f>
        <v>5850480.6600000001</v>
      </c>
      <c r="X32" s="35">
        <f t="shared" si="4"/>
        <v>1</v>
      </c>
    </row>
    <row r="33" spans="1:24" ht="25.5" customHeight="1" x14ac:dyDescent="0.2">
      <c r="A33" s="31" t="str">
        <f>+'Access-Nov'!A32</f>
        <v>12104</v>
      </c>
      <c r="B33" s="32" t="str">
        <f>+'Access-Nov'!B32</f>
        <v>TRIBUNAL REGIONAL FEDERAL DA 3A. REGIAO</v>
      </c>
      <c r="C33" s="31" t="str">
        <f>CONCATENATE('Access-Nov'!C32,".",'Access-Nov'!D32)</f>
        <v>09.272</v>
      </c>
      <c r="D33" s="31" t="str">
        <f>CONCATENATE('Access-Nov'!E32,".",'Access-Nov'!G32)</f>
        <v>0089.0181</v>
      </c>
      <c r="E33" s="32" t="str">
        <f>+'Access-Nov'!F32</f>
        <v>PREVIDENCIA DE INATIVOS E PENSIONISTAS DA UNIAO</v>
      </c>
      <c r="F33" s="32" t="str">
        <f>+'Access-Nov'!H32</f>
        <v>APOSENTADORIAS E PENSOES - SERVIDORES CIVIS</v>
      </c>
      <c r="G33" s="31" t="str">
        <f>IF('Access-Nov'!I32="1","F","S")</f>
        <v>S</v>
      </c>
      <c r="H33" s="31" t="str">
        <f>+'Access-Nov'!J32</f>
        <v>0156</v>
      </c>
      <c r="I33" s="32" t="str">
        <f>+'Access-Nov'!K32</f>
        <v>CONTRIBUICAO PLANO SEGURIDADE SOCIAL SERVIDOR</v>
      </c>
      <c r="J33" s="31" t="str">
        <f>+'Access-Nov'!L32</f>
        <v>1</v>
      </c>
      <c r="K33" s="50"/>
      <c r="L33" s="50"/>
      <c r="M33" s="50"/>
      <c r="N33" s="50">
        <f>+K33+L33-M33</f>
        <v>0</v>
      </c>
      <c r="O33" s="50"/>
      <c r="P33" s="34">
        <f>'Access-Nov'!M32</f>
        <v>28900000</v>
      </c>
      <c r="Q33" s="34"/>
      <c r="R33" s="34">
        <f>N33-O33+P33</f>
        <v>28900000</v>
      </c>
      <c r="S33" s="34">
        <f>'Access-Nov'!N32</f>
        <v>28900000</v>
      </c>
      <c r="T33" s="35">
        <f>IF(R33&gt;0,S33/R33,0)</f>
        <v>1</v>
      </c>
      <c r="U33" s="34">
        <f>'Access-Nov'!O32</f>
        <v>28900000</v>
      </c>
      <c r="V33" s="35">
        <f>IF(R33&gt;0,U33/R33,0)</f>
        <v>1</v>
      </c>
      <c r="W33" s="34">
        <f>'Access-Nov'!P32</f>
        <v>28900000</v>
      </c>
      <c r="X33" s="35">
        <f>IF(R33&gt;0,W33/R33,0)</f>
        <v>1</v>
      </c>
    </row>
    <row r="34" spans="1:24" ht="25.5" customHeight="1" thickBot="1" x14ac:dyDescent="0.25">
      <c r="A34" s="31" t="str">
        <f>+'Access-Nov'!A33</f>
        <v>12104</v>
      </c>
      <c r="B34" s="32" t="str">
        <f>+'Access-Nov'!B33</f>
        <v>TRIBUNAL REGIONAL FEDERAL DA 3A. REGIAO</v>
      </c>
      <c r="C34" s="31" t="str">
        <f>CONCATENATE('Access-Nov'!C33,".",'Access-Nov'!D33)</f>
        <v>09.272</v>
      </c>
      <c r="D34" s="31" t="str">
        <f>CONCATENATE('Access-Nov'!E33,".",'Access-Nov'!G33)</f>
        <v>0089.0181</v>
      </c>
      <c r="E34" s="32" t="str">
        <f>+'Access-Nov'!F33</f>
        <v>PREVIDENCIA DE INATIVOS E PENSIONISTAS DA UNIAO</v>
      </c>
      <c r="F34" s="32" t="str">
        <f>+'Access-Nov'!H33</f>
        <v>APOSENTADORIAS E PENSOES - SERVIDORES CIVIS</v>
      </c>
      <c r="G34" s="31" t="str">
        <f>IF('Access-Nov'!I33="1","F","S")</f>
        <v>S</v>
      </c>
      <c r="H34" s="31" t="str">
        <f>+'Access-Nov'!J33</f>
        <v>0169</v>
      </c>
      <c r="I34" s="32" t="str">
        <f>+'Access-Nov'!K33</f>
        <v>CONTRIB.PATRONAL P/PLANO DE SEGURID.SOC.SERV.</v>
      </c>
      <c r="J34" s="31" t="str">
        <f>+'Access-Nov'!L33</f>
        <v>1</v>
      </c>
      <c r="K34" s="50"/>
      <c r="L34" s="50"/>
      <c r="M34" s="50"/>
      <c r="N34" s="50">
        <f>+K34+L34-M34</f>
        <v>0</v>
      </c>
      <c r="O34" s="50"/>
      <c r="P34" s="34">
        <f>'Access-Nov'!M33</f>
        <v>46000000</v>
      </c>
      <c r="Q34" s="34"/>
      <c r="R34" s="34">
        <f>N34-O34+P34</f>
        <v>46000000</v>
      </c>
      <c r="S34" s="34">
        <f>'Access-Nov'!N33</f>
        <v>45999795.579999998</v>
      </c>
      <c r="T34" s="35">
        <f>IF(R34&gt;0,S34/R34,0)</f>
        <v>0.99999555608695645</v>
      </c>
      <c r="U34" s="34">
        <f>'Access-Nov'!O33</f>
        <v>45999795.579999998</v>
      </c>
      <c r="V34" s="35">
        <f>IF(R34&gt;0,U34/R34,0)</f>
        <v>0.99999555608695645</v>
      </c>
      <c r="W34" s="34">
        <f>'Access-Nov'!P33</f>
        <v>45734936.450000003</v>
      </c>
      <c r="X34" s="35">
        <f>IF(R34&gt;0,W34/R34,0)</f>
        <v>0.99423774891304351</v>
      </c>
    </row>
    <row r="35" spans="1:24" ht="25.5" customHeight="1" thickBot="1" x14ac:dyDescent="0.25">
      <c r="A35" s="68" t="s">
        <v>114</v>
      </c>
      <c r="B35" s="69"/>
      <c r="C35" s="69"/>
      <c r="D35" s="69"/>
      <c r="E35" s="69"/>
      <c r="F35" s="69"/>
      <c r="G35" s="69"/>
      <c r="H35" s="69"/>
      <c r="I35" s="69"/>
      <c r="J35" s="70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551602216.01999998</v>
      </c>
      <c r="Q35" s="52">
        <f>SUM(Q10:Q34)</f>
        <v>0</v>
      </c>
      <c r="R35" s="52">
        <f>SUM(R10:R34)</f>
        <v>551602216.01999998</v>
      </c>
      <c r="S35" s="52">
        <f>SUM(S10:S34)</f>
        <v>548487833.67000008</v>
      </c>
      <c r="T35" s="43">
        <f t="shared" si="2"/>
        <v>0.99435393430347097</v>
      </c>
      <c r="U35" s="52">
        <f>SUM(U10:U34)</f>
        <v>534500156.35000002</v>
      </c>
      <c r="V35" s="43">
        <f t="shared" si="3"/>
        <v>0.96899566540287452</v>
      </c>
      <c r="W35" s="52">
        <f>SUM(W10:W34)</f>
        <v>531519667</v>
      </c>
      <c r="X35" s="43">
        <f t="shared" si="4"/>
        <v>0.96359233440920078</v>
      </c>
    </row>
    <row r="36" spans="1:24" ht="25.5" customHeight="1" x14ac:dyDescent="0.2">
      <c r="A36" s="7" t="s">
        <v>115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116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40" spans="1:24" ht="25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 t="s">
        <v>16</v>
      </c>
      <c r="O40"/>
      <c r="P40" s="54">
        <f>SUM(P10:P34)</f>
        <v>551602216.01999998</v>
      </c>
      <c r="Q40" s="54"/>
      <c r="R40" s="54">
        <f>SUM(R10:R34)</f>
        <v>551602216.01999998</v>
      </c>
      <c r="S40" s="54">
        <f>SUM(S10:S34)</f>
        <v>548487833.67000008</v>
      </c>
      <c r="T40" s="54"/>
      <c r="U40" s="54">
        <f>SUM(U10:U34)</f>
        <v>534500156.35000002</v>
      </c>
      <c r="V40" s="54"/>
      <c r="W40" s="54">
        <f>SUM(W10:W34)</f>
        <v>531519667</v>
      </c>
      <c r="X40" s="38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134</v>
      </c>
      <c r="O41"/>
      <c r="P41" s="37">
        <f>550513094.02+1089122</f>
        <v>551602216.01999998</v>
      </c>
      <c r="Q41" s="37"/>
      <c r="R41" s="37">
        <f>550513094.02+1089122</f>
        <v>551602216.01999998</v>
      </c>
      <c r="S41" s="37">
        <f>548120248.43+367585.24</f>
        <v>548487833.66999996</v>
      </c>
      <c r="T41" s="37"/>
      <c r="U41" s="37">
        <f>534222734.54+277421.81</f>
        <v>534500156.35000002</v>
      </c>
      <c r="V41" s="37"/>
      <c r="W41" s="37">
        <f>531242245.19+277421.81</f>
        <v>531519667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17</v>
      </c>
      <c r="O42"/>
      <c r="P42" s="37">
        <f>+P40-P41</f>
        <v>0</v>
      </c>
      <c r="Q42" s="37"/>
      <c r="R42" s="37">
        <f>+R40-R41</f>
        <v>0</v>
      </c>
      <c r="S42" s="37">
        <f>+S40-S41</f>
        <v>0</v>
      </c>
      <c r="T42" s="37"/>
      <c r="U42" s="37">
        <f>+U40-U41</f>
        <v>0</v>
      </c>
      <c r="V42" s="37"/>
      <c r="W42" s="37">
        <f>+W40-W41</f>
        <v>0</v>
      </c>
      <c r="X42" s="38"/>
    </row>
    <row r="43" spans="1:24" ht="25.5" customHeight="1" x14ac:dyDescent="0.2">
      <c r="P43" s="42"/>
      <c r="Q43" s="41"/>
      <c r="R43" s="42"/>
      <c r="S43" s="41"/>
      <c r="T43" s="42"/>
      <c r="U43" s="40"/>
      <c r="V43" s="40"/>
      <c r="W43" s="40"/>
    </row>
  </sheetData>
  <mergeCells count="17">
    <mergeCell ref="J8:J9"/>
    <mergeCell ref="A35:J3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28" zoomScale="70" zoomScaleNormal="70" zoomScaleSheetLayoutView="70" workbookViewId="0">
      <selection activeCell="P33" sqref="P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42705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+'Access-Dez'!A9</f>
        <v>12104</v>
      </c>
      <c r="B10" s="25" t="str">
        <f>+'Access-Dez'!B9</f>
        <v>TRIBUNAL REGIONAL FEDERAL DA 3A. REGIAO</v>
      </c>
      <c r="C10" s="26" t="str">
        <f>CONCATENATE('Access-Dez'!C9,".",'Access-Dez'!D9)</f>
        <v>02.061</v>
      </c>
      <c r="D10" s="26" t="str">
        <f>CONCATENATE('Access-Dez'!E9,".",'Access-Dez'!G9)</f>
        <v>0569.4224</v>
      </c>
      <c r="E10" s="25" t="str">
        <f>+'Access-Dez'!F9</f>
        <v>PRESTACAO JURISDICIONAL NA JUSTICA FEDERAL</v>
      </c>
      <c r="F10" s="27" t="str">
        <f>+'Access-Dez'!H9</f>
        <v>ASSISTENCIA JURIDICA A PESSOAS CARENTES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3</v>
      </c>
      <c r="K10" s="47"/>
      <c r="L10" s="48"/>
      <c r="M10" s="48"/>
      <c r="N10" s="49">
        <f>+K10+L10-M10</f>
        <v>0</v>
      </c>
      <c r="O10" s="47"/>
      <c r="P10" s="29">
        <f>'Access-Dez'!M9</f>
        <v>15000</v>
      </c>
      <c r="Q10" s="29"/>
      <c r="R10" s="29">
        <f>N10-O10+P10</f>
        <v>15000</v>
      </c>
      <c r="S10" s="29">
        <f>'Access-Dez'!N9</f>
        <v>528.12</v>
      </c>
      <c r="T10" s="44">
        <f>IF(R10&gt;0,S10/R10,0)</f>
        <v>3.5208000000000003E-2</v>
      </c>
      <c r="U10" s="29">
        <f>'Access-Dez'!O9</f>
        <v>528.12</v>
      </c>
      <c r="V10" s="30">
        <f>IF(R10&gt;0,U10/R10,0)</f>
        <v>3.5208000000000003E-2</v>
      </c>
      <c r="W10" s="29">
        <f>'Access-Dez'!P9</f>
        <v>528.12</v>
      </c>
      <c r="X10" s="30">
        <f>IF(R10&gt;0,W10/R10,0)</f>
        <v>3.5208000000000003E-2</v>
      </c>
    </row>
    <row r="11" spans="1:24" ht="25.5" customHeight="1" x14ac:dyDescent="0.2">
      <c r="A11" s="31" t="str">
        <f>+'Access-Dez'!A10</f>
        <v>12104</v>
      </c>
      <c r="B11" s="32" t="str">
        <f>+'Access-Dez'!B10</f>
        <v>TRIBUNAL REGIONAL FEDERAL DA 3A. REGIAO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0100</v>
      </c>
      <c r="I11" s="32" t="str">
        <f>+'Access-Dez'!K10</f>
        <v>RECURSOS ORDINARIOS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1598387</v>
      </c>
      <c r="Q11" s="34"/>
      <c r="R11" s="34">
        <f t="shared" ref="R11:R32" si="1">N11-O11+P11</f>
        <v>1598387</v>
      </c>
      <c r="S11" s="34">
        <f>'Access-Dez'!N10</f>
        <v>1592571.88</v>
      </c>
      <c r="T11" s="35">
        <f t="shared" ref="T11:T35" si="2">IF(R11&gt;0,S11/R11,0)</f>
        <v>0.99636188232261647</v>
      </c>
      <c r="U11" s="34">
        <f>'Access-Dez'!O10</f>
        <v>214212.75</v>
      </c>
      <c r="V11" s="35">
        <f t="shared" ref="V11:V35" si="3">IF(R11&gt;0,U11/R11,0)</f>
        <v>0.13401807572258784</v>
      </c>
      <c r="W11" s="34">
        <f>'Access-Dez'!P10</f>
        <v>214212.75</v>
      </c>
      <c r="X11" s="35">
        <f t="shared" ref="X11:X35" si="4">IF(R11&gt;0,W11/R11,0)</f>
        <v>0.13401807572258784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0569.4257</v>
      </c>
      <c r="E12" s="32" t="str">
        <f>+'Access-Dez'!F11</f>
        <v>PRESTACAO JURISDICIONAL NA JUSTICA FEDERAL</v>
      </c>
      <c r="F12" s="32" t="str">
        <f>+'Access-Dez'!H11</f>
        <v>JULGAMENTO DE CAUSAS NA JUSTICA FEDERAL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41622626</v>
      </c>
      <c r="Q12" s="34"/>
      <c r="R12" s="34">
        <f t="shared" si="1"/>
        <v>41622626</v>
      </c>
      <c r="S12" s="39">
        <f>'Access-Dez'!N11</f>
        <v>41620090.789999999</v>
      </c>
      <c r="T12" s="35">
        <f t="shared" si="2"/>
        <v>0.99993909058020514</v>
      </c>
      <c r="U12" s="34">
        <f>'Access-Dez'!O11</f>
        <v>38559636.310000002</v>
      </c>
      <c r="V12" s="35">
        <f t="shared" si="3"/>
        <v>0.92641046506772551</v>
      </c>
      <c r="W12" s="34">
        <f>'Access-Dez'!P11</f>
        <v>38559636.310000002</v>
      </c>
      <c r="X12" s="35">
        <f t="shared" si="4"/>
        <v>0.92641046506772551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0127</v>
      </c>
      <c r="I13" s="32" t="str">
        <f>+'Access-Dez'!K12</f>
        <v>CUSTAS E EMOLUMENTOS - PODER JUDICIARIO</v>
      </c>
      <c r="J13" s="31" t="str">
        <f>+'Access-Dez'!L12</f>
        <v>3</v>
      </c>
      <c r="K13" s="34"/>
      <c r="L13" s="34"/>
      <c r="M13" s="34"/>
      <c r="N13" s="50">
        <f t="shared" si="0"/>
        <v>0</v>
      </c>
      <c r="O13" s="34"/>
      <c r="P13" s="34">
        <f>'Access-Dez'!M12</f>
        <v>6513643</v>
      </c>
      <c r="Q13" s="34"/>
      <c r="R13" s="34">
        <f t="shared" si="1"/>
        <v>6513643</v>
      </c>
      <c r="S13" s="39">
        <f>'Access-Dez'!N12</f>
        <v>6513643</v>
      </c>
      <c r="T13" s="35">
        <f t="shared" si="2"/>
        <v>1</v>
      </c>
      <c r="U13" s="34">
        <f>'Access-Dez'!O12</f>
        <v>6170273.8799999999</v>
      </c>
      <c r="V13" s="35">
        <f t="shared" si="3"/>
        <v>0.94728462705125227</v>
      </c>
      <c r="W13" s="34">
        <f>'Access-Dez'!P12</f>
        <v>6170273.8799999999</v>
      </c>
      <c r="X13" s="35">
        <f t="shared" si="4"/>
        <v>0.94728462705125227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0150</v>
      </c>
      <c r="I14" s="32" t="str">
        <f>+'Access-Dez'!K13</f>
        <v>RECURSOS NAO-FINANCEIROS DIRETAM. ARRECADADOS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0</v>
      </c>
      <c r="Q14" s="34"/>
      <c r="R14" s="34">
        <f t="shared" si="1"/>
        <v>0</v>
      </c>
      <c r="S14" s="39">
        <f>'Access-Dez'!N13</f>
        <v>0</v>
      </c>
      <c r="T14" s="35">
        <f t="shared" si="2"/>
        <v>0</v>
      </c>
      <c r="U14" s="34">
        <f>'Access-Dez'!O13</f>
        <v>0</v>
      </c>
      <c r="V14" s="35">
        <f t="shared" si="3"/>
        <v>0</v>
      </c>
      <c r="W14" s="34">
        <f>'Access-Dez'!P13</f>
        <v>0</v>
      </c>
      <c r="X14" s="35">
        <f t="shared" si="4"/>
        <v>0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0181</v>
      </c>
      <c r="I15" s="32" t="str">
        <f>+'Access-Dez'!K14</f>
        <v>RECURSOS DE CONVENIOS</v>
      </c>
      <c r="J15" s="31" t="str">
        <f>+'Access-Dez'!L14</f>
        <v>4</v>
      </c>
      <c r="K15" s="50"/>
      <c r="L15" s="50"/>
      <c r="M15" s="50"/>
      <c r="N15" s="50">
        <f t="shared" si="0"/>
        <v>0</v>
      </c>
      <c r="O15" s="50"/>
      <c r="P15" s="34">
        <f>'Access-Dez'!M14</f>
        <v>924000</v>
      </c>
      <c r="Q15" s="34"/>
      <c r="R15" s="34">
        <f t="shared" si="1"/>
        <v>924000</v>
      </c>
      <c r="S15" s="39">
        <f>'Access-Dez'!N14</f>
        <v>924000</v>
      </c>
      <c r="T15" s="35">
        <f t="shared" si="2"/>
        <v>1</v>
      </c>
      <c r="U15" s="34">
        <f>'Access-Dez'!O14</f>
        <v>924000</v>
      </c>
      <c r="V15" s="35">
        <f t="shared" si="3"/>
        <v>1</v>
      </c>
      <c r="W15" s="34">
        <f>'Access-Dez'!P14</f>
        <v>924000</v>
      </c>
      <c r="X15" s="35">
        <f t="shared" si="4"/>
        <v>1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0181</v>
      </c>
      <c r="I16" s="32" t="str">
        <f>+'Access-Dez'!K15</f>
        <v>RECURSOS DE CONVENIOS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3458881</v>
      </c>
      <c r="Q16" s="34"/>
      <c r="R16" s="34">
        <f t="shared" si="1"/>
        <v>3458881</v>
      </c>
      <c r="S16" s="39">
        <f>'Access-Dez'!N15</f>
        <v>3458881</v>
      </c>
      <c r="T16" s="35">
        <f t="shared" si="2"/>
        <v>1</v>
      </c>
      <c r="U16" s="34">
        <f>'Access-Dez'!O15</f>
        <v>3306396.84</v>
      </c>
      <c r="V16" s="35">
        <f t="shared" si="3"/>
        <v>0.95591517603525533</v>
      </c>
      <c r="W16" s="34">
        <f>'Access-Dez'!P15</f>
        <v>3306396.84</v>
      </c>
      <c r="X16" s="35">
        <f t="shared" si="4"/>
        <v>0.95591517603525533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02.122</v>
      </c>
      <c r="D17" s="31" t="str">
        <f>CONCATENATE('Access-Dez'!E16,".",'Access-Dez'!G16)</f>
        <v>0569.09HB</v>
      </c>
      <c r="E17" s="32" t="str">
        <f>+'Access-Dez'!F16</f>
        <v>PRESTACAO JURISDICIONAL NA JUSTICA FEDERAL</v>
      </c>
      <c r="F17" s="32" t="str">
        <f>+'Access-Dez'!H16</f>
        <v>CONTRIBUICAO DA UNIAO, DE SUAS AUTARQUIAS E FUNDACOES PARA O</v>
      </c>
      <c r="G17" s="31" t="str">
        <f>IF('Access-Dez'!I16="1","F","S")</f>
        <v>F</v>
      </c>
      <c r="H17" s="31" t="str">
        <f>+'Access-Dez'!J16</f>
        <v>0100</v>
      </c>
      <c r="I17" s="32" t="str">
        <f>+'Access-Dez'!K16</f>
        <v>RECURSOS ORDINARIOS</v>
      </c>
      <c r="J17" s="31" t="str">
        <f>+'Access-Dez'!L16</f>
        <v>1</v>
      </c>
      <c r="K17" s="34"/>
      <c r="L17" s="34"/>
      <c r="M17" s="34"/>
      <c r="N17" s="50">
        <f t="shared" si="0"/>
        <v>0</v>
      </c>
      <c r="O17" s="34"/>
      <c r="P17" s="34">
        <f>'Access-Dez'!M16</f>
        <v>62813203.810000002</v>
      </c>
      <c r="Q17" s="34"/>
      <c r="R17" s="34">
        <f t="shared" si="1"/>
        <v>62813203.810000002</v>
      </c>
      <c r="S17" s="39">
        <f>'Access-Dez'!N16</f>
        <v>62812443.189999998</v>
      </c>
      <c r="T17" s="35">
        <f t="shared" si="2"/>
        <v>0.99998789076254879</v>
      </c>
      <c r="U17" s="34">
        <f>'Access-Dez'!O16</f>
        <v>62387633.119999997</v>
      </c>
      <c r="V17" s="35">
        <f t="shared" si="3"/>
        <v>0.99322482114927158</v>
      </c>
      <c r="W17" s="34">
        <f>'Access-Dez'!P16</f>
        <v>62387633.119999997</v>
      </c>
      <c r="X17" s="35">
        <f t="shared" si="4"/>
        <v>0.99322482114927158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02.122</v>
      </c>
      <c r="D18" s="31" t="str">
        <f>CONCATENATE('Access-Dez'!E17,".",'Access-Dez'!G17)</f>
        <v>0569.15HF</v>
      </c>
      <c r="E18" s="32" t="str">
        <f>+'Access-Dez'!F17</f>
        <v>PRESTACAO JURISDICIONAL NA JUSTICA FEDERAL</v>
      </c>
      <c r="F18" s="32" t="str">
        <f>+'Access-Dez'!H17</f>
        <v>AQUISICAO DE IMOVEIS PARA FUNCIONAMENTO DO TRF3 DA 3. REGIAO</v>
      </c>
      <c r="G18" s="31" t="str">
        <f>IF('Access-Dez'!I17="1","F","S")</f>
        <v>F</v>
      </c>
      <c r="H18" s="31" t="str">
        <f>+'Access-Dez'!J17</f>
        <v>0100</v>
      </c>
      <c r="I18" s="32" t="str">
        <f>+'Access-Dez'!K17</f>
        <v>RECURSOS ORDINARIOS</v>
      </c>
      <c r="J18" s="31" t="str">
        <f>+'Access-Dez'!L17</f>
        <v>5</v>
      </c>
      <c r="K18" s="50"/>
      <c r="L18" s="50"/>
      <c r="M18" s="50"/>
      <c r="N18" s="50">
        <f t="shared" si="0"/>
        <v>0</v>
      </c>
      <c r="O18" s="50"/>
      <c r="P18" s="34">
        <f>'Access-Dez'!M17</f>
        <v>0</v>
      </c>
      <c r="Q18" s="34"/>
      <c r="R18" s="34">
        <f t="shared" si="1"/>
        <v>0</v>
      </c>
      <c r="S18" s="39">
        <f>'Access-Dez'!N17</f>
        <v>0</v>
      </c>
      <c r="T18" s="35">
        <f t="shared" si="2"/>
        <v>0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0569.15HF</v>
      </c>
      <c r="E19" s="32" t="str">
        <f>+'Access-Dez'!F18</f>
        <v>PRESTACAO JURISDICIONAL NA JUSTICA FEDERAL</v>
      </c>
      <c r="F19" s="32" t="str">
        <f>+'Access-Dez'!H18</f>
        <v>AQUISICAO DE IMOVEIS PARA FUNCIONAMENTO DO TRF3 DA 3. REGIAO</v>
      </c>
      <c r="G19" s="31" t="str">
        <f>IF('Access-Dez'!I18="1","F","S")</f>
        <v>F</v>
      </c>
      <c r="H19" s="31" t="str">
        <f>+'Access-Dez'!J18</f>
        <v>0181</v>
      </c>
      <c r="I19" s="32" t="str">
        <f>+'Access-Dez'!K18</f>
        <v>RECURSOS DE CONVENIOS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0569.20TP</v>
      </c>
      <c r="E20" s="32" t="str">
        <f>+'Access-Dez'!F19</f>
        <v>PRESTACAO JURISDICIONAL NA JUSTICA FEDERAL</v>
      </c>
      <c r="F20" s="32" t="str">
        <f>+'Access-Dez'!H19</f>
        <v>PESSOAL ATIVO DA UNIAO</v>
      </c>
      <c r="G20" s="31" t="str">
        <f>IF('Access-Dez'!I19="1","F","S")</f>
        <v>F</v>
      </c>
      <c r="H20" s="31" t="str">
        <f>+'Access-Dez'!J19</f>
        <v>0100</v>
      </c>
      <c r="I20" s="32" t="str">
        <f>+'Access-Dez'!K19</f>
        <v>RECURSOS ORDINARIOS</v>
      </c>
      <c r="J20" s="31" t="str">
        <f>+'Access-Dez'!L19</f>
        <v>1</v>
      </c>
      <c r="K20" s="50"/>
      <c r="L20" s="50"/>
      <c r="M20" s="50"/>
      <c r="N20" s="50">
        <f t="shared" si="0"/>
        <v>0</v>
      </c>
      <c r="O20" s="50"/>
      <c r="P20" s="34">
        <f>'Access-Dez'!M19</f>
        <v>359139364</v>
      </c>
      <c r="Q20" s="34"/>
      <c r="R20" s="34">
        <f t="shared" si="1"/>
        <v>359139364</v>
      </c>
      <c r="S20" s="39">
        <f>'Access-Dez'!N19</f>
        <v>359132134.25</v>
      </c>
      <c r="T20" s="35">
        <f t="shared" si="2"/>
        <v>0.99997986923538684</v>
      </c>
      <c r="U20" s="34">
        <f>'Access-Dez'!O19</f>
        <v>356503602.25</v>
      </c>
      <c r="V20" s="35">
        <f t="shared" si="3"/>
        <v>0.99266089430954163</v>
      </c>
      <c r="W20" s="34">
        <f>'Access-Dez'!P19</f>
        <v>356061963.31999999</v>
      </c>
      <c r="X20" s="35">
        <f t="shared" si="4"/>
        <v>0.99143117967987493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0569.216H</v>
      </c>
      <c r="E21" s="32" t="str">
        <f>+'Access-Dez'!F20</f>
        <v>PRESTACAO JURISDICIONAL NA JUSTICA FEDERAL</v>
      </c>
      <c r="F21" s="32" t="str">
        <f>+'Access-Dez'!H20</f>
        <v>AJUDA DE CUSTO PARA MORADIA OU AUXILIO-MORADIA A AGENTES PUB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3</v>
      </c>
      <c r="K21" s="50"/>
      <c r="L21" s="50"/>
      <c r="M21" s="50"/>
      <c r="N21" s="50">
        <f t="shared" si="0"/>
        <v>0</v>
      </c>
      <c r="O21" s="50"/>
      <c r="P21" s="34">
        <f>'Access-Dez'!M20</f>
        <v>2285000</v>
      </c>
      <c r="Q21" s="34"/>
      <c r="R21" s="34">
        <f t="shared" si="1"/>
        <v>2285000</v>
      </c>
      <c r="S21" s="39">
        <f>'Access-Dez'!N20</f>
        <v>2270515.0299999998</v>
      </c>
      <c r="T21" s="35">
        <f t="shared" si="2"/>
        <v>0.99366084463894955</v>
      </c>
      <c r="U21" s="34">
        <f>'Access-Dez'!O20</f>
        <v>2270515.0299999998</v>
      </c>
      <c r="V21" s="35">
        <f t="shared" si="3"/>
        <v>0.99366084463894955</v>
      </c>
      <c r="W21" s="34">
        <f>'Access-Dez'!P20</f>
        <v>2270515.0299999998</v>
      </c>
      <c r="X21" s="35">
        <f t="shared" si="4"/>
        <v>0.99366084463894955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0569.3600</v>
      </c>
      <c r="E22" s="32" t="str">
        <f>+'Access-Dez'!F21</f>
        <v>PRESTACAO JURISDICIONAL NA JUSTICA FEDERAL</v>
      </c>
      <c r="F22" s="32" t="str">
        <f>+'Access-Dez'!H21</f>
        <v>REFORMA DO EDIFICIO-SEDE DO TRIBUNAL REGIONAL FEDERAL DA 3.</v>
      </c>
      <c r="G22" s="31" t="str">
        <f>IF('Access-Dez'!I21="1","F","S")</f>
        <v>F</v>
      </c>
      <c r="H22" s="31" t="str">
        <f>+'Access-Dez'!J21</f>
        <v>0100</v>
      </c>
      <c r="I22" s="32" t="str">
        <f>+'Access-Dez'!K21</f>
        <v>RECURSOS ORDINARIOS</v>
      </c>
      <c r="J22" s="31" t="str">
        <f>+'Access-Dez'!L21</f>
        <v>4</v>
      </c>
      <c r="K22" s="50"/>
      <c r="L22" s="50"/>
      <c r="M22" s="50"/>
      <c r="N22" s="50">
        <f t="shared" si="0"/>
        <v>0</v>
      </c>
      <c r="O22" s="50"/>
      <c r="P22" s="34">
        <f>'Access-Dez'!M21</f>
        <v>2416</v>
      </c>
      <c r="Q22" s="34"/>
      <c r="R22" s="34">
        <f t="shared" si="1"/>
        <v>2416</v>
      </c>
      <c r="S22" s="39">
        <f>'Access-Dez'!N21</f>
        <v>2002.1</v>
      </c>
      <c r="T22" s="35">
        <f t="shared" si="2"/>
        <v>0.828683774834437</v>
      </c>
      <c r="U22" s="34">
        <f>'Access-Dez'!O21</f>
        <v>2002.1</v>
      </c>
      <c r="V22" s="35">
        <f t="shared" si="3"/>
        <v>0.828683774834437</v>
      </c>
      <c r="W22" s="34">
        <f>'Access-Dez'!P21</f>
        <v>2002.1</v>
      </c>
      <c r="X22" s="35">
        <f t="shared" si="4"/>
        <v>0.828683774834437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0569.3600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0181</v>
      </c>
      <c r="I23" s="32" t="str">
        <f>+'Access-Dez'!K22</f>
        <v>RECURSOS DE CONVENIOS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02.126</v>
      </c>
      <c r="D24" s="31" t="str">
        <f>CONCATENATE('Access-Dez'!E23,".",'Access-Dez'!G23)</f>
        <v>0569.151W</v>
      </c>
      <c r="E24" s="32" t="str">
        <f>+'Access-Dez'!F23</f>
        <v>PRESTACAO JURISDICIONAL NA JUSTICA FEDERAL</v>
      </c>
      <c r="F24" s="32" t="str">
        <f>+'Access-Dez'!H23</f>
        <v>DESENVOLVIMENTO E IMPLANTACAO DO SISTEMA PROCESSO JUDICIAL E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3</v>
      </c>
      <c r="K24" s="50"/>
      <c r="L24" s="50"/>
      <c r="M24" s="50"/>
      <c r="N24" s="50">
        <f t="shared" si="0"/>
        <v>0</v>
      </c>
      <c r="O24" s="50"/>
      <c r="P24" s="34">
        <f>'Access-Dez'!M23</f>
        <v>298198</v>
      </c>
      <c r="Q24" s="34"/>
      <c r="R24" s="34">
        <f t="shared" si="1"/>
        <v>298198</v>
      </c>
      <c r="S24" s="39">
        <f>'Access-Dez'!N23</f>
        <v>298097.93</v>
      </c>
      <c r="T24" s="35">
        <f t="shared" si="2"/>
        <v>0.99966441760172764</v>
      </c>
      <c r="U24" s="34">
        <f>'Access-Dez'!O23</f>
        <v>298097.93</v>
      </c>
      <c r="V24" s="35">
        <f t="shared" si="3"/>
        <v>0.99966441760172764</v>
      </c>
      <c r="W24" s="34">
        <f>'Access-Dez'!P23</f>
        <v>298097.93</v>
      </c>
      <c r="X24" s="35">
        <f t="shared" si="4"/>
        <v>0.99966441760172764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02.131</v>
      </c>
      <c r="D25" s="31" t="str">
        <f>CONCATENATE('Access-Dez'!E24,".",'Access-Dez'!G24)</f>
        <v>0569.2549</v>
      </c>
      <c r="E25" s="32" t="str">
        <f>+'Access-Dez'!F24</f>
        <v>PRESTACAO JURISDICIONAL NA JUSTICA FEDERAL</v>
      </c>
      <c r="F25" s="32" t="str">
        <f>+'Access-Dez'!H24</f>
        <v>COMUNICACAO E DIVULGACAO INSTITUCIONAL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347480</v>
      </c>
      <c r="Q25" s="34"/>
      <c r="R25" s="34">
        <f t="shared" si="1"/>
        <v>347480</v>
      </c>
      <c r="S25" s="39">
        <f>'Access-Dez'!N24</f>
        <v>323455.84000000003</v>
      </c>
      <c r="T25" s="35">
        <f t="shared" si="2"/>
        <v>0.93086174743870154</v>
      </c>
      <c r="U25" s="34">
        <f>'Access-Dez'!O24</f>
        <v>288893.02</v>
      </c>
      <c r="V25" s="35">
        <f t="shared" si="3"/>
        <v>0.83139467019684588</v>
      </c>
      <c r="W25" s="34">
        <f>'Access-Dez'!P24</f>
        <v>288893.02</v>
      </c>
      <c r="X25" s="35">
        <f t="shared" si="4"/>
        <v>0.83139467019684588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02.301</v>
      </c>
      <c r="D26" s="31" t="str">
        <f>CONCATENATE('Access-Dez'!E25,".",'Access-Dez'!G25)</f>
        <v>0569.2004</v>
      </c>
      <c r="E26" s="32" t="str">
        <f>+'Access-Dez'!F25</f>
        <v>PRESTACAO JURISDICIONAL NA JUSTICA FEDERAL</v>
      </c>
      <c r="F26" s="32" t="str">
        <f>+'Access-Dez'!H25</f>
        <v>ASSISTENCIA MEDICA E ODONTOLOGICA AOS SERVIDORES CIVIS, EMPR</v>
      </c>
      <c r="G26" s="31" t="str">
        <f>IF('Access-Dez'!I25="1","F","S")</f>
        <v>S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4</v>
      </c>
      <c r="K26" s="50"/>
      <c r="L26" s="50"/>
      <c r="M26" s="50"/>
      <c r="N26" s="50">
        <f t="shared" si="0"/>
        <v>0</v>
      </c>
      <c r="O26" s="50"/>
      <c r="P26" s="34">
        <f>'Access-Dez'!M25</f>
        <v>15000</v>
      </c>
      <c r="Q26" s="34"/>
      <c r="R26" s="34">
        <f t="shared" si="1"/>
        <v>15000</v>
      </c>
      <c r="S26" s="39">
        <f>'Access-Dez'!N25</f>
        <v>11150</v>
      </c>
      <c r="T26" s="35">
        <f t="shared" si="2"/>
        <v>0.74333333333333329</v>
      </c>
      <c r="U26" s="34">
        <f>'Access-Dez'!O25</f>
        <v>0</v>
      </c>
      <c r="V26" s="35">
        <f t="shared" si="3"/>
        <v>0</v>
      </c>
      <c r="W26" s="34">
        <f>'Access-Dez'!P25</f>
        <v>0</v>
      </c>
      <c r="X26" s="35">
        <f t="shared" si="4"/>
        <v>0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02.301</v>
      </c>
      <c r="D27" s="31" t="str">
        <f>CONCATENATE('Access-Dez'!E26,".",'Access-Dez'!G26)</f>
        <v>0569.2004</v>
      </c>
      <c r="E27" s="32" t="str">
        <f>+'Access-Dez'!F26</f>
        <v>PRESTACAO JURISDICIONAL NA JUSTICA FEDERAL</v>
      </c>
      <c r="F27" s="32" t="str">
        <f>+'Access-Dez'!H26</f>
        <v>ASSISTENCIA MEDICA E ODONTOLOGICA AOS SERVIDORES CIVIS, EMPR</v>
      </c>
      <c r="G27" s="31" t="str">
        <f>IF('Access-Dez'!I26="1","F","S")</f>
        <v>S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12814608</v>
      </c>
      <c r="Q27" s="34"/>
      <c r="R27" s="34">
        <f t="shared" si="1"/>
        <v>12814608</v>
      </c>
      <c r="S27" s="39">
        <f>'Access-Dez'!N26</f>
        <v>12814608</v>
      </c>
      <c r="T27" s="35">
        <f t="shared" si="2"/>
        <v>1</v>
      </c>
      <c r="U27" s="34">
        <f>'Access-Dez'!O26</f>
        <v>12666257.57</v>
      </c>
      <c r="V27" s="35">
        <f t="shared" si="3"/>
        <v>0.98842333452572251</v>
      </c>
      <c r="W27" s="34">
        <f>'Access-Dez'!P26</f>
        <v>12666257.57</v>
      </c>
      <c r="X27" s="35">
        <f t="shared" si="4"/>
        <v>0.98842333452572251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02.331</v>
      </c>
      <c r="D28" s="31" t="str">
        <f>CONCATENATE('Access-Dez'!E27,".",'Access-Dez'!G27)</f>
        <v>0569.00M1</v>
      </c>
      <c r="E28" s="32" t="str">
        <f>+'Access-Dez'!F27</f>
        <v>PRESTACAO JURISDICIONAL NA JUSTICA FEDERAL</v>
      </c>
      <c r="F28" s="32" t="str">
        <f>+'Access-Dez'!H27</f>
        <v>BENEFICIOS ASSISTENCIAIS DECORRENTES DO AUXILIO-FUNERAL E NA</v>
      </c>
      <c r="G28" s="31" t="str">
        <f>IF('Access-Dez'!I27="1","F","S")</f>
        <v>F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3</v>
      </c>
      <c r="K28" s="50"/>
      <c r="L28" s="50"/>
      <c r="M28" s="50"/>
      <c r="N28" s="50">
        <f t="shared" si="0"/>
        <v>0</v>
      </c>
      <c r="O28" s="50"/>
      <c r="P28" s="34">
        <f>'Access-Dez'!M27</f>
        <v>115145.45</v>
      </c>
      <c r="Q28" s="34"/>
      <c r="R28" s="34">
        <f t="shared" si="1"/>
        <v>115145.45</v>
      </c>
      <c r="S28" s="34">
        <f>'Access-Dez'!N27</f>
        <v>115145.45</v>
      </c>
      <c r="T28" s="35">
        <f t="shared" si="2"/>
        <v>1</v>
      </c>
      <c r="U28" s="34">
        <f>'Access-Dez'!O27</f>
        <v>115145.45</v>
      </c>
      <c r="V28" s="35">
        <f t="shared" si="3"/>
        <v>1</v>
      </c>
      <c r="W28" s="34">
        <f>'Access-Dez'!P27</f>
        <v>115145.45</v>
      </c>
      <c r="X28" s="35">
        <f t="shared" si="4"/>
        <v>1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02.331</v>
      </c>
      <c r="D29" s="31" t="str">
        <f>CONCATENATE('Access-Dez'!E28,".",'Access-Dez'!G28)</f>
        <v>0569.2010</v>
      </c>
      <c r="E29" s="32" t="str">
        <f>+'Access-Dez'!F28</f>
        <v>PRESTACAO JURISDICIONAL NA JUSTICA FEDERAL</v>
      </c>
      <c r="F29" s="32" t="str">
        <f>+'Access-Dez'!H28</f>
        <v>ASSISTENCIA PRE-ESCOLAR AOS DEPENDENTES DOS SERVIDORES CIVIS</v>
      </c>
      <c r="G29" s="31" t="str">
        <f>IF('Access-Dez'!I28="1","F","S")</f>
        <v>F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1980893</v>
      </c>
      <c r="Q29" s="34"/>
      <c r="R29" s="34">
        <f t="shared" si="1"/>
        <v>1980893</v>
      </c>
      <c r="S29" s="34">
        <f>'Access-Dez'!N28</f>
        <v>1980867.72</v>
      </c>
      <c r="T29" s="35">
        <f t="shared" si="2"/>
        <v>0.99998723807898759</v>
      </c>
      <c r="U29" s="34">
        <f>'Access-Dez'!O28</f>
        <v>1952384.05</v>
      </c>
      <c r="V29" s="35">
        <f t="shared" si="3"/>
        <v>0.98560803132728525</v>
      </c>
      <c r="W29" s="34">
        <f>'Access-Dez'!P28</f>
        <v>1952384.05</v>
      </c>
      <c r="X29" s="35">
        <f t="shared" si="4"/>
        <v>0.98560803132728525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0569.2011</v>
      </c>
      <c r="E30" s="32" t="str">
        <f>+'Access-Dez'!F29</f>
        <v>PRESTACAO JURISDICIONAL NA JUSTICA FEDERAL</v>
      </c>
      <c r="F30" s="32" t="str">
        <f>+'Access-Dez'!H29</f>
        <v>AUXILIO-TRANSPORTE AOS SERVIDORES CIVIS, EMPREGADOS E MILITA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1162484</v>
      </c>
      <c r="Q30" s="34"/>
      <c r="R30" s="34">
        <f t="shared" si="1"/>
        <v>1162484</v>
      </c>
      <c r="S30" s="34">
        <f>'Access-Dez'!N29</f>
        <v>1127547.58</v>
      </c>
      <c r="T30" s="35">
        <f t="shared" si="2"/>
        <v>0.96994675195529578</v>
      </c>
      <c r="U30" s="34">
        <f>'Access-Dez'!O29</f>
        <v>1112003.58</v>
      </c>
      <c r="V30" s="35">
        <f t="shared" si="3"/>
        <v>0.95657538512358031</v>
      </c>
      <c r="W30" s="34">
        <f>'Access-Dez'!P29</f>
        <v>1112003.58</v>
      </c>
      <c r="X30" s="35">
        <f t="shared" si="4"/>
        <v>0.95657538512358031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0569.2012</v>
      </c>
      <c r="E31" s="32" t="str">
        <f>+'Access-Dez'!F30</f>
        <v>PRESTACAO JURISDICIONAL NA JUSTICA FEDERAL</v>
      </c>
      <c r="F31" s="32" t="str">
        <f>+'Access-Dez'!H30</f>
        <v>AUXILIO-ALIMENTACAO AOS SERVIDORES CIVIS, EMPREGADOS E MILIT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18281471</v>
      </c>
      <c r="Q31" s="34"/>
      <c r="R31" s="34">
        <f t="shared" si="1"/>
        <v>18281471</v>
      </c>
      <c r="S31" s="34">
        <f>'Access-Dez'!N30</f>
        <v>18178856.530000001</v>
      </c>
      <c r="T31" s="35">
        <f t="shared" si="2"/>
        <v>0.99438696864163723</v>
      </c>
      <c r="U31" s="34">
        <f>'Access-Dez'!O30</f>
        <v>18171070.719999999</v>
      </c>
      <c r="V31" s="35">
        <f t="shared" si="3"/>
        <v>0.99396108332857891</v>
      </c>
      <c r="W31" s="34">
        <f>'Access-Dez'!P30</f>
        <v>18171070.719999999</v>
      </c>
      <c r="X31" s="35">
        <f t="shared" si="4"/>
        <v>0.99396108332857891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09.272</v>
      </c>
      <c r="D32" s="31" t="str">
        <f>CONCATENATE('Access-Dez'!E31,".",'Access-Dez'!G31)</f>
        <v>0089.0181</v>
      </c>
      <c r="E32" s="32" t="str">
        <f>+'Access-Dez'!F31</f>
        <v>PREVIDENCIA DE INATIVOS E PENSIONISTAS DA UNIAO</v>
      </c>
      <c r="F32" s="32" t="str">
        <f>+'Access-Dez'!H31</f>
        <v>APOSENTADORIAS E PENSOES - SERVIDORES CIVIS</v>
      </c>
      <c r="G32" s="31" t="str">
        <f>IF('Access-Dez'!I31="1","F","S")</f>
        <v>S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1</v>
      </c>
      <c r="K32" s="50"/>
      <c r="L32" s="50"/>
      <c r="M32" s="50"/>
      <c r="N32" s="50">
        <f t="shared" si="0"/>
        <v>0</v>
      </c>
      <c r="O32" s="50"/>
      <c r="P32" s="34">
        <f>'Access-Dez'!M31</f>
        <v>14113761.83</v>
      </c>
      <c r="Q32" s="34"/>
      <c r="R32" s="34">
        <f t="shared" si="1"/>
        <v>14113761.83</v>
      </c>
      <c r="S32" s="34">
        <f>'Access-Dez'!N31</f>
        <v>14113761.83</v>
      </c>
      <c r="T32" s="35">
        <f t="shared" si="2"/>
        <v>1</v>
      </c>
      <c r="U32" s="34">
        <f>'Access-Dez'!O31</f>
        <v>14099319.35</v>
      </c>
      <c r="V32" s="35">
        <f t="shared" si="3"/>
        <v>0.99897670938662841</v>
      </c>
      <c r="W32" s="34">
        <f>'Access-Dez'!P31</f>
        <v>13861306.560000001</v>
      </c>
      <c r="X32" s="35">
        <f t="shared" si="4"/>
        <v>0.98211282909256803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09.272</v>
      </c>
      <c r="D33" s="31" t="str">
        <f>CONCATENATE('Access-Dez'!E32,".",'Access-Dez'!G32)</f>
        <v>0089.0181</v>
      </c>
      <c r="E33" s="32" t="str">
        <f>+'Access-Dez'!F32</f>
        <v>PREVIDENCIA DE INATIVOS E PENSIONISTAS DA UNIAO</v>
      </c>
      <c r="F33" s="32" t="str">
        <f>+'Access-Dez'!H32</f>
        <v>APOSENTADORIAS E PENSOES - SERVIDORES CIVIS</v>
      </c>
      <c r="G33" s="31" t="str">
        <f>IF('Access-Dez'!I32="1","F","S")</f>
        <v>S</v>
      </c>
      <c r="H33" s="31" t="str">
        <f>+'Access-Dez'!J32</f>
        <v>0156</v>
      </c>
      <c r="I33" s="32" t="str">
        <f>+'Access-Dez'!K32</f>
        <v>CONTRIBUICAO PLANO SEGURIDADE SOCIAL SERVIDOR</v>
      </c>
      <c r="J33" s="31" t="str">
        <f>+'Access-Dez'!L32</f>
        <v>1</v>
      </c>
      <c r="K33" s="50"/>
      <c r="L33" s="50"/>
      <c r="M33" s="50"/>
      <c r="N33" s="50">
        <f>+K33+L33-M33</f>
        <v>0</v>
      </c>
      <c r="O33" s="50"/>
      <c r="P33" s="34">
        <f>'Access-Dez'!M32</f>
        <v>28900000</v>
      </c>
      <c r="Q33" s="34"/>
      <c r="R33" s="34">
        <f>N33-O33+P33</f>
        <v>28900000</v>
      </c>
      <c r="S33" s="34">
        <f>'Access-Dez'!N32</f>
        <v>28900000</v>
      </c>
      <c r="T33" s="35">
        <f>IF(R33&gt;0,S33/R33,0)</f>
        <v>1</v>
      </c>
      <c r="U33" s="34">
        <f>'Access-Dez'!O32</f>
        <v>28900000</v>
      </c>
      <c r="V33" s="35">
        <f>IF(R33&gt;0,U33/R33,0)</f>
        <v>1</v>
      </c>
      <c r="W33" s="34">
        <f>'Access-Dez'!P32</f>
        <v>28900000</v>
      </c>
      <c r="X33" s="35">
        <f>IF(R33&gt;0,W33/R33,0)</f>
        <v>1</v>
      </c>
    </row>
    <row r="34" spans="1:24" ht="25.5" customHeight="1" thickBot="1" x14ac:dyDescent="0.25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09.272</v>
      </c>
      <c r="D34" s="31" t="str">
        <f>CONCATENATE('Access-Dez'!E33,".",'Access-Dez'!G33)</f>
        <v>0089.0181</v>
      </c>
      <c r="E34" s="32" t="str">
        <f>+'Access-Dez'!F33</f>
        <v>PREVIDENCIA DE INATIVOS E PENSIONISTAS DA UNIAO</v>
      </c>
      <c r="F34" s="32" t="str">
        <f>+'Access-Dez'!H33</f>
        <v>APOSENTADORIAS E PENSOES - SERVIDORES CIVIS</v>
      </c>
      <c r="G34" s="31" t="str">
        <f>IF('Access-Dez'!I33="1","F","S")</f>
        <v>S</v>
      </c>
      <c r="H34" s="31" t="str">
        <f>+'Access-Dez'!J33</f>
        <v>0169</v>
      </c>
      <c r="I34" s="32" t="str">
        <f>+'Access-Dez'!K33</f>
        <v>CONTRIB.PATRONAL P/PLANO DE SEGURID.SOC.SERV.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46000000</v>
      </c>
      <c r="Q34" s="34"/>
      <c r="R34" s="34">
        <f>N34-O34+P34</f>
        <v>46000000</v>
      </c>
      <c r="S34" s="34">
        <f>'Access-Dez'!N33</f>
        <v>45999795.579999998</v>
      </c>
      <c r="T34" s="35">
        <f>IF(R34&gt;0,S34/R34,0)</f>
        <v>0.99999555608695645</v>
      </c>
      <c r="U34" s="34">
        <f>'Access-Dez'!O33</f>
        <v>45999795.579999998</v>
      </c>
      <c r="V34" s="35">
        <f>IF(R34&gt;0,U34/R34,0)</f>
        <v>0.99999555608695645</v>
      </c>
      <c r="W34" s="34">
        <f>'Access-Dez'!P33</f>
        <v>45999795.579999998</v>
      </c>
      <c r="X34" s="35">
        <f>IF(R34&gt;0,W34/R34,0)</f>
        <v>0.99999555608695645</v>
      </c>
    </row>
    <row r="35" spans="1:24" ht="25.5" customHeight="1" thickBot="1" x14ac:dyDescent="0.25">
      <c r="A35" s="68" t="s">
        <v>114</v>
      </c>
      <c r="B35" s="69"/>
      <c r="C35" s="69"/>
      <c r="D35" s="69"/>
      <c r="E35" s="69"/>
      <c r="F35" s="69"/>
      <c r="G35" s="69"/>
      <c r="H35" s="69"/>
      <c r="I35" s="69"/>
      <c r="J35" s="70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602401562.08999991</v>
      </c>
      <c r="Q35" s="52">
        <f>SUM(Q10:Q34)</f>
        <v>0</v>
      </c>
      <c r="R35" s="52">
        <f>SUM(R10:R34)</f>
        <v>602401562.08999991</v>
      </c>
      <c r="S35" s="52">
        <f>SUM(S10:S34)</f>
        <v>602190095.82000005</v>
      </c>
      <c r="T35" s="43">
        <f t="shared" si="2"/>
        <v>0.99964896128544856</v>
      </c>
      <c r="U35" s="52">
        <f>SUM(U10:U34)</f>
        <v>593941767.64999998</v>
      </c>
      <c r="V35" s="43">
        <f t="shared" si="3"/>
        <v>0.98595655295008011</v>
      </c>
      <c r="W35" s="52">
        <f>SUM(W10:W34)</f>
        <v>593262115.92999995</v>
      </c>
      <c r="X35" s="43">
        <f t="shared" si="4"/>
        <v>0.98482831596868514</v>
      </c>
    </row>
    <row r="36" spans="1:24" ht="25.5" customHeight="1" x14ac:dyDescent="0.2">
      <c r="A36" s="7" t="s">
        <v>115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116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40" spans="1:24" ht="25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 t="s">
        <v>16</v>
      </c>
      <c r="O40"/>
      <c r="P40" s="54">
        <f>SUM(P10:P34)</f>
        <v>602401562.08999991</v>
      </c>
      <c r="Q40" s="54"/>
      <c r="R40" s="54">
        <f>SUM(R10:R34)</f>
        <v>602401562.08999991</v>
      </c>
      <c r="S40" s="54">
        <f>SUM(S10:S34)</f>
        <v>602190095.82000005</v>
      </c>
      <c r="T40" s="54"/>
      <c r="U40" s="54">
        <f>SUM(U10:U34)</f>
        <v>593941767.64999998</v>
      </c>
      <c r="V40" s="54"/>
      <c r="W40" s="54">
        <f>SUM(W10:W34)</f>
        <v>593262115.92999995</v>
      </c>
      <c r="X40" s="38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134</v>
      </c>
      <c r="O41"/>
      <c r="P41" s="37">
        <f>602095440.09+306122</f>
        <v>602401562.09000003</v>
      </c>
      <c r="Q41" s="37"/>
      <c r="R41" s="37">
        <f>602095440.09+306122</f>
        <v>602401562.09000003</v>
      </c>
      <c r="S41" s="37">
        <f>601885568.65+304527.17</f>
        <v>602190095.81999993</v>
      </c>
      <c r="T41" s="37"/>
      <c r="U41" s="37">
        <f>593637240.48+304527.17</f>
        <v>593941767.64999998</v>
      </c>
      <c r="V41" s="37"/>
      <c r="W41" s="37">
        <f>592957588.76+304527.17</f>
        <v>593262115.92999995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17</v>
      </c>
      <c r="O42"/>
      <c r="P42" s="37">
        <f>+P40-P41</f>
        <v>0</v>
      </c>
      <c r="Q42" s="37"/>
      <c r="R42" s="37">
        <f>+R40-R41</f>
        <v>0</v>
      </c>
      <c r="S42" s="37">
        <f>+S40-S41</f>
        <v>0</v>
      </c>
      <c r="T42" s="37"/>
      <c r="U42" s="37">
        <f>+U40-U41</f>
        <v>0</v>
      </c>
      <c r="V42" s="37"/>
      <c r="W42" s="37">
        <f>+W40-W41</f>
        <v>0</v>
      </c>
      <c r="X42" s="38"/>
    </row>
    <row r="43" spans="1:24" ht="25.5" customHeight="1" x14ac:dyDescent="0.2">
      <c r="P43" s="42"/>
      <c r="Q43" s="41"/>
      <c r="R43" s="42"/>
      <c r="S43" s="41"/>
      <c r="T43" s="42"/>
      <c r="U43" s="40"/>
      <c r="V43" s="40"/>
      <c r="W43" s="40"/>
    </row>
  </sheetData>
  <mergeCells count="17"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33" sqref="P33"/>
    </sheetView>
  </sheetViews>
  <sheetFormatPr defaultRowHeight="12.75" x14ac:dyDescent="0.2"/>
  <cols>
    <col min="13" max="16" width="16.140625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3" t="s">
        <v>137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127</v>
      </c>
      <c r="O6" t="s">
        <v>128</v>
      </c>
      <c r="P6" t="s">
        <v>129</v>
      </c>
    </row>
    <row r="7" spans="1:16" x14ac:dyDescent="0.2">
      <c r="M7" t="s">
        <v>33</v>
      </c>
      <c r="N7" t="s">
        <v>130</v>
      </c>
      <c r="O7" t="s">
        <v>131</v>
      </c>
      <c r="P7" t="s">
        <v>132</v>
      </c>
    </row>
    <row r="8" spans="1:16" x14ac:dyDescent="0.2">
      <c r="L8" t="s">
        <v>34</v>
      </c>
      <c r="M8" t="s">
        <v>133</v>
      </c>
      <c r="N8" t="s">
        <v>133</v>
      </c>
      <c r="O8" t="s">
        <v>133</v>
      </c>
      <c r="P8" t="s">
        <v>133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15000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2184875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43419953</v>
      </c>
      <c r="N11" s="5">
        <v>29334254.420000002</v>
      </c>
      <c r="O11" s="5">
        <v>823843.73</v>
      </c>
      <c r="P11" s="5">
        <v>343038.52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6790890</v>
      </c>
      <c r="N12" s="5">
        <v>6787594.9299999997</v>
      </c>
      <c r="O12" s="5">
        <v>308340.58</v>
      </c>
      <c r="P12" s="5">
        <v>92527.57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800000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77</v>
      </c>
      <c r="K14" t="s">
        <v>123</v>
      </c>
      <c r="L14" t="s">
        <v>15</v>
      </c>
      <c r="M14" s="5">
        <v>4951378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14</v>
      </c>
      <c r="M15" s="5">
        <v>175000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138</v>
      </c>
      <c r="H16" t="s">
        <v>139</v>
      </c>
      <c r="I16" t="s">
        <v>11</v>
      </c>
      <c r="J16" t="s">
        <v>20</v>
      </c>
      <c r="K16" t="s">
        <v>41</v>
      </c>
      <c r="L16" t="s">
        <v>13</v>
      </c>
      <c r="M16" s="5">
        <v>10000000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140</v>
      </c>
      <c r="K17" t="s">
        <v>141</v>
      </c>
      <c r="L17" t="s">
        <v>13</v>
      </c>
      <c r="M17" s="5">
        <v>10000000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142</v>
      </c>
      <c r="H18" t="s">
        <v>125</v>
      </c>
      <c r="I18" t="s">
        <v>11</v>
      </c>
      <c r="J18" t="s">
        <v>20</v>
      </c>
      <c r="K18" t="s">
        <v>41</v>
      </c>
      <c r="L18" t="s">
        <v>13</v>
      </c>
      <c r="M18" s="5">
        <v>9000000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77</v>
      </c>
      <c r="K19" t="s">
        <v>123</v>
      </c>
      <c r="L19" t="s">
        <v>13</v>
      </c>
      <c r="M19" s="5">
        <v>9000000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143</v>
      </c>
      <c r="H20" t="s">
        <v>56</v>
      </c>
      <c r="I20" t="s">
        <v>11</v>
      </c>
      <c r="J20" t="s">
        <v>20</v>
      </c>
      <c r="K20" t="s">
        <v>41</v>
      </c>
      <c r="L20" t="s">
        <v>15</v>
      </c>
      <c r="M20" s="5">
        <v>2500000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54</v>
      </c>
      <c r="H21" t="s">
        <v>118</v>
      </c>
      <c r="I21" t="s">
        <v>11</v>
      </c>
      <c r="J21" t="s">
        <v>20</v>
      </c>
      <c r="K21" t="s">
        <v>41</v>
      </c>
      <c r="L21" t="s">
        <v>11</v>
      </c>
      <c r="M21" s="5">
        <v>45065730.490000002</v>
      </c>
      <c r="N21" s="5">
        <v>42750746.630000003</v>
      </c>
      <c r="O21" s="5">
        <v>42708795.490000002</v>
      </c>
      <c r="P21" s="5">
        <v>41627416.350000001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126</v>
      </c>
      <c r="H22" t="s">
        <v>119</v>
      </c>
      <c r="I22" t="s">
        <v>11</v>
      </c>
      <c r="J22" t="s">
        <v>20</v>
      </c>
      <c r="K22" t="s">
        <v>41</v>
      </c>
      <c r="L22" t="s">
        <v>14</v>
      </c>
      <c r="M22" s="5">
        <v>2303742</v>
      </c>
      <c r="N22" s="5">
        <v>183864.66</v>
      </c>
      <c r="O22" s="5">
        <v>183864.66</v>
      </c>
      <c r="P22" s="5">
        <v>183864.66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660997</v>
      </c>
      <c r="N23" s="5">
        <v>373888</v>
      </c>
      <c r="O23" s="5">
        <v>5712.93</v>
      </c>
      <c r="P23" s="5">
        <v>5712.93</v>
      </c>
    </row>
    <row r="24" spans="1:16" x14ac:dyDescent="0.2">
      <c r="A24" t="s">
        <v>42</v>
      </c>
      <c r="B24" t="s">
        <v>43</v>
      </c>
      <c r="C24" t="s">
        <v>35</v>
      </c>
      <c r="D24" t="s">
        <v>57</v>
      </c>
      <c r="E24" t="s">
        <v>37</v>
      </c>
      <c r="F24" t="s">
        <v>38</v>
      </c>
      <c r="G24" t="s">
        <v>58</v>
      </c>
      <c r="H24" t="s">
        <v>59</v>
      </c>
      <c r="I24" t="s">
        <v>11</v>
      </c>
      <c r="J24" t="s">
        <v>20</v>
      </c>
      <c r="K24" t="s">
        <v>41</v>
      </c>
      <c r="L24" t="s">
        <v>14</v>
      </c>
      <c r="M24" s="5">
        <v>356345</v>
      </c>
    </row>
    <row r="25" spans="1:16" x14ac:dyDescent="0.2">
      <c r="A25" t="s">
        <v>42</v>
      </c>
      <c r="B25" t="s">
        <v>43</v>
      </c>
      <c r="C25" t="s">
        <v>35</v>
      </c>
      <c r="D25" t="s">
        <v>60</v>
      </c>
      <c r="E25" t="s">
        <v>37</v>
      </c>
      <c r="F25" t="s">
        <v>38</v>
      </c>
      <c r="G25" t="s">
        <v>61</v>
      </c>
      <c r="H25" t="s">
        <v>62</v>
      </c>
      <c r="I25" t="s">
        <v>63</v>
      </c>
      <c r="J25" t="s">
        <v>20</v>
      </c>
      <c r="K25" t="s">
        <v>41</v>
      </c>
      <c r="L25" t="s">
        <v>15</v>
      </c>
      <c r="M25" s="5">
        <v>15000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14</v>
      </c>
      <c r="M26" s="5">
        <v>11979420</v>
      </c>
      <c r="N26" s="5">
        <v>11878420</v>
      </c>
      <c r="O26" s="5">
        <v>42787.61</v>
      </c>
      <c r="P26" s="5">
        <v>42787.61</v>
      </c>
    </row>
    <row r="27" spans="1:16" x14ac:dyDescent="0.2">
      <c r="A27" t="s">
        <v>42</v>
      </c>
      <c r="B27" t="s">
        <v>43</v>
      </c>
      <c r="C27" t="s">
        <v>35</v>
      </c>
      <c r="D27" t="s">
        <v>64</v>
      </c>
      <c r="E27" t="s">
        <v>37</v>
      </c>
      <c r="F27" t="s">
        <v>38</v>
      </c>
      <c r="G27" t="s">
        <v>65</v>
      </c>
      <c r="H27" t="s">
        <v>66</v>
      </c>
      <c r="I27" t="s">
        <v>11</v>
      </c>
      <c r="J27" t="s">
        <v>20</v>
      </c>
      <c r="K27" t="s">
        <v>41</v>
      </c>
      <c r="L27" t="s">
        <v>14</v>
      </c>
      <c r="M27" s="5">
        <v>4532.1400000000003</v>
      </c>
      <c r="N27" s="5">
        <v>4532.1400000000003</v>
      </c>
      <c r="O27" s="5">
        <v>4532.1400000000003</v>
      </c>
      <c r="P27" s="5">
        <v>4532.1400000000003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67</v>
      </c>
      <c r="H28" t="s">
        <v>68</v>
      </c>
      <c r="I28" t="s">
        <v>11</v>
      </c>
      <c r="J28" t="s">
        <v>20</v>
      </c>
      <c r="K28" t="s">
        <v>41</v>
      </c>
      <c r="L28" t="s">
        <v>14</v>
      </c>
      <c r="M28" s="5">
        <v>2063448</v>
      </c>
      <c r="N28" s="5">
        <v>2063448</v>
      </c>
      <c r="O28" s="5">
        <v>169857</v>
      </c>
      <c r="P28" s="5">
        <v>169857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69</v>
      </c>
      <c r="H29" t="s">
        <v>70</v>
      </c>
      <c r="I29" t="s">
        <v>11</v>
      </c>
      <c r="J29" t="s">
        <v>20</v>
      </c>
      <c r="K29" t="s">
        <v>41</v>
      </c>
      <c r="L29" t="s">
        <v>14</v>
      </c>
      <c r="M29" s="5">
        <v>1485000</v>
      </c>
      <c r="N29" s="5">
        <v>1485000</v>
      </c>
      <c r="O29" s="5">
        <v>90455.56</v>
      </c>
      <c r="P29" s="5">
        <v>90455.56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71</v>
      </c>
      <c r="H30" t="s">
        <v>72</v>
      </c>
      <c r="I30" t="s">
        <v>11</v>
      </c>
      <c r="J30" t="s">
        <v>20</v>
      </c>
      <c r="K30" t="s">
        <v>41</v>
      </c>
      <c r="L30" t="s">
        <v>14</v>
      </c>
      <c r="M30" s="5">
        <v>19423248</v>
      </c>
      <c r="N30" s="5">
        <v>19423248</v>
      </c>
      <c r="O30" s="5">
        <v>1611773.2</v>
      </c>
      <c r="P30" s="5">
        <v>1611773.2</v>
      </c>
    </row>
    <row r="31" spans="1:16" x14ac:dyDescent="0.2">
      <c r="A31" t="s">
        <v>42</v>
      </c>
      <c r="B31" t="s">
        <v>43</v>
      </c>
      <c r="C31" t="s">
        <v>35</v>
      </c>
      <c r="D31" t="s">
        <v>144</v>
      </c>
      <c r="E31" t="s">
        <v>37</v>
      </c>
      <c r="F31" t="s">
        <v>38</v>
      </c>
      <c r="G31" t="s">
        <v>52</v>
      </c>
      <c r="H31" t="s">
        <v>53</v>
      </c>
      <c r="I31" t="s">
        <v>11</v>
      </c>
      <c r="J31" t="s">
        <v>20</v>
      </c>
      <c r="K31" t="s">
        <v>41</v>
      </c>
      <c r="L31" t="s">
        <v>11</v>
      </c>
      <c r="M31" s="5">
        <v>5264170.6500000004</v>
      </c>
      <c r="N31" s="5">
        <v>5264170.6500000004</v>
      </c>
      <c r="O31" s="5">
        <v>5260747.41</v>
      </c>
      <c r="P31" s="5">
        <v>5260747.41</v>
      </c>
    </row>
    <row r="32" spans="1:16" x14ac:dyDescent="0.2">
      <c r="A32" t="s">
        <v>42</v>
      </c>
      <c r="B32" t="s">
        <v>43</v>
      </c>
      <c r="C32" t="s">
        <v>73</v>
      </c>
      <c r="D32" t="s">
        <v>74</v>
      </c>
      <c r="E32" t="s">
        <v>75</v>
      </c>
      <c r="F32" t="s">
        <v>76</v>
      </c>
      <c r="G32" t="s">
        <v>77</v>
      </c>
      <c r="H32" t="s">
        <v>120</v>
      </c>
      <c r="I32" t="s">
        <v>63</v>
      </c>
      <c r="J32" t="s">
        <v>19</v>
      </c>
      <c r="K32" t="s">
        <v>79</v>
      </c>
      <c r="L32" t="s">
        <v>11</v>
      </c>
      <c r="M32" s="5">
        <v>11063941.060000001</v>
      </c>
      <c r="N32" s="5">
        <v>11063941.060000001</v>
      </c>
      <c r="O32" s="5">
        <v>11063941.060000001</v>
      </c>
      <c r="P32" s="5">
        <v>10797958.09</v>
      </c>
    </row>
    <row r="35" spans="13:16" x14ac:dyDescent="0.2">
      <c r="M35" s="56">
        <f>SUM(M9:M34)</f>
        <v>198522670.34</v>
      </c>
      <c r="N35" s="56">
        <f>SUM(N9:N34)</f>
        <v>130628108.49000001</v>
      </c>
      <c r="O35" s="56">
        <f>SUM(O9:O34)</f>
        <v>62274651.370000005</v>
      </c>
      <c r="P35" s="56">
        <f>SUM(P9:P34)</f>
        <v>60230671.040000007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3" zoomScaleNormal="100" workbookViewId="0">
      <selection activeCell="P33" sqref="P33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16" x14ac:dyDescent="0.2">
      <c r="A1" t="s">
        <v>121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">
      <c r="A3" t="s">
        <v>122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">
      <c r="A4" s="83" t="s">
        <v>145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/>
      <c r="P10"/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/>
      <c r="O11"/>
      <c r="P11"/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32799111.829999998</v>
      </c>
      <c r="O12" s="5">
        <v>3549183.28</v>
      </c>
      <c r="P12" s="5">
        <v>1504077.15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6787594.9299999997</v>
      </c>
      <c r="O13" s="5">
        <v>796424.97</v>
      </c>
      <c r="P13" s="5">
        <v>673139.53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  <c r="N14"/>
      <c r="O14"/>
      <c r="P14"/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  <c r="N15"/>
      <c r="O15"/>
      <c r="P15"/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  <c r="N16"/>
      <c r="O16"/>
      <c r="P16"/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20</v>
      </c>
      <c r="K17" t="s">
        <v>41</v>
      </c>
      <c r="L17" t="s">
        <v>13</v>
      </c>
      <c r="M17" s="5">
        <v>10000000</v>
      </c>
      <c r="N17"/>
      <c r="O17"/>
      <c r="P17"/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140</v>
      </c>
      <c r="K18" t="s">
        <v>141</v>
      </c>
      <c r="L18" t="s">
        <v>13</v>
      </c>
      <c r="M18" s="5">
        <v>10000000</v>
      </c>
      <c r="N18"/>
      <c r="O18"/>
      <c r="P18"/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9000000</v>
      </c>
      <c r="N19"/>
      <c r="O19"/>
      <c r="P19"/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  <c r="N20"/>
      <c r="O20"/>
      <c r="P20"/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143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  <c r="N21"/>
      <c r="O21"/>
      <c r="P21"/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72861762.409999996</v>
      </c>
      <c r="N22" s="5">
        <v>70546778.549999997</v>
      </c>
      <c r="O22" s="5">
        <v>70529506.689999998</v>
      </c>
      <c r="P22" s="5">
        <v>69445502.629999995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376305.46</v>
      </c>
      <c r="O23" s="5">
        <v>376305.46</v>
      </c>
      <c r="P23" s="5">
        <v>376305.46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373888.2</v>
      </c>
      <c r="O24" s="5">
        <v>48723.62</v>
      </c>
      <c r="P24" s="5">
        <v>48723.62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103971.17</v>
      </c>
      <c r="O25" s="5">
        <v>40431.980000000003</v>
      </c>
      <c r="P25"/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  <c r="N26"/>
      <c r="O26"/>
      <c r="P26"/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11878420</v>
      </c>
      <c r="O27" s="5">
        <v>1171164.01</v>
      </c>
      <c r="P27" s="5">
        <v>1171164.01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7036.18</v>
      </c>
      <c r="N28" s="5">
        <v>7036.18</v>
      </c>
      <c r="O28" s="5">
        <v>7036.18</v>
      </c>
      <c r="P28" s="5">
        <v>7036.18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340413</v>
      </c>
      <c r="P29" s="5">
        <v>340413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181811.62</v>
      </c>
      <c r="P30" s="5">
        <v>181811.62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3274376.47</v>
      </c>
      <c r="P31" s="5">
        <v>3274376.47</v>
      </c>
    </row>
    <row r="32" spans="1:16" x14ac:dyDescent="0.2">
      <c r="A32" t="s">
        <v>42</v>
      </c>
      <c r="B32" t="s">
        <v>43</v>
      </c>
      <c r="C32" t="s">
        <v>35</v>
      </c>
      <c r="D32" t="s">
        <v>144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10178653.92</v>
      </c>
      <c r="N32" s="5">
        <v>10178653.92</v>
      </c>
      <c r="O32" s="5">
        <v>10175230.68</v>
      </c>
      <c r="P32" s="5">
        <v>10175230.68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18616545.219999999</v>
      </c>
      <c r="N33" s="5">
        <v>18616545.219999999</v>
      </c>
      <c r="O33" s="5">
        <v>18616545.219999999</v>
      </c>
      <c r="P33" s="5">
        <v>18345545.829999998</v>
      </c>
    </row>
    <row r="34" spans="1:16" x14ac:dyDescent="0.2">
      <c r="M34" s="1">
        <f>SUM(M10:M33)</f>
        <v>238864222.72999999</v>
      </c>
      <c r="N34" s="1">
        <f>SUM(N10:N33)</f>
        <v>174655001.45999998</v>
      </c>
      <c r="O34" s="1">
        <f>SUM(O10:O33)</f>
        <v>109107153.18000001</v>
      </c>
      <c r="P34" s="1">
        <f>SUM(P10:P33)</f>
        <v>105543326.18000002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zoomScaleNormal="100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3" t="s">
        <v>146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14976.06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35137651.149999999</v>
      </c>
      <c r="O12" s="5">
        <v>6487187.7800000003</v>
      </c>
      <c r="P12" s="5">
        <v>5396199.5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1381131.07</v>
      </c>
      <c r="P13" s="5">
        <v>1257195.6399999999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140</v>
      </c>
      <c r="K18" t="s">
        <v>141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143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101141508.23</v>
      </c>
      <c r="N22" s="5">
        <v>98826524.370000005</v>
      </c>
      <c r="O22" s="5">
        <v>98810613.870000005</v>
      </c>
      <c r="P22" s="5">
        <v>97582879.239999995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570283.53</v>
      </c>
      <c r="O23" s="5">
        <v>570283.53</v>
      </c>
      <c r="P23" s="5">
        <v>570283.53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147191.20000000001</v>
      </c>
      <c r="P24" s="5">
        <v>147191.20000000001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80863.960000000006</v>
      </c>
      <c r="P25" s="5">
        <v>40431.980000000003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11883148.859999999</v>
      </c>
      <c r="O27" s="5">
        <v>2302124.58</v>
      </c>
      <c r="P27" s="5">
        <v>2302124.58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17478.87</v>
      </c>
      <c r="N28" s="5">
        <v>17478.87</v>
      </c>
      <c r="O28" s="5">
        <v>17478.87</v>
      </c>
      <c r="P28" s="5">
        <v>17478.87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513066</v>
      </c>
      <c r="P29" s="5">
        <v>513066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276274.31</v>
      </c>
      <c r="P30" s="5">
        <v>276274.31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4896034.54</v>
      </c>
      <c r="P31" s="5">
        <v>4896034.54</v>
      </c>
    </row>
    <row r="32" spans="1:16" x14ac:dyDescent="0.2">
      <c r="A32" t="s">
        <v>42</v>
      </c>
      <c r="B32" t="s">
        <v>43</v>
      </c>
      <c r="C32" t="s">
        <v>35</v>
      </c>
      <c r="D32" t="s">
        <v>144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15179588.43</v>
      </c>
      <c r="N32" s="5">
        <v>15179588.43</v>
      </c>
      <c r="O32" s="5">
        <v>15179588.43</v>
      </c>
      <c r="P32" s="5">
        <v>15179588.43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26134843.620000001</v>
      </c>
      <c r="N33" s="5">
        <v>26134843.620000001</v>
      </c>
      <c r="O33" s="5">
        <v>26134843.620000001</v>
      </c>
      <c r="P33" s="5">
        <v>25818328.399999999</v>
      </c>
    </row>
    <row r="35" spans="1:16" x14ac:dyDescent="0.2">
      <c r="M35" s="56">
        <f>SUM(M10:M34)</f>
        <v>251573644.15000004</v>
      </c>
      <c r="N35" s="56">
        <f>SUM(N10:N34)</f>
        <v>216977907.01999998</v>
      </c>
      <c r="O35" s="56">
        <f>SUM(O10:O34)</f>
        <v>156796681.76000002</v>
      </c>
      <c r="P35" s="56">
        <f>SUM(P10:P34)</f>
        <v>153997076.22000003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P33" sqref="P33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3" t="s">
        <v>147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47936.37</v>
      </c>
      <c r="O11" s="5">
        <v>624</v>
      </c>
      <c r="P11" s="5">
        <v>624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35762790.840000004</v>
      </c>
      <c r="O12" s="5">
        <v>9024270.7699999996</v>
      </c>
      <c r="P12" s="5">
        <v>7936103.71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2085482.6</v>
      </c>
      <c r="P13" s="5">
        <v>1957646.54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140</v>
      </c>
      <c r="K18" t="s">
        <v>141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143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130706578.38</v>
      </c>
      <c r="N22" s="5">
        <v>128391594.52</v>
      </c>
      <c r="O22" s="5">
        <v>128391594.52</v>
      </c>
      <c r="P22" s="5">
        <v>125875712.39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763526.44</v>
      </c>
      <c r="O23" s="5">
        <v>763526.44</v>
      </c>
      <c r="P23" s="5">
        <v>763526.44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201999.06</v>
      </c>
      <c r="P24" s="5">
        <v>201999.06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121295.94</v>
      </c>
      <c r="P25" s="5">
        <v>121295.94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11884083.810000001</v>
      </c>
      <c r="O27" s="5">
        <v>3240011.43</v>
      </c>
      <c r="P27" s="5">
        <v>3240011.43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21345.919999999998</v>
      </c>
      <c r="N28" s="5">
        <v>21345.919999999998</v>
      </c>
      <c r="O28" s="5">
        <v>21345.919999999998</v>
      </c>
      <c r="P28" s="5">
        <v>21345.919999999998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685020</v>
      </c>
      <c r="P29" s="5">
        <v>685020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370303.74</v>
      </c>
      <c r="P30" s="5">
        <v>370303.74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6507043.8499999996</v>
      </c>
      <c r="P31" s="5">
        <v>6507043.8499999996</v>
      </c>
    </row>
    <row r="32" spans="1:16" x14ac:dyDescent="0.2">
      <c r="A32" t="s">
        <v>42</v>
      </c>
      <c r="B32" t="s">
        <v>43</v>
      </c>
      <c r="C32" t="s">
        <v>35</v>
      </c>
      <c r="D32" t="s">
        <v>144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19990384.609999999</v>
      </c>
      <c r="N32" s="5">
        <v>19990384.609999999</v>
      </c>
      <c r="O32" s="5">
        <v>19990384.609999999</v>
      </c>
      <c r="P32" s="5">
        <v>19990384.609999999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33977229.509999998</v>
      </c>
      <c r="N33" s="5">
        <v>33977229.509999998</v>
      </c>
      <c r="O33" s="5">
        <v>33977229.509999998</v>
      </c>
      <c r="P33" s="5">
        <v>33657367.270000003</v>
      </c>
    </row>
    <row r="34" spans="1:16" x14ac:dyDescent="0.2">
      <c r="M34" s="56">
        <f>SUM(M10:M33)</f>
        <v>293795763.41999996</v>
      </c>
      <c r="N34" s="56">
        <f>SUM(N10:N33)</f>
        <v>260052304.14999998</v>
      </c>
      <c r="O34" s="56">
        <f>SUM(O10:O33)</f>
        <v>205381236.69</v>
      </c>
      <c r="P34" s="56">
        <f>SUM(P10:P33)</f>
        <v>201329489.20000002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P33" sqref="P33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3" t="s">
        <v>148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140</v>
      </c>
      <c r="K18" t="s">
        <v>141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143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144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3" t="s">
        <v>149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ht="10.5" customHeight="1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138</v>
      </c>
      <c r="H17" t="s">
        <v>139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140</v>
      </c>
      <c r="K18" t="s">
        <v>141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142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143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144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3" t="s">
        <v>150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151</v>
      </c>
      <c r="B10" t="s">
        <v>152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77</v>
      </c>
      <c r="K10" t="s">
        <v>123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77</v>
      </c>
      <c r="K17" t="s">
        <v>123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138</v>
      </c>
      <c r="H18" t="s">
        <v>139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138</v>
      </c>
      <c r="H19" t="s">
        <v>139</v>
      </c>
      <c r="I19" t="s">
        <v>11</v>
      </c>
      <c r="J19" t="s">
        <v>140</v>
      </c>
      <c r="K19" t="s">
        <v>141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125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125</v>
      </c>
      <c r="I21" t="s">
        <v>11</v>
      </c>
      <c r="J21" t="s">
        <v>77</v>
      </c>
      <c r="K21" t="s">
        <v>123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143</v>
      </c>
      <c r="H22" t="s">
        <v>56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118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126</v>
      </c>
      <c r="H24" t="s">
        <v>119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57</v>
      </c>
      <c r="E26" t="s">
        <v>37</v>
      </c>
      <c r="F26" t="s">
        <v>38</v>
      </c>
      <c r="G26" t="s">
        <v>58</v>
      </c>
      <c r="H26" t="s">
        <v>59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60</v>
      </c>
      <c r="E28" t="s">
        <v>37</v>
      </c>
      <c r="F28" t="s">
        <v>38</v>
      </c>
      <c r="G28" t="s">
        <v>61</v>
      </c>
      <c r="H28" t="s">
        <v>62</v>
      </c>
      <c r="I28" t="s">
        <v>63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65</v>
      </c>
      <c r="H29" t="s">
        <v>66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67</v>
      </c>
      <c r="H30" t="s">
        <v>68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69</v>
      </c>
      <c r="H31" t="s">
        <v>70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64</v>
      </c>
      <c r="E32" t="s">
        <v>37</v>
      </c>
      <c r="F32" t="s">
        <v>38</v>
      </c>
      <c r="G32" t="s">
        <v>71</v>
      </c>
      <c r="H32" t="s">
        <v>72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144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73</v>
      </c>
      <c r="D34" t="s">
        <v>74</v>
      </c>
      <c r="E34" t="s">
        <v>75</v>
      </c>
      <c r="F34" t="s">
        <v>76</v>
      </c>
      <c r="G34" t="s">
        <v>77</v>
      </c>
      <c r="H34" t="s">
        <v>120</v>
      </c>
      <c r="I34" t="s">
        <v>63</v>
      </c>
      <c r="J34" t="s">
        <v>18</v>
      </c>
      <c r="K34" t="s">
        <v>78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73</v>
      </c>
      <c r="D35" t="s">
        <v>74</v>
      </c>
      <c r="E35" t="s">
        <v>75</v>
      </c>
      <c r="F35" t="s">
        <v>76</v>
      </c>
      <c r="G35" t="s">
        <v>77</v>
      </c>
      <c r="H35" t="s">
        <v>120</v>
      </c>
      <c r="I35" t="s">
        <v>63</v>
      </c>
      <c r="J35" t="s">
        <v>19</v>
      </c>
      <c r="K35" t="s">
        <v>79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1.5703125" style="1" bestFit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3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42767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'Access-Fev'!M11</f>
        <v>2184875</v>
      </c>
      <c r="Q11" s="34"/>
      <c r="R11" s="34">
        <f t="shared" ref="R11:R29" si="1">N11-O11+P11</f>
        <v>2184875</v>
      </c>
      <c r="S11" s="39">
        <f>'Access-Fev'!N11</f>
        <v>0</v>
      </c>
      <c r="T11" s="35">
        <f t="shared" ref="T11:T34" si="2">IF(R11&gt;0,S11/R11,0)</f>
        <v>0</v>
      </c>
      <c r="U11" s="34">
        <f>'Access-Fev'!O11</f>
        <v>0</v>
      </c>
      <c r="V11" s="35">
        <f t="shared" ref="V11:V34" si="3">IF(R11&gt;0,U11/R11,0)</f>
        <v>0</v>
      </c>
      <c r="W11" s="34">
        <f>'Access-Fev'!P11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43419953</v>
      </c>
      <c r="Q12" s="34"/>
      <c r="R12" s="34">
        <f t="shared" si="1"/>
        <v>43419953</v>
      </c>
      <c r="S12" s="39">
        <f>'Access-Fev'!N12</f>
        <v>32799111.829999998</v>
      </c>
      <c r="T12" s="35">
        <f t="shared" si="2"/>
        <v>0.75539261477321262</v>
      </c>
      <c r="U12" s="34">
        <f>'Access-Fev'!O12</f>
        <v>3549183.28</v>
      </c>
      <c r="V12" s="35">
        <f t="shared" si="3"/>
        <v>8.1740836522784813E-2</v>
      </c>
      <c r="W12" s="34">
        <f>'Access-Fev'!P12</f>
        <v>1504077.15</v>
      </c>
      <c r="X12" s="35">
        <f t="shared" si="4"/>
        <v>3.4640229804025813E-2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6790890</v>
      </c>
      <c r="Q13" s="34"/>
      <c r="R13" s="34">
        <f t="shared" si="1"/>
        <v>6790890</v>
      </c>
      <c r="S13" s="39">
        <f>'Access-Fev'!N13</f>
        <v>6787594.9299999997</v>
      </c>
      <c r="T13" s="35">
        <f t="shared" si="2"/>
        <v>0.99951478083137846</v>
      </c>
      <c r="U13" s="34">
        <f>'Access-Fev'!O13</f>
        <v>796424.97</v>
      </c>
      <c r="V13" s="35">
        <f t="shared" si="3"/>
        <v>0.11727843773054783</v>
      </c>
      <c r="W13" s="34">
        <f>'Access-Fev'!P13</f>
        <v>673139.53</v>
      </c>
      <c r="X13" s="35">
        <f t="shared" si="4"/>
        <v>9.9123904230520601E-2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0150</v>
      </c>
      <c r="I14" s="32" t="str">
        <f>+'Access-Fev'!K14</f>
        <v>RECURSOS NAO-FINANCEIROS DIRETAM. ARRECADADOS</v>
      </c>
      <c r="J14" s="31" t="str">
        <f>+'Access-Fev'!L14</f>
        <v>3</v>
      </c>
      <c r="K14" s="34"/>
      <c r="L14" s="34"/>
      <c r="M14" s="34"/>
      <c r="N14" s="50">
        <f t="shared" si="0"/>
        <v>0</v>
      </c>
      <c r="O14" s="34"/>
      <c r="P14" s="34">
        <f>'Access-Fev'!M14</f>
        <v>800000</v>
      </c>
      <c r="Q14" s="34"/>
      <c r="R14" s="34">
        <f t="shared" si="1"/>
        <v>800000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02.061</v>
      </c>
      <c r="D15" s="31" t="str">
        <f>CONCATENATE('Access-Fev'!E15,".",'Access-Fev'!G15)</f>
        <v>0569.4257</v>
      </c>
      <c r="E15" s="32" t="str">
        <f>+'Access-Fev'!F15</f>
        <v>PRESTACAO JURISDICIONAL NA JUSTICA FEDERAL</v>
      </c>
      <c r="F15" s="32" t="str">
        <f>+'Access-Fev'!H15</f>
        <v>JULGAMENTO DE CAUSAS NA JUSTICA FEDERAL</v>
      </c>
      <c r="G15" s="31" t="str">
        <f>IF('Access-Fev'!I15="1","F","S")</f>
        <v>F</v>
      </c>
      <c r="H15" s="31" t="str">
        <f>+'Access-Fev'!J15</f>
        <v>0181</v>
      </c>
      <c r="I15" s="32" t="str">
        <f>+'Access-Fev'!K15</f>
        <v>RECURSOS DE CONVENIOS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4951378</v>
      </c>
      <c r="Q15" s="34"/>
      <c r="R15" s="34">
        <f t="shared" si="1"/>
        <v>4951378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02.061</v>
      </c>
      <c r="D16" s="31" t="str">
        <f>CONCATENATE('Access-Fev'!E16,".",'Access-Fev'!G16)</f>
        <v>0569.4257</v>
      </c>
      <c r="E16" s="32" t="str">
        <f>+'Access-Fev'!F16</f>
        <v>PRESTACAO JURISDICIONAL NA JUSTICA FEDERAL</v>
      </c>
      <c r="F16" s="32" t="str">
        <f>+'Access-Fev'!H16</f>
        <v>JULGAMENTO DE CAUSAS NA JUSTICA FEDERAL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3</v>
      </c>
      <c r="K16" s="34"/>
      <c r="L16" s="34"/>
      <c r="M16" s="34"/>
      <c r="N16" s="50">
        <f t="shared" si="0"/>
        <v>0</v>
      </c>
      <c r="O16" s="34"/>
      <c r="P16" s="34">
        <f>'Access-Fev'!M16</f>
        <v>175000</v>
      </c>
      <c r="Q16" s="34"/>
      <c r="R16" s="34">
        <f t="shared" si="1"/>
        <v>175000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0569.12SU</v>
      </c>
      <c r="E17" s="32" t="str">
        <f>+'Access-Fev'!F17</f>
        <v>PRESTACAO JURISDICIONAL NA JUSTICA FEDERAL</v>
      </c>
      <c r="F17" s="32" t="str">
        <f>+'Access-Fev'!H17</f>
        <v>AQUISICAO DE EDIFICIO-ANEXO AO TRF 3. REGIAO EM SAO PAULO -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5</v>
      </c>
      <c r="K17" s="34"/>
      <c r="L17" s="34"/>
      <c r="M17" s="34"/>
      <c r="N17" s="50">
        <f t="shared" si="0"/>
        <v>0</v>
      </c>
      <c r="O17" s="34"/>
      <c r="P17" s="34">
        <f>'Access-Fev'!M17</f>
        <v>10000000</v>
      </c>
      <c r="Q17" s="34"/>
      <c r="R17" s="34">
        <f t="shared" si="1"/>
        <v>10000000</v>
      </c>
      <c r="S17" s="39">
        <f>'Access-Fev'!N17</f>
        <v>0</v>
      </c>
      <c r="T17" s="35">
        <f t="shared" si="2"/>
        <v>0</v>
      </c>
      <c r="U17" s="34">
        <f>'Access-Fev'!O17</f>
        <v>0</v>
      </c>
      <c r="V17" s="35">
        <f t="shared" si="3"/>
        <v>0</v>
      </c>
      <c r="W17" s="34">
        <f>'Access-Fev'!P17</f>
        <v>0</v>
      </c>
      <c r="X17" s="35">
        <f t="shared" si="4"/>
        <v>0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0569.12SU</v>
      </c>
      <c r="E18" s="32" t="str">
        <f>+'Access-Fev'!F18</f>
        <v>PRESTACAO JURISDICIONAL NA JUSTICA FEDERAL</v>
      </c>
      <c r="F18" s="32" t="str">
        <f>+'Access-Fev'!H18</f>
        <v>AQUISICAO DE EDIFICIO-ANEXO AO TRF 3. REGIAO EM SAO PAULO -</v>
      </c>
      <c r="G18" s="31" t="str">
        <f>IF('Access-Fev'!I18="1","F","S")</f>
        <v>F</v>
      </c>
      <c r="H18" s="31" t="str">
        <f>+'Access-Fev'!J18</f>
        <v>0188</v>
      </c>
      <c r="I18" s="32" t="str">
        <f>+'Access-Fev'!K18</f>
        <v>REMUNERACAO DAS DISPONIB. DO TESOURO NACIONAL</v>
      </c>
      <c r="J18" s="31" t="str">
        <f>+'Access-Fev'!L18</f>
        <v>5</v>
      </c>
      <c r="K18" s="50"/>
      <c r="L18" s="50"/>
      <c r="M18" s="50"/>
      <c r="N18" s="50">
        <f t="shared" si="0"/>
        <v>0</v>
      </c>
      <c r="O18" s="50"/>
      <c r="P18" s="34">
        <f>'Access-Fev'!M18</f>
        <v>10000000</v>
      </c>
      <c r="Q18" s="34"/>
      <c r="R18" s="34">
        <f t="shared" si="1"/>
        <v>10000000</v>
      </c>
      <c r="S18" s="39">
        <f>'Access-Fev'!N18</f>
        <v>0</v>
      </c>
      <c r="T18" s="35">
        <f t="shared" si="2"/>
        <v>0</v>
      </c>
      <c r="U18" s="34">
        <f>'Access-Fev'!O18</f>
        <v>0</v>
      </c>
      <c r="V18" s="35">
        <f t="shared" si="3"/>
        <v>0</v>
      </c>
      <c r="W18" s="34">
        <f>'Access-Fev'!P18</f>
        <v>0</v>
      </c>
      <c r="X18" s="35">
        <f t="shared" si="4"/>
        <v>0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02.122</v>
      </c>
      <c r="D19" s="31" t="str">
        <f>CONCATENATE('Access-Fev'!E19,".",'Access-Fev'!G19)</f>
        <v>0569.15HG</v>
      </c>
      <c r="E19" s="32" t="str">
        <f>+'Access-Fev'!F19</f>
        <v>PRESTACAO JURISDICIONAL NA JUSTICA FEDERAL</v>
      </c>
      <c r="F19" s="32" t="str">
        <f>+'Access-Fev'!H19</f>
        <v>AQUISICAO DE IMOVEIS PARA FUNCIONAMENTO DO TRF3 DA 3. REGIAO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5</v>
      </c>
      <c r="K19" s="50"/>
      <c r="L19" s="50"/>
      <c r="M19" s="50"/>
      <c r="N19" s="50">
        <f t="shared" si="0"/>
        <v>0</v>
      </c>
      <c r="O19" s="50"/>
      <c r="P19" s="34">
        <f>'Access-Fev'!M19</f>
        <v>9000000</v>
      </c>
      <c r="Q19" s="34"/>
      <c r="R19" s="34">
        <f t="shared" si="1"/>
        <v>9000000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02.122</v>
      </c>
      <c r="D20" s="31" t="str">
        <f>CONCATENATE('Access-Fev'!E20,".",'Access-Fev'!G20)</f>
        <v>0569.15HG</v>
      </c>
      <c r="E20" s="32" t="str">
        <f>+'Access-Fev'!F20</f>
        <v>PRESTACAO JURISDICIONAL NA JUSTICA FEDERAL</v>
      </c>
      <c r="F20" s="32" t="str">
        <f>+'Access-Fev'!H20</f>
        <v>AQUISICAO DE IMOVEIS PARA FUNCIONAMENTO DO TRF3 DA 3. REGIAO</v>
      </c>
      <c r="G20" s="31" t="str">
        <f>IF('Access-Fev'!I20="1","F","S")</f>
        <v>F</v>
      </c>
      <c r="H20" s="31" t="str">
        <f>+'Access-Fev'!J20</f>
        <v>0181</v>
      </c>
      <c r="I20" s="32" t="str">
        <f>+'Access-Fev'!K20</f>
        <v>RECURSOS DE CONVENIOS</v>
      </c>
      <c r="J20" s="31" t="str">
        <f>+'Access-Fev'!L20</f>
        <v>5</v>
      </c>
      <c r="K20" s="50"/>
      <c r="L20" s="50"/>
      <c r="M20" s="50"/>
      <c r="N20" s="50">
        <f t="shared" si="0"/>
        <v>0</v>
      </c>
      <c r="O20" s="50"/>
      <c r="P20" s="34">
        <f>'Access-Fev'!M20</f>
        <v>9000000</v>
      </c>
      <c r="Q20" s="34"/>
      <c r="R20" s="34">
        <f t="shared" si="1"/>
        <v>9000000</v>
      </c>
      <c r="S20" s="39">
        <f>'Access-Fev'!N20</f>
        <v>0</v>
      </c>
      <c r="T20" s="35">
        <f t="shared" si="2"/>
        <v>0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02.122</v>
      </c>
      <c r="D21" s="31" t="str">
        <f>CONCATENATE('Access-Fev'!E21,".",'Access-Fev'!G21)</f>
        <v>0569.15NZ</v>
      </c>
      <c r="E21" s="32" t="str">
        <f>+'Access-Fev'!F21</f>
        <v>PRESTACAO JURISDICIONAL NA JUSTICA FEDERAL</v>
      </c>
      <c r="F21" s="32" t="str">
        <f>+'Access-Fev'!H21</f>
        <v>REFORMA DO EDIFICIO-SEDE DO TRIBUNAL REGIONAL FEDERAL DA 3.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4</v>
      </c>
      <c r="K21" s="50"/>
      <c r="L21" s="50"/>
      <c r="M21" s="50"/>
      <c r="N21" s="50">
        <f t="shared" si="0"/>
        <v>0</v>
      </c>
      <c r="O21" s="50"/>
      <c r="P21" s="34">
        <f>'Access-Fev'!M21</f>
        <v>2500000</v>
      </c>
      <c r="Q21" s="34"/>
      <c r="R21" s="34">
        <f t="shared" si="1"/>
        <v>2500000</v>
      </c>
      <c r="S21" s="39">
        <f>'Access-Fev'!N21</f>
        <v>0</v>
      </c>
      <c r="T21" s="35">
        <f t="shared" si="2"/>
        <v>0</v>
      </c>
      <c r="U21" s="34">
        <f>'Access-Fev'!O21</f>
        <v>0</v>
      </c>
      <c r="V21" s="35">
        <f t="shared" si="3"/>
        <v>0</v>
      </c>
      <c r="W21" s="34">
        <f>'Access-Fev'!P21</f>
        <v>0</v>
      </c>
      <c r="X21" s="35">
        <f t="shared" si="4"/>
        <v>0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02.122</v>
      </c>
      <c r="D22" s="31" t="str">
        <f>CONCATENATE('Access-Fev'!E22,".",'Access-Fev'!G22)</f>
        <v>0569.20TP</v>
      </c>
      <c r="E22" s="32" t="str">
        <f>+'Access-Fev'!F22</f>
        <v>PRESTACAO JURISDICIONAL NA JUSTICA FEDERAL</v>
      </c>
      <c r="F22" s="32" t="str">
        <f>+'Access-Fev'!H22</f>
        <v>PESSOAL ATIVO DA UNIAO</v>
      </c>
      <c r="G22" s="31" t="str">
        <f>IF('Access-Fev'!I22="1","F","S")</f>
        <v>F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1</v>
      </c>
      <c r="K22" s="50"/>
      <c r="L22" s="50"/>
      <c r="M22" s="50"/>
      <c r="N22" s="50">
        <f t="shared" si="0"/>
        <v>0</v>
      </c>
      <c r="O22" s="50"/>
      <c r="P22" s="34">
        <f>'Access-Fev'!M22</f>
        <v>72861762.409999996</v>
      </c>
      <c r="Q22" s="34"/>
      <c r="R22" s="34">
        <f t="shared" si="1"/>
        <v>72861762.409999996</v>
      </c>
      <c r="S22" s="39">
        <f>'Access-Fev'!N22</f>
        <v>70546778.549999997</v>
      </c>
      <c r="T22" s="35">
        <f t="shared" si="2"/>
        <v>0.96822772626644182</v>
      </c>
      <c r="U22" s="34">
        <f>'Access-Fev'!O22</f>
        <v>70529506.689999998</v>
      </c>
      <c r="V22" s="35">
        <f t="shared" si="3"/>
        <v>0.96799067655162974</v>
      </c>
      <c r="W22" s="34">
        <f>'Access-Fev'!P22</f>
        <v>69445502.629999995</v>
      </c>
      <c r="X22" s="35">
        <f t="shared" si="4"/>
        <v>0.95311313277358867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02.122</v>
      </c>
      <c r="D23" s="31" t="str">
        <f>CONCATENATE('Access-Fev'!E23,".",'Access-Fev'!G23)</f>
        <v>0569.216H</v>
      </c>
      <c r="E23" s="32" t="str">
        <f>+'Access-Fev'!F23</f>
        <v>PRESTACAO JURISDICIONAL NA JUSTICA FEDERAL</v>
      </c>
      <c r="F23" s="32" t="str">
        <f>+'Access-Fev'!H23</f>
        <v>AJUDA DE CUSTO PARA MORADIA OU AUXILIO-MORADIA A AGENTES PUB</v>
      </c>
      <c r="G23" s="31" t="str">
        <f>IF('Access-Fev'!I23="1","F","S")</f>
        <v>F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2303742</v>
      </c>
      <c r="Q23" s="34"/>
      <c r="R23" s="34">
        <f t="shared" si="1"/>
        <v>2303742</v>
      </c>
      <c r="S23" s="39">
        <f>'Access-Fev'!N23</f>
        <v>376305.46</v>
      </c>
      <c r="T23" s="35">
        <f t="shared" si="2"/>
        <v>0.16334531384156734</v>
      </c>
      <c r="U23" s="34">
        <f>'Access-Fev'!O23</f>
        <v>376305.46</v>
      </c>
      <c r="V23" s="35">
        <f t="shared" si="3"/>
        <v>0.16334531384156734</v>
      </c>
      <c r="W23" s="34">
        <f>'Access-Fev'!P23</f>
        <v>376305.46</v>
      </c>
      <c r="X23" s="35">
        <f t="shared" si="4"/>
        <v>0.16334531384156734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02.126</v>
      </c>
      <c r="D24" s="31" t="str">
        <f>CONCATENATE('Access-Fev'!E24,".",'Access-Fev'!G24)</f>
        <v>0569.151W</v>
      </c>
      <c r="E24" s="32" t="str">
        <f>+'Access-Fev'!F24</f>
        <v>PRESTACAO JURISDICIONAL NA JUSTICA FEDERAL</v>
      </c>
      <c r="F24" s="32" t="str">
        <f>+'Access-Fev'!H24</f>
        <v>DESENVOLVIMENTO E IMPLANTACAO DO SISTEMA PROCESSO JUDICIAL E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660997</v>
      </c>
      <c r="Q24" s="34"/>
      <c r="R24" s="34">
        <f t="shared" si="1"/>
        <v>660997</v>
      </c>
      <c r="S24" s="39">
        <f>'Access-Fev'!N24</f>
        <v>373888.2</v>
      </c>
      <c r="T24" s="35">
        <f t="shared" si="2"/>
        <v>0.56564280927144905</v>
      </c>
      <c r="U24" s="34">
        <f>'Access-Fev'!O24</f>
        <v>48723.62</v>
      </c>
      <c r="V24" s="35">
        <f t="shared" si="3"/>
        <v>7.3712316394779404E-2</v>
      </c>
      <c r="W24" s="34">
        <f>'Access-Fev'!P24</f>
        <v>48723.62</v>
      </c>
      <c r="X24" s="35">
        <f t="shared" si="4"/>
        <v>7.3712316394779404E-2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02.131</v>
      </c>
      <c r="D25" s="31" t="str">
        <f>CONCATENATE('Access-Fev'!E25,".",'Access-Fev'!G25)</f>
        <v>0569.2549</v>
      </c>
      <c r="E25" s="32" t="str">
        <f>+'Access-Fev'!F25</f>
        <v>PRESTACAO JURISDICIONAL NA JUSTICA FEDERAL</v>
      </c>
      <c r="F25" s="32" t="str">
        <f>+'Access-Fev'!H25</f>
        <v>COMUNICACAO E DIVULGACAO INSTITUCIONAL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3</v>
      </c>
      <c r="K25" s="50"/>
      <c r="L25" s="50"/>
      <c r="M25" s="50"/>
      <c r="N25" s="50">
        <f t="shared" si="0"/>
        <v>0</v>
      </c>
      <c r="O25" s="50"/>
      <c r="P25" s="34">
        <f>'Access-Fev'!M25</f>
        <v>432274</v>
      </c>
      <c r="Q25" s="34"/>
      <c r="R25" s="34">
        <f t="shared" si="1"/>
        <v>432274</v>
      </c>
      <c r="S25" s="39">
        <f>'Access-Fev'!N25</f>
        <v>103971.17</v>
      </c>
      <c r="T25" s="35">
        <f t="shared" si="2"/>
        <v>0.24052145167185626</v>
      </c>
      <c r="U25" s="34">
        <f>'Access-Fev'!O25</f>
        <v>40431.980000000003</v>
      </c>
      <c r="V25" s="35">
        <f t="shared" si="3"/>
        <v>9.3533221984204468E-2</v>
      </c>
      <c r="W25" s="34">
        <f>'Access-Fev'!P25</f>
        <v>0</v>
      </c>
      <c r="X25" s="35">
        <f t="shared" si="4"/>
        <v>0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02.301</v>
      </c>
      <c r="D26" s="31" t="str">
        <f>CONCATENATE('Access-Fev'!E26,".",'Access-Fev'!G26)</f>
        <v>0569.2004</v>
      </c>
      <c r="E26" s="32" t="str">
        <f>+'Access-Fev'!F26</f>
        <v>PRESTACAO JURISDICIONAL NA JUSTICA FEDERAL</v>
      </c>
      <c r="F26" s="32" t="str">
        <f>+'Access-Fev'!H26</f>
        <v>ASSISTENCIA MEDICA E ODONTOLOGICA AOS SERVIDORES CIVIS, EMPR</v>
      </c>
      <c r="G26" s="31" t="str">
        <f>IF('Access-Fev'!I26="1","F","S")</f>
        <v>S</v>
      </c>
      <c r="H26" s="31" t="str">
        <f>+'Access-Fev'!J26</f>
        <v>0100</v>
      </c>
      <c r="I26" s="32" t="str">
        <f>+'Access-Fev'!K26</f>
        <v>RECURSOS ORDINARIOS</v>
      </c>
      <c r="J26" s="31" t="str">
        <f>+'Access-Fev'!L26</f>
        <v>4</v>
      </c>
      <c r="K26" s="50"/>
      <c r="L26" s="50"/>
      <c r="M26" s="50"/>
      <c r="N26" s="50">
        <f t="shared" si="0"/>
        <v>0</v>
      </c>
      <c r="O26" s="50"/>
      <c r="P26" s="34">
        <f>'Access-Fev'!M26</f>
        <v>15000</v>
      </c>
      <c r="Q26" s="34"/>
      <c r="R26" s="34">
        <f t="shared" si="1"/>
        <v>15000</v>
      </c>
      <c r="S26" s="39">
        <f>'Access-Fev'!N26</f>
        <v>0</v>
      </c>
      <c r="T26" s="35">
        <f t="shared" si="2"/>
        <v>0</v>
      </c>
      <c r="U26" s="34">
        <f>'Access-Fev'!O26</f>
        <v>0</v>
      </c>
      <c r="V26" s="35">
        <f t="shared" si="3"/>
        <v>0</v>
      </c>
      <c r="W26" s="34">
        <f>'Access-Fev'!P26</f>
        <v>0</v>
      </c>
      <c r="X26" s="35">
        <f t="shared" si="4"/>
        <v>0</v>
      </c>
    </row>
    <row r="27" spans="1:24" ht="25.5" customHeight="1" x14ac:dyDescent="0.2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02.301</v>
      </c>
      <c r="D27" s="31" t="str">
        <f>CONCATENATE('Access-Fev'!E27,".",'Access-Fev'!G27)</f>
        <v>0569.2004</v>
      </c>
      <c r="E27" s="32" t="str">
        <f>+'Access-Fev'!F27</f>
        <v>PRESTACAO JURISDICIONAL NA JUSTICA FEDERAL</v>
      </c>
      <c r="F27" s="32" t="str">
        <f>+'Access-Fev'!H27</f>
        <v>ASSISTENCIA MEDICA E ODONTOLOGICA AOS SERVIDORES CIVIS, EMPR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11979420</v>
      </c>
      <c r="Q27" s="34"/>
      <c r="R27" s="34">
        <f t="shared" si="1"/>
        <v>11979420</v>
      </c>
      <c r="S27" s="39">
        <f>'Access-Fev'!N27</f>
        <v>11878420</v>
      </c>
      <c r="T27" s="35">
        <f t="shared" si="2"/>
        <v>0.99156887395216131</v>
      </c>
      <c r="U27" s="34">
        <f>'Access-Fev'!O27</f>
        <v>1171164.01</v>
      </c>
      <c r="V27" s="35">
        <f t="shared" si="3"/>
        <v>9.7764667237645902E-2</v>
      </c>
      <c r="W27" s="34">
        <f>'Access-Fev'!P27</f>
        <v>1171164.01</v>
      </c>
      <c r="X27" s="35">
        <f t="shared" si="4"/>
        <v>9.7764667237645902E-2</v>
      </c>
    </row>
    <row r="28" spans="1:24" ht="25.5" customHeight="1" x14ac:dyDescent="0.2">
      <c r="A28" s="31" t="str">
        <f>+'Access-Fev'!A28</f>
        <v>12104</v>
      </c>
      <c r="B28" s="32" t="str">
        <f>+'Access-Fev'!B28</f>
        <v>TRIBUNAL REGIONAL FEDERAL DA 3A. REGIAO</v>
      </c>
      <c r="C28" s="31" t="str">
        <f>CONCATENATE('Access-Fev'!C28,".",'Access-Fev'!D28)</f>
        <v>02.331</v>
      </c>
      <c r="D28" s="31" t="str">
        <f>CONCATENATE('Access-Fev'!E28,".",'Access-Fev'!G28)</f>
        <v>0569.00M1</v>
      </c>
      <c r="E28" s="32" t="str">
        <f>+'Access-Fev'!F28</f>
        <v>PRESTACAO JURISDICIONAL NA JUSTICA FEDERAL</v>
      </c>
      <c r="F28" s="32" t="str">
        <f>+'Access-Fev'!H28</f>
        <v>BENEFICIOS ASSISTENCIAIS DECORRENTES DO AUXILIO-FUNERAL E NA</v>
      </c>
      <c r="G28" s="31" t="str">
        <f>IF('Access-Fev'!I28="1","F","S")</f>
        <v>F</v>
      </c>
      <c r="H28" s="31" t="str">
        <f>+'Access-Fev'!J28</f>
        <v>0100</v>
      </c>
      <c r="I28" s="32" t="str">
        <f>+'Access-Fev'!K28</f>
        <v>RECURSOS ORDINARIOS</v>
      </c>
      <c r="J28" s="31" t="str">
        <f>+'Access-Fev'!L28</f>
        <v>3</v>
      </c>
      <c r="K28" s="50"/>
      <c r="L28" s="50"/>
      <c r="M28" s="50"/>
      <c r="N28" s="50">
        <f t="shared" si="0"/>
        <v>0</v>
      </c>
      <c r="O28" s="50"/>
      <c r="P28" s="34">
        <f>'Access-Fev'!M28</f>
        <v>7036.18</v>
      </c>
      <c r="Q28" s="34"/>
      <c r="R28" s="34">
        <f t="shared" si="1"/>
        <v>7036.18</v>
      </c>
      <c r="S28" s="39">
        <f>'Access-Fev'!N28</f>
        <v>7036.18</v>
      </c>
      <c r="T28" s="35">
        <f t="shared" si="2"/>
        <v>1</v>
      </c>
      <c r="U28" s="34">
        <f>'Access-Fev'!O28</f>
        <v>7036.18</v>
      </c>
      <c r="V28" s="35">
        <f t="shared" si="3"/>
        <v>1</v>
      </c>
      <c r="W28" s="34">
        <f>'Access-Fev'!P28</f>
        <v>7036.18</v>
      </c>
      <c r="X28" s="35">
        <f t="shared" si="4"/>
        <v>1</v>
      </c>
    </row>
    <row r="29" spans="1:24" ht="25.5" customHeight="1" x14ac:dyDescent="0.2">
      <c r="A29" s="31" t="str">
        <f>+'Access-Fev'!A29</f>
        <v>12104</v>
      </c>
      <c r="B29" s="32" t="str">
        <f>+'Access-Fev'!B29</f>
        <v>TRIBUNAL REGIONAL FEDERAL DA 3A. REGIAO</v>
      </c>
      <c r="C29" s="31" t="str">
        <f>CONCATENATE('Access-Fev'!C29,".",'Access-Fev'!D29)</f>
        <v>02.331</v>
      </c>
      <c r="D29" s="31" t="str">
        <f>CONCATENATE('Access-Fev'!E29,".",'Access-Fev'!G29)</f>
        <v>0569.2010</v>
      </c>
      <c r="E29" s="32" t="str">
        <f>+'Access-Fev'!F29</f>
        <v>PRESTACAO JURISDICIONAL NA JUSTICA FEDERAL</v>
      </c>
      <c r="F29" s="32" t="str">
        <f>+'Access-Fev'!H29</f>
        <v>ASSISTENCIA PRE-ESCOLAR AOS DEPENDENTES DOS SERVIDORES CIVIS</v>
      </c>
      <c r="G29" s="31" t="str">
        <f>IF('Access-Fev'!I29="1","F","S")</f>
        <v>F</v>
      </c>
      <c r="H29" s="31" t="str">
        <f>+'Access-Fev'!J29</f>
        <v>0100</v>
      </c>
      <c r="I29" s="32" t="str">
        <f>+'Access-Fev'!K29</f>
        <v>RECURSOS ORDINARIOS</v>
      </c>
      <c r="J29" s="31" t="str">
        <f>+'Access-Fev'!L29</f>
        <v>3</v>
      </c>
      <c r="K29" s="50"/>
      <c r="L29" s="50"/>
      <c r="M29" s="50"/>
      <c r="N29" s="50">
        <f t="shared" si="0"/>
        <v>0</v>
      </c>
      <c r="O29" s="50"/>
      <c r="P29" s="34">
        <f>'Access-Fev'!M29</f>
        <v>2063448</v>
      </c>
      <c r="Q29" s="34"/>
      <c r="R29" s="34">
        <f t="shared" si="1"/>
        <v>2063448</v>
      </c>
      <c r="S29" s="39">
        <f>'Access-Fev'!N29</f>
        <v>2063448</v>
      </c>
      <c r="T29" s="35">
        <f t="shared" si="2"/>
        <v>1</v>
      </c>
      <c r="U29" s="34">
        <f>'Access-Fev'!O29</f>
        <v>340413</v>
      </c>
      <c r="V29" s="35">
        <f t="shared" si="3"/>
        <v>0.16497289972899729</v>
      </c>
      <c r="W29" s="34">
        <f>'Access-Fev'!P29</f>
        <v>340413</v>
      </c>
      <c r="X29" s="35">
        <f t="shared" si="4"/>
        <v>0.16497289972899729</v>
      </c>
    </row>
    <row r="30" spans="1:24" ht="25.5" customHeight="1" x14ac:dyDescent="0.2">
      <c r="A30" s="31" t="str">
        <f>+'Access-Fev'!A30</f>
        <v>12104</v>
      </c>
      <c r="B30" s="32" t="str">
        <f>+'Access-Fev'!B30</f>
        <v>TRIBUNAL REGIONAL FEDERAL DA 3A. REGIAO</v>
      </c>
      <c r="C30" s="31" t="str">
        <f>CONCATENATE('Access-Fev'!C30,".",'Access-Fev'!D30)</f>
        <v>02.331</v>
      </c>
      <c r="D30" s="31" t="str">
        <f>CONCATENATE('Access-Fev'!E30,".",'Access-Fev'!G30)</f>
        <v>0569.2011</v>
      </c>
      <c r="E30" s="32" t="str">
        <f>+'Access-Fev'!F30</f>
        <v>PRESTACAO JURISDICIONAL NA JUSTICA FEDERAL</v>
      </c>
      <c r="F30" s="32" t="str">
        <f>+'Access-Fev'!H30</f>
        <v>AUXILIO-TRANSPORTE AOS SERVIDORES CIVIS, EMPREGADOS E MILITA</v>
      </c>
      <c r="G30" s="31" t="str">
        <f>IF('Access-Fev'!I30="1","F","S")</f>
        <v>F</v>
      </c>
      <c r="H30" s="31" t="str">
        <f>+'Access-Fev'!J30</f>
        <v>0100</v>
      </c>
      <c r="I30" s="32" t="str">
        <f>+'Access-Fev'!K30</f>
        <v>RECURSOS ORDINARIOS</v>
      </c>
      <c r="J30" s="31" t="str">
        <f>+'Access-Fev'!L30</f>
        <v>3</v>
      </c>
      <c r="K30" s="50"/>
      <c r="L30" s="50"/>
      <c r="M30" s="50"/>
      <c r="N30" s="50">
        <f>+K30+L30-M30</f>
        <v>0</v>
      </c>
      <c r="O30" s="50"/>
      <c r="P30" s="34">
        <f>'Access-Fev'!M30</f>
        <v>1485000</v>
      </c>
      <c r="Q30" s="34"/>
      <c r="R30" s="34">
        <f>N30-O30+P30</f>
        <v>1485000</v>
      </c>
      <c r="S30" s="39">
        <f>'Access-Fev'!N30</f>
        <v>1485000</v>
      </c>
      <c r="T30" s="35">
        <f>IF(R30&gt;0,S30/R30,0)</f>
        <v>1</v>
      </c>
      <c r="U30" s="34">
        <f>'Access-Fev'!O30</f>
        <v>181811.62</v>
      </c>
      <c r="V30" s="35">
        <f>IF(R30&gt;0,U30/R30,0)</f>
        <v>0.12243206734006734</v>
      </c>
      <c r="W30" s="34">
        <f>'Access-Fev'!P30</f>
        <v>181811.62</v>
      </c>
      <c r="X30" s="35">
        <f>IF(R30&gt;0,W30/R30,0)</f>
        <v>0.12243206734006734</v>
      </c>
    </row>
    <row r="31" spans="1:24" ht="25.5" customHeight="1" x14ac:dyDescent="0.2">
      <c r="A31" s="31" t="str">
        <f>+'Access-Fev'!A31</f>
        <v>12104</v>
      </c>
      <c r="B31" s="32" t="str">
        <f>+'Access-Fev'!B31</f>
        <v>TRIBUNAL REGIONAL FEDERAL DA 3A. REGIAO</v>
      </c>
      <c r="C31" s="31" t="str">
        <f>CONCATENATE('Access-Fev'!C31,".",'Access-Fev'!D31)</f>
        <v>02.331</v>
      </c>
      <c r="D31" s="31" t="str">
        <f>CONCATENATE('Access-Fev'!E31,".",'Access-Fev'!G31)</f>
        <v>0569.2012</v>
      </c>
      <c r="E31" s="32" t="str">
        <f>+'Access-Fev'!F31</f>
        <v>PRESTACAO JURISDICIONAL NA JUSTICA FEDERAL</v>
      </c>
      <c r="F31" s="32" t="str">
        <f>+'Access-Fev'!H31</f>
        <v>AUXILIO-ALIMENTACAO AOS SERVIDORES CIVIS, EMPREGADOS E MILIT</v>
      </c>
      <c r="G31" s="31" t="str">
        <f>IF('Access-Fev'!I31="1","F","S")</f>
        <v>F</v>
      </c>
      <c r="H31" s="31" t="str">
        <f>+'Access-Fev'!J31</f>
        <v>0100</v>
      </c>
      <c r="I31" s="32" t="str">
        <f>+'Access-Fev'!K31</f>
        <v>RECURSOS ORDINARIOS</v>
      </c>
      <c r="J31" s="31" t="str">
        <f>+'Access-Fev'!L31</f>
        <v>3</v>
      </c>
      <c r="K31" s="50"/>
      <c r="L31" s="50"/>
      <c r="M31" s="50"/>
      <c r="N31" s="50">
        <f>+K31+L31-M31</f>
        <v>0</v>
      </c>
      <c r="O31" s="50"/>
      <c r="P31" s="34">
        <f>'Access-Fev'!M31</f>
        <v>19423248</v>
      </c>
      <c r="Q31" s="34"/>
      <c r="R31" s="34">
        <f>N31-O31+P31</f>
        <v>19423248</v>
      </c>
      <c r="S31" s="39">
        <f>'Access-Fev'!N31</f>
        <v>19423248</v>
      </c>
      <c r="T31" s="35">
        <f>IF(R31&gt;0,S31/R31,0)</f>
        <v>1</v>
      </c>
      <c r="U31" s="34">
        <f>'Access-Fev'!O31</f>
        <v>3274376.47</v>
      </c>
      <c r="V31" s="35">
        <f>IF(R31&gt;0,U31/R31,0)</f>
        <v>0.16858027400978456</v>
      </c>
      <c r="W31" s="34">
        <f>'Access-Fev'!P31</f>
        <v>3274376.47</v>
      </c>
      <c r="X31" s="35">
        <f>IF(R31&gt;0,W31/R31,0)</f>
        <v>0.16858027400978456</v>
      </c>
    </row>
    <row r="32" spans="1:24" ht="25.5" customHeight="1" x14ac:dyDescent="0.2">
      <c r="A32" s="31" t="str">
        <f>+'Access-Fev'!A32</f>
        <v>12104</v>
      </c>
      <c r="B32" s="32" t="str">
        <f>+'Access-Fev'!B32</f>
        <v>TRIBUNAL REGIONAL FEDERAL DA 3A. REGIAO</v>
      </c>
      <c r="C32" s="31" t="str">
        <f>CONCATENATE('Access-Fev'!C32,".",'Access-Fev'!D32)</f>
        <v>02.846</v>
      </c>
      <c r="D32" s="31" t="str">
        <f>CONCATENATE('Access-Fev'!E32,".",'Access-Fev'!G32)</f>
        <v>0569.09HB</v>
      </c>
      <c r="E32" s="32" t="str">
        <f>+'Access-Fev'!F32</f>
        <v>PRESTACAO JURISDICIONAL NA JUSTICA FEDERAL</v>
      </c>
      <c r="F32" s="32" t="str">
        <f>+'Access-Fev'!H32</f>
        <v>CONTRIBUICAO DA UNIAO, DE SUAS AUTARQUIAS E FUNDACOES PARA O</v>
      </c>
      <c r="G32" s="31" t="str">
        <f>IF('Access-Fev'!I32="1","F","S")</f>
        <v>F</v>
      </c>
      <c r="H32" s="31" t="str">
        <f>+'Access-Fev'!J32</f>
        <v>0100</v>
      </c>
      <c r="I32" s="32" t="str">
        <f>+'Access-Fev'!K32</f>
        <v>RECURSOS ORDINARIOS</v>
      </c>
      <c r="J32" s="31" t="str">
        <f>+'Access-Fev'!L32</f>
        <v>1</v>
      </c>
      <c r="K32" s="50"/>
      <c r="L32" s="50"/>
      <c r="M32" s="50"/>
      <c r="N32" s="50">
        <f>+K32+L32-M32</f>
        <v>0</v>
      </c>
      <c r="O32" s="50"/>
      <c r="P32" s="34">
        <f>'Access-Fev'!M32</f>
        <v>10178653.92</v>
      </c>
      <c r="Q32" s="34"/>
      <c r="R32" s="34">
        <f>N32-O32+P32</f>
        <v>10178653.92</v>
      </c>
      <c r="S32" s="39">
        <f>'Access-Fev'!N32</f>
        <v>10178653.92</v>
      </c>
      <c r="T32" s="35">
        <f>IF(R32&gt;0,S32/R32,0)</f>
        <v>1</v>
      </c>
      <c r="U32" s="34">
        <f>'Access-Fev'!O32</f>
        <v>10175230.68</v>
      </c>
      <c r="V32" s="35">
        <f>IF(R32&gt;0,U32/R32,0)</f>
        <v>0.99966368440985365</v>
      </c>
      <c r="W32" s="34">
        <f>'Access-Fev'!P32</f>
        <v>10175230.68</v>
      </c>
      <c r="X32" s="35">
        <f>IF(R32&gt;0,W32/R32,0)</f>
        <v>0.99966368440985365</v>
      </c>
    </row>
    <row r="33" spans="1:24" ht="25.5" customHeight="1" thickBot="1" x14ac:dyDescent="0.25">
      <c r="A33" s="31" t="str">
        <f>+'Access-Fev'!A33</f>
        <v>12104</v>
      </c>
      <c r="B33" s="32" t="str">
        <f>+'Access-Fev'!B33</f>
        <v>TRIBUNAL REGIONAL FEDERAL DA 3A. REGIAO</v>
      </c>
      <c r="C33" s="31" t="str">
        <f>CONCATENATE('Access-Fev'!C33,".",'Access-Fev'!D33)</f>
        <v>09.272</v>
      </c>
      <c r="D33" s="31" t="str">
        <f>CONCATENATE('Access-Fev'!E33,".",'Access-Fev'!G33)</f>
        <v>0089.0181</v>
      </c>
      <c r="E33" s="32" t="str">
        <f>+'Access-Fev'!F33</f>
        <v>PREVIDENCIA DE INATIVOS E PENSIONISTAS DA UNIAO</v>
      </c>
      <c r="F33" s="32" t="str">
        <f>+'Access-Fev'!H33</f>
        <v>APOSENTADORIAS E PENSOES - SERVIDORES CIVIS</v>
      </c>
      <c r="G33" s="31" t="str">
        <f>IF('Access-Fev'!I33="1","F","S")</f>
        <v>S</v>
      </c>
      <c r="H33" s="31" t="str">
        <f>+'Access-Fev'!J33</f>
        <v>0169</v>
      </c>
      <c r="I33" s="32" t="str">
        <f>+'Access-Fev'!K33</f>
        <v>CONTRIB.PATRONAL P/PLANO DE SEGURID.SOC.SERV.</v>
      </c>
      <c r="J33" s="31" t="str">
        <f>+'Access-Fev'!L33</f>
        <v>1</v>
      </c>
      <c r="K33" s="50"/>
      <c r="L33" s="50"/>
      <c r="M33" s="50"/>
      <c r="N33" s="50">
        <f>+K33+L33-M33</f>
        <v>0</v>
      </c>
      <c r="O33" s="50"/>
      <c r="P33" s="34">
        <f>'Access-Fev'!M33</f>
        <v>18616545.219999999</v>
      </c>
      <c r="Q33" s="34"/>
      <c r="R33" s="34">
        <f>N33-O33+P33</f>
        <v>18616545.219999999</v>
      </c>
      <c r="S33" s="39">
        <f>'Access-Fev'!N33</f>
        <v>18616545.219999999</v>
      </c>
      <c r="T33" s="35">
        <f>IF(R33&gt;0,S33/R33,0)</f>
        <v>1</v>
      </c>
      <c r="U33" s="34">
        <f>'Access-Fev'!O33</f>
        <v>18616545.219999999</v>
      </c>
      <c r="V33" s="35">
        <f>IF(R33&gt;0,U33/R33,0)</f>
        <v>1</v>
      </c>
      <c r="W33" s="34">
        <f>'Access-Fev'!P33</f>
        <v>18345545.829999998</v>
      </c>
      <c r="X33" s="35">
        <f>IF(R33&gt;0,W33/R33,0)</f>
        <v>0.98544308910179201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238864222.72999999</v>
      </c>
      <c r="Q34" s="52">
        <f>SUM(Q10:Q33)</f>
        <v>0</v>
      </c>
      <c r="R34" s="52">
        <f>SUM(R10:R33)</f>
        <v>238864222.72999999</v>
      </c>
      <c r="S34" s="52">
        <f>SUM(S10:S33)</f>
        <v>174655001.45999998</v>
      </c>
      <c r="T34" s="43">
        <f t="shared" si="2"/>
        <v>0.73118945760839682</v>
      </c>
      <c r="U34" s="52">
        <f>SUM(U10:U33)</f>
        <v>109107153.18000001</v>
      </c>
      <c r="V34" s="43">
        <f t="shared" si="3"/>
        <v>0.45677478164375085</v>
      </c>
      <c r="W34" s="52">
        <f>SUM(W10:W33)</f>
        <v>105543326.18000002</v>
      </c>
      <c r="X34" s="43">
        <f t="shared" si="4"/>
        <v>0.44185489552908408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J8:J9"/>
    <mergeCell ref="A34:J3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83" t="s">
        <v>153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127</v>
      </c>
      <c r="O6" s="59" t="s">
        <v>128</v>
      </c>
      <c r="P6" s="59" t="s">
        <v>129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130</v>
      </c>
      <c r="O7" s="59" t="s">
        <v>131</v>
      </c>
      <c r="P7" s="59" t="s">
        <v>132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154</v>
      </c>
      <c r="N8" s="59" t="s">
        <v>154</v>
      </c>
      <c r="O8" s="59" t="s">
        <v>154</v>
      </c>
      <c r="P8" s="59" t="s">
        <v>154</v>
      </c>
    </row>
    <row r="9" spans="1:16" x14ac:dyDescent="0.2">
      <c r="A9" s="59" t="s">
        <v>151</v>
      </c>
      <c r="B9" s="59" t="s">
        <v>152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77</v>
      </c>
      <c r="K9" s="59" t="s">
        <v>123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77</v>
      </c>
      <c r="K15" s="59" t="s">
        <v>123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77</v>
      </c>
      <c r="K16" s="59" t="s">
        <v>123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138</v>
      </c>
      <c r="H17" s="59" t="s">
        <v>139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138</v>
      </c>
      <c r="H18" s="59" t="s">
        <v>139</v>
      </c>
      <c r="I18" s="59" t="s">
        <v>11</v>
      </c>
      <c r="J18" s="59" t="s">
        <v>140</v>
      </c>
      <c r="K18" s="59" t="s">
        <v>141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142</v>
      </c>
      <c r="H19" s="59" t="s">
        <v>125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142</v>
      </c>
      <c r="H20" s="59" t="s">
        <v>125</v>
      </c>
      <c r="I20" s="59" t="s">
        <v>11</v>
      </c>
      <c r="J20" s="59" t="s">
        <v>77</v>
      </c>
      <c r="K20" s="59" t="s">
        <v>123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143</v>
      </c>
      <c r="H21" s="59" t="s">
        <v>56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118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126</v>
      </c>
      <c r="H23" s="59" t="s">
        <v>119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57</v>
      </c>
      <c r="E25" s="59" t="s">
        <v>37</v>
      </c>
      <c r="F25" s="59" t="s">
        <v>38</v>
      </c>
      <c r="G25" s="59" t="s">
        <v>58</v>
      </c>
      <c r="H25" s="59" t="s">
        <v>59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60</v>
      </c>
      <c r="E26" s="59" t="s">
        <v>37</v>
      </c>
      <c r="F26" s="59" t="s">
        <v>38</v>
      </c>
      <c r="G26" s="59" t="s">
        <v>61</v>
      </c>
      <c r="H26" s="59" t="s">
        <v>62</v>
      </c>
      <c r="I26" s="59" t="s">
        <v>63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60</v>
      </c>
      <c r="E27" s="59" t="s">
        <v>37</v>
      </c>
      <c r="F27" s="59" t="s">
        <v>38</v>
      </c>
      <c r="G27" s="59" t="s">
        <v>61</v>
      </c>
      <c r="H27" s="59" t="s">
        <v>62</v>
      </c>
      <c r="I27" s="59" t="s">
        <v>63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64</v>
      </c>
      <c r="E28" s="59" t="s">
        <v>37</v>
      </c>
      <c r="F28" s="59" t="s">
        <v>38</v>
      </c>
      <c r="G28" s="59" t="s">
        <v>65</v>
      </c>
      <c r="H28" s="59" t="s">
        <v>66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64</v>
      </c>
      <c r="E29" s="59" t="s">
        <v>37</v>
      </c>
      <c r="F29" s="59" t="s">
        <v>38</v>
      </c>
      <c r="G29" s="59" t="s">
        <v>67</v>
      </c>
      <c r="H29" s="59" t="s">
        <v>68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64</v>
      </c>
      <c r="E30" s="59" t="s">
        <v>37</v>
      </c>
      <c r="F30" s="59" t="s">
        <v>38</v>
      </c>
      <c r="G30" s="59" t="s">
        <v>69</v>
      </c>
      <c r="H30" s="59" t="s">
        <v>70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64</v>
      </c>
      <c r="E31" s="59" t="s">
        <v>37</v>
      </c>
      <c r="F31" s="59" t="s">
        <v>38</v>
      </c>
      <c r="G31" s="59" t="s">
        <v>71</v>
      </c>
      <c r="H31" s="59" t="s">
        <v>72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144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73</v>
      </c>
      <c r="D33" s="59" t="s">
        <v>74</v>
      </c>
      <c r="E33" s="59" t="s">
        <v>75</v>
      </c>
      <c r="F33" s="59" t="s">
        <v>76</v>
      </c>
      <c r="G33" s="59" t="s">
        <v>77</v>
      </c>
      <c r="H33" s="59" t="s">
        <v>120</v>
      </c>
      <c r="I33" s="59" t="s">
        <v>63</v>
      </c>
      <c r="J33" s="59" t="s">
        <v>18</v>
      </c>
      <c r="K33" s="59" t="s">
        <v>78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73</v>
      </c>
      <c r="D34" s="59" t="s">
        <v>74</v>
      </c>
      <c r="E34" s="59" t="s">
        <v>75</v>
      </c>
      <c r="F34" s="59" t="s">
        <v>76</v>
      </c>
      <c r="G34" s="59" t="s">
        <v>77</v>
      </c>
      <c r="H34" s="59" t="s">
        <v>120</v>
      </c>
      <c r="I34" s="59" t="s">
        <v>63</v>
      </c>
      <c r="J34" s="59" t="s">
        <v>19</v>
      </c>
      <c r="K34" s="59" t="s">
        <v>79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I45" sqref="I45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84" t="s">
        <v>155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127</v>
      </c>
      <c r="O6" s="63" t="s">
        <v>128</v>
      </c>
      <c r="P6" s="63" t="s">
        <v>129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130</v>
      </c>
      <c r="O7" s="63" t="s">
        <v>131</v>
      </c>
      <c r="P7" s="63" t="s">
        <v>132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154</v>
      </c>
      <c r="N8" s="63" t="s">
        <v>154</v>
      </c>
      <c r="O8" s="63" t="s">
        <v>154</v>
      </c>
      <c r="P8" s="63" t="s">
        <v>154</v>
      </c>
    </row>
    <row r="9" spans="1:16" x14ac:dyDescent="0.2">
      <c r="A9" s="63" t="s">
        <v>151</v>
      </c>
      <c r="B9" s="63" t="s">
        <v>152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77</v>
      </c>
      <c r="K9" s="63" t="s">
        <v>123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77</v>
      </c>
      <c r="K15" s="63" t="s">
        <v>123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77</v>
      </c>
      <c r="K16" s="63" t="s">
        <v>123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138</v>
      </c>
      <c r="H17" s="63" t="s">
        <v>139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138</v>
      </c>
      <c r="H18" s="63" t="s">
        <v>139</v>
      </c>
      <c r="I18" s="63" t="s">
        <v>11</v>
      </c>
      <c r="J18" s="63" t="s">
        <v>140</v>
      </c>
      <c r="K18" s="63" t="s">
        <v>141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142</v>
      </c>
      <c r="H19" s="63" t="s">
        <v>125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142</v>
      </c>
      <c r="H20" s="63" t="s">
        <v>125</v>
      </c>
      <c r="I20" s="63" t="s">
        <v>11</v>
      </c>
      <c r="J20" s="63" t="s">
        <v>77</v>
      </c>
      <c r="K20" s="63" t="s">
        <v>123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143</v>
      </c>
      <c r="H21" s="63" t="s">
        <v>56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118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126</v>
      </c>
      <c r="H23" s="63" t="s">
        <v>119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57</v>
      </c>
      <c r="E25" s="63" t="s">
        <v>37</v>
      </c>
      <c r="F25" s="63" t="s">
        <v>38</v>
      </c>
      <c r="G25" s="63" t="s">
        <v>58</v>
      </c>
      <c r="H25" s="63" t="s">
        <v>59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60</v>
      </c>
      <c r="E26" s="63" t="s">
        <v>37</v>
      </c>
      <c r="F26" s="63" t="s">
        <v>38</v>
      </c>
      <c r="G26" s="63" t="s">
        <v>61</v>
      </c>
      <c r="H26" s="63" t="s">
        <v>62</v>
      </c>
      <c r="I26" s="63" t="s">
        <v>63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60</v>
      </c>
      <c r="E27" s="63" t="s">
        <v>37</v>
      </c>
      <c r="F27" s="63" t="s">
        <v>38</v>
      </c>
      <c r="G27" s="63" t="s">
        <v>61</v>
      </c>
      <c r="H27" s="63" t="s">
        <v>62</v>
      </c>
      <c r="I27" s="63" t="s">
        <v>63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64</v>
      </c>
      <c r="E28" s="63" t="s">
        <v>37</v>
      </c>
      <c r="F28" s="63" t="s">
        <v>38</v>
      </c>
      <c r="G28" s="63" t="s">
        <v>65</v>
      </c>
      <c r="H28" s="63" t="s">
        <v>66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64</v>
      </c>
      <c r="E29" s="63" t="s">
        <v>37</v>
      </c>
      <c r="F29" s="63" t="s">
        <v>38</v>
      </c>
      <c r="G29" s="63" t="s">
        <v>67</v>
      </c>
      <c r="H29" s="63" t="s">
        <v>68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64</v>
      </c>
      <c r="E30" s="63" t="s">
        <v>37</v>
      </c>
      <c r="F30" s="63" t="s">
        <v>38</v>
      </c>
      <c r="G30" s="63" t="s">
        <v>69</v>
      </c>
      <c r="H30" s="63" t="s">
        <v>70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64</v>
      </c>
      <c r="E31" s="63" t="s">
        <v>37</v>
      </c>
      <c r="F31" s="63" t="s">
        <v>38</v>
      </c>
      <c r="G31" s="63" t="s">
        <v>71</v>
      </c>
      <c r="H31" s="63" t="s">
        <v>72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144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73</v>
      </c>
      <c r="D33" s="63" t="s">
        <v>74</v>
      </c>
      <c r="E33" s="63" t="s">
        <v>75</v>
      </c>
      <c r="F33" s="63" t="s">
        <v>76</v>
      </c>
      <c r="G33" s="63" t="s">
        <v>77</v>
      </c>
      <c r="H33" s="63" t="s">
        <v>120</v>
      </c>
      <c r="I33" s="63" t="s">
        <v>63</v>
      </c>
      <c r="J33" s="63" t="s">
        <v>18</v>
      </c>
      <c r="K33" s="63" t="s">
        <v>78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73</v>
      </c>
      <c r="D34" s="63" t="s">
        <v>74</v>
      </c>
      <c r="E34" s="63" t="s">
        <v>75</v>
      </c>
      <c r="F34" s="63" t="s">
        <v>76</v>
      </c>
      <c r="G34" s="63" t="s">
        <v>77</v>
      </c>
      <c r="H34" s="63" t="s">
        <v>120</v>
      </c>
      <c r="I34" s="63" t="s">
        <v>63</v>
      </c>
      <c r="J34" s="63" t="s">
        <v>19</v>
      </c>
      <c r="K34" s="63" t="s">
        <v>79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M37" sqref="M3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83" t="s">
        <v>158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127</v>
      </c>
      <c r="O6" s="65" t="s">
        <v>128</v>
      </c>
      <c r="P6" s="65" t="s">
        <v>129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130</v>
      </c>
      <c r="O7" s="65" t="s">
        <v>131</v>
      </c>
      <c r="P7" s="65" t="s">
        <v>132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154</v>
      </c>
      <c r="N8" s="65" t="s">
        <v>154</v>
      </c>
      <c r="O8" s="65" t="s">
        <v>154</v>
      </c>
      <c r="P8" s="65" t="s">
        <v>154</v>
      </c>
      <c r="Q8" s="65"/>
      <c r="R8" s="65"/>
      <c r="S8" s="65"/>
    </row>
    <row r="9" spans="1:19" x14ac:dyDescent="0.2">
      <c r="A9" s="65" t="s">
        <v>151</v>
      </c>
      <c r="B9" s="65" t="s">
        <v>152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151</v>
      </c>
      <c r="B10" s="65" t="s">
        <v>152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77</v>
      </c>
      <c r="K10" s="65" t="s">
        <v>123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77</v>
      </c>
      <c r="K16" s="65" t="s">
        <v>123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77</v>
      </c>
      <c r="K17" s="65" t="s">
        <v>123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138</v>
      </c>
      <c r="H18" s="65" t="s">
        <v>139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138</v>
      </c>
      <c r="H19" s="65" t="s">
        <v>139</v>
      </c>
      <c r="I19" s="65" t="s">
        <v>11</v>
      </c>
      <c r="J19" s="65" t="s">
        <v>140</v>
      </c>
      <c r="K19" s="65" t="s">
        <v>141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142</v>
      </c>
      <c r="H20" s="65" t="s">
        <v>125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142</v>
      </c>
      <c r="H21" s="65" t="s">
        <v>125</v>
      </c>
      <c r="I21" s="65" t="s">
        <v>11</v>
      </c>
      <c r="J21" s="65" t="s">
        <v>77</v>
      </c>
      <c r="K21" s="65" t="s">
        <v>123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143</v>
      </c>
      <c r="H22" s="65" t="s">
        <v>56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118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126</v>
      </c>
      <c r="H24" s="65" t="s">
        <v>119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57</v>
      </c>
      <c r="E26" s="65" t="s">
        <v>37</v>
      </c>
      <c r="F26" s="65" t="s">
        <v>38</v>
      </c>
      <c r="G26" s="65" t="s">
        <v>58</v>
      </c>
      <c r="H26" s="65" t="s">
        <v>59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60</v>
      </c>
      <c r="E27" s="65" t="s">
        <v>37</v>
      </c>
      <c r="F27" s="65" t="s">
        <v>38</v>
      </c>
      <c r="G27" s="65" t="s">
        <v>61</v>
      </c>
      <c r="H27" s="65" t="s">
        <v>62</v>
      </c>
      <c r="I27" s="65" t="s">
        <v>63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60</v>
      </c>
      <c r="E28" s="65" t="s">
        <v>37</v>
      </c>
      <c r="F28" s="65" t="s">
        <v>38</v>
      </c>
      <c r="G28" s="65" t="s">
        <v>61</v>
      </c>
      <c r="H28" s="65" t="s">
        <v>62</v>
      </c>
      <c r="I28" s="65" t="s">
        <v>63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64</v>
      </c>
      <c r="E29" s="65" t="s">
        <v>37</v>
      </c>
      <c r="F29" s="65" t="s">
        <v>38</v>
      </c>
      <c r="G29" s="65" t="s">
        <v>65</v>
      </c>
      <c r="H29" s="65" t="s">
        <v>66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64</v>
      </c>
      <c r="E30" s="65" t="s">
        <v>37</v>
      </c>
      <c r="F30" s="65" t="s">
        <v>38</v>
      </c>
      <c r="G30" s="65" t="s">
        <v>67</v>
      </c>
      <c r="H30" s="65" t="s">
        <v>68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64</v>
      </c>
      <c r="E31" s="65" t="s">
        <v>37</v>
      </c>
      <c r="F31" s="65" t="s">
        <v>38</v>
      </c>
      <c r="G31" s="65" t="s">
        <v>69</v>
      </c>
      <c r="H31" s="65" t="s">
        <v>70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64</v>
      </c>
      <c r="E32" s="65" t="s">
        <v>37</v>
      </c>
      <c r="F32" s="65" t="s">
        <v>38</v>
      </c>
      <c r="G32" s="65" t="s">
        <v>71</v>
      </c>
      <c r="H32" s="65" t="s">
        <v>72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144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73</v>
      </c>
      <c r="D34" s="65" t="s">
        <v>74</v>
      </c>
      <c r="E34" s="65" t="s">
        <v>75</v>
      </c>
      <c r="F34" s="65" t="s">
        <v>76</v>
      </c>
      <c r="G34" s="65" t="s">
        <v>77</v>
      </c>
      <c r="H34" s="65" t="s">
        <v>120</v>
      </c>
      <c r="I34" s="65" t="s">
        <v>63</v>
      </c>
      <c r="J34" s="65" t="s">
        <v>18</v>
      </c>
      <c r="K34" s="65" t="s">
        <v>78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73</v>
      </c>
      <c r="D35" s="65" t="s">
        <v>74</v>
      </c>
      <c r="E35" s="65" t="s">
        <v>75</v>
      </c>
      <c r="F35" s="65" t="s">
        <v>76</v>
      </c>
      <c r="G35" s="65" t="s">
        <v>77</v>
      </c>
      <c r="H35" s="65" t="s">
        <v>120</v>
      </c>
      <c r="I35" s="65" t="s">
        <v>63</v>
      </c>
      <c r="J35" s="65" t="s">
        <v>19</v>
      </c>
      <c r="K35" s="65" t="s">
        <v>79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0" zoomScaleNormal="70" workbookViewId="0">
      <selection activeCell="P33" sqref="P33"/>
    </sheetView>
  </sheetViews>
  <sheetFormatPr defaultRowHeight="12.75" x14ac:dyDescent="0.2"/>
  <cols>
    <col min="13" max="16" width="13.7109375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3" t="s">
        <v>135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127</v>
      </c>
      <c r="O6" t="s">
        <v>128</v>
      </c>
      <c r="P6" t="s">
        <v>129</v>
      </c>
    </row>
    <row r="7" spans="1:16" x14ac:dyDescent="0.2">
      <c r="M7" t="s">
        <v>33</v>
      </c>
      <c r="N7" t="s">
        <v>130</v>
      </c>
      <c r="O7" t="s">
        <v>131</v>
      </c>
      <c r="P7" t="s">
        <v>132</v>
      </c>
    </row>
    <row r="8" spans="1:16" x14ac:dyDescent="0.2">
      <c r="L8" t="s">
        <v>34</v>
      </c>
      <c r="M8" t="s">
        <v>133</v>
      </c>
      <c r="N8" t="s">
        <v>133</v>
      </c>
      <c r="O8" t="s">
        <v>133</v>
      </c>
      <c r="P8" t="s">
        <v>133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15000</v>
      </c>
      <c r="O9" s="5">
        <v>528.12</v>
      </c>
      <c r="P9" s="5">
        <v>528.12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1257487</v>
      </c>
      <c r="N10" s="5">
        <v>237600.43</v>
      </c>
      <c r="O10" s="5">
        <v>160069.04999999999</v>
      </c>
      <c r="P10" s="5">
        <v>160069.04999999999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41507264</v>
      </c>
      <c r="N11" s="5">
        <v>40601404.759999998</v>
      </c>
      <c r="O11" s="5">
        <v>33864140.990000002</v>
      </c>
      <c r="P11" s="5">
        <v>32749861.300000001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6513643</v>
      </c>
      <c r="N12" s="5">
        <v>6343703.54</v>
      </c>
      <c r="O12" s="5">
        <v>5590131.3200000003</v>
      </c>
      <c r="P12" s="5">
        <v>5295019.13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700000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77</v>
      </c>
      <c r="K14" t="s">
        <v>123</v>
      </c>
      <c r="L14" t="s">
        <v>15</v>
      </c>
      <c r="M14" s="5">
        <v>924000</v>
      </c>
      <c r="N14" s="5">
        <v>924000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14</v>
      </c>
      <c r="M15" s="5">
        <v>3458881</v>
      </c>
      <c r="N15" s="5">
        <v>3458881</v>
      </c>
      <c r="O15" s="5">
        <v>2629124.96</v>
      </c>
      <c r="P15" s="5">
        <v>2452541.7000000002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52</v>
      </c>
      <c r="H16" t="s">
        <v>53</v>
      </c>
      <c r="I16" t="s">
        <v>11</v>
      </c>
      <c r="J16" t="s">
        <v>20</v>
      </c>
      <c r="K16" t="s">
        <v>41</v>
      </c>
      <c r="L16" t="s">
        <v>11</v>
      </c>
      <c r="M16" s="5">
        <v>56674580.369999997</v>
      </c>
      <c r="N16" s="5">
        <v>56673819.75</v>
      </c>
      <c r="O16" s="5">
        <v>56665470.789999999</v>
      </c>
      <c r="P16" s="5">
        <v>56665470.789999999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124</v>
      </c>
      <c r="H17" t="s">
        <v>125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124</v>
      </c>
      <c r="H18" t="s">
        <v>125</v>
      </c>
      <c r="I18" t="s">
        <v>11</v>
      </c>
      <c r="J18" t="s">
        <v>77</v>
      </c>
      <c r="K18" t="s">
        <v>123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54</v>
      </c>
      <c r="H19" t="s">
        <v>118</v>
      </c>
      <c r="I19" t="s">
        <v>11</v>
      </c>
      <c r="J19" t="s">
        <v>20</v>
      </c>
      <c r="K19" t="s">
        <v>41</v>
      </c>
      <c r="L19" t="s">
        <v>11</v>
      </c>
      <c r="M19" s="5">
        <v>322549006.55000001</v>
      </c>
      <c r="N19" s="5">
        <v>322541776.80000001</v>
      </c>
      <c r="O19" s="5">
        <v>322475212.80000001</v>
      </c>
      <c r="P19" s="5">
        <v>321385989.69999999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126</v>
      </c>
      <c r="H20" t="s">
        <v>119</v>
      </c>
      <c r="I20" t="s">
        <v>11</v>
      </c>
      <c r="J20" t="s">
        <v>20</v>
      </c>
      <c r="K20" t="s">
        <v>41</v>
      </c>
      <c r="L20" t="s">
        <v>14</v>
      </c>
      <c r="M20" s="5">
        <v>2285000</v>
      </c>
      <c r="N20" s="5">
        <v>2071016.43</v>
      </c>
      <c r="O20" s="5">
        <v>2069498.09</v>
      </c>
      <c r="P20" s="5">
        <v>2069498.09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2416</v>
      </c>
      <c r="N21" s="5">
        <v>2002.1</v>
      </c>
      <c r="O21" s="5">
        <v>2002.1</v>
      </c>
      <c r="P21" s="5">
        <v>2002.1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55</v>
      </c>
      <c r="H22" t="s">
        <v>56</v>
      </c>
      <c r="I22" t="s">
        <v>11</v>
      </c>
      <c r="J22" t="s">
        <v>77</v>
      </c>
      <c r="K22" t="s">
        <v>123</v>
      </c>
      <c r="L22" t="s">
        <v>15</v>
      </c>
      <c r="M22" s="5">
        <v>0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298198</v>
      </c>
      <c r="N23" s="5">
        <v>254983.67</v>
      </c>
      <c r="O23" s="5">
        <v>145776.43</v>
      </c>
      <c r="P23" s="5">
        <v>145776.43</v>
      </c>
    </row>
    <row r="24" spans="1:16" x14ac:dyDescent="0.2">
      <c r="A24" t="s">
        <v>42</v>
      </c>
      <c r="B24" t="s">
        <v>43</v>
      </c>
      <c r="C24" t="s">
        <v>35</v>
      </c>
      <c r="D24" t="s">
        <v>57</v>
      </c>
      <c r="E24" t="s">
        <v>37</v>
      </c>
      <c r="F24" t="s">
        <v>38</v>
      </c>
      <c r="G24" t="s">
        <v>58</v>
      </c>
      <c r="H24" t="s">
        <v>59</v>
      </c>
      <c r="I24" t="s">
        <v>11</v>
      </c>
      <c r="J24" t="s">
        <v>20</v>
      </c>
      <c r="K24" t="s">
        <v>41</v>
      </c>
      <c r="L24" t="s">
        <v>14</v>
      </c>
      <c r="M24" s="5">
        <v>347480</v>
      </c>
      <c r="N24" s="5">
        <v>323455.84000000003</v>
      </c>
      <c r="O24" s="5">
        <v>222375.89</v>
      </c>
      <c r="P24" s="5">
        <v>181943.91</v>
      </c>
    </row>
    <row r="25" spans="1:16" x14ac:dyDescent="0.2">
      <c r="A25" t="s">
        <v>42</v>
      </c>
      <c r="B25" t="s">
        <v>43</v>
      </c>
      <c r="C25" t="s">
        <v>35</v>
      </c>
      <c r="D25" t="s">
        <v>60</v>
      </c>
      <c r="E25" t="s">
        <v>37</v>
      </c>
      <c r="F25" t="s">
        <v>38</v>
      </c>
      <c r="G25" t="s">
        <v>61</v>
      </c>
      <c r="H25" t="s">
        <v>62</v>
      </c>
      <c r="I25" t="s">
        <v>63</v>
      </c>
      <c r="J25" t="s">
        <v>20</v>
      </c>
      <c r="K25" t="s">
        <v>41</v>
      </c>
      <c r="L25" t="s">
        <v>15</v>
      </c>
      <c r="M25" s="5">
        <v>15000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14</v>
      </c>
      <c r="M26" s="5">
        <v>12814608</v>
      </c>
      <c r="N26" s="5">
        <v>12800766.949999999</v>
      </c>
      <c r="O26" s="5">
        <v>10458743.779999999</v>
      </c>
      <c r="P26" s="5">
        <v>10458743.779999999</v>
      </c>
    </row>
    <row r="27" spans="1:16" x14ac:dyDescent="0.2">
      <c r="A27" t="s">
        <v>42</v>
      </c>
      <c r="B27" t="s">
        <v>43</v>
      </c>
      <c r="C27" t="s">
        <v>35</v>
      </c>
      <c r="D27" t="s">
        <v>64</v>
      </c>
      <c r="E27" t="s">
        <v>37</v>
      </c>
      <c r="F27" t="s">
        <v>38</v>
      </c>
      <c r="G27" t="s">
        <v>65</v>
      </c>
      <c r="H27" t="s">
        <v>66</v>
      </c>
      <c r="I27" t="s">
        <v>11</v>
      </c>
      <c r="J27" t="s">
        <v>20</v>
      </c>
      <c r="K27" t="s">
        <v>41</v>
      </c>
      <c r="L27" t="s">
        <v>14</v>
      </c>
      <c r="M27" s="5">
        <v>114519.44</v>
      </c>
      <c r="N27" s="5">
        <v>114519.44</v>
      </c>
      <c r="O27" s="5">
        <v>114519.44</v>
      </c>
      <c r="P27" s="5">
        <v>114519.44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67</v>
      </c>
      <c r="H28" t="s">
        <v>68</v>
      </c>
      <c r="I28" t="s">
        <v>11</v>
      </c>
      <c r="J28" t="s">
        <v>20</v>
      </c>
      <c r="K28" t="s">
        <v>41</v>
      </c>
      <c r="L28" t="s">
        <v>14</v>
      </c>
      <c r="M28" s="5">
        <v>1935153</v>
      </c>
      <c r="N28" s="5">
        <v>1935127.72</v>
      </c>
      <c r="O28" s="5">
        <v>1758402.36</v>
      </c>
      <c r="P28" s="5">
        <v>1758402.36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69</v>
      </c>
      <c r="H29" t="s">
        <v>70</v>
      </c>
      <c r="I29" t="s">
        <v>11</v>
      </c>
      <c r="J29" t="s">
        <v>20</v>
      </c>
      <c r="K29" t="s">
        <v>41</v>
      </c>
      <c r="L29" t="s">
        <v>14</v>
      </c>
      <c r="M29" s="5">
        <v>1158028</v>
      </c>
      <c r="N29" s="5">
        <v>1158028</v>
      </c>
      <c r="O29" s="5">
        <v>1025976.86</v>
      </c>
      <c r="P29" s="5">
        <v>1025976.86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71</v>
      </c>
      <c r="H30" t="s">
        <v>72</v>
      </c>
      <c r="I30" t="s">
        <v>11</v>
      </c>
      <c r="J30" t="s">
        <v>20</v>
      </c>
      <c r="K30" t="s">
        <v>41</v>
      </c>
      <c r="L30" t="s">
        <v>14</v>
      </c>
      <c r="M30" s="5">
        <v>18281471</v>
      </c>
      <c r="N30" s="5">
        <v>18281471</v>
      </c>
      <c r="O30" s="5">
        <v>16567907.130000001</v>
      </c>
      <c r="P30" s="5">
        <v>16567907.130000001</v>
      </c>
    </row>
    <row r="31" spans="1:16" x14ac:dyDescent="0.2">
      <c r="A31" t="s">
        <v>42</v>
      </c>
      <c r="B31" t="s">
        <v>43</v>
      </c>
      <c r="C31" t="s">
        <v>73</v>
      </c>
      <c r="D31" t="s">
        <v>74</v>
      </c>
      <c r="E31" t="s">
        <v>75</v>
      </c>
      <c r="F31" t="s">
        <v>76</v>
      </c>
      <c r="G31" t="s">
        <v>77</v>
      </c>
      <c r="H31" t="s">
        <v>120</v>
      </c>
      <c r="I31" t="s">
        <v>63</v>
      </c>
      <c r="J31" t="s">
        <v>20</v>
      </c>
      <c r="K31" t="s">
        <v>41</v>
      </c>
      <c r="L31" t="s">
        <v>11</v>
      </c>
      <c r="M31" s="5">
        <v>5850480.6600000001</v>
      </c>
      <c r="N31" s="5">
        <v>5850480.6600000001</v>
      </c>
      <c r="O31" s="5">
        <v>5850480.6600000001</v>
      </c>
      <c r="P31" s="5">
        <v>5850480.6600000001</v>
      </c>
    </row>
    <row r="32" spans="1:16" x14ac:dyDescent="0.2">
      <c r="A32" t="s">
        <v>42</v>
      </c>
      <c r="B32" t="s">
        <v>43</v>
      </c>
      <c r="C32" t="s">
        <v>73</v>
      </c>
      <c r="D32" t="s">
        <v>74</v>
      </c>
      <c r="E32" t="s">
        <v>75</v>
      </c>
      <c r="F32" t="s">
        <v>76</v>
      </c>
      <c r="G32" t="s">
        <v>77</v>
      </c>
      <c r="H32" t="s">
        <v>120</v>
      </c>
      <c r="I32" t="s">
        <v>63</v>
      </c>
      <c r="J32" t="s">
        <v>18</v>
      </c>
      <c r="K32" t="s">
        <v>78</v>
      </c>
      <c r="L32" t="s">
        <v>11</v>
      </c>
      <c r="M32" s="5">
        <v>28900000</v>
      </c>
      <c r="N32" s="5">
        <v>28900000</v>
      </c>
      <c r="O32" s="5">
        <v>28900000</v>
      </c>
      <c r="P32" s="5">
        <v>28900000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46000000</v>
      </c>
      <c r="N33" s="5">
        <v>45999795.579999998</v>
      </c>
      <c r="O33" s="5">
        <v>45999795.579999998</v>
      </c>
      <c r="P33" s="5">
        <v>45734936.450000003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3" t="s">
        <v>136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127</v>
      </c>
      <c r="O6" t="s">
        <v>128</v>
      </c>
      <c r="P6" t="s">
        <v>129</v>
      </c>
    </row>
    <row r="7" spans="1:16" x14ac:dyDescent="0.2">
      <c r="M7" t="s">
        <v>33</v>
      </c>
      <c r="N7" t="s">
        <v>130</v>
      </c>
      <c r="O7" t="s">
        <v>131</v>
      </c>
      <c r="P7" t="s">
        <v>132</v>
      </c>
    </row>
    <row r="8" spans="1:16" x14ac:dyDescent="0.2">
      <c r="L8" t="s">
        <v>34</v>
      </c>
      <c r="M8" t="s">
        <v>133</v>
      </c>
      <c r="N8" t="s">
        <v>133</v>
      </c>
      <c r="O8" t="s">
        <v>133</v>
      </c>
      <c r="P8" t="s">
        <v>133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528.12</v>
      </c>
      <c r="O9" s="5">
        <v>528.12</v>
      </c>
      <c r="P9" s="5">
        <v>528.12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1598387</v>
      </c>
      <c r="N10" s="5">
        <v>1592571.88</v>
      </c>
      <c r="O10" s="5">
        <v>214212.75</v>
      </c>
      <c r="P10" s="5">
        <v>214212.75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41622626</v>
      </c>
      <c r="N11" s="5">
        <v>41620090.789999999</v>
      </c>
      <c r="O11" s="5">
        <v>38559636.310000002</v>
      </c>
      <c r="P11" s="5">
        <v>38559636.310000002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6513643</v>
      </c>
      <c r="N12" s="5">
        <v>6513643</v>
      </c>
      <c r="O12" s="5">
        <v>6170273.8799999999</v>
      </c>
      <c r="P12" s="5">
        <v>6170273.8799999999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77</v>
      </c>
      <c r="K14" t="s">
        <v>123</v>
      </c>
      <c r="L14" t="s">
        <v>15</v>
      </c>
      <c r="M14" s="5">
        <v>924000</v>
      </c>
      <c r="N14" s="5">
        <v>924000</v>
      </c>
      <c r="O14" s="5">
        <v>924000</v>
      </c>
      <c r="P14" s="5">
        <v>924000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14</v>
      </c>
      <c r="M15" s="5">
        <v>3458881</v>
      </c>
      <c r="N15" s="5">
        <v>3458881</v>
      </c>
      <c r="O15" s="5">
        <v>3306396.84</v>
      </c>
      <c r="P15" s="5">
        <v>3306396.84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52</v>
      </c>
      <c r="H16" t="s">
        <v>53</v>
      </c>
      <c r="I16" t="s">
        <v>11</v>
      </c>
      <c r="J16" t="s">
        <v>20</v>
      </c>
      <c r="K16" t="s">
        <v>41</v>
      </c>
      <c r="L16" t="s">
        <v>11</v>
      </c>
      <c r="M16" s="5">
        <v>62813203.810000002</v>
      </c>
      <c r="N16" s="5">
        <v>62812443.189999998</v>
      </c>
      <c r="O16" s="5">
        <v>62387633.119999997</v>
      </c>
      <c r="P16" s="5">
        <v>62387633.119999997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124</v>
      </c>
      <c r="H17" t="s">
        <v>125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124</v>
      </c>
      <c r="H18" t="s">
        <v>125</v>
      </c>
      <c r="I18" t="s">
        <v>11</v>
      </c>
      <c r="J18" t="s">
        <v>77</v>
      </c>
      <c r="K18" t="s">
        <v>123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54</v>
      </c>
      <c r="H19" t="s">
        <v>118</v>
      </c>
      <c r="I19" t="s">
        <v>11</v>
      </c>
      <c r="J19" t="s">
        <v>20</v>
      </c>
      <c r="K19" t="s">
        <v>41</v>
      </c>
      <c r="L19" t="s">
        <v>11</v>
      </c>
      <c r="M19" s="5">
        <v>359139364</v>
      </c>
      <c r="N19" s="5">
        <v>359132134.25</v>
      </c>
      <c r="O19" s="5">
        <v>356503602.25</v>
      </c>
      <c r="P19" s="5">
        <v>356061963.31999999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126</v>
      </c>
      <c r="H20" t="s">
        <v>119</v>
      </c>
      <c r="I20" t="s">
        <v>11</v>
      </c>
      <c r="J20" t="s">
        <v>20</v>
      </c>
      <c r="K20" t="s">
        <v>41</v>
      </c>
      <c r="L20" t="s">
        <v>14</v>
      </c>
      <c r="M20" s="5">
        <v>2285000</v>
      </c>
      <c r="N20" s="5">
        <v>2270515.0299999998</v>
      </c>
      <c r="O20" s="5">
        <v>2270515.0299999998</v>
      </c>
      <c r="P20" s="5">
        <v>2270515.0299999998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2416</v>
      </c>
      <c r="N21" s="5">
        <v>2002.1</v>
      </c>
      <c r="O21" s="5">
        <v>2002.1</v>
      </c>
      <c r="P21" s="5">
        <v>2002.1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55</v>
      </c>
      <c r="H22" t="s">
        <v>56</v>
      </c>
      <c r="I22" t="s">
        <v>11</v>
      </c>
      <c r="J22" t="s">
        <v>77</v>
      </c>
      <c r="K22" t="s">
        <v>123</v>
      </c>
      <c r="L22" t="s">
        <v>15</v>
      </c>
      <c r="M22" s="5">
        <v>0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298198</v>
      </c>
      <c r="N23" s="5">
        <v>298097.93</v>
      </c>
      <c r="O23" s="5">
        <v>298097.93</v>
      </c>
      <c r="P23" s="5">
        <v>298097.93</v>
      </c>
    </row>
    <row r="24" spans="1:16" x14ac:dyDescent="0.2">
      <c r="A24" t="s">
        <v>42</v>
      </c>
      <c r="B24" t="s">
        <v>43</v>
      </c>
      <c r="C24" t="s">
        <v>35</v>
      </c>
      <c r="D24" t="s">
        <v>57</v>
      </c>
      <c r="E24" t="s">
        <v>37</v>
      </c>
      <c r="F24" t="s">
        <v>38</v>
      </c>
      <c r="G24" t="s">
        <v>58</v>
      </c>
      <c r="H24" t="s">
        <v>59</v>
      </c>
      <c r="I24" t="s">
        <v>11</v>
      </c>
      <c r="J24" t="s">
        <v>20</v>
      </c>
      <c r="K24" t="s">
        <v>41</v>
      </c>
      <c r="L24" t="s">
        <v>14</v>
      </c>
      <c r="M24" s="5">
        <v>347480</v>
      </c>
      <c r="N24" s="5">
        <v>323455.84000000003</v>
      </c>
      <c r="O24" s="5">
        <v>288893.02</v>
      </c>
      <c r="P24" s="5">
        <v>288893.02</v>
      </c>
    </row>
    <row r="25" spans="1:16" x14ac:dyDescent="0.2">
      <c r="A25" t="s">
        <v>42</v>
      </c>
      <c r="B25" t="s">
        <v>43</v>
      </c>
      <c r="C25" t="s">
        <v>35</v>
      </c>
      <c r="D25" t="s">
        <v>60</v>
      </c>
      <c r="E25" t="s">
        <v>37</v>
      </c>
      <c r="F25" t="s">
        <v>38</v>
      </c>
      <c r="G25" t="s">
        <v>61</v>
      </c>
      <c r="H25" t="s">
        <v>62</v>
      </c>
      <c r="I25" t="s">
        <v>63</v>
      </c>
      <c r="J25" t="s">
        <v>20</v>
      </c>
      <c r="K25" t="s">
        <v>41</v>
      </c>
      <c r="L25" t="s">
        <v>15</v>
      </c>
      <c r="M25" s="5">
        <v>15000</v>
      </c>
      <c r="N25" s="5">
        <v>11150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14</v>
      </c>
      <c r="M26" s="5">
        <v>12814608</v>
      </c>
      <c r="N26" s="5">
        <v>12814608</v>
      </c>
      <c r="O26" s="5">
        <v>12666257.57</v>
      </c>
      <c r="P26" s="5">
        <v>12666257.57</v>
      </c>
    </row>
    <row r="27" spans="1:16" x14ac:dyDescent="0.2">
      <c r="A27" t="s">
        <v>42</v>
      </c>
      <c r="B27" t="s">
        <v>43</v>
      </c>
      <c r="C27" t="s">
        <v>35</v>
      </c>
      <c r="D27" t="s">
        <v>64</v>
      </c>
      <c r="E27" t="s">
        <v>37</v>
      </c>
      <c r="F27" t="s">
        <v>38</v>
      </c>
      <c r="G27" t="s">
        <v>65</v>
      </c>
      <c r="H27" t="s">
        <v>66</v>
      </c>
      <c r="I27" t="s">
        <v>11</v>
      </c>
      <c r="J27" t="s">
        <v>20</v>
      </c>
      <c r="K27" t="s">
        <v>41</v>
      </c>
      <c r="L27" t="s">
        <v>14</v>
      </c>
      <c r="M27" s="5">
        <v>115145.45</v>
      </c>
      <c r="N27" s="5">
        <v>115145.45</v>
      </c>
      <c r="O27" s="5">
        <v>115145.45</v>
      </c>
      <c r="P27" s="5">
        <v>115145.45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67</v>
      </c>
      <c r="H28" t="s">
        <v>68</v>
      </c>
      <c r="I28" t="s">
        <v>11</v>
      </c>
      <c r="J28" t="s">
        <v>20</v>
      </c>
      <c r="K28" t="s">
        <v>41</v>
      </c>
      <c r="L28" t="s">
        <v>14</v>
      </c>
      <c r="M28" s="5">
        <v>1980893</v>
      </c>
      <c r="N28" s="5">
        <v>1980867.72</v>
      </c>
      <c r="O28" s="5">
        <v>1952384.05</v>
      </c>
      <c r="P28" s="5">
        <v>1952384.05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69</v>
      </c>
      <c r="H29" t="s">
        <v>70</v>
      </c>
      <c r="I29" t="s">
        <v>11</v>
      </c>
      <c r="J29" t="s">
        <v>20</v>
      </c>
      <c r="K29" t="s">
        <v>41</v>
      </c>
      <c r="L29" t="s">
        <v>14</v>
      </c>
      <c r="M29" s="5">
        <v>1162484</v>
      </c>
      <c r="N29" s="5">
        <v>1127547.58</v>
      </c>
      <c r="O29" s="5">
        <v>1112003.58</v>
      </c>
      <c r="P29" s="5">
        <v>1112003.58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71</v>
      </c>
      <c r="H30" t="s">
        <v>72</v>
      </c>
      <c r="I30" t="s">
        <v>11</v>
      </c>
      <c r="J30" t="s">
        <v>20</v>
      </c>
      <c r="K30" t="s">
        <v>41</v>
      </c>
      <c r="L30" t="s">
        <v>14</v>
      </c>
      <c r="M30" s="5">
        <v>18281471</v>
      </c>
      <c r="N30" s="5">
        <v>18178856.530000001</v>
      </c>
      <c r="O30" s="5">
        <v>18171070.719999999</v>
      </c>
      <c r="P30" s="5">
        <v>18171070.719999999</v>
      </c>
    </row>
    <row r="31" spans="1:16" x14ac:dyDescent="0.2">
      <c r="A31" t="s">
        <v>42</v>
      </c>
      <c r="B31" t="s">
        <v>43</v>
      </c>
      <c r="C31" t="s">
        <v>73</v>
      </c>
      <c r="D31" t="s">
        <v>74</v>
      </c>
      <c r="E31" t="s">
        <v>75</v>
      </c>
      <c r="F31" t="s">
        <v>76</v>
      </c>
      <c r="G31" t="s">
        <v>77</v>
      </c>
      <c r="H31" t="s">
        <v>120</v>
      </c>
      <c r="I31" t="s">
        <v>63</v>
      </c>
      <c r="J31" t="s">
        <v>20</v>
      </c>
      <c r="K31" t="s">
        <v>41</v>
      </c>
      <c r="L31" t="s">
        <v>11</v>
      </c>
      <c r="M31" s="5">
        <v>14113761.83</v>
      </c>
      <c r="N31" s="5">
        <v>14113761.83</v>
      </c>
      <c r="O31" s="5">
        <v>14099319.35</v>
      </c>
      <c r="P31" s="5">
        <v>13861306.560000001</v>
      </c>
    </row>
    <row r="32" spans="1:16" x14ac:dyDescent="0.2">
      <c r="A32" t="s">
        <v>42</v>
      </c>
      <c r="B32" t="s">
        <v>43</v>
      </c>
      <c r="C32" t="s">
        <v>73</v>
      </c>
      <c r="D32" t="s">
        <v>74</v>
      </c>
      <c r="E32" t="s">
        <v>75</v>
      </c>
      <c r="F32" t="s">
        <v>76</v>
      </c>
      <c r="G32" t="s">
        <v>77</v>
      </c>
      <c r="H32" t="s">
        <v>120</v>
      </c>
      <c r="I32" t="s">
        <v>63</v>
      </c>
      <c r="J32" t="s">
        <v>18</v>
      </c>
      <c r="K32" t="s">
        <v>78</v>
      </c>
      <c r="L32" t="s">
        <v>11</v>
      </c>
      <c r="M32" s="5">
        <v>28900000</v>
      </c>
      <c r="N32" s="5">
        <v>28900000</v>
      </c>
      <c r="O32" s="5">
        <v>28900000</v>
      </c>
      <c r="P32" s="5">
        <v>28900000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46000000</v>
      </c>
      <c r="N33" s="5">
        <v>45999795.579999998</v>
      </c>
      <c r="O33" s="5">
        <v>45999795.579999998</v>
      </c>
      <c r="P33" s="5">
        <v>45999795.579999998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28515625" style="1" customWidth="1"/>
    <col min="20" max="20" width="9.28515625" style="3" bestFit="1" customWidth="1"/>
    <col min="21" max="21" width="13.28515625" style="4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42795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'Access-Mar'!M11</f>
        <v>2184875</v>
      </c>
      <c r="Q11" s="34"/>
      <c r="R11" s="34">
        <f t="shared" ref="R11:R29" si="1">N11-O11+P11</f>
        <v>2184875</v>
      </c>
      <c r="S11" s="39">
        <f>'Access-Mar'!N11</f>
        <v>14976.06</v>
      </c>
      <c r="T11" s="35">
        <f t="shared" ref="T11:T34" si="2">IF(R11&gt;0,S11/R11,0)</f>
        <v>6.8544241661422272E-3</v>
      </c>
      <c r="U11" s="34">
        <f>'Access-Mar'!O11</f>
        <v>0</v>
      </c>
      <c r="V11" s="35">
        <f t="shared" ref="V11:V34" si="3">IF(R11&gt;0,U11/R11,0)</f>
        <v>0</v>
      </c>
      <c r="W11" s="34">
        <f>'Access-Mar'!P11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43419953</v>
      </c>
      <c r="Q12" s="34"/>
      <c r="R12" s="34">
        <f t="shared" si="1"/>
        <v>43419953</v>
      </c>
      <c r="S12" s="39">
        <f>'Access-Mar'!N12</f>
        <v>35137651.149999999</v>
      </c>
      <c r="T12" s="35">
        <f t="shared" si="2"/>
        <v>0.80925124792281555</v>
      </c>
      <c r="U12" s="34">
        <f>'Access-Mar'!O12</f>
        <v>6487187.7800000003</v>
      </c>
      <c r="V12" s="35">
        <f t="shared" si="3"/>
        <v>0.1494056840641905</v>
      </c>
      <c r="W12" s="34">
        <f>'Access-Mar'!P12</f>
        <v>5396199.5</v>
      </c>
      <c r="X12" s="35">
        <f t="shared" si="4"/>
        <v>0.1242792570503243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6790890</v>
      </c>
      <c r="Q13" s="34"/>
      <c r="R13" s="34">
        <f t="shared" si="1"/>
        <v>6790890</v>
      </c>
      <c r="S13" s="39">
        <f>'Access-Mar'!N13</f>
        <v>5262594.93</v>
      </c>
      <c r="T13" s="35">
        <f t="shared" si="2"/>
        <v>0.77494922315042647</v>
      </c>
      <c r="U13" s="34">
        <f>'Access-Mar'!O13</f>
        <v>1381131.07</v>
      </c>
      <c r="V13" s="35">
        <f t="shared" si="3"/>
        <v>0.20337997964920651</v>
      </c>
      <c r="W13" s="34">
        <f>'Access-Mar'!P13</f>
        <v>1257195.6399999999</v>
      </c>
      <c r="X13" s="35">
        <f t="shared" si="4"/>
        <v>0.18512973115453202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0150</v>
      </c>
      <c r="I14" s="32" t="str">
        <f>+'Access-Mar'!K14</f>
        <v>RECURSOS NAO-FINANCEIROS DIRETAM. ARRECADADOS</v>
      </c>
      <c r="J14" s="31" t="str">
        <f>+'Access-Mar'!L14</f>
        <v>3</v>
      </c>
      <c r="K14" s="34"/>
      <c r="L14" s="34"/>
      <c r="M14" s="34"/>
      <c r="N14" s="50">
        <f t="shared" si="0"/>
        <v>0</v>
      </c>
      <c r="O14" s="34"/>
      <c r="P14" s="34">
        <f>'Access-Mar'!M14</f>
        <v>800000</v>
      </c>
      <c r="Q14" s="34"/>
      <c r="R14" s="34">
        <f t="shared" si="1"/>
        <v>800000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02.061</v>
      </c>
      <c r="D15" s="31" t="str">
        <f>CONCATENATE('Access-Mar'!E15,".",'Access-Mar'!G15)</f>
        <v>0569.4257</v>
      </c>
      <c r="E15" s="32" t="str">
        <f>+'Access-Mar'!F15</f>
        <v>PRESTACAO JURISDICIONAL NA JUSTICA FEDERAL</v>
      </c>
      <c r="F15" s="32" t="str">
        <f>+'Access-Mar'!H15</f>
        <v>JULGAMENTO DE CAUSAS NA JUSTICA FEDERAL</v>
      </c>
      <c r="G15" s="31" t="str">
        <f>IF('Access-Mar'!I15="1","F","S")</f>
        <v>F</v>
      </c>
      <c r="H15" s="31" t="str">
        <f>+'Access-Mar'!J15</f>
        <v>0181</v>
      </c>
      <c r="I15" s="32" t="str">
        <f>+'Access-Mar'!K15</f>
        <v>RECURSOS DE CONVENIOS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4951378</v>
      </c>
      <c r="Q15" s="34"/>
      <c r="R15" s="34">
        <f t="shared" si="1"/>
        <v>4951378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02.061</v>
      </c>
      <c r="D16" s="31" t="str">
        <f>CONCATENATE('Access-Mar'!E16,".",'Access-Mar'!G16)</f>
        <v>0569.4257</v>
      </c>
      <c r="E16" s="32" t="str">
        <f>+'Access-Mar'!F16</f>
        <v>PRESTACAO JURISDICIONAL NA JUSTICA FEDERAL</v>
      </c>
      <c r="F16" s="32" t="str">
        <f>+'Access-Mar'!H16</f>
        <v>JULGAMENTO DE CAUSAS NA JUSTICA FEDERAL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3</v>
      </c>
      <c r="K16" s="34"/>
      <c r="L16" s="34"/>
      <c r="M16" s="34"/>
      <c r="N16" s="50">
        <f t="shared" si="0"/>
        <v>0</v>
      </c>
      <c r="O16" s="34"/>
      <c r="P16" s="34">
        <f>'Access-Mar'!M16</f>
        <v>175000</v>
      </c>
      <c r="Q16" s="34"/>
      <c r="R16" s="34">
        <f t="shared" si="1"/>
        <v>175000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0569.12SU</v>
      </c>
      <c r="E17" s="32" t="str">
        <f>+'Access-Mar'!F17</f>
        <v>PRESTACAO JURISDICIONAL NA JUSTICA FEDERAL</v>
      </c>
      <c r="F17" s="32" t="str">
        <f>+'Access-Mar'!H17</f>
        <v>AQUISICAO DE EDIFICIO-ANEXO AO TRF 3. REGIAO EM SAO PAULO -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5</v>
      </c>
      <c r="K17" s="34"/>
      <c r="L17" s="34"/>
      <c r="M17" s="34"/>
      <c r="N17" s="50">
        <f t="shared" si="0"/>
        <v>0</v>
      </c>
      <c r="O17" s="34"/>
      <c r="P17" s="34">
        <f>'Access-Mar'!M17</f>
        <v>0</v>
      </c>
      <c r="Q17" s="34"/>
      <c r="R17" s="34">
        <f t="shared" si="1"/>
        <v>0</v>
      </c>
      <c r="S17" s="39">
        <f>'Access-Mar'!N17</f>
        <v>0</v>
      </c>
      <c r="T17" s="35">
        <f t="shared" si="2"/>
        <v>0</v>
      </c>
      <c r="U17" s="34">
        <f>'Access-Mar'!O17</f>
        <v>0</v>
      </c>
      <c r="V17" s="35">
        <f t="shared" si="3"/>
        <v>0</v>
      </c>
      <c r="W17" s="34">
        <f>'Access-Mar'!P17</f>
        <v>0</v>
      </c>
      <c r="X17" s="35">
        <f t="shared" si="4"/>
        <v>0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0569.12SU</v>
      </c>
      <c r="E18" s="32" t="str">
        <f>+'Access-Mar'!F18</f>
        <v>PRESTACAO JURISDICIONAL NA JUSTICA FEDERAL</v>
      </c>
      <c r="F18" s="32" t="str">
        <f>+'Access-Mar'!H18</f>
        <v>AQUISICAO DE EDIFICIO-ANEXO AO TRF 3. REGIAO EM SAO PAULO -</v>
      </c>
      <c r="G18" s="31" t="str">
        <f>IF('Access-Mar'!I18="1","F","S")</f>
        <v>F</v>
      </c>
      <c r="H18" s="31" t="str">
        <f>+'Access-Mar'!J18</f>
        <v>0188</v>
      </c>
      <c r="I18" s="32" t="str">
        <f>+'Access-Mar'!K18</f>
        <v>REMUNERACAO DAS DISPONIB. DO TESOURO NACIONAL</v>
      </c>
      <c r="J18" s="31" t="str">
        <f>+'Access-Mar'!L18</f>
        <v>5</v>
      </c>
      <c r="K18" s="50"/>
      <c r="L18" s="50"/>
      <c r="M18" s="50"/>
      <c r="N18" s="50">
        <f t="shared" si="0"/>
        <v>0</v>
      </c>
      <c r="O18" s="50"/>
      <c r="P18" s="34">
        <f>'Access-Mar'!M18</f>
        <v>0</v>
      </c>
      <c r="Q18" s="34"/>
      <c r="R18" s="34">
        <f t="shared" si="1"/>
        <v>0</v>
      </c>
      <c r="S18" s="39">
        <f>'Access-Mar'!N18</f>
        <v>0</v>
      </c>
      <c r="T18" s="35">
        <f t="shared" si="2"/>
        <v>0</v>
      </c>
      <c r="U18" s="34">
        <f>'Access-Mar'!O18</f>
        <v>0</v>
      </c>
      <c r="V18" s="35">
        <f t="shared" si="3"/>
        <v>0</v>
      </c>
      <c r="W18" s="34">
        <f>'Access-Mar'!P18</f>
        <v>0</v>
      </c>
      <c r="X18" s="35">
        <f t="shared" si="4"/>
        <v>0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02.122</v>
      </c>
      <c r="D19" s="31" t="str">
        <f>CONCATENATE('Access-Mar'!E19,".",'Access-Mar'!G19)</f>
        <v>0569.15HG</v>
      </c>
      <c r="E19" s="32" t="str">
        <f>+'Access-Mar'!F19</f>
        <v>PRESTACAO JURISDICIONAL NA JUSTICA FEDERAL</v>
      </c>
      <c r="F19" s="32" t="str">
        <f>+'Access-Mar'!H19</f>
        <v>AQUISICAO DE IMOVEIS PARA FUNCIONAMENTO DO TRF3 DA 3. REGIAO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5</v>
      </c>
      <c r="K19" s="50"/>
      <c r="L19" s="50"/>
      <c r="M19" s="50"/>
      <c r="N19" s="50">
        <f t="shared" si="0"/>
        <v>0</v>
      </c>
      <c r="O19" s="50"/>
      <c r="P19" s="34">
        <f>'Access-Mar'!M19</f>
        <v>900000</v>
      </c>
      <c r="Q19" s="34"/>
      <c r="R19" s="34">
        <f t="shared" si="1"/>
        <v>900000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02.122</v>
      </c>
      <c r="D20" s="31" t="str">
        <f>CONCATENATE('Access-Mar'!E20,".",'Access-Mar'!G20)</f>
        <v>0569.15HG</v>
      </c>
      <c r="E20" s="32" t="str">
        <f>+'Access-Mar'!F20</f>
        <v>PRESTACAO JURISDICIONAL NA JUSTICA FEDERAL</v>
      </c>
      <c r="F20" s="32" t="str">
        <f>+'Access-Mar'!H20</f>
        <v>AQUISICAO DE IMOVEIS PARA FUNCIONAMENTO DO TRF3 DA 3. REGIAO</v>
      </c>
      <c r="G20" s="31" t="str">
        <f>IF('Access-Mar'!I20="1","F","S")</f>
        <v>F</v>
      </c>
      <c r="H20" s="31" t="str">
        <f>+'Access-Mar'!J20</f>
        <v>0181</v>
      </c>
      <c r="I20" s="32" t="str">
        <f>+'Access-Mar'!K20</f>
        <v>RECURSOS DE CONVENIOS</v>
      </c>
      <c r="J20" s="31" t="str">
        <f>+'Access-Mar'!L20</f>
        <v>5</v>
      </c>
      <c r="K20" s="50"/>
      <c r="L20" s="50"/>
      <c r="M20" s="50"/>
      <c r="N20" s="50">
        <f t="shared" si="0"/>
        <v>0</v>
      </c>
      <c r="O20" s="50"/>
      <c r="P20" s="34">
        <f>'Access-Mar'!M20</f>
        <v>9000000</v>
      </c>
      <c r="Q20" s="34"/>
      <c r="R20" s="34">
        <f t="shared" si="1"/>
        <v>9000000</v>
      </c>
      <c r="S20" s="39">
        <f>'Access-Mar'!N20</f>
        <v>0</v>
      </c>
      <c r="T20" s="35">
        <f t="shared" si="2"/>
        <v>0</v>
      </c>
      <c r="U20" s="34">
        <f>'Access-Mar'!O20</f>
        <v>0</v>
      </c>
      <c r="V20" s="35">
        <f t="shared" si="3"/>
        <v>0</v>
      </c>
      <c r="W20" s="34">
        <f>'Access-Mar'!P20</f>
        <v>0</v>
      </c>
      <c r="X20" s="35">
        <f t="shared" si="4"/>
        <v>0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02.122</v>
      </c>
      <c r="D21" s="31" t="str">
        <f>CONCATENATE('Access-Mar'!E21,".",'Access-Mar'!G21)</f>
        <v>0569.15NZ</v>
      </c>
      <c r="E21" s="32" t="str">
        <f>+'Access-Mar'!F21</f>
        <v>PRESTACAO JURISDICIONAL NA JUSTICA FEDERAL</v>
      </c>
      <c r="F21" s="32" t="str">
        <f>+'Access-Mar'!H21</f>
        <v>REFORMA DO EDIFICIO-SEDE DO TRIBUNAL REGIONAL FEDERAL DA 3.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4</v>
      </c>
      <c r="K21" s="50"/>
      <c r="L21" s="50"/>
      <c r="M21" s="50"/>
      <c r="N21" s="50">
        <f t="shared" si="0"/>
        <v>0</v>
      </c>
      <c r="O21" s="50"/>
      <c r="P21" s="34">
        <f>'Access-Mar'!M21</f>
        <v>2500000</v>
      </c>
      <c r="Q21" s="34"/>
      <c r="R21" s="34">
        <f t="shared" si="1"/>
        <v>2500000</v>
      </c>
      <c r="S21" s="39">
        <f>'Access-Mar'!N21</f>
        <v>0</v>
      </c>
      <c r="T21" s="35">
        <f t="shared" si="2"/>
        <v>0</v>
      </c>
      <c r="U21" s="34">
        <f>'Access-Mar'!O21</f>
        <v>0</v>
      </c>
      <c r="V21" s="35">
        <f t="shared" si="3"/>
        <v>0</v>
      </c>
      <c r="W21" s="34">
        <f>'Access-Mar'!P21</f>
        <v>0</v>
      </c>
      <c r="X21" s="35">
        <f t="shared" si="4"/>
        <v>0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02.122</v>
      </c>
      <c r="D22" s="31" t="str">
        <f>CONCATENATE('Access-Mar'!E22,".",'Access-Mar'!G22)</f>
        <v>0569.20TP</v>
      </c>
      <c r="E22" s="32" t="str">
        <f>+'Access-Mar'!F22</f>
        <v>PRESTACAO JURISDICIONAL NA JUSTICA FEDERAL</v>
      </c>
      <c r="F22" s="32" t="str">
        <f>+'Access-Mar'!H22</f>
        <v>PESSOAL ATIVO DA UNIAO</v>
      </c>
      <c r="G22" s="31" t="str">
        <f>IF('Access-Mar'!I22="1","F","S")</f>
        <v>F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1</v>
      </c>
      <c r="K22" s="50"/>
      <c r="L22" s="50"/>
      <c r="M22" s="50"/>
      <c r="N22" s="50">
        <f t="shared" si="0"/>
        <v>0</v>
      </c>
      <c r="O22" s="50"/>
      <c r="P22" s="34">
        <f>'Access-Mar'!M22</f>
        <v>101141508.23</v>
      </c>
      <c r="Q22" s="34"/>
      <c r="R22" s="34">
        <f t="shared" si="1"/>
        <v>101141508.23</v>
      </c>
      <c r="S22" s="39">
        <f>'Access-Mar'!N22</f>
        <v>98826524.370000005</v>
      </c>
      <c r="T22" s="35">
        <f t="shared" si="2"/>
        <v>0.97711143623905994</v>
      </c>
      <c r="U22" s="34">
        <f>'Access-Mar'!O22</f>
        <v>98810613.870000005</v>
      </c>
      <c r="V22" s="35">
        <f t="shared" si="3"/>
        <v>0.97695412693768169</v>
      </c>
      <c r="W22" s="34">
        <f>'Access-Mar'!P22</f>
        <v>97582879.239999995</v>
      </c>
      <c r="X22" s="35">
        <f t="shared" si="4"/>
        <v>0.964815345823126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02.122</v>
      </c>
      <c r="D23" s="31" t="str">
        <f>CONCATENATE('Access-Mar'!E23,".",'Access-Mar'!G23)</f>
        <v>0569.216H</v>
      </c>
      <c r="E23" s="32" t="str">
        <f>+'Access-Mar'!F23</f>
        <v>PRESTACAO JURISDICIONAL NA JUSTICA FEDERAL</v>
      </c>
      <c r="F23" s="32" t="str">
        <f>+'Access-Mar'!H23</f>
        <v>AJUDA DE CUSTO PARA MORADIA OU AUXILIO-MORADIA A AGENTES PUB</v>
      </c>
      <c r="G23" s="31" t="str">
        <f>IF('Access-Mar'!I23="1","F","S")</f>
        <v>F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2303742</v>
      </c>
      <c r="Q23" s="34"/>
      <c r="R23" s="34">
        <f t="shared" si="1"/>
        <v>2303742</v>
      </c>
      <c r="S23" s="39">
        <f>'Access-Mar'!N23</f>
        <v>570283.53</v>
      </c>
      <c r="T23" s="35">
        <f t="shared" si="2"/>
        <v>0.24754661329263433</v>
      </c>
      <c r="U23" s="34">
        <f>'Access-Mar'!O23</f>
        <v>570283.53</v>
      </c>
      <c r="V23" s="35">
        <f t="shared" si="3"/>
        <v>0.24754661329263433</v>
      </c>
      <c r="W23" s="34">
        <f>'Access-Mar'!P23</f>
        <v>570283.53</v>
      </c>
      <c r="X23" s="35">
        <f t="shared" si="4"/>
        <v>0.24754661329263433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02.126</v>
      </c>
      <c r="D24" s="31" t="str">
        <f>CONCATENATE('Access-Mar'!E24,".",'Access-Mar'!G24)</f>
        <v>0569.151W</v>
      </c>
      <c r="E24" s="32" t="str">
        <f>+'Access-Mar'!F24</f>
        <v>PRESTACAO JURISDICIONAL NA JUSTICA FEDERAL</v>
      </c>
      <c r="F24" s="32" t="str">
        <f>+'Access-Mar'!H24</f>
        <v>DESENVOLVIMENTO E IMPLANTACAO DO SISTEMA PROCESSO JUDICIAL E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660997</v>
      </c>
      <c r="Q24" s="34"/>
      <c r="R24" s="34">
        <f t="shared" si="1"/>
        <v>660997</v>
      </c>
      <c r="S24" s="39">
        <f>'Access-Mar'!N24</f>
        <v>543888.19999999995</v>
      </c>
      <c r="T24" s="35">
        <f t="shared" si="2"/>
        <v>0.82283005823021882</v>
      </c>
      <c r="U24" s="34">
        <f>'Access-Mar'!O24</f>
        <v>147191.20000000001</v>
      </c>
      <c r="V24" s="35">
        <f t="shared" si="3"/>
        <v>0.22268058705258875</v>
      </c>
      <c r="W24" s="34">
        <f>'Access-Mar'!P24</f>
        <v>147191.20000000001</v>
      </c>
      <c r="X24" s="35">
        <f t="shared" si="4"/>
        <v>0.22268058705258875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02.131</v>
      </c>
      <c r="D25" s="31" t="str">
        <f>CONCATENATE('Access-Mar'!E25,".",'Access-Mar'!G25)</f>
        <v>0569.2549</v>
      </c>
      <c r="E25" s="32" t="str">
        <f>+'Access-Mar'!F25</f>
        <v>PRESTACAO JURISDICIONAL NA JUSTICA FEDERAL</v>
      </c>
      <c r="F25" s="32" t="str">
        <f>+'Access-Mar'!H25</f>
        <v>COMUNICACAO E DIVULGACAO INSTITUCIONAL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3</v>
      </c>
      <c r="K25" s="50"/>
      <c r="L25" s="50"/>
      <c r="M25" s="50"/>
      <c r="N25" s="50">
        <f t="shared" si="0"/>
        <v>0</v>
      </c>
      <c r="O25" s="50"/>
      <c r="P25" s="34">
        <f>'Access-Mar'!M25</f>
        <v>432274</v>
      </c>
      <c r="Q25" s="34"/>
      <c r="R25" s="34">
        <f t="shared" si="1"/>
        <v>432274</v>
      </c>
      <c r="S25" s="39">
        <f>'Access-Mar'!N25</f>
        <v>420233</v>
      </c>
      <c r="T25" s="35">
        <f t="shared" si="2"/>
        <v>0.97214498211782341</v>
      </c>
      <c r="U25" s="34">
        <f>'Access-Mar'!O25</f>
        <v>80863.960000000006</v>
      </c>
      <c r="V25" s="35">
        <f t="shared" si="3"/>
        <v>0.18706644396840894</v>
      </c>
      <c r="W25" s="34">
        <f>'Access-Mar'!P25</f>
        <v>40431.980000000003</v>
      </c>
      <c r="X25" s="35">
        <f t="shared" si="4"/>
        <v>9.3533221984204468E-2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02.301</v>
      </c>
      <c r="D26" s="31" t="str">
        <f>CONCATENATE('Access-Mar'!E26,".",'Access-Mar'!G26)</f>
        <v>0569.2004</v>
      </c>
      <c r="E26" s="32" t="str">
        <f>+'Access-Mar'!F26</f>
        <v>PRESTACAO JURISDICIONAL NA JUSTICA FEDERAL</v>
      </c>
      <c r="F26" s="32" t="str">
        <f>+'Access-Mar'!H26</f>
        <v>ASSISTENCIA MEDICA E ODONTOLOGICA AOS SERVIDORES CIVIS, EMPR</v>
      </c>
      <c r="G26" s="31" t="str">
        <f>IF('Access-Mar'!I26="1","F","S")</f>
        <v>S</v>
      </c>
      <c r="H26" s="31" t="str">
        <f>+'Access-Mar'!J26</f>
        <v>0100</v>
      </c>
      <c r="I26" s="32" t="str">
        <f>+'Access-Mar'!K26</f>
        <v>RECURSOS ORDINARIOS</v>
      </c>
      <c r="J26" s="31" t="str">
        <f>+'Access-Mar'!L26</f>
        <v>4</v>
      </c>
      <c r="K26" s="50"/>
      <c r="L26" s="50"/>
      <c r="M26" s="50"/>
      <c r="N26" s="50">
        <f t="shared" si="0"/>
        <v>0</v>
      </c>
      <c r="O26" s="50"/>
      <c r="P26" s="34">
        <f>'Access-Mar'!M26</f>
        <v>15000</v>
      </c>
      <c r="Q26" s="34"/>
      <c r="R26" s="34">
        <f t="shared" si="1"/>
        <v>15000</v>
      </c>
      <c r="S26" s="39">
        <f>'Access-Mar'!N26</f>
        <v>0</v>
      </c>
      <c r="T26" s="35">
        <f t="shared" si="2"/>
        <v>0</v>
      </c>
      <c r="U26" s="34">
        <f>'Access-Mar'!O26</f>
        <v>0</v>
      </c>
      <c r="V26" s="35">
        <f t="shared" si="3"/>
        <v>0</v>
      </c>
      <c r="W26" s="34">
        <f>'Access-Mar'!P26</f>
        <v>0</v>
      </c>
      <c r="X26" s="35">
        <f t="shared" si="4"/>
        <v>0</v>
      </c>
    </row>
    <row r="27" spans="1:24" ht="25.5" customHeight="1" x14ac:dyDescent="0.2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02.301</v>
      </c>
      <c r="D27" s="31" t="str">
        <f>CONCATENATE('Access-Mar'!E27,".",'Access-Mar'!G27)</f>
        <v>0569.2004</v>
      </c>
      <c r="E27" s="32" t="str">
        <f>+'Access-Mar'!F27</f>
        <v>PRESTACAO JURISDICIONAL NA JUSTICA FEDERAL</v>
      </c>
      <c r="F27" s="32" t="str">
        <f>+'Access-Mar'!H27</f>
        <v>ASSISTENCIA MEDICA E ODONTOLOGICA AOS SERVIDORES CIVIS, EMPR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11979420</v>
      </c>
      <c r="Q27" s="34"/>
      <c r="R27" s="34">
        <f t="shared" si="1"/>
        <v>11979420</v>
      </c>
      <c r="S27" s="39">
        <f>'Access-Mar'!N27</f>
        <v>11883148.859999999</v>
      </c>
      <c r="T27" s="35">
        <f t="shared" si="2"/>
        <v>0.99196362261278082</v>
      </c>
      <c r="U27" s="34">
        <f>'Access-Mar'!O27</f>
        <v>2302124.58</v>
      </c>
      <c r="V27" s="35">
        <f t="shared" si="3"/>
        <v>0.19217329219611634</v>
      </c>
      <c r="W27" s="34">
        <f>'Access-Mar'!P27</f>
        <v>2302124.58</v>
      </c>
      <c r="X27" s="35">
        <f t="shared" si="4"/>
        <v>0.19217329219611634</v>
      </c>
    </row>
    <row r="28" spans="1:24" ht="25.5" customHeight="1" x14ac:dyDescent="0.2">
      <c r="A28" s="31" t="str">
        <f>+'Access-Mar'!A28</f>
        <v>12104</v>
      </c>
      <c r="B28" s="32" t="str">
        <f>+'Access-Mar'!B28</f>
        <v>TRIBUNAL REGIONAL FEDERAL DA 3A. REGIAO</v>
      </c>
      <c r="C28" s="31" t="str">
        <f>CONCATENATE('Access-Mar'!C28,".",'Access-Mar'!D28)</f>
        <v>02.331</v>
      </c>
      <c r="D28" s="31" t="str">
        <f>CONCATENATE('Access-Mar'!E28,".",'Access-Mar'!G28)</f>
        <v>0569.00M1</v>
      </c>
      <c r="E28" s="32" t="str">
        <f>+'Access-Mar'!F28</f>
        <v>PRESTACAO JURISDICIONAL NA JUSTICA FEDERAL</v>
      </c>
      <c r="F28" s="32" t="str">
        <f>+'Access-Mar'!H28</f>
        <v>BENEFICIOS ASSISTENCIAIS DECORRENTES DO AUXILIO-FUNERAL E NA</v>
      </c>
      <c r="G28" s="31" t="str">
        <f>IF('Access-Mar'!I28="1","F","S")</f>
        <v>F</v>
      </c>
      <c r="H28" s="31" t="str">
        <f>+'Access-Mar'!J28</f>
        <v>0100</v>
      </c>
      <c r="I28" s="32" t="str">
        <f>+'Access-Mar'!K28</f>
        <v>RECURSOS ORDINARIOS</v>
      </c>
      <c r="J28" s="31" t="str">
        <f>+'Access-Mar'!L28</f>
        <v>3</v>
      </c>
      <c r="K28" s="50"/>
      <c r="L28" s="50"/>
      <c r="M28" s="50"/>
      <c r="N28" s="50">
        <f t="shared" si="0"/>
        <v>0</v>
      </c>
      <c r="O28" s="50"/>
      <c r="P28" s="34">
        <f>'Access-Mar'!M28</f>
        <v>17478.87</v>
      </c>
      <c r="Q28" s="34"/>
      <c r="R28" s="34">
        <f t="shared" si="1"/>
        <v>17478.87</v>
      </c>
      <c r="S28" s="39">
        <f>'Access-Mar'!N28</f>
        <v>17478.87</v>
      </c>
      <c r="T28" s="35">
        <f t="shared" si="2"/>
        <v>1</v>
      </c>
      <c r="U28" s="34">
        <f>'Access-Mar'!O28</f>
        <v>17478.87</v>
      </c>
      <c r="V28" s="35">
        <f t="shared" si="3"/>
        <v>1</v>
      </c>
      <c r="W28" s="34">
        <f>'Access-Mar'!P28</f>
        <v>17478.87</v>
      </c>
      <c r="X28" s="35">
        <f t="shared" si="4"/>
        <v>1</v>
      </c>
    </row>
    <row r="29" spans="1:24" ht="25.5" customHeight="1" x14ac:dyDescent="0.2">
      <c r="A29" s="31" t="str">
        <f>+'Access-Mar'!A29</f>
        <v>12104</v>
      </c>
      <c r="B29" s="32" t="str">
        <f>+'Access-Mar'!B29</f>
        <v>TRIBUNAL REGIONAL FEDERAL DA 3A. REGIAO</v>
      </c>
      <c r="C29" s="31" t="str">
        <f>CONCATENATE('Access-Mar'!C29,".",'Access-Mar'!D29)</f>
        <v>02.331</v>
      </c>
      <c r="D29" s="31" t="str">
        <f>CONCATENATE('Access-Mar'!E29,".",'Access-Mar'!G29)</f>
        <v>0569.2010</v>
      </c>
      <c r="E29" s="32" t="str">
        <f>+'Access-Mar'!F29</f>
        <v>PRESTACAO JURISDICIONAL NA JUSTICA FEDERAL</v>
      </c>
      <c r="F29" s="32" t="str">
        <f>+'Access-Mar'!H29</f>
        <v>ASSISTENCIA PRE-ESCOLAR AOS DEPENDENTES DOS SERVIDORES CIVIS</v>
      </c>
      <c r="G29" s="31" t="str">
        <f>IF('Access-Mar'!I29="1","F","S")</f>
        <v>F</v>
      </c>
      <c r="H29" s="31" t="str">
        <f>+'Access-Mar'!J29</f>
        <v>0100</v>
      </c>
      <c r="I29" s="32" t="str">
        <f>+'Access-Mar'!K29</f>
        <v>RECURSOS ORDINARIOS</v>
      </c>
      <c r="J29" s="31" t="str">
        <f>+'Access-Mar'!L29</f>
        <v>3</v>
      </c>
      <c r="K29" s="50"/>
      <c r="L29" s="50"/>
      <c r="M29" s="50"/>
      <c r="N29" s="50">
        <f t="shared" si="0"/>
        <v>0</v>
      </c>
      <c r="O29" s="50"/>
      <c r="P29" s="34">
        <f>'Access-Mar'!M29</f>
        <v>2063448</v>
      </c>
      <c r="Q29" s="34"/>
      <c r="R29" s="34">
        <f t="shared" si="1"/>
        <v>2063448</v>
      </c>
      <c r="S29" s="39">
        <f>'Access-Mar'!N29</f>
        <v>2063448</v>
      </c>
      <c r="T29" s="35">
        <f t="shared" si="2"/>
        <v>1</v>
      </c>
      <c r="U29" s="34">
        <f>'Access-Mar'!O29</f>
        <v>513066</v>
      </c>
      <c r="V29" s="35">
        <f t="shared" si="3"/>
        <v>0.24864498644986449</v>
      </c>
      <c r="W29" s="34">
        <f>'Access-Mar'!P29</f>
        <v>513066</v>
      </c>
      <c r="X29" s="35">
        <f t="shared" si="4"/>
        <v>0.24864498644986449</v>
      </c>
    </row>
    <row r="30" spans="1:24" ht="25.5" customHeight="1" x14ac:dyDescent="0.2">
      <c r="A30" s="31" t="str">
        <f>+'Access-Mar'!A30</f>
        <v>12104</v>
      </c>
      <c r="B30" s="32" t="str">
        <f>+'Access-Mar'!B30</f>
        <v>TRIBUNAL REGIONAL FEDERAL DA 3A. REGIAO</v>
      </c>
      <c r="C30" s="31" t="str">
        <f>CONCATENATE('Access-Mar'!C30,".",'Access-Mar'!D30)</f>
        <v>02.331</v>
      </c>
      <c r="D30" s="31" t="str">
        <f>CONCATENATE('Access-Mar'!E30,".",'Access-Mar'!G30)</f>
        <v>0569.2011</v>
      </c>
      <c r="E30" s="32" t="str">
        <f>+'Access-Mar'!F30</f>
        <v>PRESTACAO JURISDICIONAL NA JUSTICA FEDERAL</v>
      </c>
      <c r="F30" s="32" t="str">
        <f>+'Access-Mar'!H30</f>
        <v>AUXILIO-TRANSPORTE AOS SERVIDORES CIVIS, EMPREGADOS E MILITA</v>
      </c>
      <c r="G30" s="31" t="str">
        <f>IF('Access-Mar'!I30="1","F","S")</f>
        <v>F</v>
      </c>
      <c r="H30" s="31" t="str">
        <f>+'Access-Mar'!J30</f>
        <v>0100</v>
      </c>
      <c r="I30" s="32" t="str">
        <f>+'Access-Mar'!K30</f>
        <v>RECURSOS ORDINARIOS</v>
      </c>
      <c r="J30" s="31" t="str">
        <f>+'Access-Mar'!L30</f>
        <v>3</v>
      </c>
      <c r="K30" s="50"/>
      <c r="L30" s="50"/>
      <c r="M30" s="50"/>
      <c r="N30" s="50">
        <f>+K30+L30-M30</f>
        <v>0</v>
      </c>
      <c r="O30" s="50"/>
      <c r="P30" s="34">
        <f>'Access-Mar'!M30</f>
        <v>1485000</v>
      </c>
      <c r="Q30" s="34"/>
      <c r="R30" s="34">
        <f>N30-O30+P30</f>
        <v>1485000</v>
      </c>
      <c r="S30" s="39">
        <f>'Access-Mar'!N30</f>
        <v>1485000</v>
      </c>
      <c r="T30" s="35">
        <f>IF(R30&gt;0,S30/R30,0)</f>
        <v>1</v>
      </c>
      <c r="U30" s="34">
        <f>'Access-Mar'!O30</f>
        <v>276274.31</v>
      </c>
      <c r="V30" s="35">
        <f>IF(R30&gt;0,U30/R30,0)</f>
        <v>0.1860433063973064</v>
      </c>
      <c r="W30" s="34">
        <f>'Access-Mar'!P30</f>
        <v>276274.31</v>
      </c>
      <c r="X30" s="35">
        <f>IF(R30&gt;0,W30/R30,0)</f>
        <v>0.1860433063973064</v>
      </c>
    </row>
    <row r="31" spans="1:24" ht="25.5" customHeight="1" x14ac:dyDescent="0.2">
      <c r="A31" s="31" t="str">
        <f>+'Access-Mar'!A31</f>
        <v>12104</v>
      </c>
      <c r="B31" s="32" t="str">
        <f>+'Access-Mar'!B31</f>
        <v>TRIBUNAL REGIONAL FEDERAL DA 3A. REGIAO</v>
      </c>
      <c r="C31" s="31" t="str">
        <f>CONCATENATE('Access-Mar'!C31,".",'Access-Mar'!D31)</f>
        <v>02.331</v>
      </c>
      <c r="D31" s="31" t="str">
        <f>CONCATENATE('Access-Mar'!E31,".",'Access-Mar'!G31)</f>
        <v>0569.2012</v>
      </c>
      <c r="E31" s="32" t="str">
        <f>+'Access-Mar'!F31</f>
        <v>PRESTACAO JURISDICIONAL NA JUSTICA FEDERAL</v>
      </c>
      <c r="F31" s="32" t="str">
        <f>+'Access-Mar'!H31</f>
        <v>AUXILIO-ALIMENTACAO AOS SERVIDORES CIVIS, EMPREGADOS E MILIT</v>
      </c>
      <c r="G31" s="31" t="str">
        <f>IF('Access-Mar'!I31="1","F","S")</f>
        <v>F</v>
      </c>
      <c r="H31" s="31" t="str">
        <f>+'Access-Mar'!J31</f>
        <v>0100</v>
      </c>
      <c r="I31" s="32" t="str">
        <f>+'Access-Mar'!K31</f>
        <v>RECURSOS ORDINARIOS</v>
      </c>
      <c r="J31" s="31" t="str">
        <f>+'Access-Mar'!L31</f>
        <v>3</v>
      </c>
      <c r="K31" s="50"/>
      <c r="L31" s="50"/>
      <c r="M31" s="50"/>
      <c r="N31" s="50">
        <f>+K31+L31-M31</f>
        <v>0</v>
      </c>
      <c r="O31" s="50"/>
      <c r="P31" s="34">
        <f>'Access-Mar'!M31</f>
        <v>19423248</v>
      </c>
      <c r="Q31" s="34"/>
      <c r="R31" s="34">
        <f>N31-O31+P31</f>
        <v>19423248</v>
      </c>
      <c r="S31" s="39">
        <f>'Access-Mar'!N31</f>
        <v>19423248</v>
      </c>
      <c r="T31" s="35">
        <f>IF(R31&gt;0,S31/R31,0)</f>
        <v>1</v>
      </c>
      <c r="U31" s="34">
        <f>'Access-Mar'!O31</f>
        <v>4896034.54</v>
      </c>
      <c r="V31" s="35">
        <f>IF(R31&gt;0,U31/R31,0)</f>
        <v>0.252070845205704</v>
      </c>
      <c r="W31" s="34">
        <f>'Access-Mar'!P31</f>
        <v>4896034.54</v>
      </c>
      <c r="X31" s="35">
        <f>IF(R31&gt;0,W31/R31,0)</f>
        <v>0.252070845205704</v>
      </c>
    </row>
    <row r="32" spans="1:24" ht="25.5" customHeight="1" x14ac:dyDescent="0.2">
      <c r="A32" s="31" t="str">
        <f>+'Access-Mar'!A32</f>
        <v>12104</v>
      </c>
      <c r="B32" s="32" t="str">
        <f>+'Access-Mar'!B32</f>
        <v>TRIBUNAL REGIONAL FEDERAL DA 3A. REGIAO</v>
      </c>
      <c r="C32" s="31" t="str">
        <f>CONCATENATE('Access-Mar'!C32,".",'Access-Mar'!D32)</f>
        <v>02.846</v>
      </c>
      <c r="D32" s="31" t="str">
        <f>CONCATENATE('Access-Mar'!E32,".",'Access-Mar'!G32)</f>
        <v>0569.09HB</v>
      </c>
      <c r="E32" s="32" t="str">
        <f>+'Access-Mar'!F32</f>
        <v>PRESTACAO JURISDICIONAL NA JUSTICA FEDERAL</v>
      </c>
      <c r="F32" s="32" t="str">
        <f>+'Access-Mar'!H32</f>
        <v>CONTRIBUICAO DA UNIAO, DE SUAS AUTARQUIAS E FUNDACOES PARA O</v>
      </c>
      <c r="G32" s="31" t="str">
        <f>IF('Access-Mar'!I32="1","F","S")</f>
        <v>F</v>
      </c>
      <c r="H32" s="31" t="str">
        <f>+'Access-Mar'!J32</f>
        <v>0100</v>
      </c>
      <c r="I32" s="32" t="str">
        <f>+'Access-Mar'!K32</f>
        <v>RECURSOS ORDINARIOS</v>
      </c>
      <c r="J32" s="31" t="str">
        <f>+'Access-Mar'!L32</f>
        <v>1</v>
      </c>
      <c r="K32" s="50"/>
      <c r="L32" s="50"/>
      <c r="M32" s="50"/>
      <c r="N32" s="50">
        <f>+K32+L32-M32</f>
        <v>0</v>
      </c>
      <c r="O32" s="50"/>
      <c r="P32" s="34">
        <f>'Access-Mar'!M32</f>
        <v>15179588.43</v>
      </c>
      <c r="Q32" s="34"/>
      <c r="R32" s="34">
        <f>N32-O32+P32</f>
        <v>15179588.43</v>
      </c>
      <c r="S32" s="39">
        <f>'Access-Mar'!N32</f>
        <v>15179588.43</v>
      </c>
      <c r="T32" s="35">
        <f>IF(R32&gt;0,S32/R32,0)</f>
        <v>1</v>
      </c>
      <c r="U32" s="34">
        <f>'Access-Mar'!O32</f>
        <v>15179588.43</v>
      </c>
      <c r="V32" s="35">
        <f>IF(R32&gt;0,U32/R32,0)</f>
        <v>1</v>
      </c>
      <c r="W32" s="34">
        <f>'Access-Mar'!P32</f>
        <v>15179588.43</v>
      </c>
      <c r="X32" s="35">
        <f>IF(R32&gt;0,W32/R32,0)</f>
        <v>1</v>
      </c>
    </row>
    <row r="33" spans="1:24" ht="25.5" customHeight="1" thickBot="1" x14ac:dyDescent="0.25">
      <c r="A33" s="31" t="str">
        <f>+'Access-Mar'!A33</f>
        <v>12104</v>
      </c>
      <c r="B33" s="32" t="str">
        <f>+'Access-Mar'!B33</f>
        <v>TRIBUNAL REGIONAL FEDERAL DA 3A. REGIAO</v>
      </c>
      <c r="C33" s="31" t="str">
        <f>CONCATENATE('Access-Mar'!C33,".",'Access-Mar'!D33)</f>
        <v>09.272</v>
      </c>
      <c r="D33" s="31" t="str">
        <f>CONCATENATE('Access-Mar'!E33,".",'Access-Mar'!G33)</f>
        <v>0089.0181</v>
      </c>
      <c r="E33" s="32" t="str">
        <f>+'Access-Mar'!F33</f>
        <v>PREVIDENCIA DE INATIVOS E PENSIONISTAS DA UNIAO</v>
      </c>
      <c r="F33" s="32" t="str">
        <f>+'Access-Mar'!H33</f>
        <v>APOSENTADORIAS E PENSOES - SERVIDORES CIVIS</v>
      </c>
      <c r="G33" s="31" t="str">
        <f>IF('Access-Mar'!I33="1","F","S")</f>
        <v>S</v>
      </c>
      <c r="H33" s="31" t="str">
        <f>+'Access-Mar'!J33</f>
        <v>0169</v>
      </c>
      <c r="I33" s="32" t="str">
        <f>+'Access-Mar'!K33</f>
        <v>CONTRIB.PATRONAL P/PLANO DE SEGURID.SOC.SERV.</v>
      </c>
      <c r="J33" s="31" t="str">
        <f>+'Access-Mar'!L33</f>
        <v>1</v>
      </c>
      <c r="K33" s="50"/>
      <c r="L33" s="50"/>
      <c r="M33" s="50"/>
      <c r="N33" s="50">
        <f>+K33+L33-M33</f>
        <v>0</v>
      </c>
      <c r="O33" s="50"/>
      <c r="P33" s="34">
        <f>'Access-Mar'!M33</f>
        <v>26134843.620000001</v>
      </c>
      <c r="Q33" s="34"/>
      <c r="R33" s="34">
        <f>N33-O33+P33</f>
        <v>26134843.620000001</v>
      </c>
      <c r="S33" s="39">
        <f>'Access-Mar'!N33</f>
        <v>26134843.620000001</v>
      </c>
      <c r="T33" s="35">
        <f>IF(R33&gt;0,S33/R33,0)</f>
        <v>1</v>
      </c>
      <c r="U33" s="34">
        <f>'Access-Mar'!O33</f>
        <v>26134843.620000001</v>
      </c>
      <c r="V33" s="35">
        <f>IF(R33&gt;0,U33/R33,0)</f>
        <v>1</v>
      </c>
      <c r="W33" s="34">
        <f>'Access-Mar'!P33</f>
        <v>25818328.399999999</v>
      </c>
      <c r="X33" s="35">
        <f>IF(R33&gt;0,W33/R33,0)</f>
        <v>0.98788914811957074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251573644.15000004</v>
      </c>
      <c r="Q34" s="52">
        <f>SUM(Q10:Q33)</f>
        <v>0</v>
      </c>
      <c r="R34" s="52">
        <f>SUM(R10:R33)</f>
        <v>251573644.15000004</v>
      </c>
      <c r="S34" s="52">
        <f>SUM(S10:S33)</f>
        <v>216977907.01999998</v>
      </c>
      <c r="T34" s="43">
        <f t="shared" si="2"/>
        <v>0.86248266487974212</v>
      </c>
      <c r="U34" s="52">
        <f>SUM(U10:U33)</f>
        <v>156796681.76000002</v>
      </c>
      <c r="V34" s="43">
        <f t="shared" si="3"/>
        <v>0.62326354690203745</v>
      </c>
      <c r="W34" s="52">
        <f>SUM(W10:W33)</f>
        <v>153997076.22000003</v>
      </c>
      <c r="X34" s="43">
        <f t="shared" si="4"/>
        <v>0.61213517314309651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N7:N8"/>
    <mergeCell ref="O7:O8"/>
    <mergeCell ref="A34:J34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42826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1104.3</v>
      </c>
      <c r="V10" s="30">
        <f>IF(R10&gt;0,U10/R10,0)</f>
        <v>7.3619999999999991E-2</v>
      </c>
      <c r="W10" s="29">
        <f>'Access-Abr'!P10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'Access-Abr'!M11</f>
        <v>2184875</v>
      </c>
      <c r="Q11" s="34"/>
      <c r="R11" s="34">
        <f t="shared" ref="R11:R29" si="1">N11-O11+P11</f>
        <v>2184875</v>
      </c>
      <c r="S11" s="39">
        <f>'Access-Abr'!N11</f>
        <v>47936.37</v>
      </c>
      <c r="T11" s="35">
        <f t="shared" ref="T11:T34" si="2">IF(R11&gt;0,S11/R11,0)</f>
        <v>2.1940097259568626E-2</v>
      </c>
      <c r="U11" s="34">
        <f>'Access-Abr'!O11</f>
        <v>624</v>
      </c>
      <c r="V11" s="35">
        <f t="shared" ref="V11:V34" si="3">IF(R11&gt;0,U11/R11,0)</f>
        <v>2.8559986269237369E-4</v>
      </c>
      <c r="W11" s="34">
        <f>'Access-Abr'!P11</f>
        <v>624</v>
      </c>
      <c r="X11" s="35">
        <f t="shared" ref="X11:X34" si="4">IF(R11&gt;0,W11/R11,0)</f>
        <v>2.8559986269237369E-4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43419953</v>
      </c>
      <c r="Q12" s="34"/>
      <c r="R12" s="34">
        <f t="shared" si="1"/>
        <v>43419953</v>
      </c>
      <c r="S12" s="39">
        <f>'Access-Abr'!N12</f>
        <v>35762790.840000004</v>
      </c>
      <c r="T12" s="35">
        <f t="shared" si="2"/>
        <v>0.82364876903482609</v>
      </c>
      <c r="U12" s="34">
        <f>'Access-Abr'!O12</f>
        <v>9024270.7699999996</v>
      </c>
      <c r="V12" s="35">
        <f t="shared" si="3"/>
        <v>0.20783695389997311</v>
      </c>
      <c r="W12" s="34">
        <f>'Access-Abr'!P12</f>
        <v>7936103.71</v>
      </c>
      <c r="X12" s="35">
        <f t="shared" si="4"/>
        <v>0.18277550208310911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6790890</v>
      </c>
      <c r="Q13" s="34"/>
      <c r="R13" s="34">
        <f t="shared" si="1"/>
        <v>6790890</v>
      </c>
      <c r="S13" s="39">
        <f>'Access-Abr'!N13</f>
        <v>5262594.93</v>
      </c>
      <c r="T13" s="35">
        <f t="shared" si="2"/>
        <v>0.77494922315042647</v>
      </c>
      <c r="U13" s="34">
        <f>'Access-Abr'!O13</f>
        <v>2085482.6</v>
      </c>
      <c r="V13" s="35">
        <f t="shared" si="3"/>
        <v>0.30710004137896507</v>
      </c>
      <c r="W13" s="34">
        <f>'Access-Abr'!P13</f>
        <v>1957646.54</v>
      </c>
      <c r="X13" s="35">
        <f t="shared" si="4"/>
        <v>0.28827540130969581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0150</v>
      </c>
      <c r="I14" s="32" t="str">
        <f>+'Access-Abr'!K14</f>
        <v>RECURSOS NAO-FINANCEIROS DIRETAM. ARRECADADOS</v>
      </c>
      <c r="J14" s="31" t="str">
        <f>+'Access-Abr'!L14</f>
        <v>3</v>
      </c>
      <c r="K14" s="34"/>
      <c r="L14" s="34"/>
      <c r="M14" s="34"/>
      <c r="N14" s="50">
        <f t="shared" si="0"/>
        <v>0</v>
      </c>
      <c r="O14" s="34"/>
      <c r="P14" s="34">
        <f>'Access-Abr'!M14</f>
        <v>800000</v>
      </c>
      <c r="Q14" s="34"/>
      <c r="R14" s="34">
        <f t="shared" si="1"/>
        <v>800000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02.061</v>
      </c>
      <c r="D15" s="31" t="str">
        <f>CONCATENATE('Access-Abr'!E15,".",'Access-Abr'!G15)</f>
        <v>0569.4257</v>
      </c>
      <c r="E15" s="32" t="str">
        <f>+'Access-Abr'!F15</f>
        <v>PRESTACAO JURISDICIONAL NA JUSTICA FEDERAL</v>
      </c>
      <c r="F15" s="32" t="str">
        <f>+'Access-Abr'!H15</f>
        <v>JULGAMENTO DE CAUSAS NA JUSTICA FEDERAL</v>
      </c>
      <c r="G15" s="31" t="str">
        <f>IF('Access-Abr'!I15="1","F","S")</f>
        <v>F</v>
      </c>
      <c r="H15" s="31" t="str">
        <f>+'Access-Abr'!J15</f>
        <v>0181</v>
      </c>
      <c r="I15" s="32" t="str">
        <f>+'Access-Abr'!K15</f>
        <v>RECURSOS DE CONVENIOS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4951378</v>
      </c>
      <c r="Q15" s="34"/>
      <c r="R15" s="34">
        <f t="shared" si="1"/>
        <v>4951378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02.061</v>
      </c>
      <c r="D16" s="31" t="str">
        <f>CONCATENATE('Access-Abr'!E16,".",'Access-Abr'!G16)</f>
        <v>0569.4257</v>
      </c>
      <c r="E16" s="32" t="str">
        <f>+'Access-Abr'!F16</f>
        <v>PRESTACAO JURISDICIONAL NA JUSTICA FEDERAL</v>
      </c>
      <c r="F16" s="32" t="str">
        <f>+'Access-Abr'!H16</f>
        <v>JULGAMENTO DE CAUSAS NA JUSTICA FEDERAL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3</v>
      </c>
      <c r="K16" s="34"/>
      <c r="L16" s="34"/>
      <c r="M16" s="34"/>
      <c r="N16" s="50">
        <f t="shared" si="0"/>
        <v>0</v>
      </c>
      <c r="O16" s="34"/>
      <c r="P16" s="34">
        <f>'Access-Abr'!M16</f>
        <v>175000</v>
      </c>
      <c r="Q16" s="34"/>
      <c r="R16" s="34">
        <f t="shared" si="1"/>
        <v>175000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0569.12SU</v>
      </c>
      <c r="E17" s="32" t="str">
        <f>+'Access-Abr'!F17</f>
        <v>PRESTACAO JURISDICIONAL NA JUSTICA FEDERAL</v>
      </c>
      <c r="F17" s="32" t="str">
        <f>+'Access-Abr'!H17</f>
        <v>AQUISICAO DE EDIFICIO-ANEXO AO TRF 3. REGIAO EM SAO PAULO -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5</v>
      </c>
      <c r="K17" s="34"/>
      <c r="L17" s="34"/>
      <c r="M17" s="34"/>
      <c r="N17" s="50">
        <f t="shared" si="0"/>
        <v>0</v>
      </c>
      <c r="O17" s="34"/>
      <c r="P17" s="34">
        <f>'Access-Abr'!M17</f>
        <v>0</v>
      </c>
      <c r="Q17" s="34"/>
      <c r="R17" s="34">
        <f t="shared" si="1"/>
        <v>0</v>
      </c>
      <c r="S17" s="39">
        <f>'Access-Abr'!N17</f>
        <v>0</v>
      </c>
      <c r="T17" s="35">
        <f t="shared" si="2"/>
        <v>0</v>
      </c>
      <c r="U17" s="34">
        <f>'Access-Abr'!O17</f>
        <v>0</v>
      </c>
      <c r="V17" s="35">
        <f t="shared" si="3"/>
        <v>0</v>
      </c>
      <c r="W17" s="34">
        <f>'Access-Abr'!P17</f>
        <v>0</v>
      </c>
      <c r="X17" s="35">
        <f t="shared" si="4"/>
        <v>0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0569.12SU</v>
      </c>
      <c r="E18" s="32" t="str">
        <f>+'Access-Abr'!F18</f>
        <v>PRESTACAO JURISDICIONAL NA JUSTICA FEDERAL</v>
      </c>
      <c r="F18" s="32" t="str">
        <f>+'Access-Abr'!H18</f>
        <v>AQUISICAO DE EDIFICIO-ANEXO AO TRF 3. REGIAO EM SAO PAULO -</v>
      </c>
      <c r="G18" s="31" t="str">
        <f>IF('Access-Abr'!I18="1","F","S")</f>
        <v>F</v>
      </c>
      <c r="H18" s="31" t="str">
        <f>+'Access-Abr'!J18</f>
        <v>0188</v>
      </c>
      <c r="I18" s="32" t="str">
        <f>+'Access-Abr'!K18</f>
        <v>REMUNERACAO DAS DISPONIB. DO TESOURO NACIONAL</v>
      </c>
      <c r="J18" s="31" t="str">
        <f>+'Access-Abr'!L18</f>
        <v>5</v>
      </c>
      <c r="K18" s="50"/>
      <c r="L18" s="50"/>
      <c r="M18" s="50"/>
      <c r="N18" s="50">
        <f t="shared" si="0"/>
        <v>0</v>
      </c>
      <c r="O18" s="50"/>
      <c r="P18" s="34">
        <f>'Access-Abr'!M18</f>
        <v>0</v>
      </c>
      <c r="Q18" s="34"/>
      <c r="R18" s="34">
        <f t="shared" si="1"/>
        <v>0</v>
      </c>
      <c r="S18" s="39">
        <f>'Access-Abr'!N18</f>
        <v>0</v>
      </c>
      <c r="T18" s="35">
        <f t="shared" si="2"/>
        <v>0</v>
      </c>
      <c r="U18" s="34">
        <f>'Access-Abr'!O18</f>
        <v>0</v>
      </c>
      <c r="V18" s="35">
        <f t="shared" si="3"/>
        <v>0</v>
      </c>
      <c r="W18" s="34">
        <f>'Access-Abr'!P18</f>
        <v>0</v>
      </c>
      <c r="X18" s="35">
        <f t="shared" si="4"/>
        <v>0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02.122</v>
      </c>
      <c r="D19" s="31" t="str">
        <f>CONCATENATE('Access-Abr'!E19,".",'Access-Abr'!G19)</f>
        <v>0569.15HG</v>
      </c>
      <c r="E19" s="32" t="str">
        <f>+'Access-Abr'!F19</f>
        <v>PRESTACAO JURISDICIONAL NA JUSTICA FEDERAL</v>
      </c>
      <c r="F19" s="32" t="str">
        <f>+'Access-Abr'!H19</f>
        <v>AQUISICAO DE IMOVEIS PARA FUNCIONAMENTO DO TRF3 DA 3. REGIAO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5</v>
      </c>
      <c r="K19" s="50"/>
      <c r="L19" s="50"/>
      <c r="M19" s="50"/>
      <c r="N19" s="50">
        <f t="shared" si="0"/>
        <v>0</v>
      </c>
      <c r="O19" s="50"/>
      <c r="P19" s="34">
        <f>'Access-Abr'!M19</f>
        <v>900000</v>
      </c>
      <c r="Q19" s="34"/>
      <c r="R19" s="34">
        <f t="shared" si="1"/>
        <v>900000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02.122</v>
      </c>
      <c r="D20" s="31" t="str">
        <f>CONCATENATE('Access-Abr'!E20,".",'Access-Abr'!G20)</f>
        <v>0569.15HG</v>
      </c>
      <c r="E20" s="32" t="str">
        <f>+'Access-Abr'!F20</f>
        <v>PRESTACAO JURISDICIONAL NA JUSTICA FEDERAL</v>
      </c>
      <c r="F20" s="32" t="str">
        <f>+'Access-Abr'!H20</f>
        <v>AQUISICAO DE IMOVEIS PARA FUNCIONAMENTO DO TRF3 DA 3. REGIAO</v>
      </c>
      <c r="G20" s="31" t="str">
        <f>IF('Access-Abr'!I20="1","F","S")</f>
        <v>F</v>
      </c>
      <c r="H20" s="31" t="str">
        <f>+'Access-Abr'!J20</f>
        <v>0181</v>
      </c>
      <c r="I20" s="32" t="str">
        <f>+'Access-Abr'!K20</f>
        <v>RECURSOS DE CONVENIOS</v>
      </c>
      <c r="J20" s="31" t="str">
        <f>+'Access-Abr'!L20</f>
        <v>5</v>
      </c>
      <c r="K20" s="50"/>
      <c r="L20" s="50"/>
      <c r="M20" s="50"/>
      <c r="N20" s="50">
        <f t="shared" si="0"/>
        <v>0</v>
      </c>
      <c r="O20" s="50"/>
      <c r="P20" s="34">
        <f>'Access-Abr'!M20</f>
        <v>9000000</v>
      </c>
      <c r="Q20" s="34"/>
      <c r="R20" s="34">
        <f t="shared" si="1"/>
        <v>9000000</v>
      </c>
      <c r="S20" s="39">
        <f>'Access-Abr'!N20</f>
        <v>0</v>
      </c>
      <c r="T20" s="35">
        <f t="shared" si="2"/>
        <v>0</v>
      </c>
      <c r="U20" s="34">
        <f>'Access-Abr'!O20</f>
        <v>0</v>
      </c>
      <c r="V20" s="35">
        <f t="shared" si="3"/>
        <v>0</v>
      </c>
      <c r="W20" s="34">
        <f>'Access-Abr'!P20</f>
        <v>0</v>
      </c>
      <c r="X20" s="35">
        <f t="shared" si="4"/>
        <v>0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02.122</v>
      </c>
      <c r="D21" s="31" t="str">
        <f>CONCATENATE('Access-Abr'!E21,".",'Access-Abr'!G21)</f>
        <v>0569.15NZ</v>
      </c>
      <c r="E21" s="32" t="str">
        <f>+'Access-Abr'!F21</f>
        <v>PRESTACAO JURISDICIONAL NA JUSTICA FEDERAL</v>
      </c>
      <c r="F21" s="32" t="str">
        <f>+'Access-Abr'!H21</f>
        <v>REFORMA DO EDIFICIO-SEDE DO TRIBUNAL REGIONAL FEDERAL DA 3.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4</v>
      </c>
      <c r="K21" s="50"/>
      <c r="L21" s="50"/>
      <c r="M21" s="50"/>
      <c r="N21" s="50">
        <f t="shared" si="0"/>
        <v>0</v>
      </c>
      <c r="O21" s="50"/>
      <c r="P21" s="34">
        <f>'Access-Abr'!M21</f>
        <v>2500000</v>
      </c>
      <c r="Q21" s="34"/>
      <c r="R21" s="34">
        <f t="shared" si="1"/>
        <v>2500000</v>
      </c>
      <c r="S21" s="39">
        <f>'Access-Abr'!N21</f>
        <v>0</v>
      </c>
      <c r="T21" s="35">
        <f t="shared" si="2"/>
        <v>0</v>
      </c>
      <c r="U21" s="34">
        <f>'Access-Abr'!O21</f>
        <v>0</v>
      </c>
      <c r="V21" s="35">
        <f t="shared" si="3"/>
        <v>0</v>
      </c>
      <c r="W21" s="34">
        <f>'Access-Abr'!P21</f>
        <v>0</v>
      </c>
      <c r="X21" s="35">
        <f t="shared" si="4"/>
        <v>0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02.122</v>
      </c>
      <c r="D22" s="31" t="str">
        <f>CONCATENATE('Access-Abr'!E22,".",'Access-Abr'!G22)</f>
        <v>0569.20TP</v>
      </c>
      <c r="E22" s="32" t="str">
        <f>+'Access-Abr'!F22</f>
        <v>PRESTACAO JURISDICIONAL NA JUSTICA FEDERAL</v>
      </c>
      <c r="F22" s="32" t="str">
        <f>+'Access-Abr'!H22</f>
        <v>PESSOAL ATIVO DA UNIAO</v>
      </c>
      <c r="G22" s="31" t="str">
        <f>IF('Access-Abr'!I22="1","F","S")</f>
        <v>F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1</v>
      </c>
      <c r="K22" s="50"/>
      <c r="L22" s="50"/>
      <c r="M22" s="50"/>
      <c r="N22" s="50">
        <f t="shared" si="0"/>
        <v>0</v>
      </c>
      <c r="O22" s="50"/>
      <c r="P22" s="34">
        <f>'Access-Abr'!M22</f>
        <v>130706578.38</v>
      </c>
      <c r="Q22" s="34"/>
      <c r="R22" s="34">
        <f t="shared" si="1"/>
        <v>130706578.38</v>
      </c>
      <c r="S22" s="39">
        <f>'Access-Abr'!N22</f>
        <v>128391594.52</v>
      </c>
      <c r="T22" s="35">
        <f t="shared" si="2"/>
        <v>0.98228869664639451</v>
      </c>
      <c r="U22" s="34">
        <f>'Access-Abr'!O22</f>
        <v>128391594.52</v>
      </c>
      <c r="V22" s="35">
        <f t="shared" si="3"/>
        <v>0.98228869664639451</v>
      </c>
      <c r="W22" s="34">
        <f>'Access-Abr'!P22</f>
        <v>125875712.39</v>
      </c>
      <c r="X22" s="35">
        <f t="shared" si="4"/>
        <v>0.9630403760095736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02.122</v>
      </c>
      <c r="D23" s="31" t="str">
        <f>CONCATENATE('Access-Abr'!E23,".",'Access-Abr'!G23)</f>
        <v>0569.216H</v>
      </c>
      <c r="E23" s="32" t="str">
        <f>+'Access-Abr'!F23</f>
        <v>PRESTACAO JURISDICIONAL NA JUSTICA FEDERAL</v>
      </c>
      <c r="F23" s="32" t="str">
        <f>+'Access-Abr'!H23</f>
        <v>AJUDA DE CUSTO PARA MORADIA OU AUXILIO-MORADIA A AGENTES PUB</v>
      </c>
      <c r="G23" s="31" t="str">
        <f>IF('Access-Abr'!I23="1","F","S")</f>
        <v>F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2303742</v>
      </c>
      <c r="Q23" s="34"/>
      <c r="R23" s="34">
        <f t="shared" si="1"/>
        <v>2303742</v>
      </c>
      <c r="S23" s="39">
        <f>'Access-Abr'!N23</f>
        <v>763526.44</v>
      </c>
      <c r="T23" s="35">
        <f t="shared" si="2"/>
        <v>0.33142879714829176</v>
      </c>
      <c r="U23" s="34">
        <f>'Access-Abr'!O23</f>
        <v>763526.44</v>
      </c>
      <c r="V23" s="35">
        <f t="shared" si="3"/>
        <v>0.33142879714829176</v>
      </c>
      <c r="W23" s="34">
        <f>'Access-Abr'!P23</f>
        <v>763526.44</v>
      </c>
      <c r="X23" s="35">
        <f t="shared" si="4"/>
        <v>0.33142879714829176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02.126</v>
      </c>
      <c r="D24" s="31" t="str">
        <f>CONCATENATE('Access-Abr'!E24,".",'Access-Abr'!G24)</f>
        <v>0569.151W</v>
      </c>
      <c r="E24" s="32" t="str">
        <f>+'Access-Abr'!F24</f>
        <v>PRESTACAO JURISDICIONAL NA JUSTICA FEDERAL</v>
      </c>
      <c r="F24" s="32" t="str">
        <f>+'Access-Abr'!H24</f>
        <v>DESENVOLVIMENTO E IMPLANTACAO DO SISTEMA PROCESSO JUDICIAL E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660997</v>
      </c>
      <c r="Q24" s="34"/>
      <c r="R24" s="34">
        <f t="shared" si="1"/>
        <v>660997</v>
      </c>
      <c r="S24" s="39">
        <f>'Access-Abr'!N24</f>
        <v>543888.19999999995</v>
      </c>
      <c r="T24" s="35">
        <f t="shared" si="2"/>
        <v>0.82283005823021882</v>
      </c>
      <c r="U24" s="34">
        <f>'Access-Abr'!O24</f>
        <v>201999.06</v>
      </c>
      <c r="V24" s="35">
        <f t="shared" si="3"/>
        <v>0.3055975443156323</v>
      </c>
      <c r="W24" s="34">
        <f>'Access-Abr'!P24</f>
        <v>201999.06</v>
      </c>
      <c r="X24" s="35">
        <f t="shared" si="4"/>
        <v>0.3055975443156323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02.131</v>
      </c>
      <c r="D25" s="31" t="str">
        <f>CONCATENATE('Access-Abr'!E25,".",'Access-Abr'!G25)</f>
        <v>0569.2549</v>
      </c>
      <c r="E25" s="32" t="str">
        <f>+'Access-Abr'!F25</f>
        <v>PRESTACAO JURISDICIONAL NA JUSTICA FEDERAL</v>
      </c>
      <c r="F25" s="32" t="str">
        <f>+'Access-Abr'!H25</f>
        <v>COMUNICACAO E DIVULGACAO INSTITUCIONAL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3</v>
      </c>
      <c r="K25" s="50"/>
      <c r="L25" s="50"/>
      <c r="M25" s="50"/>
      <c r="N25" s="50">
        <f t="shared" si="0"/>
        <v>0</v>
      </c>
      <c r="O25" s="50"/>
      <c r="P25" s="34">
        <f>'Access-Abr'!M25</f>
        <v>432274</v>
      </c>
      <c r="Q25" s="34"/>
      <c r="R25" s="34">
        <f t="shared" si="1"/>
        <v>432274</v>
      </c>
      <c r="S25" s="39">
        <f>'Access-Abr'!N25</f>
        <v>420233</v>
      </c>
      <c r="T25" s="35">
        <f t="shared" si="2"/>
        <v>0.97214498211782341</v>
      </c>
      <c r="U25" s="34">
        <f>'Access-Abr'!O25</f>
        <v>121295.94</v>
      </c>
      <c r="V25" s="35">
        <f t="shared" si="3"/>
        <v>0.28059966595261338</v>
      </c>
      <c r="W25" s="34">
        <f>'Access-Abr'!P25</f>
        <v>121295.94</v>
      </c>
      <c r="X25" s="35">
        <f t="shared" si="4"/>
        <v>0.28059966595261338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02.301</v>
      </c>
      <c r="D26" s="31" t="str">
        <f>CONCATENATE('Access-Abr'!E26,".",'Access-Abr'!G26)</f>
        <v>0569.2004</v>
      </c>
      <c r="E26" s="32" t="str">
        <f>+'Access-Abr'!F26</f>
        <v>PRESTACAO JURISDICIONAL NA JUSTICA FEDERAL</v>
      </c>
      <c r="F26" s="32" t="str">
        <f>+'Access-Abr'!H26</f>
        <v>ASSISTENCIA MEDICA E ODONTOLOGICA AOS SERVIDORES CIVIS, EMPR</v>
      </c>
      <c r="G26" s="31" t="str">
        <f>IF('Access-Abr'!I26="1","F","S")</f>
        <v>S</v>
      </c>
      <c r="H26" s="31" t="str">
        <f>+'Access-Abr'!J26</f>
        <v>0100</v>
      </c>
      <c r="I26" s="32" t="str">
        <f>+'Access-Abr'!K26</f>
        <v>RECURSOS ORDINARIOS</v>
      </c>
      <c r="J26" s="31" t="str">
        <f>+'Access-Abr'!L26</f>
        <v>4</v>
      </c>
      <c r="K26" s="50"/>
      <c r="L26" s="50"/>
      <c r="M26" s="50"/>
      <c r="N26" s="50">
        <f t="shared" si="0"/>
        <v>0</v>
      </c>
      <c r="O26" s="50"/>
      <c r="P26" s="34">
        <f>'Access-Abr'!M26</f>
        <v>15000</v>
      </c>
      <c r="Q26" s="34"/>
      <c r="R26" s="34">
        <f t="shared" si="1"/>
        <v>15000</v>
      </c>
      <c r="S26" s="39">
        <f>'Access-Abr'!N26</f>
        <v>0</v>
      </c>
      <c r="T26" s="35">
        <f t="shared" si="2"/>
        <v>0</v>
      </c>
      <c r="U26" s="34">
        <f>'Access-Abr'!O26</f>
        <v>0</v>
      </c>
      <c r="V26" s="35">
        <f t="shared" si="3"/>
        <v>0</v>
      </c>
      <c r="W26" s="34">
        <f>'Access-Abr'!P26</f>
        <v>0</v>
      </c>
      <c r="X26" s="35">
        <f t="shared" si="4"/>
        <v>0</v>
      </c>
    </row>
    <row r="27" spans="1:24" ht="25.5" customHeight="1" x14ac:dyDescent="0.2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02.301</v>
      </c>
      <c r="D27" s="31" t="str">
        <f>CONCATENATE('Access-Abr'!E27,".",'Access-Abr'!G27)</f>
        <v>0569.2004</v>
      </c>
      <c r="E27" s="32" t="str">
        <f>+'Access-Abr'!F27</f>
        <v>PRESTACAO JURISDICIONAL NA JUSTICA FEDERAL</v>
      </c>
      <c r="F27" s="32" t="str">
        <f>+'Access-Abr'!H27</f>
        <v>ASSISTENCIA MEDICA E ODONTOLOGICA AOS SERVIDORES CIVIS, EMPR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11979420</v>
      </c>
      <c r="Q27" s="34"/>
      <c r="R27" s="34">
        <f t="shared" si="1"/>
        <v>11979420</v>
      </c>
      <c r="S27" s="39">
        <f>'Access-Abr'!N27</f>
        <v>11884083.810000001</v>
      </c>
      <c r="T27" s="35">
        <f t="shared" si="2"/>
        <v>0.99204166896227031</v>
      </c>
      <c r="U27" s="34">
        <f>'Access-Abr'!O27</f>
        <v>3240011.43</v>
      </c>
      <c r="V27" s="35">
        <f t="shared" si="3"/>
        <v>0.27046479963136782</v>
      </c>
      <c r="W27" s="34">
        <f>'Access-Abr'!P27</f>
        <v>3240011.43</v>
      </c>
      <c r="X27" s="35">
        <f t="shared" si="4"/>
        <v>0.27046479963136782</v>
      </c>
    </row>
    <row r="28" spans="1:24" ht="25.5" customHeight="1" x14ac:dyDescent="0.2">
      <c r="A28" s="31" t="str">
        <f>+'Access-Abr'!A28</f>
        <v>12104</v>
      </c>
      <c r="B28" s="32" t="str">
        <f>+'Access-Abr'!B28</f>
        <v>TRIBUNAL REGIONAL FEDERAL DA 3A. REGIAO</v>
      </c>
      <c r="C28" s="31" t="str">
        <f>CONCATENATE('Access-Abr'!C28,".",'Access-Abr'!D28)</f>
        <v>02.331</v>
      </c>
      <c r="D28" s="31" t="str">
        <f>CONCATENATE('Access-Abr'!E28,".",'Access-Abr'!G28)</f>
        <v>0569.00M1</v>
      </c>
      <c r="E28" s="32" t="str">
        <f>+'Access-Abr'!F28</f>
        <v>PRESTACAO JURISDICIONAL NA JUSTICA FEDERAL</v>
      </c>
      <c r="F28" s="32" t="str">
        <f>+'Access-Abr'!H28</f>
        <v>BENEFICIOS ASSISTENCIAIS DECORRENTES DO AUXILIO-FUNERAL E NA</v>
      </c>
      <c r="G28" s="31" t="str">
        <f>IF('Access-Abr'!I28="1","F","S")</f>
        <v>F</v>
      </c>
      <c r="H28" s="31" t="str">
        <f>+'Access-Abr'!J28</f>
        <v>0100</v>
      </c>
      <c r="I28" s="32" t="str">
        <f>+'Access-Abr'!K28</f>
        <v>RECURSOS ORDINARIOS</v>
      </c>
      <c r="J28" s="31" t="str">
        <f>+'Access-Abr'!L28</f>
        <v>3</v>
      </c>
      <c r="K28" s="50"/>
      <c r="L28" s="50"/>
      <c r="M28" s="50"/>
      <c r="N28" s="50">
        <f t="shared" si="0"/>
        <v>0</v>
      </c>
      <c r="O28" s="50"/>
      <c r="P28" s="34">
        <f>'Access-Abr'!M28</f>
        <v>21345.919999999998</v>
      </c>
      <c r="Q28" s="34"/>
      <c r="R28" s="34">
        <f t="shared" si="1"/>
        <v>21345.919999999998</v>
      </c>
      <c r="S28" s="39">
        <f>'Access-Abr'!N28</f>
        <v>21345.919999999998</v>
      </c>
      <c r="T28" s="35">
        <f t="shared" si="2"/>
        <v>1</v>
      </c>
      <c r="U28" s="34">
        <f>'Access-Abr'!O28</f>
        <v>21345.919999999998</v>
      </c>
      <c r="V28" s="35">
        <f t="shared" si="3"/>
        <v>1</v>
      </c>
      <c r="W28" s="34">
        <f>'Access-Abr'!P28</f>
        <v>21345.919999999998</v>
      </c>
      <c r="X28" s="35">
        <f t="shared" si="4"/>
        <v>1</v>
      </c>
    </row>
    <row r="29" spans="1:24" ht="25.5" customHeight="1" x14ac:dyDescent="0.2">
      <c r="A29" s="31" t="str">
        <f>+'Access-Abr'!A29</f>
        <v>12104</v>
      </c>
      <c r="B29" s="32" t="str">
        <f>+'Access-Abr'!B29</f>
        <v>TRIBUNAL REGIONAL FEDERAL DA 3A. REGIAO</v>
      </c>
      <c r="C29" s="31" t="str">
        <f>CONCATENATE('Access-Abr'!C29,".",'Access-Abr'!D29)</f>
        <v>02.331</v>
      </c>
      <c r="D29" s="31" t="str">
        <f>CONCATENATE('Access-Abr'!E29,".",'Access-Abr'!G29)</f>
        <v>0569.2010</v>
      </c>
      <c r="E29" s="32" t="str">
        <f>+'Access-Abr'!F29</f>
        <v>PRESTACAO JURISDICIONAL NA JUSTICA FEDERAL</v>
      </c>
      <c r="F29" s="32" t="str">
        <f>+'Access-Abr'!H29</f>
        <v>ASSISTENCIA PRE-ESCOLAR AOS DEPENDENTES DOS SERVIDORES CIVIS</v>
      </c>
      <c r="G29" s="31" t="str">
        <f>IF('Access-Abr'!I29="1","F","S")</f>
        <v>F</v>
      </c>
      <c r="H29" s="31" t="str">
        <f>+'Access-Abr'!J29</f>
        <v>0100</v>
      </c>
      <c r="I29" s="32" t="str">
        <f>+'Access-Abr'!K29</f>
        <v>RECURSOS ORDINARIOS</v>
      </c>
      <c r="J29" s="31" t="str">
        <f>+'Access-Abr'!L29</f>
        <v>3</v>
      </c>
      <c r="K29" s="50"/>
      <c r="L29" s="50"/>
      <c r="M29" s="50"/>
      <c r="N29" s="50">
        <f t="shared" si="0"/>
        <v>0</v>
      </c>
      <c r="O29" s="50"/>
      <c r="P29" s="34">
        <f>'Access-Abr'!M29</f>
        <v>2063448</v>
      </c>
      <c r="Q29" s="34"/>
      <c r="R29" s="34">
        <f t="shared" si="1"/>
        <v>2063448</v>
      </c>
      <c r="S29" s="39">
        <f>'Access-Abr'!N29</f>
        <v>2063448</v>
      </c>
      <c r="T29" s="35">
        <f t="shared" si="2"/>
        <v>1</v>
      </c>
      <c r="U29" s="34">
        <f>'Access-Abr'!O29</f>
        <v>685020</v>
      </c>
      <c r="V29" s="35">
        <f t="shared" si="3"/>
        <v>0.33197831978319781</v>
      </c>
      <c r="W29" s="34">
        <f>'Access-Abr'!P29</f>
        <v>685020</v>
      </c>
      <c r="X29" s="35">
        <f t="shared" si="4"/>
        <v>0.33197831978319781</v>
      </c>
    </row>
    <row r="30" spans="1:24" ht="25.5" customHeight="1" x14ac:dyDescent="0.2">
      <c r="A30" s="31" t="str">
        <f>+'Access-Abr'!A30</f>
        <v>12104</v>
      </c>
      <c r="B30" s="32" t="str">
        <f>+'Access-Abr'!B30</f>
        <v>TRIBUNAL REGIONAL FEDERAL DA 3A. REGIAO</v>
      </c>
      <c r="C30" s="31" t="str">
        <f>CONCATENATE('Access-Abr'!C30,".",'Access-Abr'!D30)</f>
        <v>02.331</v>
      </c>
      <c r="D30" s="31" t="str">
        <f>CONCATENATE('Access-Abr'!E30,".",'Access-Abr'!G30)</f>
        <v>0569.2011</v>
      </c>
      <c r="E30" s="32" t="str">
        <f>+'Access-Abr'!F30</f>
        <v>PRESTACAO JURISDICIONAL NA JUSTICA FEDERAL</v>
      </c>
      <c r="F30" s="32" t="str">
        <f>+'Access-Abr'!H30</f>
        <v>AUXILIO-TRANSPORTE AOS SERVIDORES CIVIS, EMPREGADOS E MILITA</v>
      </c>
      <c r="G30" s="31" t="str">
        <f>IF('Access-Abr'!I30="1","F","S")</f>
        <v>F</v>
      </c>
      <c r="H30" s="31" t="str">
        <f>+'Access-Abr'!J30</f>
        <v>0100</v>
      </c>
      <c r="I30" s="32" t="str">
        <f>+'Access-Abr'!K30</f>
        <v>RECURSOS ORDINARIOS</v>
      </c>
      <c r="J30" s="31" t="str">
        <f>+'Access-Abr'!L30</f>
        <v>3</v>
      </c>
      <c r="K30" s="50"/>
      <c r="L30" s="50"/>
      <c r="M30" s="50"/>
      <c r="N30" s="50">
        <f>+K30+L30-M30</f>
        <v>0</v>
      </c>
      <c r="O30" s="50"/>
      <c r="P30" s="34">
        <f>'Access-Abr'!M30</f>
        <v>1485000</v>
      </c>
      <c r="Q30" s="34"/>
      <c r="R30" s="34">
        <f>N30-O30+P30</f>
        <v>1485000</v>
      </c>
      <c r="S30" s="39">
        <f>'Access-Abr'!N30</f>
        <v>1485000</v>
      </c>
      <c r="T30" s="35">
        <f>IF(R30&gt;0,S30/R30,0)</f>
        <v>1</v>
      </c>
      <c r="U30" s="34">
        <f>'Access-Abr'!O30</f>
        <v>370303.74</v>
      </c>
      <c r="V30" s="35">
        <f>IF(R30&gt;0,U30/R30,0)</f>
        <v>0.24936278787878788</v>
      </c>
      <c r="W30" s="34">
        <f>'Access-Abr'!P30</f>
        <v>370303.74</v>
      </c>
      <c r="X30" s="35">
        <f>IF(R30&gt;0,W30/R30,0)</f>
        <v>0.24936278787878788</v>
      </c>
    </row>
    <row r="31" spans="1:24" ht="25.5" customHeight="1" x14ac:dyDescent="0.2">
      <c r="A31" s="31" t="str">
        <f>+'Access-Abr'!A31</f>
        <v>12104</v>
      </c>
      <c r="B31" s="32" t="str">
        <f>+'Access-Abr'!B31</f>
        <v>TRIBUNAL REGIONAL FEDERAL DA 3A. REGIAO</v>
      </c>
      <c r="C31" s="31" t="str">
        <f>CONCATENATE('Access-Abr'!C31,".",'Access-Abr'!D31)</f>
        <v>02.331</v>
      </c>
      <c r="D31" s="31" t="str">
        <f>CONCATENATE('Access-Abr'!E31,".",'Access-Abr'!G31)</f>
        <v>0569.2012</v>
      </c>
      <c r="E31" s="32" t="str">
        <f>+'Access-Abr'!F31</f>
        <v>PRESTACAO JURISDICIONAL NA JUSTICA FEDERAL</v>
      </c>
      <c r="F31" s="32" t="str">
        <f>+'Access-Abr'!H31</f>
        <v>AUXILIO-ALIMENTACAO AOS SERVIDORES CIVIS, EMPREGADOS E MILIT</v>
      </c>
      <c r="G31" s="31" t="str">
        <f>IF('Access-Abr'!I31="1","F","S")</f>
        <v>F</v>
      </c>
      <c r="H31" s="31" t="str">
        <f>+'Access-Abr'!J31</f>
        <v>0100</v>
      </c>
      <c r="I31" s="32" t="str">
        <f>+'Access-Abr'!K31</f>
        <v>RECURSOS ORDINARIOS</v>
      </c>
      <c r="J31" s="31" t="str">
        <f>+'Access-Abr'!L31</f>
        <v>3</v>
      </c>
      <c r="K31" s="50"/>
      <c r="L31" s="50"/>
      <c r="M31" s="50"/>
      <c r="N31" s="50">
        <f>+K31+L31-M31</f>
        <v>0</v>
      </c>
      <c r="O31" s="50"/>
      <c r="P31" s="34">
        <f>'Access-Abr'!M31</f>
        <v>19423248</v>
      </c>
      <c r="Q31" s="34"/>
      <c r="R31" s="34">
        <f>N31-O31+P31</f>
        <v>19423248</v>
      </c>
      <c r="S31" s="39">
        <f>'Access-Abr'!N31</f>
        <v>19423248</v>
      </c>
      <c r="T31" s="35">
        <f>IF(R31&gt;0,S31/R31,0)</f>
        <v>1</v>
      </c>
      <c r="U31" s="34">
        <f>'Access-Abr'!O31</f>
        <v>6507043.8499999996</v>
      </c>
      <c r="V31" s="35">
        <f>IF(R31&gt;0,U31/R31,0)</f>
        <v>0.3350131682404508</v>
      </c>
      <c r="W31" s="34">
        <f>'Access-Abr'!P31</f>
        <v>6507043.8499999996</v>
      </c>
      <c r="X31" s="35">
        <f>IF(R31&gt;0,W31/R31,0)</f>
        <v>0.3350131682404508</v>
      </c>
    </row>
    <row r="32" spans="1:24" ht="25.5" customHeight="1" x14ac:dyDescent="0.2">
      <c r="A32" s="31" t="str">
        <f>+'Access-Abr'!A32</f>
        <v>12104</v>
      </c>
      <c r="B32" s="32" t="str">
        <f>+'Access-Abr'!B32</f>
        <v>TRIBUNAL REGIONAL FEDERAL DA 3A. REGIAO</v>
      </c>
      <c r="C32" s="31" t="str">
        <f>CONCATENATE('Access-Abr'!C32,".",'Access-Abr'!D32)</f>
        <v>02.846</v>
      </c>
      <c r="D32" s="31" t="str">
        <f>CONCATENATE('Access-Abr'!E32,".",'Access-Abr'!G32)</f>
        <v>0569.09HB</v>
      </c>
      <c r="E32" s="32" t="str">
        <f>+'Access-Abr'!F32</f>
        <v>PRESTACAO JURISDICIONAL NA JUSTICA FEDERAL</v>
      </c>
      <c r="F32" s="32" t="str">
        <f>+'Access-Abr'!H32</f>
        <v>CONTRIBUICAO DA UNIAO, DE SUAS AUTARQUIAS E FUNDACOES PARA O</v>
      </c>
      <c r="G32" s="31" t="str">
        <f>IF('Access-Abr'!I32="1","F","S")</f>
        <v>F</v>
      </c>
      <c r="H32" s="31" t="str">
        <f>+'Access-Abr'!J32</f>
        <v>0100</v>
      </c>
      <c r="I32" s="32" t="str">
        <f>+'Access-Abr'!K32</f>
        <v>RECURSOS ORDINARIOS</v>
      </c>
      <c r="J32" s="31" t="str">
        <f>+'Access-Abr'!L32</f>
        <v>1</v>
      </c>
      <c r="K32" s="50"/>
      <c r="L32" s="50"/>
      <c r="M32" s="50"/>
      <c r="N32" s="50">
        <f>+K32+L32-M32</f>
        <v>0</v>
      </c>
      <c r="O32" s="50"/>
      <c r="P32" s="34">
        <f>'Access-Abr'!M32</f>
        <v>19990384.609999999</v>
      </c>
      <c r="Q32" s="34"/>
      <c r="R32" s="34">
        <f>N32-O32+P32</f>
        <v>19990384.609999999</v>
      </c>
      <c r="S32" s="39">
        <f>'Access-Abr'!N32</f>
        <v>19990384.609999999</v>
      </c>
      <c r="T32" s="35">
        <f>IF(R32&gt;0,S32/R32,0)</f>
        <v>1</v>
      </c>
      <c r="U32" s="34">
        <f>'Access-Abr'!O32</f>
        <v>19990384.609999999</v>
      </c>
      <c r="V32" s="35">
        <f>IF(R32&gt;0,U32/R32,0)</f>
        <v>1</v>
      </c>
      <c r="W32" s="34">
        <f>'Access-Abr'!P32</f>
        <v>19990384.609999999</v>
      </c>
      <c r="X32" s="35">
        <f>IF(R32&gt;0,W32/R32,0)</f>
        <v>1</v>
      </c>
    </row>
    <row r="33" spans="1:24" ht="25.5" customHeight="1" thickBot="1" x14ac:dyDescent="0.25">
      <c r="A33" s="31" t="str">
        <f>+'Access-Abr'!A33</f>
        <v>12104</v>
      </c>
      <c r="B33" s="32" t="str">
        <f>+'Access-Abr'!B33</f>
        <v>TRIBUNAL REGIONAL FEDERAL DA 3A. REGIAO</v>
      </c>
      <c r="C33" s="31" t="str">
        <f>CONCATENATE('Access-Abr'!C33,".",'Access-Abr'!D33)</f>
        <v>09.272</v>
      </c>
      <c r="D33" s="31" t="str">
        <f>CONCATENATE('Access-Abr'!E33,".",'Access-Abr'!G33)</f>
        <v>0089.0181</v>
      </c>
      <c r="E33" s="32" t="str">
        <f>+'Access-Abr'!F33</f>
        <v>PREVIDENCIA DE INATIVOS E PENSIONISTAS DA UNIAO</v>
      </c>
      <c r="F33" s="32" t="str">
        <f>+'Access-Abr'!H33</f>
        <v>APOSENTADORIAS E PENSOES - SERVIDORES CIVIS</v>
      </c>
      <c r="G33" s="31" t="str">
        <f>IF('Access-Abr'!I33="1","F","S")</f>
        <v>S</v>
      </c>
      <c r="H33" s="31" t="str">
        <f>+'Access-Abr'!J33</f>
        <v>0169</v>
      </c>
      <c r="I33" s="32" t="str">
        <f>+'Access-Abr'!K33</f>
        <v>CONTRIB.PATRONAL P/PLANO DE SEGURID.SOC.SERV.</v>
      </c>
      <c r="J33" s="31" t="str">
        <f>+'Access-Abr'!L33</f>
        <v>1</v>
      </c>
      <c r="K33" s="50"/>
      <c r="L33" s="50"/>
      <c r="M33" s="50"/>
      <c r="N33" s="50">
        <f>+K33+L33-M33</f>
        <v>0</v>
      </c>
      <c r="O33" s="50"/>
      <c r="P33" s="34">
        <f>'Access-Abr'!M33</f>
        <v>33977229.509999998</v>
      </c>
      <c r="Q33" s="34"/>
      <c r="R33" s="34">
        <f>N33-O33+P33</f>
        <v>33977229.509999998</v>
      </c>
      <c r="S33" s="39">
        <f>'Access-Abr'!N33</f>
        <v>33977229.509999998</v>
      </c>
      <c r="T33" s="35">
        <f>IF(R33&gt;0,S33/R33,0)</f>
        <v>1</v>
      </c>
      <c r="U33" s="34">
        <f>'Access-Abr'!O33</f>
        <v>33977229.509999998</v>
      </c>
      <c r="V33" s="35">
        <f>IF(R33&gt;0,U33/R33,0)</f>
        <v>1</v>
      </c>
      <c r="W33" s="34">
        <f>'Access-Abr'!P33</f>
        <v>33657367.270000003</v>
      </c>
      <c r="X33" s="35">
        <f>IF(R33&gt;0,W33/R33,0)</f>
        <v>0.99058598230012085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293795763.41999996</v>
      </c>
      <c r="Q34" s="52">
        <f>SUM(Q10:Q33)</f>
        <v>0</v>
      </c>
      <c r="R34" s="52">
        <f>SUM(R10:R33)</f>
        <v>293795763.41999996</v>
      </c>
      <c r="S34" s="52">
        <f>SUM(S10:S33)</f>
        <v>260052304.14999998</v>
      </c>
      <c r="T34" s="43">
        <f t="shared" si="2"/>
        <v>0.88514654235581491</v>
      </c>
      <c r="U34" s="52">
        <f>SUM(U10:U33)</f>
        <v>205381236.69</v>
      </c>
      <c r="V34" s="43">
        <f t="shared" si="3"/>
        <v>0.69906126044572769</v>
      </c>
      <c r="W34" s="52">
        <f>SUM(W10:W33)</f>
        <v>201329489.20000002</v>
      </c>
      <c r="X34" s="43">
        <f t="shared" si="4"/>
        <v>0.68527022601134846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G8:G9"/>
    <mergeCell ref="H8:I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G8:G9"/>
    <mergeCell ref="H8:I8"/>
    <mergeCell ref="J8:J9"/>
    <mergeCell ref="A8:B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  <mergeCell ref="A36:J36"/>
    <mergeCell ref="N7:N8"/>
    <mergeCell ref="O7:O8"/>
    <mergeCell ref="P7:Q7"/>
    <mergeCell ref="R7:R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A16" zoomScale="65" zoomScaleNormal="75" zoomScaleSheetLayoutView="65" workbookViewId="0">
      <selection activeCell="A33" sqref="A33:XFD33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68" t="s">
        <v>114</v>
      </c>
      <c r="B35" s="69"/>
      <c r="C35" s="69"/>
      <c r="D35" s="69"/>
      <c r="E35" s="69"/>
      <c r="F35" s="69"/>
      <c r="G35" s="69"/>
      <c r="H35" s="69"/>
      <c r="I35" s="69"/>
      <c r="J35" s="70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115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116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35:J35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topLeftCell="I31" zoomScaleNormal="75" zoomScaleSheetLayoutView="100" workbookViewId="0">
      <selection activeCell="N41" sqref="N41:W4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66" t="s">
        <v>2</v>
      </c>
      <c r="I8" s="67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157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134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156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2017-11-17T15:11:50Z</dcterms:modified>
</cp:coreProperties>
</file>