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7275" windowWidth="15480" windowHeight="8580" tabRatio="900" firstSheet="1" activeTab="1"/>
  </bookViews>
  <sheets>
    <sheet name="Jan" sheetId="1" state="hidden" r:id="rId1"/>
    <sheet name="Fev" sheetId="2" r:id="rId2"/>
    <sheet name="Mar" sheetId="3" state="hidden" r:id="rId3"/>
    <sheet name="Abr" sheetId="4" state="hidden" r:id="rId4"/>
    <sheet name="Mai" sheetId="5" state="hidden" r:id="rId5"/>
    <sheet name="Jun" sheetId="6" state="hidden" r:id="rId6"/>
    <sheet name="Jul" sheetId="7" state="hidden" r:id="rId7"/>
    <sheet name="Ago" sheetId="8" state="hidden" r:id="rId8"/>
    <sheet name="Set" sheetId="9" state="hidden" r:id="rId9"/>
    <sheet name="Out" sheetId="10" state="hidden" r:id="rId10"/>
    <sheet name="Nov" sheetId="11" state="hidden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Abr!$A$1:$X$36</definedName>
    <definedName name="_xlnm.Print_Area" localSheetId="7">Ago!$A$1:$X$37</definedName>
    <definedName name="_xlnm.Print_Area" localSheetId="11">Dez!$A$1:$X$40</definedName>
    <definedName name="_xlnm.Print_Area" localSheetId="1">Fev!$A$1:$X$30</definedName>
    <definedName name="_xlnm.Print_Area" localSheetId="0">Jan!$A$1:$AA$30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Mar!$A$1:$X$36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29" i="14" l="1"/>
  <c r="O29" i="14"/>
  <c r="N29" i="14"/>
  <c r="M29" i="14"/>
  <c r="W36" i="1" l="1"/>
  <c r="U36" i="1"/>
  <c r="S36" i="1"/>
  <c r="R36" i="1"/>
  <c r="P36" i="1"/>
  <c r="W32" i="1" l="1"/>
  <c r="U32" i="1"/>
  <c r="S32" i="1"/>
  <c r="R32" i="1"/>
  <c r="P32" i="1"/>
  <c r="P28" i="13"/>
  <c r="O28" i="13"/>
  <c r="N28" i="13"/>
  <c r="M28" i="13"/>
  <c r="R48" i="12" l="1"/>
  <c r="W48" i="12"/>
  <c r="U48" i="12"/>
  <c r="S48" i="12"/>
  <c r="W47" i="12"/>
  <c r="U47" i="12"/>
  <c r="S47" i="12"/>
  <c r="R47" i="12"/>
  <c r="W44" i="12" l="1"/>
  <c r="U44" i="12"/>
  <c r="S44" i="12"/>
  <c r="R44" i="12"/>
  <c r="P44" i="12"/>
  <c r="P38" i="24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33" i="4"/>
  <c r="U33" i="4"/>
  <c r="S33" i="4"/>
  <c r="P33" i="4"/>
  <c r="J33" i="4"/>
  <c r="I33" i="4"/>
  <c r="H33" i="4"/>
  <c r="G33" i="4"/>
  <c r="F33" i="4"/>
  <c r="E33" i="4"/>
  <c r="D33" i="4"/>
  <c r="C33" i="4"/>
  <c r="B33" i="4"/>
  <c r="A33" i="4"/>
  <c r="W32" i="4"/>
  <c r="U32" i="4"/>
  <c r="S32" i="4"/>
  <c r="P32" i="4"/>
  <c r="J32" i="4"/>
  <c r="I32" i="4"/>
  <c r="H32" i="4"/>
  <c r="G32" i="4"/>
  <c r="F32" i="4"/>
  <c r="E32" i="4"/>
  <c r="D32" i="4"/>
  <c r="C32" i="4"/>
  <c r="B32" i="4"/>
  <c r="A32" i="4"/>
  <c r="W31" i="4"/>
  <c r="U31" i="4"/>
  <c r="S31" i="4"/>
  <c r="P31" i="4"/>
  <c r="J31" i="4"/>
  <c r="I31" i="4"/>
  <c r="H31" i="4"/>
  <c r="G31" i="4"/>
  <c r="F31" i="4"/>
  <c r="E31" i="4"/>
  <c r="D31" i="4"/>
  <c r="C31" i="4"/>
  <c r="B31" i="4"/>
  <c r="A31" i="4"/>
  <c r="W30" i="4"/>
  <c r="U30" i="4"/>
  <c r="S30" i="4"/>
  <c r="P30" i="4"/>
  <c r="J30" i="4"/>
  <c r="I30" i="4"/>
  <c r="H30" i="4"/>
  <c r="G30" i="4"/>
  <c r="F30" i="4"/>
  <c r="E30" i="4"/>
  <c r="D30" i="4"/>
  <c r="C30" i="4"/>
  <c r="B30" i="4"/>
  <c r="A30" i="4"/>
  <c r="W29" i="4"/>
  <c r="U29" i="4"/>
  <c r="S29" i="4"/>
  <c r="P29" i="4"/>
  <c r="J29" i="4"/>
  <c r="I29" i="4"/>
  <c r="H29" i="4"/>
  <c r="G29" i="4"/>
  <c r="F29" i="4"/>
  <c r="E29" i="4"/>
  <c r="D29" i="4"/>
  <c r="C29" i="4"/>
  <c r="B29" i="4"/>
  <c r="A29" i="4"/>
  <c r="W28" i="4"/>
  <c r="U28" i="4"/>
  <c r="S28" i="4"/>
  <c r="P28" i="4"/>
  <c r="J28" i="4"/>
  <c r="I28" i="4"/>
  <c r="H28" i="4"/>
  <c r="G28" i="4"/>
  <c r="F28" i="4"/>
  <c r="E28" i="4"/>
  <c r="D28" i="4"/>
  <c r="C28" i="4"/>
  <c r="B28" i="4"/>
  <c r="A28" i="4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R18" i="4" s="1"/>
  <c r="V18" i="4" s="1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U34" i="4"/>
  <c r="S10" i="4"/>
  <c r="P10" i="4"/>
  <c r="P34" i="4" s="1"/>
  <c r="J10" i="4"/>
  <c r="I10" i="4"/>
  <c r="H10" i="4"/>
  <c r="G10" i="4"/>
  <c r="F10" i="4"/>
  <c r="E10" i="4"/>
  <c r="D10" i="4"/>
  <c r="C10" i="4"/>
  <c r="B10" i="4"/>
  <c r="A10" i="4"/>
  <c r="Q34" i="4"/>
  <c r="N33" i="4"/>
  <c r="R33" i="4" s="1"/>
  <c r="T33" i="4" s="1"/>
  <c r="N32" i="4"/>
  <c r="R32" i="4" s="1"/>
  <c r="N31" i="4"/>
  <c r="N30" i="4"/>
  <c r="R30" i="4"/>
  <c r="N29" i="4"/>
  <c r="R29" i="4" s="1"/>
  <c r="V29" i="4" s="1"/>
  <c r="N28" i="4"/>
  <c r="R28" i="4" s="1"/>
  <c r="X28" i="4" s="1"/>
  <c r="N27" i="4"/>
  <c r="N26" i="4"/>
  <c r="R26" i="4"/>
  <c r="N25" i="4"/>
  <c r="R25" i="4" s="1"/>
  <c r="V25" i="4" s="1"/>
  <c r="R24" i="4"/>
  <c r="N24" i="4"/>
  <c r="N23" i="4"/>
  <c r="N22" i="4"/>
  <c r="R22" i="4"/>
  <c r="N21" i="4"/>
  <c r="R21" i="4" s="1"/>
  <c r="V21" i="4" s="1"/>
  <c r="N20" i="4"/>
  <c r="R20" i="4" s="1"/>
  <c r="N19" i="4"/>
  <c r="N18" i="4"/>
  <c r="N17" i="4"/>
  <c r="R17" i="4" s="1"/>
  <c r="V17" i="4" s="1"/>
  <c r="R16" i="4"/>
  <c r="N16" i="4"/>
  <c r="N15" i="4"/>
  <c r="N14" i="4"/>
  <c r="R14" i="4"/>
  <c r="N13" i="4"/>
  <c r="R13" i="4" s="1"/>
  <c r="V13" i="4" s="1"/>
  <c r="N12" i="4"/>
  <c r="R12" i="4" s="1"/>
  <c r="N11" i="4"/>
  <c r="N10" i="4"/>
  <c r="R10" i="4" s="1"/>
  <c r="P34" i="18"/>
  <c r="O34" i="18"/>
  <c r="N34" i="18"/>
  <c r="M34" i="18"/>
  <c r="P34" i="17"/>
  <c r="O34" i="17"/>
  <c r="N34" i="17"/>
  <c r="M34" i="17"/>
  <c r="P34" i="16"/>
  <c r="O34" i="16"/>
  <c r="N34" i="16"/>
  <c r="M34" i="16"/>
  <c r="W33" i="3"/>
  <c r="U33" i="3"/>
  <c r="S33" i="3"/>
  <c r="P33" i="3"/>
  <c r="J33" i="3"/>
  <c r="I33" i="3"/>
  <c r="H33" i="3"/>
  <c r="G33" i="3"/>
  <c r="F33" i="3"/>
  <c r="E33" i="3"/>
  <c r="D33" i="3"/>
  <c r="C33" i="3"/>
  <c r="B33" i="3"/>
  <c r="A33" i="3"/>
  <c r="W32" i="3"/>
  <c r="U32" i="3"/>
  <c r="S32" i="3"/>
  <c r="P32" i="3"/>
  <c r="J32" i="3"/>
  <c r="I32" i="3"/>
  <c r="H32" i="3"/>
  <c r="G32" i="3"/>
  <c r="F32" i="3"/>
  <c r="E32" i="3"/>
  <c r="D32" i="3"/>
  <c r="C32" i="3"/>
  <c r="B32" i="3"/>
  <c r="A32" i="3"/>
  <c r="W31" i="3"/>
  <c r="U31" i="3"/>
  <c r="S31" i="3"/>
  <c r="P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34" i="3"/>
  <c r="N33" i="3"/>
  <c r="R33" i="3"/>
  <c r="N32" i="3"/>
  <c r="R32" i="3"/>
  <c r="N31" i="3"/>
  <c r="R31" i="3"/>
  <c r="N30" i="3"/>
  <c r="R30" i="3" s="1"/>
  <c r="N29" i="3"/>
  <c r="R29" i="3" s="1"/>
  <c r="N28" i="3"/>
  <c r="R28" i="3"/>
  <c r="R27" i="3"/>
  <c r="X27" i="3" s="1"/>
  <c r="N27" i="3"/>
  <c r="R26" i="3"/>
  <c r="V26" i="3"/>
  <c r="N26" i="3"/>
  <c r="N25" i="3"/>
  <c r="R25" i="3"/>
  <c r="N24" i="3"/>
  <c r="R24" i="3" s="1"/>
  <c r="N23" i="3"/>
  <c r="R23" i="3" s="1"/>
  <c r="N22" i="3"/>
  <c r="R22" i="3" s="1"/>
  <c r="N21" i="3"/>
  <c r="R21" i="3" s="1"/>
  <c r="X21" i="3" s="1"/>
  <c r="N20" i="3"/>
  <c r="R20" i="3"/>
  <c r="R19" i="3"/>
  <c r="X19" i="3" s="1"/>
  <c r="N19" i="3"/>
  <c r="R18" i="3"/>
  <c r="V18" i="3"/>
  <c r="N18" i="3"/>
  <c r="N17" i="3"/>
  <c r="R17" i="3"/>
  <c r="N16" i="3"/>
  <c r="R16" i="3" s="1"/>
  <c r="N15" i="3"/>
  <c r="R15" i="3" s="1"/>
  <c r="N14" i="3"/>
  <c r="R14" i="3" s="1"/>
  <c r="X14" i="3" s="1"/>
  <c r="N13" i="3"/>
  <c r="R13" i="3" s="1"/>
  <c r="N12" i="3"/>
  <c r="R12" i="3"/>
  <c r="R11" i="3"/>
  <c r="X11" i="3" s="1"/>
  <c r="N11" i="3"/>
  <c r="U34" i="3"/>
  <c r="R10" i="3"/>
  <c r="V10" i="3" s="1"/>
  <c r="N10" i="3"/>
  <c r="M35" i="15"/>
  <c r="P35" i="15"/>
  <c r="O35" i="15"/>
  <c r="N35" i="15"/>
  <c r="A10" i="2"/>
  <c r="Q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8" i="1" s="1"/>
  <c r="N11" i="1"/>
  <c r="J11" i="1"/>
  <c r="I11" i="1"/>
  <c r="H11" i="1"/>
  <c r="G11" i="1"/>
  <c r="F11" i="1"/>
  <c r="E11" i="1"/>
  <c r="D11" i="1"/>
  <c r="C11" i="1"/>
  <c r="B11" i="1"/>
  <c r="A11" i="1"/>
  <c r="W10" i="1"/>
  <c r="W31" i="1" s="1"/>
  <c r="W33" i="1" s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R20" i="2" s="1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P10" i="2"/>
  <c r="J10" i="2"/>
  <c r="I10" i="2"/>
  <c r="H10" i="2"/>
  <c r="G10" i="2"/>
  <c r="F10" i="2"/>
  <c r="E10" i="2"/>
  <c r="D10" i="2"/>
  <c r="C10" i="2"/>
  <c r="B10" i="2"/>
  <c r="Q28" i="2"/>
  <c r="N27" i="2"/>
  <c r="N26" i="2"/>
  <c r="R26" i="2" s="1"/>
  <c r="N25" i="2"/>
  <c r="N24" i="2"/>
  <c r="N23" i="2"/>
  <c r="N22" i="2"/>
  <c r="R22" i="2" s="1"/>
  <c r="N21" i="2"/>
  <c r="N20" i="2"/>
  <c r="N19" i="2"/>
  <c r="N18" i="2"/>
  <c r="R18" i="2" s="1"/>
  <c r="N17" i="2"/>
  <c r="N16" i="2"/>
  <c r="N15" i="2"/>
  <c r="N14" i="2"/>
  <c r="R14" i="2" s="1"/>
  <c r="N13" i="2"/>
  <c r="N12" i="2"/>
  <c r="N11" i="2"/>
  <c r="N10" i="2"/>
  <c r="R10" i="2" s="1"/>
  <c r="N10" i="1"/>
  <c r="R10" i="1" s="1"/>
  <c r="V10" i="1" s="1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W43" i="12"/>
  <c r="W45" i="12" s="1"/>
  <c r="R26" i="1"/>
  <c r="X26" i="1" s="1"/>
  <c r="X12" i="3"/>
  <c r="T12" i="3"/>
  <c r="V12" i="3"/>
  <c r="X20" i="3"/>
  <c r="T20" i="3"/>
  <c r="V20" i="3"/>
  <c r="X28" i="3"/>
  <c r="T28" i="3"/>
  <c r="V28" i="3"/>
  <c r="V33" i="3"/>
  <c r="X33" i="3"/>
  <c r="T33" i="3"/>
  <c r="V17" i="3"/>
  <c r="X17" i="3"/>
  <c r="T17" i="3"/>
  <c r="V25" i="3"/>
  <c r="X25" i="3"/>
  <c r="T25" i="3"/>
  <c r="X32" i="3"/>
  <c r="T32" i="3"/>
  <c r="V32" i="3"/>
  <c r="T16" i="3"/>
  <c r="V24" i="3"/>
  <c r="X31" i="3"/>
  <c r="T31" i="3"/>
  <c r="V31" i="3"/>
  <c r="V13" i="3"/>
  <c r="T29" i="3"/>
  <c r="T10" i="3"/>
  <c r="X10" i="3"/>
  <c r="T18" i="3"/>
  <c r="X18" i="3"/>
  <c r="X22" i="3"/>
  <c r="T26" i="3"/>
  <c r="X26" i="3"/>
  <c r="X30" i="3"/>
  <c r="V11" i="3"/>
  <c r="V19" i="3"/>
  <c r="V27" i="3"/>
  <c r="S34" i="3"/>
  <c r="W34" i="3"/>
  <c r="P34" i="3"/>
  <c r="T11" i="3"/>
  <c r="T19" i="3"/>
  <c r="T27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R15" i="4"/>
  <c r="T15" i="4" s="1"/>
  <c r="R23" i="4"/>
  <c r="T23" i="4"/>
  <c r="R31" i="4"/>
  <c r="X31" i="4" s="1"/>
  <c r="R11" i="4"/>
  <c r="T11" i="4" s="1"/>
  <c r="R19" i="4"/>
  <c r="T19" i="4" s="1"/>
  <c r="R27" i="4"/>
  <c r="V27" i="4" s="1"/>
  <c r="X27" i="4"/>
  <c r="X18" i="4"/>
  <c r="T18" i="4"/>
  <c r="X23" i="4"/>
  <c r="V23" i="4"/>
  <c r="X24" i="4"/>
  <c r="T24" i="4"/>
  <c r="V24" i="4"/>
  <c r="X12" i="4"/>
  <c r="T12" i="4"/>
  <c r="V12" i="4"/>
  <c r="V22" i="4"/>
  <c r="X22" i="4"/>
  <c r="T22" i="4"/>
  <c r="T27" i="4"/>
  <c r="T28" i="4"/>
  <c r="V28" i="4"/>
  <c r="X32" i="4"/>
  <c r="T32" i="4"/>
  <c r="V32" i="4"/>
  <c r="V33" i="4"/>
  <c r="X33" i="4"/>
  <c r="V10" i="4"/>
  <c r="X10" i="4"/>
  <c r="T10" i="4"/>
  <c r="V15" i="4"/>
  <c r="X16" i="4"/>
  <c r="T16" i="4"/>
  <c r="V16" i="4"/>
  <c r="V26" i="4"/>
  <c r="X26" i="4"/>
  <c r="T26" i="4"/>
  <c r="T31" i="4"/>
  <c r="V31" i="4"/>
  <c r="V14" i="4"/>
  <c r="X14" i="4"/>
  <c r="T14" i="4"/>
  <c r="X19" i="4"/>
  <c r="V19" i="4"/>
  <c r="X20" i="4"/>
  <c r="T20" i="4"/>
  <c r="V20" i="4"/>
  <c r="V30" i="4"/>
  <c r="X30" i="4"/>
  <c r="T30" i="4"/>
  <c r="X13" i="4"/>
  <c r="T17" i="4"/>
  <c r="X17" i="4"/>
  <c r="X21" i="4"/>
  <c r="T25" i="4"/>
  <c r="X25" i="4"/>
  <c r="T29" i="4"/>
  <c r="X29" i="4"/>
  <c r="S34" i="4"/>
  <c r="W34" i="4"/>
  <c r="V10" i="6"/>
  <c r="R34" i="6"/>
  <c r="X34" i="6" s="1"/>
  <c r="X10" i="6"/>
  <c r="T10" i="6"/>
  <c r="R34" i="5"/>
  <c r="X34" i="5"/>
  <c r="V34" i="5"/>
  <c r="R34" i="4"/>
  <c r="V34" i="4" s="1"/>
  <c r="V11" i="4"/>
  <c r="T34" i="4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R16" i="2" l="1"/>
  <c r="R24" i="2"/>
  <c r="R19" i="2"/>
  <c r="T19" i="2" s="1"/>
  <c r="R11" i="2"/>
  <c r="R21" i="2"/>
  <c r="V21" i="2" s="1"/>
  <c r="R25" i="2"/>
  <c r="X25" i="2" s="1"/>
  <c r="R15" i="2"/>
  <c r="X15" i="2" s="1"/>
  <c r="T18" i="2"/>
  <c r="V18" i="2"/>
  <c r="V20" i="2"/>
  <c r="R23" i="2"/>
  <c r="X23" i="2" s="1"/>
  <c r="V26" i="2"/>
  <c r="R13" i="2"/>
  <c r="V13" i="2" s="1"/>
  <c r="R17" i="2"/>
  <c r="R27" i="2"/>
  <c r="X27" i="2" s="1"/>
  <c r="V22" i="2"/>
  <c r="T22" i="2"/>
  <c r="T24" i="2"/>
  <c r="X11" i="2"/>
  <c r="V24" i="2"/>
  <c r="X18" i="2"/>
  <c r="X22" i="2"/>
  <c r="X24" i="2"/>
  <c r="X26" i="2"/>
  <c r="U28" i="2"/>
  <c r="R12" i="2"/>
  <c r="T12" i="2" s="1"/>
  <c r="W28" i="2"/>
  <c r="P28" i="2"/>
  <c r="X20" i="2"/>
  <c r="X19" i="2"/>
  <c r="T26" i="2"/>
  <c r="S28" i="2"/>
  <c r="T20" i="2"/>
  <c r="T18" i="1"/>
  <c r="V18" i="1"/>
  <c r="X24" i="1"/>
  <c r="V24" i="1"/>
  <c r="T16" i="1"/>
  <c r="T24" i="1"/>
  <c r="X15" i="1"/>
  <c r="T15" i="1"/>
  <c r="V15" i="1"/>
  <c r="T27" i="1"/>
  <c r="V27" i="1"/>
  <c r="X16" i="1"/>
  <c r="T19" i="1"/>
  <c r="R11" i="1"/>
  <c r="T26" i="1"/>
  <c r="X18" i="1"/>
  <c r="P31" i="1"/>
  <c r="P33" i="1" s="1"/>
  <c r="V19" i="1"/>
  <c r="X10" i="1"/>
  <c r="V26" i="1"/>
  <c r="S28" i="1"/>
  <c r="S31" i="1"/>
  <c r="S33" i="1" s="1"/>
  <c r="U28" i="1"/>
  <c r="W28" i="1"/>
  <c r="R20" i="1"/>
  <c r="X20" i="1" s="1"/>
  <c r="U31" i="1"/>
  <c r="U33" i="1" s="1"/>
  <c r="T25" i="1"/>
  <c r="X27" i="1"/>
  <c r="V25" i="1"/>
  <c r="R23" i="1"/>
  <c r="T23" i="1" s="1"/>
  <c r="T10" i="1"/>
  <c r="R13" i="1"/>
  <c r="R17" i="1"/>
  <c r="X17" i="1" s="1"/>
  <c r="R21" i="1"/>
  <c r="T21" i="1" s="1"/>
  <c r="X14" i="12"/>
  <c r="T14" i="12"/>
  <c r="R12" i="12"/>
  <c r="R22" i="12"/>
  <c r="X22" i="12" s="1"/>
  <c r="T18" i="12"/>
  <c r="S43" i="12"/>
  <c r="S45" i="12" s="1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U43" i="12"/>
  <c r="U45" i="12" s="1"/>
  <c r="X12" i="12"/>
  <c r="T26" i="12"/>
  <c r="P43" i="12"/>
  <c r="P45" i="12" s="1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34" i="4"/>
  <c r="T21" i="4"/>
  <c r="T13" i="4"/>
  <c r="X15" i="4"/>
  <c r="X11" i="4"/>
  <c r="T22" i="5"/>
  <c r="T14" i="5"/>
  <c r="X32" i="5"/>
  <c r="X17" i="2"/>
  <c r="V17" i="2"/>
  <c r="T17" i="2"/>
  <c r="X12" i="1"/>
  <c r="V12" i="1"/>
  <c r="T12" i="1"/>
  <c r="V20" i="1"/>
  <c r="T20" i="1"/>
  <c r="X16" i="3"/>
  <c r="V16" i="3"/>
  <c r="X23" i="3"/>
  <c r="V23" i="3"/>
  <c r="T23" i="3"/>
  <c r="V30" i="3"/>
  <c r="T30" i="3"/>
  <c r="X29" i="5"/>
  <c r="T29" i="5"/>
  <c r="V29" i="5"/>
  <c r="X12" i="6"/>
  <c r="T12" i="6"/>
  <c r="X15" i="6"/>
  <c r="T15" i="6"/>
  <c r="V20" i="6"/>
  <c r="T20" i="6"/>
  <c r="X27" i="6"/>
  <c r="V27" i="6"/>
  <c r="T10" i="2"/>
  <c r="V10" i="2"/>
  <c r="X10" i="2"/>
  <c r="X14" i="2"/>
  <c r="T14" i="2"/>
  <c r="V14" i="2"/>
  <c r="T28" i="7"/>
  <c r="V28" i="7"/>
  <c r="X28" i="7"/>
  <c r="T13" i="3"/>
  <c r="X13" i="3"/>
  <c r="R34" i="3"/>
  <c r="X24" i="3"/>
  <c r="T24" i="3"/>
  <c r="X13" i="6"/>
  <c r="T13" i="6"/>
  <c r="V13" i="6"/>
  <c r="T18" i="6"/>
  <c r="X18" i="6"/>
  <c r="V21" i="6"/>
  <c r="T21" i="6"/>
  <c r="X28" i="6"/>
  <c r="V28" i="6"/>
  <c r="X31" i="6"/>
  <c r="T31" i="6"/>
  <c r="T36" i="7"/>
  <c r="V25" i="7"/>
  <c r="T25" i="7"/>
  <c r="X25" i="7"/>
  <c r="T22" i="1"/>
  <c r="V22" i="1"/>
  <c r="X22" i="1"/>
  <c r="V14" i="3"/>
  <c r="T14" i="3"/>
  <c r="V21" i="3"/>
  <c r="T21" i="3"/>
  <c r="X23" i="5"/>
  <c r="V23" i="5"/>
  <c r="V29" i="6"/>
  <c r="X29" i="6"/>
  <c r="V16" i="2"/>
  <c r="T16" i="2"/>
  <c r="X16" i="2"/>
  <c r="T25" i="2"/>
  <c r="V25" i="2"/>
  <c r="V17" i="1"/>
  <c r="T17" i="1"/>
  <c r="V21" i="1"/>
  <c r="X15" i="3"/>
  <c r="V15" i="3"/>
  <c r="T15" i="3"/>
  <c r="V22" i="3"/>
  <c r="T22" i="3"/>
  <c r="V29" i="3"/>
  <c r="X29" i="3"/>
  <c r="T11" i="6"/>
  <c r="V11" i="6"/>
  <c r="X11" i="6"/>
  <c r="V26" i="6"/>
  <c r="X26" i="6"/>
  <c r="V16" i="1"/>
  <c r="T14" i="1"/>
  <c r="X14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T13" i="2" l="1"/>
  <c r="X21" i="2"/>
  <c r="X13" i="2"/>
  <c r="T21" i="2"/>
  <c r="V11" i="2"/>
  <c r="V19" i="2"/>
  <c r="T11" i="2"/>
  <c r="V15" i="2"/>
  <c r="V23" i="2"/>
  <c r="T15" i="2"/>
  <c r="V12" i="2"/>
  <c r="X12" i="2"/>
  <c r="T23" i="2"/>
  <c r="T27" i="2"/>
  <c r="V27" i="2"/>
  <c r="R28" i="2"/>
  <c r="T28" i="2" s="1"/>
  <c r="X21" i="1"/>
  <c r="V23" i="1"/>
  <c r="R28" i="1"/>
  <c r="T28" i="1" s="1"/>
  <c r="T13" i="1"/>
  <c r="V11" i="1"/>
  <c r="X11" i="1"/>
  <c r="T11" i="1"/>
  <c r="R31" i="1"/>
  <c r="R33" i="1" s="1"/>
  <c r="V13" i="1"/>
  <c r="X13" i="1"/>
  <c r="X23" i="1"/>
  <c r="T17" i="12"/>
  <c r="X24" i="12"/>
  <c r="R38" i="12"/>
  <c r="V38" i="12" s="1"/>
  <c r="V11" i="12"/>
  <c r="V17" i="12"/>
  <c r="R43" i="12"/>
  <c r="R45" i="12" s="1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V28" i="2"/>
  <c r="T10" i="8"/>
  <c r="X34" i="3"/>
  <c r="V34" i="3"/>
  <c r="T34" i="3"/>
  <c r="X28" i="1"/>
  <c r="V28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X28" i="2" l="1"/>
  <c r="X38" i="12"/>
  <c r="T38" i="12"/>
  <c r="T38" i="1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<sst xmlns="http://schemas.openxmlformats.org/spreadsheetml/2006/main" count="4496" uniqueCount="168">
  <si>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</si>
  <si>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</si>
  <si>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</si>
  <si>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</si>
  <si>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</si>
  <si>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</si>
  <si>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</si>
  <si>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</si>
  <si>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</si>
  <si>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</si>
  <si>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</si>
  <si>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</si>
  <si>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</si>
  <si>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</si>
  <si>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</si>
  <si>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</si>
  <si>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</si>
  <si>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</si>
  <si>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</si>
  <si>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</si>
  <si>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</si>
  <si>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</si>
  <si>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</si>
  <si>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</si>
  <si>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</si>
  <si>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</si>
  <si>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</si>
  <si>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</si>
  <si>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</si>
  <si>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</si>
  <si>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</si>
  <si>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</si>
  <si>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</si>
  <si>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</si>
  <si>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</si>
  <si>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</si>
  <si>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</si>
  <si>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</si>
  <si>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</si>
  <si>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</si>
  <si>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</si>
  <si>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</si>
  <si>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</si>
  <si>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</si>
  <si>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</si>
  <si>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</si>
  <si>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</si>
  <si>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</si>
  <si>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</si>
  <si>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</si>
  <si>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</si>
  <si>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</si>
  <si>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</si>
  <si>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</si>
  <si>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</si>
  <si>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</si>
  <si>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</si>
  <si>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</si>
  <si>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</si>
  <si>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</si>
  <si>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</si>
  <si>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</si>
  <si>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</si>
  <si>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</si>
  <si>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</si>
  <si>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</si>
  <si>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</si>
  <si>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</si>
  <si>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</si>
  <si>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</si>
  <si>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</si>
  <si>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</si>
  <si>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</si>
  <si>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</si>
  <si>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</si>
  <si>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</si>
  <si>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</si>
  <si>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</si>
  <si>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</si>
  <si>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</si>
  <si>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</si>
  <si>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</si>
  <si>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</si>
  <si>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</si>
  <si>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</si>
  <si>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</si>
  <si>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</si>
  <si>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</si>
  <si>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</si>
  <si>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</si>
  <si>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</si>
  <si>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</si>
  <si>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</si>
  <si>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</si>
  <si>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</si>
  <si>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</si>
  <si>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</si>
  <si>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</si>
  <si>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</si>
  <si>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</si>
  <si>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</si>
  <si>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</si>
  <si>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</si>
  <si>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</si>
  <si>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</si>
  <si>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</si>
  <si>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</si>
  <si>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</si>
  <si>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</si>
  <si>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</si>
  <si>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</si>
  <si>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</si>
  <si>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</si>
  <si>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</si>
  <si>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</si>
  <si>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</si>
  <si>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</si>
  <si>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</si>
  <si>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</si>
  <si>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</si>
  <si>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</si>
  <si>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</si>
  <si>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</si>
  <si>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</si>
  <si>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</si>
  <si>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</si>
  <si>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</si>
  <si>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</si>
  <si>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</si>
  <si>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</si>
  <si>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</si>
  <si>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</si>
  <si>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</si>
  <si>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</si>
  <si>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</si>
  <si>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</si>
  <si>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</si>
  <si>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</si>
  <si>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</si>
  <si>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</si>
  <si>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MAR/2017</t>
  </si>
  <si>
    <t>Mês Lançamento: ABR/2017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</si>
  <si>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</si>
  <si>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</si>
  <si>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</si>
  <si>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</si>
  <si>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</si>
  <si>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</si>
  <si>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</si>
  <si>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</si>
  <si>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</si>
  <si>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</si>
  <si>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</si>
  <si>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</si>
  <si>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</si>
  <si>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</si>
  <si>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</si>
  <si>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 xml:space="preserve">CONOR </t>
  </si>
  <si>
    <t>Mês Lançamento: JAN/2018</t>
  </si>
  <si>
    <t>15PC</t>
  </si>
  <si>
    <t>212B</t>
  </si>
  <si>
    <t>BENEFICIOS OBRIGATORIOS AOS SERVIDORES CIVIS, EMPREGADOS, MI</t>
  </si>
  <si>
    <t>28</t>
  </si>
  <si>
    <t>0909</t>
  </si>
  <si>
    <t>OPERACOES ESPECIAIS: OUTROS ENCARGOS ESPECIAIS</t>
  </si>
  <si>
    <t>0536</t>
  </si>
  <si>
    <t>BENEFICIOS E PENSOES INDENIZATORIAS DECORRENTES DE LEGISLACA</t>
  </si>
  <si>
    <t>Mês Lançamento: FEV/2018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</si>
</sst>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0" fillId="0" borderId="0" xfId="0"/>
    <xf numFmtId="40" fontId="0" fillId="0" borderId="0" xfId="0" applyNumberFormat="1" applyFill="1"/>
    <xf numFmtId="40" fontId="0" fillId="0" borderId="0" xfId="11" applyNumberFormat="1" applyFont="1" applyFill="1"/>
    <xf numFmtId="0" fontId="0" fillId="0" borderId="0" xfId="0"/>
    <xf numFmtId="0" fontId="0" fillId="0" borderId="0" xfId="0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view="pageBreakPreview" topLeftCell="G13" zoomScale="85" zoomScaleNormal="70" zoomScaleSheetLayoutView="85" workbookViewId="0">
      <selection activeCell="N31" sqref="N31:Y37"/>
    </sheetView>
  </sheetViews>
  <sheetFormatPr defaultRowHeight="25.5" customHeight="1" x14ac:dyDescent="0.2"/>
  <cols>
    <col min="1" max="1" width="16.71093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140625" style="3" customWidth="1"/>
    <col min="17" max="17" width="11" style="1" customWidth="1"/>
    <col min="18" max="18" width="22" style="3" customWidth="1"/>
    <col min="19" max="19" width="21.42578125" style="1" customWidth="1"/>
    <col min="20" max="20" width="17.140625" style="3" customWidth="1"/>
    <col min="21" max="21" width="19.7109375" style="4" customWidth="1"/>
    <col min="22" max="22" width="9.28515625" style="4" bestFit="1" customWidth="1"/>
    <col min="23" max="23" width="18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43101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6" ht="26.2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0</v>
      </c>
      <c r="T10" s="57">
        <f>IF(R10&gt;0,S10/R10,0)</f>
        <v>0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'Access-Jan'!M10</f>
        <v>3362304</v>
      </c>
      <c r="Q11" s="34"/>
      <c r="R11" s="34">
        <f t="shared" ref="R11:R27" si="1">N11-O11+P11</f>
        <v>3362304</v>
      </c>
      <c r="S11" s="34">
        <f>'Access-Jan'!N10</f>
        <v>0</v>
      </c>
      <c r="T11" s="35">
        <f t="shared" ref="T11:T28" si="2">IF(R11&gt;0,S11/R11,0)</f>
        <v>0</v>
      </c>
      <c r="U11" s="34">
        <f>'Access-Jan'!O10</f>
        <v>0</v>
      </c>
      <c r="V11" s="35">
        <f t="shared" ref="V11:V28" si="3">IF(R11&gt;0,U11/R11,0)</f>
        <v>0</v>
      </c>
      <c r="W11" s="34">
        <f>'Access-Jan'!P10</f>
        <v>0</v>
      </c>
      <c r="X11" s="35">
        <f t="shared" ref="X11:X28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53186985</v>
      </c>
      <c r="Q12" s="34"/>
      <c r="R12" s="34">
        <f t="shared" si="1"/>
        <v>53186985</v>
      </c>
      <c r="S12" s="39">
        <f>'Access-Jan'!N11</f>
        <v>32244643.350000001</v>
      </c>
      <c r="T12" s="35">
        <f t="shared" si="2"/>
        <v>0.60625063349614572</v>
      </c>
      <c r="U12" s="34">
        <f>'Access-Jan'!O11</f>
        <v>231843.34</v>
      </c>
      <c r="V12" s="35">
        <f t="shared" si="3"/>
        <v>4.3590239228638358E-3</v>
      </c>
      <c r="W12" s="34">
        <f>'Access-Jan'!P11</f>
        <v>168388.8</v>
      </c>
      <c r="X12" s="35">
        <f t="shared" si="4"/>
        <v>3.1659775413101529E-3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7243081</v>
      </c>
      <c r="Q13" s="34"/>
      <c r="R13" s="34">
        <f t="shared" si="1"/>
        <v>7243081</v>
      </c>
      <c r="S13" s="39">
        <f>'Access-Jan'!N12</f>
        <v>7159159.6799999997</v>
      </c>
      <c r="T13" s="35">
        <f t="shared" si="2"/>
        <v>0.98841358808495994</v>
      </c>
      <c r="U13" s="34">
        <f>'Access-Jan'!O12</f>
        <v>559580.74</v>
      </c>
      <c r="V13" s="35">
        <f t="shared" si="3"/>
        <v>7.7257280430800102E-2</v>
      </c>
      <c r="W13" s="34">
        <f>'Access-Jan'!P12</f>
        <v>253308.88</v>
      </c>
      <c r="X13" s="35">
        <f t="shared" si="4"/>
        <v>3.4972531716820507E-2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0181</v>
      </c>
      <c r="I14" s="32" t="str">
        <f>+'Access-Jan'!K13</f>
        <v>RECURSOS DE CONVENIOS</v>
      </c>
      <c r="J14" s="31" t="str">
        <f>+'Access-Jan'!L13</f>
        <v>4</v>
      </c>
      <c r="K14" s="34"/>
      <c r="L14" s="34"/>
      <c r="M14" s="34"/>
      <c r="N14" s="50">
        <f t="shared" si="0"/>
        <v>0</v>
      </c>
      <c r="O14" s="34"/>
      <c r="P14" s="34">
        <f>'Access-Jan'!M13</f>
        <v>3394236</v>
      </c>
      <c r="Q14" s="34"/>
      <c r="R14" s="34">
        <f t="shared" si="1"/>
        <v>3394236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02.122</v>
      </c>
      <c r="D15" s="31" t="str">
        <f>CONCATENATE('Access-Jan'!E14,".",'Access-Jan'!G14)</f>
        <v>0569.15NZ</v>
      </c>
      <c r="E15" s="32" t="str">
        <f>+'Access-Jan'!F14</f>
        <v>PRESTACAO JURISDICIONAL NA JUSTICA FEDERAL</v>
      </c>
      <c r="F15" s="32" t="str">
        <f>+'Access-Jan'!H14</f>
        <v>REFORMA DO EDIFICIO-SEDE DO TRIBUNAL REGIONAL FEDERAL DA 3.</v>
      </c>
      <c r="G15" s="31" t="str">
        <f>IF('Access-Jan'!I14="1","F","S")</f>
        <v>F</v>
      </c>
      <c r="H15" s="31" t="str">
        <f>+'Access-Jan'!J14</f>
        <v>0100</v>
      </c>
      <c r="I15" s="32" t="str">
        <f>+'Access-Jan'!K14</f>
        <v>RECURSOS ORDINARIOS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7000000</v>
      </c>
      <c r="Q15" s="34"/>
      <c r="R15" s="34">
        <f t="shared" si="1"/>
        <v>7000000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02.122</v>
      </c>
      <c r="D16" s="31" t="str">
        <f>CONCATENATE('Access-Jan'!E15,".",'Access-Jan'!G15)</f>
        <v>0569.15PC</v>
      </c>
      <c r="E16" s="32" t="str">
        <f>+'Access-Jan'!F15</f>
        <v>PRESTACAO JURISDICIONAL NA JUSTICA FEDERAL</v>
      </c>
      <c r="F16" s="32" t="str">
        <f>+'Access-Jan'!H15</f>
        <v>AQUISICAO DE IMOVEIS PARA FUNCIONAMENTO DO TRF3 DA 3. REGIAO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5</v>
      </c>
      <c r="K16" s="34"/>
      <c r="L16" s="34"/>
      <c r="M16" s="34"/>
      <c r="N16" s="50">
        <f t="shared" si="0"/>
        <v>0</v>
      </c>
      <c r="O16" s="34"/>
      <c r="P16" s="34">
        <f>'Access-Jan'!M15</f>
        <v>9000000</v>
      </c>
      <c r="Q16" s="34"/>
      <c r="R16" s="34">
        <f t="shared" si="1"/>
        <v>9000000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0569.20TP</v>
      </c>
      <c r="E17" s="32" t="str">
        <f>+'Access-Jan'!F16</f>
        <v>PRESTACAO JURISDICIONAL NA JUSTICA FEDERAL</v>
      </c>
      <c r="F17" s="32" t="str">
        <f>+'Access-Jan'!H16</f>
        <v>ATIVOS CIVIS DA UNIAO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1</v>
      </c>
      <c r="K17" s="34"/>
      <c r="L17" s="34"/>
      <c r="M17" s="34"/>
      <c r="N17" s="50">
        <f t="shared" si="0"/>
        <v>0</v>
      </c>
      <c r="O17" s="34"/>
      <c r="P17" s="34">
        <f>'Access-Jan'!M16</f>
        <v>45719784.020000003</v>
      </c>
      <c r="Q17" s="34"/>
      <c r="R17" s="34">
        <f t="shared" si="1"/>
        <v>45719784.020000003</v>
      </c>
      <c r="S17" s="39">
        <f>'Access-Jan'!N16</f>
        <v>45101266.25</v>
      </c>
      <c r="T17" s="35">
        <f t="shared" si="2"/>
        <v>0.9864715509213815</v>
      </c>
      <c r="U17" s="34">
        <f>'Access-Jan'!O16</f>
        <v>45100894.189999998</v>
      </c>
      <c r="V17" s="35">
        <f t="shared" si="3"/>
        <v>0.98646341308766305</v>
      </c>
      <c r="W17" s="34">
        <f>'Access-Jan'!P16</f>
        <v>43415116.210000001</v>
      </c>
      <c r="X17" s="35">
        <f t="shared" si="4"/>
        <v>0.94959145456610572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0569.216H</v>
      </c>
      <c r="E18" s="32" t="str">
        <f>+'Access-Jan'!F17</f>
        <v>PRESTACAO JURISDICIONAL NA JUSTICA FEDERAL</v>
      </c>
      <c r="F18" s="32" t="str">
        <f>+'Access-Jan'!H17</f>
        <v>AJUDA DE CUSTO PARA MORADIA OU AUXILIO-MORADIA A AGENTES PUB</v>
      </c>
      <c r="G18" s="31" t="str">
        <f>IF('Access-Jan'!I17="1","F","S")</f>
        <v>F</v>
      </c>
      <c r="H18" s="31" t="str">
        <f>+'Access-Jan'!J17</f>
        <v>0100</v>
      </c>
      <c r="I18" s="32" t="str">
        <f>+'Access-Jan'!K17</f>
        <v>RECURSOS ORDINARIOS</v>
      </c>
      <c r="J18" s="31" t="str">
        <f>+'Access-Jan'!L17</f>
        <v>3</v>
      </c>
      <c r="K18" s="50"/>
      <c r="L18" s="50"/>
      <c r="M18" s="50"/>
      <c r="N18" s="50">
        <f t="shared" si="0"/>
        <v>0</v>
      </c>
      <c r="O18" s="50"/>
      <c r="P18" s="34">
        <f>'Access-Jan'!M17</f>
        <v>2442858</v>
      </c>
      <c r="Q18" s="34"/>
      <c r="R18" s="34">
        <f t="shared" si="1"/>
        <v>2442858</v>
      </c>
      <c r="S18" s="39">
        <f>'Access-Jan'!N17</f>
        <v>186971.94</v>
      </c>
      <c r="T18" s="35">
        <f t="shared" si="2"/>
        <v>7.6538194197124848E-2</v>
      </c>
      <c r="U18" s="34">
        <f>'Access-Jan'!O17</f>
        <v>186971.94</v>
      </c>
      <c r="V18" s="35">
        <f t="shared" si="3"/>
        <v>7.6538194197124848E-2</v>
      </c>
      <c r="W18" s="34">
        <f>'Access-Jan'!P17</f>
        <v>186971.94</v>
      </c>
      <c r="X18" s="35">
        <f t="shared" si="4"/>
        <v>7.6538194197124848E-2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02.126</v>
      </c>
      <c r="D19" s="31" t="str">
        <f>CONCATENATE('Access-Jan'!E18,".",'Access-Jan'!G18)</f>
        <v>0569.151W</v>
      </c>
      <c r="E19" s="32" t="str">
        <f>+'Access-Jan'!F18</f>
        <v>PRESTACAO JURISDICIONAL NA JUSTICA FEDERAL</v>
      </c>
      <c r="F19" s="32" t="str">
        <f>+'Access-Jan'!H18</f>
        <v>DESENVOLVIMENTO E IMPLANTACAO DO SISTEMA PROCESSO JUDICIAL E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4</v>
      </c>
      <c r="K19" s="50"/>
      <c r="L19" s="50"/>
      <c r="M19" s="50"/>
      <c r="N19" s="50">
        <f t="shared" si="0"/>
        <v>0</v>
      </c>
      <c r="O19" s="50"/>
      <c r="P19" s="34">
        <f>'Access-Jan'!M18</f>
        <v>658450</v>
      </c>
      <c r="Q19" s="34"/>
      <c r="R19" s="34">
        <f t="shared" si="1"/>
        <v>658450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02.126</v>
      </c>
      <c r="D20" s="31" t="str">
        <f>CONCATENATE('Access-Jan'!E19,".",'Access-Jan'!G19)</f>
        <v>0569.151W</v>
      </c>
      <c r="E20" s="32" t="str">
        <f>+'Access-Jan'!F19</f>
        <v>PRESTACAO JURISDICIONAL NA JUSTICA FEDERAL</v>
      </c>
      <c r="F20" s="32" t="str">
        <f>+'Access-Jan'!H19</f>
        <v>DESENVOLVIMENTO E IMPLANTACAO DO SISTEMA PROCESSO JUDICIAL E</v>
      </c>
      <c r="G20" s="31" t="str">
        <f>IF('Access-Jan'!I19="1","F","S")</f>
        <v>F</v>
      </c>
      <c r="H20" s="31" t="str">
        <f>+'Access-Jan'!J19</f>
        <v>0100</v>
      </c>
      <c r="I20" s="32" t="str">
        <f>+'Access-Jan'!K19</f>
        <v>RECURSOS ORDINARIOS</v>
      </c>
      <c r="J20" s="31" t="str">
        <f>+'Access-Jan'!L19</f>
        <v>3</v>
      </c>
      <c r="K20" s="50"/>
      <c r="L20" s="50"/>
      <c r="M20" s="50"/>
      <c r="N20" s="50">
        <f t="shared" si="0"/>
        <v>0</v>
      </c>
      <c r="O20" s="50"/>
      <c r="P20" s="34">
        <f>'Access-Jan'!M19</f>
        <v>603773</v>
      </c>
      <c r="Q20" s="34"/>
      <c r="R20" s="34">
        <f t="shared" si="1"/>
        <v>603773</v>
      </c>
      <c r="S20" s="39">
        <f>'Access-Jan'!N19</f>
        <v>594734</v>
      </c>
      <c r="T20" s="35">
        <f t="shared" si="2"/>
        <v>0.98502914174698109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02.131</v>
      </c>
      <c r="D21" s="31" t="str">
        <f>CONCATENATE('Access-Jan'!E20,".",'Access-Jan'!G20)</f>
        <v>0569.2549</v>
      </c>
      <c r="E21" s="32" t="str">
        <f>+'Access-Jan'!F20</f>
        <v>PRESTACAO JURISDICIONAL NA JUSTICA FEDERAL</v>
      </c>
      <c r="F21" s="32" t="str">
        <f>+'Access-Jan'!H20</f>
        <v>COMUNICACAO E DIVULGACAO INSTITUCIONAL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3</v>
      </c>
      <c r="K21" s="50"/>
      <c r="L21" s="50"/>
      <c r="M21" s="50"/>
      <c r="N21" s="50">
        <f t="shared" si="0"/>
        <v>0</v>
      </c>
      <c r="O21" s="50"/>
      <c r="P21" s="34">
        <f>'Access-Jan'!M20</f>
        <v>560609</v>
      </c>
      <c r="Q21" s="34"/>
      <c r="R21" s="34">
        <f t="shared" si="1"/>
        <v>560609</v>
      </c>
      <c r="S21" s="39">
        <f>'Access-Jan'!N20</f>
        <v>483456.48</v>
      </c>
      <c r="T21" s="35">
        <f t="shared" si="2"/>
        <v>0.86237730753519826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02.301</v>
      </c>
      <c r="D22" s="31" t="str">
        <f>CONCATENATE('Access-Jan'!E21,".",'Access-Jan'!G21)</f>
        <v>0569.2004</v>
      </c>
      <c r="E22" s="32" t="str">
        <f>+'Access-Jan'!F21</f>
        <v>PRESTACAO JURISDICIONAL NA JUSTICA FEDERAL</v>
      </c>
      <c r="F22" s="32" t="str">
        <f>+'Access-Jan'!H21</f>
        <v>ASSISTENCIA MEDICA E ODONTOLOGICA AOS SERVIDORES CIVIS, EMPR</v>
      </c>
      <c r="G22" s="31" t="str">
        <f>IF('Access-Jan'!I21="1","F","S")</f>
        <v>S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4</v>
      </c>
      <c r="K22" s="50"/>
      <c r="L22" s="50"/>
      <c r="M22" s="50"/>
      <c r="N22" s="50">
        <f t="shared" si="0"/>
        <v>0</v>
      </c>
      <c r="O22" s="50"/>
      <c r="P22" s="34">
        <f>'Access-Jan'!M21</f>
        <v>15000</v>
      </c>
      <c r="Q22" s="34"/>
      <c r="R22" s="34">
        <f t="shared" si="1"/>
        <v>15000</v>
      </c>
      <c r="S22" s="39">
        <f>'Access-Jan'!N21</f>
        <v>0</v>
      </c>
      <c r="T22" s="35">
        <f t="shared" si="2"/>
        <v>0</v>
      </c>
      <c r="U22" s="34">
        <f>'Access-Jan'!O21</f>
        <v>0</v>
      </c>
      <c r="V22" s="35">
        <f t="shared" si="3"/>
        <v>0</v>
      </c>
      <c r="W22" s="34">
        <f>'Access-Jan'!P21</f>
        <v>0</v>
      </c>
      <c r="X22" s="35">
        <f t="shared" si="4"/>
        <v>0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02.301</v>
      </c>
      <c r="D23" s="31" t="str">
        <f>CONCATENATE('Access-Jan'!E22,".",'Access-Jan'!G22)</f>
        <v>0569.2004</v>
      </c>
      <c r="E23" s="32" t="str">
        <f>+'Access-Jan'!F22</f>
        <v>PRESTACAO JURISDICIONAL NA JUSTICA FEDERAL</v>
      </c>
      <c r="F23" s="32" t="str">
        <f>+'Access-Jan'!H22</f>
        <v>ASSISTENCIA MEDICA E ODONTOLOGICA AOS SERVIDORES CIVIS, EMPR</v>
      </c>
      <c r="G23" s="31" t="str">
        <f>IF('Access-Jan'!I22="1","F","S")</f>
        <v>S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12111000</v>
      </c>
      <c r="Q23" s="34"/>
      <c r="R23" s="34">
        <f t="shared" si="1"/>
        <v>12111000</v>
      </c>
      <c r="S23" s="39">
        <f>'Access-Jan'!N22</f>
        <v>7893400</v>
      </c>
      <c r="T23" s="35">
        <f t="shared" si="2"/>
        <v>0.65175460325324086</v>
      </c>
      <c r="U23" s="34">
        <f>'Access-Jan'!O22</f>
        <v>65707.75</v>
      </c>
      <c r="V23" s="35">
        <f t="shared" si="3"/>
        <v>5.4254603253240854E-3</v>
      </c>
      <c r="W23" s="34">
        <f>'Access-Jan'!P22</f>
        <v>65707.75</v>
      </c>
      <c r="X23" s="35">
        <f t="shared" si="4"/>
        <v>5.4254603253240854E-3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02.331</v>
      </c>
      <c r="D24" s="31" t="str">
        <f>CONCATENATE('Access-Jan'!E23,".",'Access-Jan'!G23)</f>
        <v>0569.212B</v>
      </c>
      <c r="E24" s="32" t="str">
        <f>+'Access-Jan'!F23</f>
        <v>PRESTACAO JURISDICIONAL NA JUSTICA FEDERAL</v>
      </c>
      <c r="F24" s="32" t="str">
        <f>+'Access-Jan'!H23</f>
        <v>BENEFICIOS OBRIGATORIOS AOS SERVIDORES CIVIS, EMPREGADOS, MI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22975613.25</v>
      </c>
      <c r="Q24" s="34"/>
      <c r="R24" s="34">
        <f t="shared" si="1"/>
        <v>22975613.25</v>
      </c>
      <c r="S24" s="39">
        <f>'Access-Jan'!N23</f>
        <v>22975613.25</v>
      </c>
      <c r="T24" s="35">
        <f t="shared" si="2"/>
        <v>1</v>
      </c>
      <c r="U24" s="34">
        <f>'Access-Jan'!O23</f>
        <v>1843506.49</v>
      </c>
      <c r="V24" s="35">
        <f t="shared" si="3"/>
        <v>8.023753141823102E-2</v>
      </c>
      <c r="W24" s="34">
        <f>'Access-Jan'!P23</f>
        <v>1843506.49</v>
      </c>
      <c r="X24" s="35">
        <f t="shared" si="4"/>
        <v>8.023753141823102E-2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02.846</v>
      </c>
      <c r="D25" s="31" t="str">
        <f>CONCATENATE('Access-Jan'!E24,".",'Access-Jan'!G24)</f>
        <v>0569.09HB</v>
      </c>
      <c r="E25" s="32" t="str">
        <f>+'Access-Jan'!F24</f>
        <v>PRESTACAO JURISDICIONAL NA JUSTICA FEDERAL</v>
      </c>
      <c r="F25" s="32" t="str">
        <f>+'Access-Jan'!H24</f>
        <v>CONTRIBUICAO DA UNIAO, DE SUAS AUTARQUIAS E FUNDACOES PARA O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1</v>
      </c>
      <c r="K25" s="50"/>
      <c r="L25" s="50"/>
      <c r="M25" s="50"/>
      <c r="N25" s="50">
        <f t="shared" si="0"/>
        <v>0</v>
      </c>
      <c r="O25" s="50"/>
      <c r="P25" s="34">
        <f>'Access-Jan'!M24</f>
        <v>5539880.79</v>
      </c>
      <c r="Q25" s="34"/>
      <c r="R25" s="34">
        <f t="shared" si="1"/>
        <v>5539880.79</v>
      </c>
      <c r="S25" s="39">
        <f>'Access-Jan'!N24</f>
        <v>5539880.79</v>
      </c>
      <c r="T25" s="35">
        <f t="shared" si="2"/>
        <v>1</v>
      </c>
      <c r="U25" s="34">
        <f>'Access-Jan'!O24</f>
        <v>5539880.79</v>
      </c>
      <c r="V25" s="35">
        <f t="shared" si="3"/>
        <v>1</v>
      </c>
      <c r="W25" s="34">
        <f>'Access-Jan'!P24</f>
        <v>5539880.79</v>
      </c>
      <c r="X25" s="35">
        <f t="shared" si="4"/>
        <v>1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09.272</v>
      </c>
      <c r="D26" s="31" t="str">
        <f>CONCATENATE('Access-Jan'!E25,".",'Access-Jan'!G25)</f>
        <v>0089.0181</v>
      </c>
      <c r="E26" s="32" t="str">
        <f>+'Access-Jan'!F25</f>
        <v>PREVIDENCIA DE INATIVOS E PENSIONISTAS DA UNIAO</v>
      </c>
      <c r="F26" s="32" t="str">
        <f>+'Access-Jan'!H25</f>
        <v>APOSENTADORIAS E PENSOES CIVIS DA UNIAO</v>
      </c>
      <c r="G26" s="31" t="str">
        <f>IF('Access-Jan'!I25="1","F","S")</f>
        <v>S</v>
      </c>
      <c r="H26" s="31" t="str">
        <f>+'Access-Jan'!J25</f>
        <v>0169</v>
      </c>
      <c r="I26" s="32" t="str">
        <f>+'Access-Jan'!K25</f>
        <v>CONTRIB.PATRONAL P/PLANO DE SEGURID.SOC.SERV.</v>
      </c>
      <c r="J26" s="31" t="str">
        <f>+'Access-Jan'!L25</f>
        <v>1</v>
      </c>
      <c r="K26" s="50"/>
      <c r="L26" s="50"/>
      <c r="M26" s="50"/>
      <c r="N26" s="50">
        <f t="shared" si="0"/>
        <v>0</v>
      </c>
      <c r="O26" s="50"/>
      <c r="P26" s="34">
        <f>'Access-Jan'!M25</f>
        <v>12654818.109999999</v>
      </c>
      <c r="Q26" s="34"/>
      <c r="R26" s="34">
        <f t="shared" si="1"/>
        <v>12654818.109999999</v>
      </c>
      <c r="S26" s="39">
        <f>'Access-Jan'!N25</f>
        <v>12654818.109999999</v>
      </c>
      <c r="T26" s="35">
        <f t="shared" si="2"/>
        <v>1</v>
      </c>
      <c r="U26" s="34">
        <f>'Access-Jan'!O25</f>
        <v>12654818.109999999</v>
      </c>
      <c r="V26" s="35">
        <f t="shared" si="3"/>
        <v>1</v>
      </c>
      <c r="W26" s="34">
        <f>'Access-Jan'!P25</f>
        <v>12151754.15</v>
      </c>
      <c r="X26" s="35">
        <f t="shared" si="4"/>
        <v>0.96024723898619524</v>
      </c>
    </row>
    <row r="27" spans="1:24" ht="26.25" customHeight="1" thickBot="1" x14ac:dyDescent="0.25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28.846</v>
      </c>
      <c r="D27" s="31" t="str">
        <f>CONCATENATE('Access-Jan'!E26,".",'Access-Jan'!G26)</f>
        <v>0909.0536</v>
      </c>
      <c r="E27" s="32" t="str">
        <f>+'Access-Jan'!F26</f>
        <v>OPERACOES ESPECIAIS: OUTROS ENCARGOS ESPECIAIS</v>
      </c>
      <c r="F27" s="32" t="str">
        <f>+'Access-Jan'!H26</f>
        <v>BENEFICIOS E PENSOES INDENIZATORIAS DECORRENTES DE LEGISLACA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18684</v>
      </c>
      <c r="Q27" s="34"/>
      <c r="R27" s="34">
        <f t="shared" si="1"/>
        <v>18684</v>
      </c>
      <c r="S27" s="39">
        <f>'Access-Jan'!N26</f>
        <v>1501.74</v>
      </c>
      <c r="T27" s="35">
        <f t="shared" si="2"/>
        <v>8.0375722543352596E-2</v>
      </c>
      <c r="U27" s="34">
        <f>'Access-Jan'!O26</f>
        <v>1501.74</v>
      </c>
      <c r="V27" s="35">
        <f t="shared" si="3"/>
        <v>8.0375722543352596E-2</v>
      </c>
      <c r="W27" s="34">
        <f>'Access-Jan'!P26</f>
        <v>1501.74</v>
      </c>
      <c r="X27" s="35">
        <f t="shared" si="4"/>
        <v>8.0375722543352596E-2</v>
      </c>
    </row>
    <row r="28" spans="1:24" ht="26.25" customHeight="1" thickBot="1" x14ac:dyDescent="0.25">
      <c r="A28" s="75" t="s">
        <v>113</v>
      </c>
      <c r="B28" s="76"/>
      <c r="C28" s="76"/>
      <c r="D28" s="76"/>
      <c r="E28" s="76"/>
      <c r="F28" s="76"/>
      <c r="G28" s="76"/>
      <c r="H28" s="76"/>
      <c r="I28" s="76"/>
      <c r="J28" s="77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186502076.17000002</v>
      </c>
      <c r="Q28" s="52">
        <f>SUM(Q10:Q27)</f>
        <v>0</v>
      </c>
      <c r="R28" s="52">
        <f>SUM(R10:R27)</f>
        <v>186502076.17000002</v>
      </c>
      <c r="S28" s="52">
        <f>SUM(S10:S27)</f>
        <v>134835445.59000003</v>
      </c>
      <c r="T28" s="43">
        <f t="shared" si="2"/>
        <v>0.72297021223021174</v>
      </c>
      <c r="U28" s="52">
        <f>SUM(U10:U27)</f>
        <v>66184705.089999996</v>
      </c>
      <c r="V28" s="43">
        <f t="shared" si="3"/>
        <v>0.35487382472713835</v>
      </c>
      <c r="W28" s="52">
        <f>SUM(W10:W27)</f>
        <v>63626136.75</v>
      </c>
      <c r="X28" s="43">
        <f t="shared" si="4"/>
        <v>0.34115511235383583</v>
      </c>
    </row>
    <row r="29" spans="1:24" ht="26.2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6.2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0" t="s">
        <v>16</v>
      </c>
      <c r="O31" s="70"/>
      <c r="P31" s="54">
        <f>SUM(P10:P27)</f>
        <v>186502076.17000002</v>
      </c>
      <c r="Q31" s="54"/>
      <c r="R31" s="54">
        <f>SUM(R10:R27)</f>
        <v>186502076.17000002</v>
      </c>
      <c r="S31" s="54">
        <f>SUM(S10:S27)</f>
        <v>134835445.59000003</v>
      </c>
      <c r="T31" s="54"/>
      <c r="U31" s="54">
        <f>SUM(U10:U27)</f>
        <v>66184705.089999996</v>
      </c>
      <c r="V31" s="54"/>
      <c r="W31" s="54">
        <f>SUM(W10:W27)</f>
        <v>63626136.75</v>
      </c>
    </row>
    <row r="32" spans="1:24" ht="25.5" customHeight="1" x14ac:dyDescent="0.2">
      <c r="N32" s="70" t="s">
        <v>132</v>
      </c>
      <c r="O32" s="70"/>
      <c r="P32" s="37">
        <f>'Access-Jan'!M28</f>
        <v>186502076.17000002</v>
      </c>
      <c r="Q32" s="37"/>
      <c r="R32" s="37">
        <f>'Access-Jan'!M28</f>
        <v>186502076.17000002</v>
      </c>
      <c r="S32" s="37">
        <f>'Access-Jan'!N28</f>
        <v>134835445.59000003</v>
      </c>
      <c r="T32" s="37"/>
      <c r="U32" s="37">
        <f>'Access-Jan'!O28</f>
        <v>66184705.089999996</v>
      </c>
      <c r="V32" s="37"/>
      <c r="W32" s="37">
        <f>'Access-Jan'!P28</f>
        <v>63626136.75</v>
      </c>
    </row>
    <row r="33" spans="14:23" ht="25.5" customHeight="1" x14ac:dyDescent="0.2">
      <c r="N33" s="70" t="s">
        <v>17</v>
      </c>
      <c r="O33" s="70"/>
      <c r="P33" s="37">
        <f>+P31-P32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150</v>
      </c>
      <c r="P35" s="67">
        <v>186502076.16999999</v>
      </c>
      <c r="R35" s="67">
        <v>186502076.16999999</v>
      </c>
      <c r="S35" s="1">
        <v>134835445.59</v>
      </c>
      <c r="U35" s="1">
        <v>66184705.090000004</v>
      </c>
      <c r="W35" s="1">
        <v>63626136.75</v>
      </c>
    </row>
    <row r="36" spans="14:23" ht="25.5" customHeight="1" x14ac:dyDescent="0.2">
      <c r="N36" s="73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A28:J28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C13" zoomScale="70" zoomScaleNormal="100" zoomScaleSheetLayoutView="70" workbookViewId="0">
      <selection activeCell="N38" sqref="N3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80" t="s">
        <v>85</v>
      </c>
      <c r="B6" s="83"/>
      <c r="C6" s="83"/>
      <c r="D6" s="83"/>
      <c r="E6" s="83"/>
      <c r="F6" s="83"/>
      <c r="G6" s="83"/>
      <c r="H6" s="83"/>
      <c r="I6" s="83"/>
      <c r="J6" s="81"/>
      <c r="K6" s="78" t="s">
        <v>3</v>
      </c>
      <c r="L6" s="75" t="s">
        <v>86</v>
      </c>
      <c r="M6" s="77"/>
      <c r="N6" s="78" t="s">
        <v>87</v>
      </c>
      <c r="O6" s="78" t="s">
        <v>88</v>
      </c>
      <c r="P6" s="80" t="s">
        <v>89</v>
      </c>
      <c r="Q6" s="81"/>
      <c r="R6" s="78" t="s">
        <v>6</v>
      </c>
      <c r="S6" s="80" t="s">
        <v>90</v>
      </c>
      <c r="T6" s="83"/>
      <c r="U6" s="83"/>
      <c r="V6" s="83"/>
      <c r="W6" s="83"/>
      <c r="X6" s="81"/>
    </row>
    <row r="7" spans="1:24" ht="25.5" customHeight="1" x14ac:dyDescent="0.2">
      <c r="A7" s="86" t="s">
        <v>23</v>
      </c>
      <c r="B7" s="87"/>
      <c r="C7" s="84" t="s">
        <v>91</v>
      </c>
      <c r="D7" s="84" t="s">
        <v>92</v>
      </c>
      <c r="E7" s="88" t="s">
        <v>93</v>
      </c>
      <c r="F7" s="89"/>
      <c r="G7" s="84" t="s">
        <v>0</v>
      </c>
      <c r="H7" s="90" t="s">
        <v>2</v>
      </c>
      <c r="I7" s="91"/>
      <c r="J7" s="84" t="s">
        <v>1</v>
      </c>
      <c r="K7" s="79"/>
      <c r="L7" s="12" t="s">
        <v>94</v>
      </c>
      <c r="M7" s="12" t="s">
        <v>95</v>
      </c>
      <c r="N7" s="79"/>
      <c r="O7" s="79"/>
      <c r="P7" s="14" t="s">
        <v>4</v>
      </c>
      <c r="Q7" s="14" t="s">
        <v>5</v>
      </c>
      <c r="R7" s="79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85"/>
      <c r="D8" s="85"/>
      <c r="E8" s="19" t="s">
        <v>98</v>
      </c>
      <c r="F8" s="19" t="s">
        <v>99</v>
      </c>
      <c r="G8" s="85"/>
      <c r="H8" s="19" t="s">
        <v>96</v>
      </c>
      <c r="I8" s="19" t="s">
        <v>97</v>
      </c>
      <c r="J8" s="85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75" t="s">
        <v>113</v>
      </c>
      <c r="B36" s="76"/>
      <c r="C36" s="76"/>
      <c r="D36" s="76"/>
      <c r="E36" s="76"/>
      <c r="F36" s="76"/>
      <c r="G36" s="76"/>
      <c r="H36" s="76"/>
      <c r="I36" s="7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A36:J36"/>
    <mergeCell ref="N6:N7"/>
    <mergeCell ref="O6:O7"/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  <mergeCell ref="J7:J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N38" sqref="N3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75" t="s">
        <v>113</v>
      </c>
      <c r="B38" s="76"/>
      <c r="C38" s="76"/>
      <c r="D38" s="76"/>
      <c r="E38" s="76"/>
      <c r="F38" s="76"/>
      <c r="G38" s="76"/>
      <c r="H38" s="76"/>
      <c r="I38" s="76"/>
      <c r="J38" s="77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150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8:J38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33" zoomScaleNormal="70" zoomScaleSheetLayoutView="100" workbookViewId="0">
      <selection activeCell="N38" sqref="N3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75" t="s">
        <v>113</v>
      </c>
      <c r="B38" s="76"/>
      <c r="C38" s="76"/>
      <c r="D38" s="76"/>
      <c r="E38" s="76"/>
      <c r="F38" s="76"/>
      <c r="G38" s="76"/>
      <c r="H38" s="76"/>
      <c r="I38" s="76"/>
      <c r="J38" s="77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668145594.29999995</v>
      </c>
      <c r="Q43" s="54"/>
      <c r="R43" s="54">
        <f>SUM(R10:R37)</f>
        <v>668145594.29999995</v>
      </c>
      <c r="S43" s="54">
        <f>SUM(S10:S37)</f>
        <v>651930831.01999998</v>
      </c>
      <c r="T43" s="54"/>
      <c r="U43" s="54">
        <f>SUM(U10:U37)</f>
        <v>636265858.27999985</v>
      </c>
      <c r="V43" s="54"/>
      <c r="W43" s="54">
        <f>SUM(W10:W37)</f>
        <v>634068644.69999993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'Access-Dez'!M38</f>
        <v>668145594.29999995</v>
      </c>
      <c r="Q44" s="37"/>
      <c r="R44" s="37">
        <f>'Access-Dez'!M38</f>
        <v>668145594.29999995</v>
      </c>
      <c r="S44" s="37">
        <f>'Access-Dez'!N38</f>
        <v>651930831.01999998</v>
      </c>
      <c r="T44" s="37"/>
      <c r="U44" s="37">
        <f>'Access-Dez'!O38</f>
        <v>636265858.27999985</v>
      </c>
      <c r="V44" s="37"/>
      <c r="W44" s="37">
        <f>'Access-Dez'!P38</f>
        <v>634068644.69999993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N47" s="1" t="s">
        <v>157</v>
      </c>
      <c r="R47" s="69">
        <f>489642.81+667655951.49</f>
        <v>668145594.29999995</v>
      </c>
      <c r="S47" s="1">
        <f>362860.49+651567970.53</f>
        <v>651930831.01999998</v>
      </c>
      <c r="U47" s="67">
        <f>302950.42+635962907.86</f>
        <v>636265858.27999997</v>
      </c>
      <c r="W47" s="67">
        <f>302950.42+633765694.28</f>
        <v>634068644.69999993</v>
      </c>
    </row>
    <row r="48" spans="1:24" ht="25.5" customHeight="1" x14ac:dyDescent="0.2">
      <c r="P48" s="71"/>
      <c r="Q48" s="71"/>
      <c r="R48" s="72">
        <f>R47-R38</f>
        <v>0</v>
      </c>
      <c r="S48" s="72">
        <f>S47-S44</f>
        <v>0</v>
      </c>
      <c r="T48" s="71"/>
      <c r="U48" s="72">
        <f>U47-U44</f>
        <v>0</v>
      </c>
      <c r="V48" s="71"/>
      <c r="W48" s="72">
        <f>W47-W44</f>
        <v>0</v>
      </c>
    </row>
  </sheetData>
  <mergeCells count="17"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N38" sqref="N38"/>
    </sheetView>
  </sheetViews>
  <sheetFormatPr defaultRowHeight="12.75" x14ac:dyDescent="0.2"/>
  <cols>
    <col min="13" max="16" width="16.140625" customWidth="1"/>
  </cols>
  <sheetData>
    <row r="1" spans="1:20" x14ac:dyDescent="0.2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0.5" customHeight="1" x14ac:dyDescent="0.2">
      <c r="A3" s="70" t="s">
        <v>121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0.5" customHeight="1" x14ac:dyDescent="0.2">
      <c r="A4" s="92" t="s">
        <v>158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0"/>
      <c r="R4" s="70"/>
      <c r="S4" s="70"/>
      <c r="T4" s="70"/>
    </row>
    <row r="5" spans="1:20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">
      <c r="A6" s="70" t="s">
        <v>23</v>
      </c>
      <c r="B6" s="70"/>
      <c r="C6" s="70" t="s">
        <v>24</v>
      </c>
      <c r="D6" s="70" t="s">
        <v>25</v>
      </c>
      <c r="E6" s="70" t="s">
        <v>26</v>
      </c>
      <c r="F6" s="70"/>
      <c r="G6" s="70" t="s">
        <v>27</v>
      </c>
      <c r="H6" s="70"/>
      <c r="I6" s="70" t="s">
        <v>28</v>
      </c>
      <c r="J6" s="70" t="s">
        <v>29</v>
      </c>
      <c r="K6" s="70" t="s">
        <v>30</v>
      </c>
      <c r="L6" s="70" t="s">
        <v>31</v>
      </c>
      <c r="M6" s="70" t="s">
        <v>32</v>
      </c>
      <c r="N6" s="70" t="s">
        <v>125</v>
      </c>
      <c r="O6" s="70" t="s">
        <v>126</v>
      </c>
      <c r="P6" s="70" t="s">
        <v>127</v>
      </c>
      <c r="Q6" s="70"/>
      <c r="R6" s="70"/>
      <c r="S6" s="70"/>
      <c r="T6" s="70"/>
    </row>
    <row r="7" spans="1:20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 t="s">
        <v>33</v>
      </c>
      <c r="N7" s="70" t="s">
        <v>128</v>
      </c>
      <c r="O7" s="70" t="s">
        <v>129</v>
      </c>
      <c r="P7" s="70" t="s">
        <v>130</v>
      </c>
      <c r="Q7" s="70"/>
      <c r="R7" s="70"/>
      <c r="S7" s="70"/>
      <c r="T7" s="70"/>
    </row>
    <row r="8" spans="1:2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 t="s">
        <v>34</v>
      </c>
      <c r="M8" s="70" t="s">
        <v>148</v>
      </c>
      <c r="N8" s="70" t="s">
        <v>148</v>
      </c>
      <c r="O8" s="70" t="s">
        <v>148</v>
      </c>
      <c r="P8" s="70" t="s">
        <v>148</v>
      </c>
      <c r="Q8" s="70"/>
      <c r="R8" s="70"/>
      <c r="S8" s="70"/>
      <c r="T8" s="70"/>
    </row>
    <row r="9" spans="1:20" x14ac:dyDescent="0.2">
      <c r="A9" s="70" t="s">
        <v>42</v>
      </c>
      <c r="B9" s="70" t="s">
        <v>43</v>
      </c>
      <c r="C9" s="70" t="s">
        <v>35</v>
      </c>
      <c r="D9" s="70" t="s">
        <v>44</v>
      </c>
      <c r="E9" s="70" t="s">
        <v>37</v>
      </c>
      <c r="F9" s="70" t="s">
        <v>38</v>
      </c>
      <c r="G9" s="70" t="s">
        <v>45</v>
      </c>
      <c r="H9" s="70" t="s">
        <v>46</v>
      </c>
      <c r="I9" s="70" t="s">
        <v>11</v>
      </c>
      <c r="J9" s="70" t="s">
        <v>20</v>
      </c>
      <c r="K9" s="70" t="s">
        <v>41</v>
      </c>
      <c r="L9" s="70" t="s">
        <v>14</v>
      </c>
      <c r="M9" s="5">
        <v>15000</v>
      </c>
      <c r="N9" s="70"/>
      <c r="O9" s="70"/>
      <c r="P9" s="70"/>
      <c r="Q9" s="70"/>
      <c r="R9" s="70"/>
      <c r="S9" s="70"/>
      <c r="T9" s="70"/>
    </row>
    <row r="10" spans="1:20" x14ac:dyDescent="0.2">
      <c r="A10" s="70" t="s">
        <v>42</v>
      </c>
      <c r="B10" s="70" t="s">
        <v>43</v>
      </c>
      <c r="C10" s="70" t="s">
        <v>35</v>
      </c>
      <c r="D10" s="70" t="s">
        <v>44</v>
      </c>
      <c r="E10" s="70" t="s">
        <v>37</v>
      </c>
      <c r="F10" s="70" t="s">
        <v>38</v>
      </c>
      <c r="G10" s="70" t="s">
        <v>47</v>
      </c>
      <c r="H10" s="70" t="s">
        <v>48</v>
      </c>
      <c r="I10" s="70" t="s">
        <v>11</v>
      </c>
      <c r="J10" s="70" t="s">
        <v>20</v>
      </c>
      <c r="K10" s="70" t="s">
        <v>41</v>
      </c>
      <c r="L10" s="70" t="s">
        <v>15</v>
      </c>
      <c r="M10" s="5">
        <v>3362304</v>
      </c>
      <c r="N10" s="70"/>
      <c r="O10" s="70"/>
      <c r="P10" s="70"/>
      <c r="Q10" s="70"/>
      <c r="R10" s="70"/>
      <c r="S10" s="70"/>
      <c r="T10" s="70"/>
    </row>
    <row r="11" spans="1:20" x14ac:dyDescent="0.2">
      <c r="A11" s="70" t="s">
        <v>42</v>
      </c>
      <c r="B11" s="70" t="s">
        <v>43</v>
      </c>
      <c r="C11" s="70" t="s">
        <v>35</v>
      </c>
      <c r="D11" s="70" t="s">
        <v>44</v>
      </c>
      <c r="E11" s="70" t="s">
        <v>37</v>
      </c>
      <c r="F11" s="70" t="s">
        <v>38</v>
      </c>
      <c r="G11" s="70" t="s">
        <v>47</v>
      </c>
      <c r="H11" s="70" t="s">
        <v>48</v>
      </c>
      <c r="I11" s="70" t="s">
        <v>11</v>
      </c>
      <c r="J11" s="70" t="s">
        <v>20</v>
      </c>
      <c r="K11" s="70" t="s">
        <v>41</v>
      </c>
      <c r="L11" s="70" t="s">
        <v>14</v>
      </c>
      <c r="M11" s="5">
        <v>53186985</v>
      </c>
      <c r="N11" s="5">
        <v>32244643.350000001</v>
      </c>
      <c r="O11" s="5">
        <v>231843.34</v>
      </c>
      <c r="P11" s="5">
        <v>168388.8</v>
      </c>
      <c r="Q11" s="70"/>
      <c r="R11" s="70"/>
      <c r="S11" s="70"/>
      <c r="T11" s="70"/>
    </row>
    <row r="12" spans="1:20" x14ac:dyDescent="0.2">
      <c r="A12" s="70" t="s">
        <v>42</v>
      </c>
      <c r="B12" s="70" t="s">
        <v>43</v>
      </c>
      <c r="C12" s="70" t="s">
        <v>35</v>
      </c>
      <c r="D12" s="70" t="s">
        <v>44</v>
      </c>
      <c r="E12" s="70" t="s">
        <v>37</v>
      </c>
      <c r="F12" s="70" t="s">
        <v>38</v>
      </c>
      <c r="G12" s="70" t="s">
        <v>47</v>
      </c>
      <c r="H12" s="70" t="s">
        <v>48</v>
      </c>
      <c r="I12" s="70" t="s">
        <v>11</v>
      </c>
      <c r="J12" s="70" t="s">
        <v>21</v>
      </c>
      <c r="K12" s="70" t="s">
        <v>49</v>
      </c>
      <c r="L12" s="70" t="s">
        <v>14</v>
      </c>
      <c r="M12" s="5">
        <v>7243081</v>
      </c>
      <c r="N12" s="5">
        <v>7159159.6799999997</v>
      </c>
      <c r="O12" s="5">
        <v>559580.74</v>
      </c>
      <c r="P12" s="5">
        <v>253308.88</v>
      </c>
      <c r="Q12" s="70"/>
      <c r="R12" s="70"/>
      <c r="S12" s="70"/>
      <c r="T12" s="70"/>
    </row>
    <row r="13" spans="1:20" x14ac:dyDescent="0.2">
      <c r="A13" s="70" t="s">
        <v>42</v>
      </c>
      <c r="B13" s="70" t="s">
        <v>43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48</v>
      </c>
      <c r="I13" s="70" t="s">
        <v>11</v>
      </c>
      <c r="J13" s="70" t="s">
        <v>76</v>
      </c>
      <c r="K13" s="70" t="s">
        <v>122</v>
      </c>
      <c r="L13" s="70" t="s">
        <v>15</v>
      </c>
      <c r="M13" s="5">
        <v>3394236</v>
      </c>
      <c r="N13" s="70"/>
      <c r="O13" s="70"/>
      <c r="P13" s="70"/>
      <c r="Q13" s="70"/>
      <c r="R13" s="70"/>
      <c r="S13" s="70"/>
      <c r="T13" s="70"/>
    </row>
    <row r="14" spans="1:20" x14ac:dyDescent="0.2">
      <c r="A14" s="70" t="s">
        <v>42</v>
      </c>
      <c r="B14" s="70" t="s">
        <v>43</v>
      </c>
      <c r="C14" s="70" t="s">
        <v>35</v>
      </c>
      <c r="D14" s="70" t="s">
        <v>51</v>
      </c>
      <c r="E14" s="70" t="s">
        <v>37</v>
      </c>
      <c r="F14" s="70" t="s">
        <v>38</v>
      </c>
      <c r="G14" s="70" t="s">
        <v>138</v>
      </c>
      <c r="H14" s="70" t="s">
        <v>55</v>
      </c>
      <c r="I14" s="70" t="s">
        <v>11</v>
      </c>
      <c r="J14" s="70" t="s">
        <v>20</v>
      </c>
      <c r="K14" s="70" t="s">
        <v>41</v>
      </c>
      <c r="L14" s="70" t="s">
        <v>15</v>
      </c>
      <c r="M14" s="5">
        <v>7000000</v>
      </c>
      <c r="N14" s="70"/>
      <c r="O14" s="70"/>
      <c r="P14" s="70"/>
      <c r="Q14" s="70"/>
      <c r="R14" s="70"/>
      <c r="S14" s="70"/>
      <c r="T14" s="70"/>
    </row>
    <row r="15" spans="1:20" x14ac:dyDescent="0.2">
      <c r="A15" s="70" t="s">
        <v>42</v>
      </c>
      <c r="B15" s="70" t="s">
        <v>43</v>
      </c>
      <c r="C15" s="70" t="s">
        <v>35</v>
      </c>
      <c r="D15" s="70" t="s">
        <v>51</v>
      </c>
      <c r="E15" s="70" t="s">
        <v>37</v>
      </c>
      <c r="F15" s="70" t="s">
        <v>38</v>
      </c>
      <c r="G15" s="70" t="s">
        <v>159</v>
      </c>
      <c r="H15" s="70" t="s">
        <v>123</v>
      </c>
      <c r="I15" s="70" t="s">
        <v>11</v>
      </c>
      <c r="J15" s="70" t="s">
        <v>76</v>
      </c>
      <c r="K15" s="70" t="s">
        <v>122</v>
      </c>
      <c r="L15" s="70" t="s">
        <v>13</v>
      </c>
      <c r="M15" s="5">
        <v>9000000</v>
      </c>
      <c r="N15" s="70"/>
      <c r="O15" s="70"/>
      <c r="P15" s="70"/>
      <c r="Q15" s="70"/>
      <c r="R15" s="70"/>
      <c r="S15" s="70"/>
      <c r="T15" s="70"/>
    </row>
    <row r="16" spans="1:20" x14ac:dyDescent="0.2">
      <c r="A16" s="70" t="s">
        <v>42</v>
      </c>
      <c r="B16" s="70" t="s">
        <v>43</v>
      </c>
      <c r="C16" s="70" t="s">
        <v>35</v>
      </c>
      <c r="D16" s="70" t="s">
        <v>51</v>
      </c>
      <c r="E16" s="70" t="s">
        <v>37</v>
      </c>
      <c r="F16" s="70" t="s">
        <v>38</v>
      </c>
      <c r="G16" s="70" t="s">
        <v>54</v>
      </c>
      <c r="H16" s="70" t="s">
        <v>155</v>
      </c>
      <c r="I16" s="70" t="s">
        <v>11</v>
      </c>
      <c r="J16" s="70" t="s">
        <v>20</v>
      </c>
      <c r="K16" s="70" t="s">
        <v>41</v>
      </c>
      <c r="L16" s="70" t="s">
        <v>11</v>
      </c>
      <c r="M16" s="5">
        <v>45719784.020000003</v>
      </c>
      <c r="N16" s="5">
        <v>45101266.25</v>
      </c>
      <c r="O16" s="5">
        <v>45100894.189999998</v>
      </c>
      <c r="P16" s="5">
        <v>43415116.210000001</v>
      </c>
      <c r="Q16" s="70"/>
      <c r="R16" s="70"/>
      <c r="S16" s="70"/>
      <c r="T16" s="70"/>
    </row>
    <row r="17" spans="1:20" x14ac:dyDescent="0.2">
      <c r="A17" s="70" t="s">
        <v>42</v>
      </c>
      <c r="B17" s="70" t="s">
        <v>43</v>
      </c>
      <c r="C17" s="70" t="s">
        <v>35</v>
      </c>
      <c r="D17" s="70" t="s">
        <v>51</v>
      </c>
      <c r="E17" s="70" t="s">
        <v>37</v>
      </c>
      <c r="F17" s="70" t="s">
        <v>38</v>
      </c>
      <c r="G17" s="70" t="s">
        <v>124</v>
      </c>
      <c r="H17" s="70" t="s">
        <v>118</v>
      </c>
      <c r="I17" s="70" t="s">
        <v>11</v>
      </c>
      <c r="J17" s="70" t="s">
        <v>20</v>
      </c>
      <c r="K17" s="70" t="s">
        <v>41</v>
      </c>
      <c r="L17" s="70" t="s">
        <v>14</v>
      </c>
      <c r="M17" s="5">
        <v>2442858</v>
      </c>
      <c r="N17" s="5">
        <v>186971.94</v>
      </c>
      <c r="O17" s="5">
        <v>186971.94</v>
      </c>
      <c r="P17" s="5">
        <v>186971.94</v>
      </c>
      <c r="Q17" s="70"/>
      <c r="R17" s="70"/>
      <c r="S17" s="70"/>
      <c r="T17" s="70"/>
    </row>
    <row r="18" spans="1:20" x14ac:dyDescent="0.2">
      <c r="A18" s="70" t="s">
        <v>42</v>
      </c>
      <c r="B18" s="70" t="s">
        <v>43</v>
      </c>
      <c r="C18" s="70" t="s">
        <v>35</v>
      </c>
      <c r="D18" s="70" t="s">
        <v>36</v>
      </c>
      <c r="E18" s="70" t="s">
        <v>37</v>
      </c>
      <c r="F18" s="70" t="s">
        <v>38</v>
      </c>
      <c r="G18" s="70" t="s">
        <v>39</v>
      </c>
      <c r="H18" s="70" t="s">
        <v>40</v>
      </c>
      <c r="I18" s="70" t="s">
        <v>11</v>
      </c>
      <c r="J18" s="70" t="s">
        <v>20</v>
      </c>
      <c r="K18" s="70" t="s">
        <v>41</v>
      </c>
      <c r="L18" s="70" t="s">
        <v>15</v>
      </c>
      <c r="M18" s="5">
        <v>658450</v>
      </c>
      <c r="N18" s="70"/>
      <c r="O18" s="70"/>
      <c r="P18" s="70"/>
      <c r="Q18" s="70"/>
      <c r="R18" s="70"/>
      <c r="S18" s="70"/>
      <c r="T18" s="70"/>
    </row>
    <row r="19" spans="1:20" x14ac:dyDescent="0.2">
      <c r="A19" s="70" t="s">
        <v>42</v>
      </c>
      <c r="B19" s="70" t="s">
        <v>43</v>
      </c>
      <c r="C19" s="70" t="s">
        <v>35</v>
      </c>
      <c r="D19" s="70" t="s">
        <v>36</v>
      </c>
      <c r="E19" s="70" t="s">
        <v>37</v>
      </c>
      <c r="F19" s="70" t="s">
        <v>38</v>
      </c>
      <c r="G19" s="70" t="s">
        <v>39</v>
      </c>
      <c r="H19" s="70" t="s">
        <v>40</v>
      </c>
      <c r="I19" s="70" t="s">
        <v>11</v>
      </c>
      <c r="J19" s="70" t="s">
        <v>20</v>
      </c>
      <c r="K19" s="70" t="s">
        <v>41</v>
      </c>
      <c r="L19" s="70" t="s">
        <v>14</v>
      </c>
      <c r="M19" s="5">
        <v>603773</v>
      </c>
      <c r="N19" s="5">
        <v>594734</v>
      </c>
      <c r="O19" s="70"/>
      <c r="P19" s="70"/>
      <c r="Q19" s="70"/>
      <c r="R19" s="70"/>
      <c r="S19" s="70"/>
      <c r="T19" s="70"/>
    </row>
    <row r="20" spans="1:20" x14ac:dyDescent="0.2">
      <c r="A20" s="70" t="s">
        <v>42</v>
      </c>
      <c r="B20" s="70" t="s">
        <v>43</v>
      </c>
      <c r="C20" s="70" t="s">
        <v>35</v>
      </c>
      <c r="D20" s="70" t="s">
        <v>56</v>
      </c>
      <c r="E20" s="70" t="s">
        <v>37</v>
      </c>
      <c r="F20" s="70" t="s">
        <v>38</v>
      </c>
      <c r="G20" s="70" t="s">
        <v>57</v>
      </c>
      <c r="H20" s="70" t="s">
        <v>58</v>
      </c>
      <c r="I20" s="70" t="s">
        <v>11</v>
      </c>
      <c r="J20" s="70" t="s">
        <v>20</v>
      </c>
      <c r="K20" s="70" t="s">
        <v>41</v>
      </c>
      <c r="L20" s="70" t="s">
        <v>14</v>
      </c>
      <c r="M20" s="5">
        <v>560609</v>
      </c>
      <c r="N20" s="5">
        <v>483456.48</v>
      </c>
      <c r="O20" s="70"/>
      <c r="P20" s="70"/>
      <c r="Q20" s="70"/>
      <c r="R20" s="70"/>
      <c r="S20" s="70"/>
      <c r="T20" s="70"/>
    </row>
    <row r="21" spans="1:20" x14ac:dyDescent="0.2">
      <c r="A21" s="70" t="s">
        <v>42</v>
      </c>
      <c r="B21" s="70" t="s">
        <v>43</v>
      </c>
      <c r="C21" s="70" t="s">
        <v>35</v>
      </c>
      <c r="D21" s="70" t="s">
        <v>59</v>
      </c>
      <c r="E21" s="70" t="s">
        <v>37</v>
      </c>
      <c r="F21" s="70" t="s">
        <v>38</v>
      </c>
      <c r="G21" s="70" t="s">
        <v>60</v>
      </c>
      <c r="H21" s="70" t="s">
        <v>61</v>
      </c>
      <c r="I21" s="70" t="s">
        <v>62</v>
      </c>
      <c r="J21" s="70" t="s">
        <v>20</v>
      </c>
      <c r="K21" s="70" t="s">
        <v>41</v>
      </c>
      <c r="L21" s="70" t="s">
        <v>15</v>
      </c>
      <c r="M21" s="5">
        <v>15000</v>
      </c>
      <c r="N21" s="70"/>
      <c r="O21" s="70"/>
      <c r="P21" s="70"/>
      <c r="Q21" s="70"/>
      <c r="R21" s="70"/>
      <c r="S21" s="70"/>
      <c r="T21" s="70"/>
    </row>
    <row r="22" spans="1:20" x14ac:dyDescent="0.2">
      <c r="A22" s="70" t="s">
        <v>42</v>
      </c>
      <c r="B22" s="70" t="s">
        <v>43</v>
      </c>
      <c r="C22" s="70" t="s">
        <v>35</v>
      </c>
      <c r="D22" s="70" t="s">
        <v>59</v>
      </c>
      <c r="E22" s="70" t="s">
        <v>37</v>
      </c>
      <c r="F22" s="70" t="s">
        <v>38</v>
      </c>
      <c r="G22" s="70" t="s">
        <v>60</v>
      </c>
      <c r="H22" s="70" t="s">
        <v>61</v>
      </c>
      <c r="I22" s="70" t="s">
        <v>62</v>
      </c>
      <c r="J22" s="70" t="s">
        <v>20</v>
      </c>
      <c r="K22" s="70" t="s">
        <v>41</v>
      </c>
      <c r="L22" s="70" t="s">
        <v>14</v>
      </c>
      <c r="M22" s="5">
        <v>12111000</v>
      </c>
      <c r="N22" s="5">
        <v>7893400</v>
      </c>
      <c r="O22" s="5">
        <v>65707.75</v>
      </c>
      <c r="P22" s="5">
        <v>65707.75</v>
      </c>
      <c r="Q22" s="70"/>
      <c r="R22" s="70"/>
      <c r="S22" s="70"/>
      <c r="T22" s="70"/>
    </row>
    <row r="23" spans="1:20" x14ac:dyDescent="0.2">
      <c r="A23" s="70" t="s">
        <v>42</v>
      </c>
      <c r="B23" s="70" t="s">
        <v>43</v>
      </c>
      <c r="C23" s="70" t="s">
        <v>35</v>
      </c>
      <c r="D23" s="70" t="s">
        <v>63</v>
      </c>
      <c r="E23" s="70" t="s">
        <v>37</v>
      </c>
      <c r="F23" s="70" t="s">
        <v>38</v>
      </c>
      <c r="G23" s="70" t="s">
        <v>160</v>
      </c>
      <c r="H23" s="70" t="s">
        <v>161</v>
      </c>
      <c r="I23" s="70" t="s">
        <v>11</v>
      </c>
      <c r="J23" s="70" t="s">
        <v>20</v>
      </c>
      <c r="K23" s="70" t="s">
        <v>41</v>
      </c>
      <c r="L23" s="70" t="s">
        <v>14</v>
      </c>
      <c r="M23" s="5">
        <v>22975613.25</v>
      </c>
      <c r="N23" s="5">
        <v>22975613.25</v>
      </c>
      <c r="O23" s="5">
        <v>1843506.49</v>
      </c>
      <c r="P23" s="5">
        <v>1843506.49</v>
      </c>
      <c r="Q23" s="70"/>
      <c r="R23" s="70"/>
      <c r="S23" s="70"/>
      <c r="T23" s="70"/>
    </row>
    <row r="24" spans="1:20" x14ac:dyDescent="0.2">
      <c r="A24" s="70" t="s">
        <v>42</v>
      </c>
      <c r="B24" s="70" t="s">
        <v>43</v>
      </c>
      <c r="C24" s="70" t="s">
        <v>35</v>
      </c>
      <c r="D24" s="70" t="s">
        <v>139</v>
      </c>
      <c r="E24" s="70" t="s">
        <v>37</v>
      </c>
      <c r="F24" s="70" t="s">
        <v>38</v>
      </c>
      <c r="G24" s="70" t="s">
        <v>52</v>
      </c>
      <c r="H24" s="70" t="s">
        <v>53</v>
      </c>
      <c r="I24" s="70" t="s">
        <v>11</v>
      </c>
      <c r="J24" s="70" t="s">
        <v>20</v>
      </c>
      <c r="K24" s="70" t="s">
        <v>41</v>
      </c>
      <c r="L24" s="70" t="s">
        <v>11</v>
      </c>
      <c r="M24" s="5">
        <v>5539880.79</v>
      </c>
      <c r="N24" s="5">
        <v>5539880.79</v>
      </c>
      <c r="O24" s="5">
        <v>5539880.79</v>
      </c>
      <c r="P24" s="5">
        <v>5539880.79</v>
      </c>
      <c r="Q24" s="70"/>
      <c r="R24" s="70"/>
      <c r="S24" s="70"/>
      <c r="T24" s="70"/>
    </row>
    <row r="25" spans="1:20" x14ac:dyDescent="0.2">
      <c r="A25" s="70" t="s">
        <v>42</v>
      </c>
      <c r="B25" s="70" t="s">
        <v>43</v>
      </c>
      <c r="C25" s="70" t="s">
        <v>72</v>
      </c>
      <c r="D25" s="70" t="s">
        <v>73</v>
      </c>
      <c r="E25" s="70" t="s">
        <v>74</v>
      </c>
      <c r="F25" s="70" t="s">
        <v>75</v>
      </c>
      <c r="G25" s="70" t="s">
        <v>76</v>
      </c>
      <c r="H25" s="70" t="s">
        <v>156</v>
      </c>
      <c r="I25" s="70" t="s">
        <v>62</v>
      </c>
      <c r="J25" s="70" t="s">
        <v>19</v>
      </c>
      <c r="K25" s="70" t="s">
        <v>78</v>
      </c>
      <c r="L25" s="70" t="s">
        <v>11</v>
      </c>
      <c r="M25" s="5">
        <v>12654818.109999999</v>
      </c>
      <c r="N25" s="5">
        <v>12654818.109999999</v>
      </c>
      <c r="O25" s="5">
        <v>12654818.109999999</v>
      </c>
      <c r="P25" s="5">
        <v>12151754.15</v>
      </c>
      <c r="Q25" s="70"/>
      <c r="R25" s="70"/>
      <c r="S25" s="70"/>
      <c r="T25" s="70"/>
    </row>
    <row r="26" spans="1:20" x14ac:dyDescent="0.2">
      <c r="A26" s="70" t="s">
        <v>42</v>
      </c>
      <c r="B26" s="70" t="s">
        <v>43</v>
      </c>
      <c r="C26" s="70" t="s">
        <v>162</v>
      </c>
      <c r="D26" s="70" t="s">
        <v>139</v>
      </c>
      <c r="E26" s="70" t="s">
        <v>163</v>
      </c>
      <c r="F26" s="70" t="s">
        <v>164</v>
      </c>
      <c r="G26" s="70" t="s">
        <v>165</v>
      </c>
      <c r="H26" s="70" t="s">
        <v>166</v>
      </c>
      <c r="I26" s="70" t="s">
        <v>62</v>
      </c>
      <c r="J26" s="70" t="s">
        <v>20</v>
      </c>
      <c r="K26" s="70" t="s">
        <v>41</v>
      </c>
      <c r="L26" s="70" t="s">
        <v>14</v>
      </c>
      <c r="M26" s="5">
        <v>18684</v>
      </c>
      <c r="N26" s="5">
        <v>1501.74</v>
      </c>
      <c r="O26" s="5">
        <v>1501.74</v>
      </c>
      <c r="P26" s="5">
        <v>1501.74</v>
      </c>
      <c r="Q26" s="70"/>
      <c r="R26" s="70"/>
      <c r="S26" s="70"/>
      <c r="T26" s="70"/>
    </row>
    <row r="27" spans="1:20" x14ac:dyDescent="0.2">
      <c r="M27" s="5"/>
      <c r="N27" s="5"/>
      <c r="O27" s="5"/>
      <c r="P27" s="5"/>
    </row>
    <row r="28" spans="1:20" x14ac:dyDescent="0.2">
      <c r="M28" s="5">
        <f>SUM(M9:M27)</f>
        <v>186502076.17000002</v>
      </c>
      <c r="N28" s="5">
        <f t="shared" ref="N28:P28" si="0">SUM(N9:N27)</f>
        <v>134835445.59000003</v>
      </c>
      <c r="O28" s="5">
        <f t="shared" si="0"/>
        <v>66184705.089999996</v>
      </c>
      <c r="P28" s="5">
        <f t="shared" si="0"/>
        <v>63626136.75</v>
      </c>
    </row>
    <row r="29" spans="1:20" x14ac:dyDescent="0.2">
      <c r="M29" s="5"/>
      <c r="N29" s="5"/>
      <c r="O29" s="5"/>
      <c r="P29" s="5"/>
    </row>
    <row r="30" spans="1:20" x14ac:dyDescent="0.2">
      <c r="M30" s="5"/>
      <c r="N30" s="5"/>
      <c r="O30" s="5"/>
      <c r="P30" s="5"/>
    </row>
    <row r="31" spans="1:20" x14ac:dyDescent="0.2">
      <c r="M31" s="5"/>
      <c r="N31" s="5"/>
      <c r="O31" s="5"/>
      <c r="P31" s="5"/>
    </row>
    <row r="32" spans="1:20" x14ac:dyDescent="0.2">
      <c r="M32" s="5"/>
      <c r="N32" s="5"/>
      <c r="O32" s="5"/>
      <c r="P32" s="5"/>
    </row>
    <row r="35" spans="13:16" x14ac:dyDescent="0.2">
      <c r="M35" s="56"/>
      <c r="N35" s="56"/>
      <c r="O35" s="56"/>
      <c r="P35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N38" sqref="N38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20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0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0" x14ac:dyDescent="0.2">
      <c r="A4" s="92" t="s">
        <v>167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0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20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20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20" x14ac:dyDescent="0.2">
      <c r="A10" s="74" t="s">
        <v>42</v>
      </c>
      <c r="B10" s="74" t="s">
        <v>43</v>
      </c>
      <c r="C10" s="74" t="s">
        <v>35</v>
      </c>
      <c r="D10" s="74" t="s">
        <v>44</v>
      </c>
      <c r="E10" s="74" t="s">
        <v>37</v>
      </c>
      <c r="F10" s="74" t="s">
        <v>38</v>
      </c>
      <c r="G10" s="74" t="s">
        <v>45</v>
      </c>
      <c r="H10" s="74" t="s">
        <v>46</v>
      </c>
      <c r="I10" s="74" t="s">
        <v>11</v>
      </c>
      <c r="J10" s="74" t="s">
        <v>20</v>
      </c>
      <c r="K10" s="74" t="s">
        <v>41</v>
      </c>
      <c r="L10" s="74" t="s">
        <v>14</v>
      </c>
      <c r="M10" s="5">
        <v>15000</v>
      </c>
      <c r="N10" s="5">
        <v>15000</v>
      </c>
      <c r="O10" s="74"/>
      <c r="P10" s="74"/>
      <c r="Q10" s="74"/>
      <c r="R10" s="74"/>
      <c r="S10" s="74"/>
      <c r="T10" s="74"/>
    </row>
    <row r="11" spans="1:20" x14ac:dyDescent="0.2">
      <c r="A11" s="74" t="s">
        <v>42</v>
      </c>
      <c r="B11" s="74" t="s">
        <v>43</v>
      </c>
      <c r="C11" s="74" t="s">
        <v>35</v>
      </c>
      <c r="D11" s="74" t="s">
        <v>44</v>
      </c>
      <c r="E11" s="74" t="s">
        <v>37</v>
      </c>
      <c r="F11" s="74" t="s">
        <v>38</v>
      </c>
      <c r="G11" s="74" t="s">
        <v>47</v>
      </c>
      <c r="H11" s="74" t="s">
        <v>48</v>
      </c>
      <c r="I11" s="74" t="s">
        <v>11</v>
      </c>
      <c r="J11" s="74" t="s">
        <v>20</v>
      </c>
      <c r="K11" s="74" t="s">
        <v>41</v>
      </c>
      <c r="L11" s="74" t="s">
        <v>15</v>
      </c>
      <c r="M11" s="5">
        <v>3362304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42</v>
      </c>
      <c r="B12" s="74" t="s">
        <v>43</v>
      </c>
      <c r="C12" s="74" t="s">
        <v>35</v>
      </c>
      <c r="D12" s="74" t="s">
        <v>44</v>
      </c>
      <c r="E12" s="74" t="s">
        <v>37</v>
      </c>
      <c r="F12" s="74" t="s">
        <v>38</v>
      </c>
      <c r="G12" s="74" t="s">
        <v>47</v>
      </c>
      <c r="H12" s="74" t="s">
        <v>48</v>
      </c>
      <c r="I12" s="74" t="s">
        <v>11</v>
      </c>
      <c r="J12" s="74" t="s">
        <v>20</v>
      </c>
      <c r="K12" s="74" t="s">
        <v>41</v>
      </c>
      <c r="L12" s="74" t="s">
        <v>14</v>
      </c>
      <c r="M12" s="5">
        <v>53186985</v>
      </c>
      <c r="N12" s="5">
        <v>34313698.859999999</v>
      </c>
      <c r="O12" s="5">
        <v>3579686.16</v>
      </c>
      <c r="P12" s="5">
        <v>1882390.46</v>
      </c>
      <c r="Q12" s="74"/>
      <c r="R12" s="74"/>
      <c r="S12" s="74"/>
      <c r="T12" s="74"/>
    </row>
    <row r="13" spans="1:20" x14ac:dyDescent="0.2">
      <c r="A13" s="74" t="s">
        <v>42</v>
      </c>
      <c r="B13" s="74" t="s">
        <v>43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48</v>
      </c>
      <c r="I13" s="74" t="s">
        <v>11</v>
      </c>
      <c r="J13" s="74" t="s">
        <v>21</v>
      </c>
      <c r="K13" s="74" t="s">
        <v>49</v>
      </c>
      <c r="L13" s="74" t="s">
        <v>14</v>
      </c>
      <c r="M13" s="5">
        <v>7243081</v>
      </c>
      <c r="N13" s="5">
        <v>7159159.6799999997</v>
      </c>
      <c r="O13" s="5">
        <v>1119818.46</v>
      </c>
      <c r="P13" s="5">
        <v>813546.6</v>
      </c>
      <c r="Q13" s="74"/>
      <c r="R13" s="74"/>
      <c r="S13" s="74"/>
      <c r="T13" s="74"/>
    </row>
    <row r="14" spans="1:20" x14ac:dyDescent="0.2">
      <c r="A14" s="74" t="s">
        <v>42</v>
      </c>
      <c r="B14" s="74" t="s">
        <v>43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47</v>
      </c>
      <c r="H14" s="74" t="s">
        <v>48</v>
      </c>
      <c r="I14" s="74" t="s">
        <v>11</v>
      </c>
      <c r="J14" s="74" t="s">
        <v>76</v>
      </c>
      <c r="K14" s="74" t="s">
        <v>122</v>
      </c>
      <c r="L14" s="74" t="s">
        <v>15</v>
      </c>
      <c r="M14" s="5">
        <v>3394236</v>
      </c>
      <c r="N14" s="74"/>
      <c r="O14" s="74"/>
      <c r="P14" s="74"/>
      <c r="Q14" s="74"/>
      <c r="R14" s="74"/>
      <c r="S14" s="74"/>
      <c r="T14" s="74"/>
    </row>
    <row r="15" spans="1:20" x14ac:dyDescent="0.2">
      <c r="A15" s="74" t="s">
        <v>42</v>
      </c>
      <c r="B15" s="74" t="s">
        <v>43</v>
      </c>
      <c r="C15" s="74" t="s">
        <v>35</v>
      </c>
      <c r="D15" s="74" t="s">
        <v>51</v>
      </c>
      <c r="E15" s="74" t="s">
        <v>37</v>
      </c>
      <c r="F15" s="74" t="s">
        <v>38</v>
      </c>
      <c r="G15" s="74" t="s">
        <v>138</v>
      </c>
      <c r="H15" s="74" t="s">
        <v>55</v>
      </c>
      <c r="I15" s="74" t="s">
        <v>11</v>
      </c>
      <c r="J15" s="74" t="s">
        <v>20</v>
      </c>
      <c r="K15" s="74" t="s">
        <v>41</v>
      </c>
      <c r="L15" s="74" t="s">
        <v>15</v>
      </c>
      <c r="M15" s="5">
        <v>7000000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42</v>
      </c>
      <c r="B16" s="74" t="s">
        <v>43</v>
      </c>
      <c r="C16" s="74" t="s">
        <v>35</v>
      </c>
      <c r="D16" s="74" t="s">
        <v>51</v>
      </c>
      <c r="E16" s="74" t="s">
        <v>37</v>
      </c>
      <c r="F16" s="74" t="s">
        <v>38</v>
      </c>
      <c r="G16" s="74" t="s">
        <v>159</v>
      </c>
      <c r="H16" s="74" t="s">
        <v>123</v>
      </c>
      <c r="I16" s="74" t="s">
        <v>11</v>
      </c>
      <c r="J16" s="74" t="s">
        <v>76</v>
      </c>
      <c r="K16" s="74" t="s">
        <v>122</v>
      </c>
      <c r="L16" s="74" t="s">
        <v>13</v>
      </c>
      <c r="M16" s="5">
        <v>9000000</v>
      </c>
      <c r="N16" s="74"/>
      <c r="O16" s="74"/>
      <c r="P16" s="74"/>
      <c r="Q16" s="74"/>
      <c r="R16" s="74"/>
      <c r="S16" s="74"/>
      <c r="T16" s="74"/>
    </row>
    <row r="17" spans="1:20" x14ac:dyDescent="0.2">
      <c r="A17" s="74" t="s">
        <v>42</v>
      </c>
      <c r="B17" s="74" t="s">
        <v>43</v>
      </c>
      <c r="C17" s="74" t="s">
        <v>35</v>
      </c>
      <c r="D17" s="74" t="s">
        <v>51</v>
      </c>
      <c r="E17" s="74" t="s">
        <v>37</v>
      </c>
      <c r="F17" s="74" t="s">
        <v>38</v>
      </c>
      <c r="G17" s="74" t="s">
        <v>54</v>
      </c>
      <c r="H17" s="74" t="s">
        <v>155</v>
      </c>
      <c r="I17" s="74" t="s">
        <v>11</v>
      </c>
      <c r="J17" s="74" t="s">
        <v>20</v>
      </c>
      <c r="K17" s="74" t="s">
        <v>41</v>
      </c>
      <c r="L17" s="74" t="s">
        <v>11</v>
      </c>
      <c r="M17" s="5">
        <v>75696682.560000002</v>
      </c>
      <c r="N17" s="5">
        <v>75078164.790000007</v>
      </c>
      <c r="O17" s="5">
        <v>75075928.680000007</v>
      </c>
      <c r="P17" s="5">
        <v>73385485.200000003</v>
      </c>
      <c r="Q17" s="74"/>
      <c r="R17" s="74"/>
      <c r="S17" s="74"/>
      <c r="T17" s="74"/>
    </row>
    <row r="18" spans="1:20" x14ac:dyDescent="0.2">
      <c r="A18" s="74" t="s">
        <v>42</v>
      </c>
      <c r="B18" s="74" t="s">
        <v>43</v>
      </c>
      <c r="C18" s="74" t="s">
        <v>35</v>
      </c>
      <c r="D18" s="74" t="s">
        <v>51</v>
      </c>
      <c r="E18" s="74" t="s">
        <v>37</v>
      </c>
      <c r="F18" s="74" t="s">
        <v>38</v>
      </c>
      <c r="G18" s="74" t="s">
        <v>124</v>
      </c>
      <c r="H18" s="74" t="s">
        <v>118</v>
      </c>
      <c r="I18" s="74" t="s">
        <v>11</v>
      </c>
      <c r="J18" s="74" t="s">
        <v>20</v>
      </c>
      <c r="K18" s="74" t="s">
        <v>41</v>
      </c>
      <c r="L18" s="74" t="s">
        <v>14</v>
      </c>
      <c r="M18" s="5">
        <v>2442858</v>
      </c>
      <c r="N18" s="5">
        <v>373943.88</v>
      </c>
      <c r="O18" s="5">
        <v>373943.88</v>
      </c>
      <c r="P18" s="5">
        <v>373943.88</v>
      </c>
      <c r="Q18" s="74"/>
      <c r="R18" s="74"/>
      <c r="S18" s="74"/>
      <c r="T18" s="74"/>
    </row>
    <row r="19" spans="1:20" x14ac:dyDescent="0.2">
      <c r="A19" s="74" t="s">
        <v>42</v>
      </c>
      <c r="B19" s="74" t="s">
        <v>43</v>
      </c>
      <c r="C19" s="74" t="s">
        <v>35</v>
      </c>
      <c r="D19" s="74" t="s">
        <v>36</v>
      </c>
      <c r="E19" s="74" t="s">
        <v>37</v>
      </c>
      <c r="F19" s="74" t="s">
        <v>38</v>
      </c>
      <c r="G19" s="74" t="s">
        <v>39</v>
      </c>
      <c r="H19" s="74" t="s">
        <v>40</v>
      </c>
      <c r="I19" s="74" t="s">
        <v>11</v>
      </c>
      <c r="J19" s="74" t="s">
        <v>20</v>
      </c>
      <c r="K19" s="74" t="s">
        <v>41</v>
      </c>
      <c r="L19" s="74" t="s">
        <v>15</v>
      </c>
      <c r="M19" s="5">
        <v>658450</v>
      </c>
      <c r="N19" s="74"/>
      <c r="O19" s="74"/>
      <c r="P19" s="74"/>
      <c r="Q19" s="74"/>
      <c r="R19" s="74"/>
      <c r="S19" s="74"/>
      <c r="T19" s="74"/>
    </row>
    <row r="20" spans="1:20" x14ac:dyDescent="0.2">
      <c r="A20" s="74" t="s">
        <v>42</v>
      </c>
      <c r="B20" s="74" t="s">
        <v>43</v>
      </c>
      <c r="C20" s="74" t="s">
        <v>35</v>
      </c>
      <c r="D20" s="74" t="s">
        <v>36</v>
      </c>
      <c r="E20" s="74" t="s">
        <v>37</v>
      </c>
      <c r="F20" s="74" t="s">
        <v>38</v>
      </c>
      <c r="G20" s="74" t="s">
        <v>39</v>
      </c>
      <c r="H20" s="74" t="s">
        <v>40</v>
      </c>
      <c r="I20" s="74" t="s">
        <v>11</v>
      </c>
      <c r="J20" s="74" t="s">
        <v>20</v>
      </c>
      <c r="K20" s="74" t="s">
        <v>41</v>
      </c>
      <c r="L20" s="74" t="s">
        <v>14</v>
      </c>
      <c r="M20" s="5">
        <v>603773</v>
      </c>
      <c r="N20" s="5">
        <v>594734</v>
      </c>
      <c r="O20" s="74"/>
      <c r="P20" s="74"/>
      <c r="Q20" s="74"/>
      <c r="R20" s="74"/>
      <c r="S20" s="74"/>
      <c r="T20" s="74"/>
    </row>
    <row r="21" spans="1:20" x14ac:dyDescent="0.2">
      <c r="A21" s="74" t="s">
        <v>42</v>
      </c>
      <c r="B21" s="74" t="s">
        <v>43</v>
      </c>
      <c r="C21" s="74" t="s">
        <v>35</v>
      </c>
      <c r="D21" s="74" t="s">
        <v>56</v>
      </c>
      <c r="E21" s="74" t="s">
        <v>37</v>
      </c>
      <c r="F21" s="74" t="s">
        <v>38</v>
      </c>
      <c r="G21" s="74" t="s">
        <v>57</v>
      </c>
      <c r="H21" s="74" t="s">
        <v>58</v>
      </c>
      <c r="I21" s="74" t="s">
        <v>11</v>
      </c>
      <c r="J21" s="74" t="s">
        <v>20</v>
      </c>
      <c r="K21" s="74" t="s">
        <v>41</v>
      </c>
      <c r="L21" s="74" t="s">
        <v>14</v>
      </c>
      <c r="M21" s="5">
        <v>560609</v>
      </c>
      <c r="N21" s="5">
        <v>483456.48</v>
      </c>
      <c r="O21" s="5">
        <v>41762.71</v>
      </c>
      <c r="P21" s="5">
        <v>41762.71</v>
      </c>
      <c r="Q21" s="74"/>
      <c r="R21" s="74"/>
      <c r="S21" s="74"/>
      <c r="T21" s="74"/>
    </row>
    <row r="22" spans="1:20" x14ac:dyDescent="0.2">
      <c r="A22" s="74" t="s">
        <v>42</v>
      </c>
      <c r="B22" s="74" t="s">
        <v>43</v>
      </c>
      <c r="C22" s="74" t="s">
        <v>35</v>
      </c>
      <c r="D22" s="74" t="s">
        <v>59</v>
      </c>
      <c r="E22" s="74" t="s">
        <v>37</v>
      </c>
      <c r="F22" s="74" t="s">
        <v>38</v>
      </c>
      <c r="G22" s="74" t="s">
        <v>60</v>
      </c>
      <c r="H22" s="74" t="s">
        <v>61</v>
      </c>
      <c r="I22" s="74" t="s">
        <v>62</v>
      </c>
      <c r="J22" s="74" t="s">
        <v>20</v>
      </c>
      <c r="K22" s="74" t="s">
        <v>41</v>
      </c>
      <c r="L22" s="74" t="s">
        <v>15</v>
      </c>
      <c r="M22" s="5">
        <v>15000</v>
      </c>
      <c r="N22" s="74"/>
      <c r="O22" s="74"/>
      <c r="P22" s="74"/>
      <c r="Q22" s="74"/>
      <c r="R22" s="74"/>
      <c r="S22" s="74"/>
      <c r="T22" s="74"/>
    </row>
    <row r="23" spans="1:20" x14ac:dyDescent="0.2">
      <c r="A23" s="74" t="s">
        <v>42</v>
      </c>
      <c r="B23" s="74" t="s">
        <v>43</v>
      </c>
      <c r="C23" s="74" t="s">
        <v>35</v>
      </c>
      <c r="D23" s="74" t="s">
        <v>59</v>
      </c>
      <c r="E23" s="74" t="s">
        <v>37</v>
      </c>
      <c r="F23" s="74" t="s">
        <v>38</v>
      </c>
      <c r="G23" s="74" t="s">
        <v>60</v>
      </c>
      <c r="H23" s="74" t="s">
        <v>61</v>
      </c>
      <c r="I23" s="74" t="s">
        <v>62</v>
      </c>
      <c r="J23" s="74" t="s">
        <v>20</v>
      </c>
      <c r="K23" s="74" t="s">
        <v>41</v>
      </c>
      <c r="L23" s="74" t="s">
        <v>14</v>
      </c>
      <c r="M23" s="5">
        <v>12111000</v>
      </c>
      <c r="N23" s="5">
        <v>7893400</v>
      </c>
      <c r="O23" s="5">
        <v>1077455.67</v>
      </c>
      <c r="P23" s="5">
        <v>1077455.67</v>
      </c>
      <c r="Q23" s="74"/>
      <c r="R23" s="74"/>
      <c r="S23" s="74"/>
      <c r="T23" s="74"/>
    </row>
    <row r="24" spans="1:20" x14ac:dyDescent="0.2">
      <c r="A24" s="74" t="s">
        <v>42</v>
      </c>
      <c r="B24" s="74" t="s">
        <v>43</v>
      </c>
      <c r="C24" s="74" t="s">
        <v>35</v>
      </c>
      <c r="D24" s="74" t="s">
        <v>63</v>
      </c>
      <c r="E24" s="74" t="s">
        <v>37</v>
      </c>
      <c r="F24" s="74" t="s">
        <v>38</v>
      </c>
      <c r="G24" s="74" t="s">
        <v>160</v>
      </c>
      <c r="H24" s="74" t="s">
        <v>161</v>
      </c>
      <c r="I24" s="74" t="s">
        <v>11</v>
      </c>
      <c r="J24" s="74" t="s">
        <v>20</v>
      </c>
      <c r="K24" s="74" t="s">
        <v>41</v>
      </c>
      <c r="L24" s="74" t="s">
        <v>14</v>
      </c>
      <c r="M24" s="5">
        <v>22987697.920000002</v>
      </c>
      <c r="N24" s="5">
        <v>22987697.920000002</v>
      </c>
      <c r="O24" s="5">
        <v>3751410.45</v>
      </c>
      <c r="P24" s="5">
        <v>3751410.45</v>
      </c>
      <c r="Q24" s="74"/>
      <c r="R24" s="74"/>
      <c r="S24" s="74"/>
      <c r="T24" s="74"/>
    </row>
    <row r="25" spans="1:20" x14ac:dyDescent="0.2">
      <c r="A25" s="74" t="s">
        <v>42</v>
      </c>
      <c r="B25" s="74" t="s">
        <v>43</v>
      </c>
      <c r="C25" s="74" t="s">
        <v>35</v>
      </c>
      <c r="D25" s="74" t="s">
        <v>139</v>
      </c>
      <c r="E25" s="74" t="s">
        <v>37</v>
      </c>
      <c r="F25" s="74" t="s">
        <v>38</v>
      </c>
      <c r="G25" s="74" t="s">
        <v>52</v>
      </c>
      <c r="H25" s="74" t="s">
        <v>53</v>
      </c>
      <c r="I25" s="74" t="s">
        <v>11</v>
      </c>
      <c r="J25" s="74" t="s">
        <v>20</v>
      </c>
      <c r="K25" s="74" t="s">
        <v>41</v>
      </c>
      <c r="L25" s="74" t="s">
        <v>11</v>
      </c>
      <c r="M25" s="5">
        <v>10648289.24</v>
      </c>
      <c r="N25" s="5">
        <v>10648289.24</v>
      </c>
      <c r="O25" s="5">
        <v>10648289.24</v>
      </c>
      <c r="P25" s="5">
        <v>10648289.24</v>
      </c>
      <c r="Q25" s="74"/>
      <c r="R25" s="74"/>
      <c r="S25" s="74"/>
      <c r="T25" s="74"/>
    </row>
    <row r="26" spans="1:20" x14ac:dyDescent="0.2">
      <c r="A26" s="74" t="s">
        <v>42</v>
      </c>
      <c r="B26" s="74" t="s">
        <v>43</v>
      </c>
      <c r="C26" s="74" t="s">
        <v>72</v>
      </c>
      <c r="D26" s="74" t="s">
        <v>73</v>
      </c>
      <c r="E26" s="74" t="s">
        <v>74</v>
      </c>
      <c r="F26" s="74" t="s">
        <v>75</v>
      </c>
      <c r="G26" s="74" t="s">
        <v>76</v>
      </c>
      <c r="H26" s="74" t="s">
        <v>156</v>
      </c>
      <c r="I26" s="74" t="s">
        <v>62</v>
      </c>
      <c r="J26" s="74" t="s">
        <v>19</v>
      </c>
      <c r="K26" s="74" t="s">
        <v>78</v>
      </c>
      <c r="L26" s="74" t="s">
        <v>11</v>
      </c>
      <c r="M26" s="5">
        <v>21353983.920000002</v>
      </c>
      <c r="N26" s="5">
        <v>21353983.920000002</v>
      </c>
      <c r="O26" s="5">
        <v>21353983.920000002</v>
      </c>
      <c r="P26" s="5">
        <v>20848456.350000001</v>
      </c>
      <c r="Q26" s="74"/>
      <c r="R26" s="74"/>
      <c r="S26" s="74"/>
      <c r="T26" s="74"/>
    </row>
    <row r="27" spans="1:20" x14ac:dyDescent="0.2">
      <c r="A27" s="74" t="s">
        <v>42</v>
      </c>
      <c r="B27" s="74" t="s">
        <v>43</v>
      </c>
      <c r="C27" s="74" t="s">
        <v>162</v>
      </c>
      <c r="D27" s="74" t="s">
        <v>139</v>
      </c>
      <c r="E27" s="74" t="s">
        <v>163</v>
      </c>
      <c r="F27" s="74" t="s">
        <v>164</v>
      </c>
      <c r="G27" s="74" t="s">
        <v>165</v>
      </c>
      <c r="H27" s="74" t="s">
        <v>166</v>
      </c>
      <c r="I27" s="74" t="s">
        <v>62</v>
      </c>
      <c r="J27" s="74" t="s">
        <v>20</v>
      </c>
      <c r="K27" s="74" t="s">
        <v>41</v>
      </c>
      <c r="L27" s="74" t="s">
        <v>14</v>
      </c>
      <c r="M27" s="5">
        <v>18684</v>
      </c>
      <c r="N27" s="5">
        <v>18684</v>
      </c>
      <c r="O27" s="5">
        <v>2977.19</v>
      </c>
      <c r="P27" s="5">
        <v>2977.19</v>
      </c>
      <c r="Q27" s="74"/>
      <c r="R27" s="74"/>
      <c r="S27" s="74"/>
      <c r="T27" s="74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 s="5"/>
      <c r="N28" s="5"/>
      <c r="O28" s="5"/>
      <c r="P28" s="5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 s="5">
        <f>SUM(M10:M28)</f>
        <v>230298633.64000005</v>
      </c>
      <c r="N29" s="5">
        <f t="shared" ref="N29:P29" si="0">SUM(N10:N28)</f>
        <v>180920212.77000004</v>
      </c>
      <c r="O29" s="5">
        <f t="shared" si="0"/>
        <v>117025256.36</v>
      </c>
      <c r="P29" s="5">
        <f t="shared" si="0"/>
        <v>112825717.75</v>
      </c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 s="5"/>
      <c r="N30" s="5"/>
      <c r="O30" s="5"/>
      <c r="P30" s="5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</row>
    <row r="33" spans="1:16" x14ac:dyDescent="0.2">
      <c r="A33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</row>
    <row r="34" spans="1:16" x14ac:dyDescent="0.2">
      <c r="P34" s="1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zoomScaleNormal="100" workbookViewId="0">
      <selection activeCell="N38" sqref="N38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2" t="s">
        <v>140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14976.06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35137651.149999999</v>
      </c>
      <c r="O12" s="5">
        <v>6487187.7800000003</v>
      </c>
      <c r="P12" s="5">
        <v>5396199.5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1381131.07</v>
      </c>
      <c r="P13" s="5">
        <v>1257195.6399999999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101141508.23</v>
      </c>
      <c r="N22" s="5">
        <v>98826524.370000005</v>
      </c>
      <c r="O22" s="5">
        <v>98810613.870000005</v>
      </c>
      <c r="P22" s="5">
        <v>97582879.239999995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570283.53</v>
      </c>
      <c r="O23" s="5">
        <v>570283.53</v>
      </c>
      <c r="P23" s="5">
        <v>570283.53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147191.20000000001</v>
      </c>
      <c r="P24" s="5">
        <v>147191.20000000001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80863.960000000006</v>
      </c>
      <c r="P25" s="5">
        <v>40431.980000000003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11883148.859999999</v>
      </c>
      <c r="O27" s="5">
        <v>2302124.58</v>
      </c>
      <c r="P27" s="5">
        <v>2302124.58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17478.87</v>
      </c>
      <c r="N28" s="5">
        <v>17478.87</v>
      </c>
      <c r="O28" s="5">
        <v>17478.87</v>
      </c>
      <c r="P28" s="5">
        <v>17478.87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513066</v>
      </c>
      <c r="P29" s="5">
        <v>513066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276274.31</v>
      </c>
      <c r="P30" s="5">
        <v>276274.31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4896034.54</v>
      </c>
      <c r="P31" s="5">
        <v>4896034.54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15179588.43</v>
      </c>
      <c r="N32" s="5">
        <v>15179588.43</v>
      </c>
      <c r="O32" s="5">
        <v>15179588.43</v>
      </c>
      <c r="P32" s="5">
        <v>15179588.43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26134843.620000001</v>
      </c>
      <c r="N33" s="5">
        <v>26134843.620000001</v>
      </c>
      <c r="O33" s="5">
        <v>26134843.620000001</v>
      </c>
      <c r="P33" s="5">
        <v>25818328.399999999</v>
      </c>
    </row>
    <row r="35" spans="1:16" x14ac:dyDescent="0.2">
      <c r="M35" s="56">
        <f>SUM(M10:M34)</f>
        <v>251573644.15000004</v>
      </c>
      <c r="N35" s="56">
        <f>SUM(N10:N34)</f>
        <v>216977907.01999998</v>
      </c>
      <c r="O35" s="56">
        <f>SUM(O10:O34)</f>
        <v>156796681.76000002</v>
      </c>
      <c r="P35" s="56">
        <f>SUM(P10:P34)</f>
        <v>153997076.22000003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N38" sqref="N38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2" t="s">
        <v>141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47936.37</v>
      </c>
      <c r="O11" s="5">
        <v>624</v>
      </c>
      <c r="P11" s="5">
        <v>624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35762790.840000004</v>
      </c>
      <c r="O12" s="5">
        <v>9024270.7699999996</v>
      </c>
      <c r="P12" s="5">
        <v>7936103.71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2085482.6</v>
      </c>
      <c r="P13" s="5">
        <v>1957646.54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130706578.38</v>
      </c>
      <c r="N22" s="5">
        <v>128391594.52</v>
      </c>
      <c r="O22" s="5">
        <v>128391594.52</v>
      </c>
      <c r="P22" s="5">
        <v>125875712.39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763526.44</v>
      </c>
      <c r="O23" s="5">
        <v>763526.44</v>
      </c>
      <c r="P23" s="5">
        <v>763526.44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201999.06</v>
      </c>
      <c r="P24" s="5">
        <v>201999.06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121295.94</v>
      </c>
      <c r="P25" s="5">
        <v>121295.94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11884083.810000001</v>
      </c>
      <c r="O27" s="5">
        <v>3240011.43</v>
      </c>
      <c r="P27" s="5">
        <v>3240011.43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21345.919999999998</v>
      </c>
      <c r="N28" s="5">
        <v>21345.919999999998</v>
      </c>
      <c r="O28" s="5">
        <v>21345.919999999998</v>
      </c>
      <c r="P28" s="5">
        <v>21345.919999999998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685020</v>
      </c>
      <c r="P29" s="5">
        <v>685020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370303.74</v>
      </c>
      <c r="P30" s="5">
        <v>370303.74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6507043.8499999996</v>
      </c>
      <c r="P31" s="5">
        <v>6507043.8499999996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19990384.609999999</v>
      </c>
      <c r="N32" s="5">
        <v>19990384.609999999</v>
      </c>
      <c r="O32" s="5">
        <v>19990384.609999999</v>
      </c>
      <c r="P32" s="5">
        <v>19990384.609999999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33977229.509999998</v>
      </c>
      <c r="N33" s="5">
        <v>33977229.509999998</v>
      </c>
      <c r="O33" s="5">
        <v>33977229.509999998</v>
      </c>
      <c r="P33" s="5">
        <v>33657367.270000003</v>
      </c>
    </row>
    <row r="34" spans="1:16" x14ac:dyDescent="0.2">
      <c r="M34" s="56">
        <f>SUM(M10:M33)</f>
        <v>293795763.41999996</v>
      </c>
      <c r="N34" s="56">
        <f>SUM(N10:N33)</f>
        <v>260052304.14999998</v>
      </c>
      <c r="O34" s="56">
        <f>SUM(O10:O33)</f>
        <v>205381236.69</v>
      </c>
      <c r="P34" s="56">
        <f>SUM(P10:P33)</f>
        <v>201329489.20000002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N38" sqref="N38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2" t="s">
        <v>142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N38" sqref="N38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2" t="s">
        <v>143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ht="10.5" customHeight="1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N38" sqref="N38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2" t="s">
        <v>144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145</v>
      </c>
      <c r="B10" t="s">
        <v>146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76</v>
      </c>
      <c r="K10" t="s">
        <v>122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76</v>
      </c>
      <c r="K17" t="s">
        <v>122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133</v>
      </c>
      <c r="H19" t="s">
        <v>134</v>
      </c>
      <c r="I19" t="s">
        <v>11</v>
      </c>
      <c r="J19" t="s">
        <v>135</v>
      </c>
      <c r="K19" t="s">
        <v>136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137</v>
      </c>
      <c r="H21" t="s">
        <v>123</v>
      </c>
      <c r="I21" t="s">
        <v>11</v>
      </c>
      <c r="J21" t="s">
        <v>76</v>
      </c>
      <c r="K21" t="s">
        <v>122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138</v>
      </c>
      <c r="H22" t="s">
        <v>55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117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124</v>
      </c>
      <c r="H24" t="s">
        <v>118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56</v>
      </c>
      <c r="E26" t="s">
        <v>37</v>
      </c>
      <c r="F26" t="s">
        <v>38</v>
      </c>
      <c r="G26" t="s">
        <v>57</v>
      </c>
      <c r="H26" t="s">
        <v>58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59</v>
      </c>
      <c r="E28" t="s">
        <v>37</v>
      </c>
      <c r="F28" t="s">
        <v>38</v>
      </c>
      <c r="G28" t="s">
        <v>60</v>
      </c>
      <c r="H28" t="s">
        <v>61</v>
      </c>
      <c r="I28" t="s">
        <v>62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64</v>
      </c>
      <c r="H29" t="s">
        <v>65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66</v>
      </c>
      <c r="H30" t="s">
        <v>67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68</v>
      </c>
      <c r="H31" t="s">
        <v>69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63</v>
      </c>
      <c r="E32" t="s">
        <v>37</v>
      </c>
      <c r="F32" t="s">
        <v>38</v>
      </c>
      <c r="G32" t="s">
        <v>70</v>
      </c>
      <c r="H32" t="s">
        <v>71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139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72</v>
      </c>
      <c r="D34" t="s">
        <v>73</v>
      </c>
      <c r="E34" t="s">
        <v>74</v>
      </c>
      <c r="F34" t="s">
        <v>75</v>
      </c>
      <c r="G34" t="s">
        <v>76</v>
      </c>
      <c r="H34" t="s">
        <v>119</v>
      </c>
      <c r="I34" t="s">
        <v>62</v>
      </c>
      <c r="J34" t="s">
        <v>18</v>
      </c>
      <c r="K34" t="s">
        <v>77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72</v>
      </c>
      <c r="D35" t="s">
        <v>73</v>
      </c>
      <c r="E35" t="s">
        <v>74</v>
      </c>
      <c r="F35" t="s">
        <v>75</v>
      </c>
      <c r="G35" t="s">
        <v>76</v>
      </c>
      <c r="H35" t="s">
        <v>119</v>
      </c>
      <c r="I35" t="s">
        <v>62</v>
      </c>
      <c r="J35" t="s">
        <v>19</v>
      </c>
      <c r="K35" t="s">
        <v>78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70" zoomScaleSheetLayoutView="70" workbookViewId="0">
      <selection activeCell="Z44" sqref="Z44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21.7109375" style="3" customWidth="1"/>
    <col min="17" max="17" width="20.42578125" style="1" customWidth="1"/>
    <col min="18" max="18" width="26.28515625" style="3" customWidth="1"/>
    <col min="19" max="19" width="17.28515625" style="1" customWidth="1"/>
    <col min="20" max="20" width="9.28515625" style="3" bestFit="1" customWidth="1"/>
    <col min="21" max="21" width="15.140625" style="4" customWidth="1"/>
    <col min="22" max="22" width="9.28515625" style="4" bestFit="1" customWidth="1"/>
    <col min="23" max="23" width="20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43132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'Access-Fev'!M11</f>
        <v>3362304</v>
      </c>
      <c r="Q11" s="34"/>
      <c r="R11" s="34">
        <f t="shared" ref="R11:R27" si="1">N11-O11+P11</f>
        <v>3362304</v>
      </c>
      <c r="S11" s="39">
        <f>'Access-Fev'!N11</f>
        <v>0</v>
      </c>
      <c r="T11" s="35">
        <f t="shared" ref="T11:T28" si="2">IF(R11&gt;0,S11/R11,0)</f>
        <v>0</v>
      </c>
      <c r="U11" s="34">
        <f>'Access-Fev'!O11</f>
        <v>0</v>
      </c>
      <c r="V11" s="35">
        <f t="shared" ref="V11:V28" si="3">IF(R11&gt;0,U11/R11,0)</f>
        <v>0</v>
      </c>
      <c r="W11" s="34">
        <f>'Access-Fev'!P11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53186985</v>
      </c>
      <c r="Q12" s="34"/>
      <c r="R12" s="34">
        <f t="shared" si="1"/>
        <v>53186985</v>
      </c>
      <c r="S12" s="39">
        <f>'Access-Fev'!N12</f>
        <v>34313698.859999999</v>
      </c>
      <c r="T12" s="35">
        <f t="shared" si="2"/>
        <v>0.6451521713441738</v>
      </c>
      <c r="U12" s="34">
        <f>'Access-Fev'!O12</f>
        <v>3579686.16</v>
      </c>
      <c r="V12" s="35">
        <f t="shared" si="3"/>
        <v>6.7303799228326258E-2</v>
      </c>
      <c r="W12" s="34">
        <f>'Access-Fev'!P12</f>
        <v>1882390.46</v>
      </c>
      <c r="X12" s="35">
        <f t="shared" si="4"/>
        <v>3.5391937708068991E-2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7243081</v>
      </c>
      <c r="Q13" s="34"/>
      <c r="R13" s="34">
        <f t="shared" si="1"/>
        <v>7243081</v>
      </c>
      <c r="S13" s="39">
        <f>'Access-Fev'!N13</f>
        <v>7159159.6799999997</v>
      </c>
      <c r="T13" s="35">
        <f t="shared" si="2"/>
        <v>0.98841358808495994</v>
      </c>
      <c r="U13" s="34">
        <f>'Access-Fev'!O13</f>
        <v>1119818.46</v>
      </c>
      <c r="V13" s="35">
        <f t="shared" si="3"/>
        <v>0.15460526535599975</v>
      </c>
      <c r="W13" s="34">
        <f>'Access-Fev'!P13</f>
        <v>813546.6</v>
      </c>
      <c r="X13" s="35">
        <f t="shared" si="4"/>
        <v>0.11232051664202015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0181</v>
      </c>
      <c r="I14" s="32" t="str">
        <f>+'Access-Fev'!K14</f>
        <v>RECURSOS DE CONVENIOS</v>
      </c>
      <c r="J14" s="31" t="str">
        <f>+'Access-Fev'!L14</f>
        <v>4</v>
      </c>
      <c r="K14" s="34"/>
      <c r="L14" s="34"/>
      <c r="M14" s="34"/>
      <c r="N14" s="50">
        <f t="shared" si="0"/>
        <v>0</v>
      </c>
      <c r="O14" s="34"/>
      <c r="P14" s="34">
        <f>'Access-Fev'!M14</f>
        <v>3394236</v>
      </c>
      <c r="Q14" s="34"/>
      <c r="R14" s="34">
        <f t="shared" si="1"/>
        <v>3394236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02.122</v>
      </c>
      <c r="D15" s="31" t="str">
        <f>CONCATENATE('Access-Fev'!E15,".",'Access-Fev'!G15)</f>
        <v>0569.15NZ</v>
      </c>
      <c r="E15" s="32" t="str">
        <f>+'Access-Fev'!F15</f>
        <v>PRESTACAO JURISDICIONAL NA JUSTICA FEDERAL</v>
      </c>
      <c r="F15" s="32" t="str">
        <f>+'Access-Fev'!H15</f>
        <v>REFORMA DO EDIFICIO-SEDE DO TRIBUNAL REGIONAL FEDERAL DA 3.</v>
      </c>
      <c r="G15" s="31" t="str">
        <f>IF('Access-Fev'!I15="1","F","S")</f>
        <v>F</v>
      </c>
      <c r="H15" s="31" t="str">
        <f>+'Access-Fev'!J15</f>
        <v>0100</v>
      </c>
      <c r="I15" s="32" t="str">
        <f>+'Access-Fev'!K15</f>
        <v>RECURSOS ORDINARIOS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7000000</v>
      </c>
      <c r="Q15" s="34"/>
      <c r="R15" s="34">
        <f t="shared" si="1"/>
        <v>7000000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02.122</v>
      </c>
      <c r="D16" s="31" t="str">
        <f>CONCATENATE('Access-Fev'!E16,".",'Access-Fev'!G16)</f>
        <v>0569.15PC</v>
      </c>
      <c r="E16" s="32" t="str">
        <f>+'Access-Fev'!F16</f>
        <v>PRESTACAO JURISDICIONAL NA JUSTICA FEDERAL</v>
      </c>
      <c r="F16" s="32" t="str">
        <f>+'Access-Fev'!H16</f>
        <v>AQUISICAO DE IMOVEIS PARA FUNCIONAMENTO DO TRF3 DA 3. REGIAO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5</v>
      </c>
      <c r="K16" s="34"/>
      <c r="L16" s="34"/>
      <c r="M16" s="34"/>
      <c r="N16" s="50">
        <f t="shared" si="0"/>
        <v>0</v>
      </c>
      <c r="O16" s="34"/>
      <c r="P16" s="34">
        <f>'Access-Fev'!M16</f>
        <v>9000000</v>
      </c>
      <c r="Q16" s="34"/>
      <c r="R16" s="34">
        <f t="shared" si="1"/>
        <v>9000000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0569.20TP</v>
      </c>
      <c r="E17" s="32" t="str">
        <f>+'Access-Fev'!F17</f>
        <v>PRESTACAO JURISDICIONAL NA JUSTICA FEDERAL</v>
      </c>
      <c r="F17" s="32" t="str">
        <f>+'Access-Fev'!H17</f>
        <v>ATIVOS CIVIS DA UNIAO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1</v>
      </c>
      <c r="K17" s="34"/>
      <c r="L17" s="34"/>
      <c r="M17" s="34"/>
      <c r="N17" s="50">
        <f t="shared" si="0"/>
        <v>0</v>
      </c>
      <c r="O17" s="34"/>
      <c r="P17" s="34">
        <f>'Access-Fev'!M17</f>
        <v>75696682.560000002</v>
      </c>
      <c r="Q17" s="34"/>
      <c r="R17" s="34">
        <f t="shared" si="1"/>
        <v>75696682.560000002</v>
      </c>
      <c r="S17" s="39">
        <f>'Access-Fev'!N17</f>
        <v>75078164.790000007</v>
      </c>
      <c r="T17" s="35">
        <f t="shared" si="2"/>
        <v>0.99182899766433308</v>
      </c>
      <c r="U17" s="34">
        <f>'Access-Fev'!O17</f>
        <v>75075928.680000007</v>
      </c>
      <c r="V17" s="35">
        <f t="shared" si="3"/>
        <v>0.99179945726805185</v>
      </c>
      <c r="W17" s="34">
        <f>'Access-Fev'!P17</f>
        <v>73385485.200000003</v>
      </c>
      <c r="X17" s="35">
        <f t="shared" si="4"/>
        <v>0.96946765324665241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0569.216H</v>
      </c>
      <c r="E18" s="32" t="str">
        <f>+'Access-Fev'!F18</f>
        <v>PRESTACAO JURISDICIONAL NA JUSTICA FEDERAL</v>
      </c>
      <c r="F18" s="32" t="str">
        <f>+'Access-Fev'!H18</f>
        <v>AJUDA DE CUSTO PARA MORADIA OU AUXILIO-MORADIA A AGENTES PUB</v>
      </c>
      <c r="G18" s="31" t="str">
        <f>IF('Access-Fev'!I18="1","F","S")</f>
        <v>F</v>
      </c>
      <c r="H18" s="31" t="str">
        <f>+'Access-Fev'!J18</f>
        <v>0100</v>
      </c>
      <c r="I18" s="32" t="str">
        <f>+'Access-Fev'!K18</f>
        <v>RECURSOS ORDINARIOS</v>
      </c>
      <c r="J18" s="31" t="str">
        <f>+'Access-Fev'!L18</f>
        <v>3</v>
      </c>
      <c r="K18" s="50"/>
      <c r="L18" s="50"/>
      <c r="M18" s="50"/>
      <c r="N18" s="50">
        <f t="shared" si="0"/>
        <v>0</v>
      </c>
      <c r="O18" s="50"/>
      <c r="P18" s="34">
        <f>'Access-Fev'!M18</f>
        <v>2442858</v>
      </c>
      <c r="Q18" s="34"/>
      <c r="R18" s="34">
        <f t="shared" si="1"/>
        <v>2442858</v>
      </c>
      <c r="S18" s="39">
        <f>'Access-Fev'!N18</f>
        <v>373943.88</v>
      </c>
      <c r="T18" s="35">
        <f t="shared" si="2"/>
        <v>0.1530763883942497</v>
      </c>
      <c r="U18" s="34">
        <f>'Access-Fev'!O18</f>
        <v>373943.88</v>
      </c>
      <c r="V18" s="35">
        <f t="shared" si="3"/>
        <v>0.1530763883942497</v>
      </c>
      <c r="W18" s="34">
        <f>'Access-Fev'!P18</f>
        <v>373943.88</v>
      </c>
      <c r="X18" s="35">
        <f t="shared" si="4"/>
        <v>0.1530763883942497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02.126</v>
      </c>
      <c r="D19" s="31" t="str">
        <f>CONCATENATE('Access-Fev'!E19,".",'Access-Fev'!G19)</f>
        <v>0569.151W</v>
      </c>
      <c r="E19" s="32" t="str">
        <f>+'Access-Fev'!F19</f>
        <v>PRESTACAO JURISDICIONAL NA JUSTICA FEDERAL</v>
      </c>
      <c r="F19" s="32" t="str">
        <f>+'Access-Fev'!H19</f>
        <v>DESENVOLVIMENTO E IMPLANTACAO DO SISTEMA PROCESSO JUDICIAL E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4</v>
      </c>
      <c r="K19" s="50"/>
      <c r="L19" s="50"/>
      <c r="M19" s="50"/>
      <c r="N19" s="50">
        <f t="shared" si="0"/>
        <v>0</v>
      </c>
      <c r="O19" s="50"/>
      <c r="P19" s="34">
        <f>'Access-Fev'!M19</f>
        <v>658450</v>
      </c>
      <c r="Q19" s="34"/>
      <c r="R19" s="34">
        <f t="shared" si="1"/>
        <v>658450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02.126</v>
      </c>
      <c r="D20" s="31" t="str">
        <f>CONCATENATE('Access-Fev'!E20,".",'Access-Fev'!G20)</f>
        <v>0569.151W</v>
      </c>
      <c r="E20" s="32" t="str">
        <f>+'Access-Fev'!F20</f>
        <v>PRESTACAO JURISDICIONAL NA JUSTICA FEDERAL</v>
      </c>
      <c r="F20" s="32" t="str">
        <f>+'Access-Fev'!H20</f>
        <v>DESENVOLVIMENTO E IMPLANTACAO DO SISTEMA PROCESSO JUDICIAL E</v>
      </c>
      <c r="G20" s="31" t="str">
        <f>IF('Access-Fev'!I20="1","F","S")</f>
        <v>F</v>
      </c>
      <c r="H20" s="31" t="str">
        <f>+'Access-Fev'!J20</f>
        <v>0100</v>
      </c>
      <c r="I20" s="32" t="str">
        <f>+'Access-Fev'!K20</f>
        <v>RECURSOS ORDINARIOS</v>
      </c>
      <c r="J20" s="31" t="str">
        <f>+'Access-Fev'!L20</f>
        <v>3</v>
      </c>
      <c r="K20" s="50"/>
      <c r="L20" s="50"/>
      <c r="M20" s="50"/>
      <c r="N20" s="50">
        <f t="shared" si="0"/>
        <v>0</v>
      </c>
      <c r="O20" s="50"/>
      <c r="P20" s="34">
        <f>'Access-Fev'!M20</f>
        <v>603773</v>
      </c>
      <c r="Q20" s="34"/>
      <c r="R20" s="34">
        <f t="shared" si="1"/>
        <v>603773</v>
      </c>
      <c r="S20" s="39">
        <f>'Access-Fev'!N20</f>
        <v>594734</v>
      </c>
      <c r="T20" s="35">
        <f t="shared" si="2"/>
        <v>0.98502914174698109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02.131</v>
      </c>
      <c r="D21" s="31" t="str">
        <f>CONCATENATE('Access-Fev'!E21,".",'Access-Fev'!G21)</f>
        <v>0569.2549</v>
      </c>
      <c r="E21" s="32" t="str">
        <f>+'Access-Fev'!F21</f>
        <v>PRESTACAO JURISDICIONAL NA JUSTICA FEDERAL</v>
      </c>
      <c r="F21" s="32" t="str">
        <f>+'Access-Fev'!H21</f>
        <v>COMUNICACAO E DIVULGACAO INSTITUCIONAL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3</v>
      </c>
      <c r="K21" s="50"/>
      <c r="L21" s="50"/>
      <c r="M21" s="50"/>
      <c r="N21" s="50">
        <f t="shared" si="0"/>
        <v>0</v>
      </c>
      <c r="O21" s="50"/>
      <c r="P21" s="34">
        <f>'Access-Fev'!M21</f>
        <v>560609</v>
      </c>
      <c r="Q21" s="34"/>
      <c r="R21" s="34">
        <f t="shared" si="1"/>
        <v>560609</v>
      </c>
      <c r="S21" s="39">
        <f>'Access-Fev'!N21</f>
        <v>483456.48</v>
      </c>
      <c r="T21" s="35">
        <f t="shared" si="2"/>
        <v>0.86237730753519826</v>
      </c>
      <c r="U21" s="34">
        <f>'Access-Fev'!O21</f>
        <v>41762.71</v>
      </c>
      <c r="V21" s="35">
        <f t="shared" si="3"/>
        <v>7.4495254268126268E-2</v>
      </c>
      <c r="W21" s="34">
        <f>'Access-Fev'!P21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02.301</v>
      </c>
      <c r="D22" s="31" t="str">
        <f>CONCATENATE('Access-Fev'!E22,".",'Access-Fev'!G22)</f>
        <v>0569.2004</v>
      </c>
      <c r="E22" s="32" t="str">
        <f>+'Access-Fev'!F22</f>
        <v>PRESTACAO JURISDICIONAL NA JUSTICA FEDERAL</v>
      </c>
      <c r="F22" s="32" t="str">
        <f>+'Access-Fev'!H22</f>
        <v>ASSISTENCIA MEDICA E ODONTOLOGICA AOS SERVIDORES CIVIS, EMPR</v>
      </c>
      <c r="G22" s="31" t="str">
        <f>IF('Access-Fev'!I22="1","F","S")</f>
        <v>S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4</v>
      </c>
      <c r="K22" s="50"/>
      <c r="L22" s="50"/>
      <c r="M22" s="50"/>
      <c r="N22" s="50">
        <f t="shared" si="0"/>
        <v>0</v>
      </c>
      <c r="O22" s="50"/>
      <c r="P22" s="34">
        <f>'Access-Fev'!M22</f>
        <v>15000</v>
      </c>
      <c r="Q22" s="34"/>
      <c r="R22" s="34">
        <f t="shared" si="1"/>
        <v>15000</v>
      </c>
      <c r="S22" s="39">
        <f>'Access-Fev'!N22</f>
        <v>0</v>
      </c>
      <c r="T22" s="35">
        <f t="shared" si="2"/>
        <v>0</v>
      </c>
      <c r="U22" s="34">
        <f>'Access-Fev'!O22</f>
        <v>0</v>
      </c>
      <c r="V22" s="35">
        <f t="shared" si="3"/>
        <v>0</v>
      </c>
      <c r="W22" s="34">
        <f>'Access-Fev'!P22</f>
        <v>0</v>
      </c>
      <c r="X22" s="35">
        <f t="shared" si="4"/>
        <v>0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02.301</v>
      </c>
      <c r="D23" s="31" t="str">
        <f>CONCATENATE('Access-Fev'!E23,".",'Access-Fev'!G23)</f>
        <v>0569.2004</v>
      </c>
      <c r="E23" s="32" t="str">
        <f>+'Access-Fev'!F23</f>
        <v>PRESTACAO JURISDICIONAL NA JUSTICA FEDERAL</v>
      </c>
      <c r="F23" s="32" t="str">
        <f>+'Access-Fev'!H23</f>
        <v>ASSISTENCIA MEDICA E ODONTOLOGICA AOS SERVIDORES CIVIS, EMPR</v>
      </c>
      <c r="G23" s="31" t="str">
        <f>IF('Access-Fev'!I23="1","F","S")</f>
        <v>S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12111000</v>
      </c>
      <c r="Q23" s="34"/>
      <c r="R23" s="34">
        <f t="shared" si="1"/>
        <v>12111000</v>
      </c>
      <c r="S23" s="39">
        <f>'Access-Fev'!N23</f>
        <v>7893400</v>
      </c>
      <c r="T23" s="35">
        <f t="shared" si="2"/>
        <v>0.65175460325324086</v>
      </c>
      <c r="U23" s="34">
        <f>'Access-Fev'!O23</f>
        <v>1077455.67</v>
      </c>
      <c r="V23" s="35">
        <f t="shared" si="3"/>
        <v>8.8965045826108494E-2</v>
      </c>
      <c r="W23" s="34">
        <f>'Access-Fev'!P23</f>
        <v>1077455.67</v>
      </c>
      <c r="X23" s="35">
        <f t="shared" si="4"/>
        <v>8.8965045826108494E-2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02.331</v>
      </c>
      <c r="D24" s="31" t="str">
        <f>CONCATENATE('Access-Fev'!E24,".",'Access-Fev'!G24)</f>
        <v>0569.212B</v>
      </c>
      <c r="E24" s="32" t="str">
        <f>+'Access-Fev'!F24</f>
        <v>PRESTACAO JURISDICIONAL NA JUSTICA FEDERAL</v>
      </c>
      <c r="F24" s="32" t="str">
        <f>+'Access-Fev'!H24</f>
        <v>BENEFICIOS OBRIGATORIOS AOS SERVIDORES CIVIS, EMPREGADOS, MI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22987697.920000002</v>
      </c>
      <c r="Q24" s="34"/>
      <c r="R24" s="34">
        <f t="shared" si="1"/>
        <v>22987697.920000002</v>
      </c>
      <c r="S24" s="39">
        <f>'Access-Fev'!N24</f>
        <v>22987697.920000002</v>
      </c>
      <c r="T24" s="35">
        <f t="shared" si="2"/>
        <v>1</v>
      </c>
      <c r="U24" s="34">
        <f>'Access-Fev'!O24</f>
        <v>3751410.45</v>
      </c>
      <c r="V24" s="35">
        <f t="shared" si="3"/>
        <v>0.16319208922334752</v>
      </c>
      <c r="W24" s="34">
        <f>'Access-Fev'!P24</f>
        <v>3751410.45</v>
      </c>
      <c r="X24" s="35">
        <f t="shared" si="4"/>
        <v>0.16319208922334752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02.846</v>
      </c>
      <c r="D25" s="31" t="str">
        <f>CONCATENATE('Access-Fev'!E25,".",'Access-Fev'!G25)</f>
        <v>0569.09HB</v>
      </c>
      <c r="E25" s="32" t="str">
        <f>+'Access-Fev'!F25</f>
        <v>PRESTACAO JURISDICIONAL NA JUSTICA FEDERAL</v>
      </c>
      <c r="F25" s="32" t="str">
        <f>+'Access-Fev'!H25</f>
        <v>CONTRIBUICAO DA UNIAO, DE SUAS AUTARQUIAS E FUNDACOES PARA O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1</v>
      </c>
      <c r="K25" s="50"/>
      <c r="L25" s="50"/>
      <c r="M25" s="50"/>
      <c r="N25" s="50">
        <f t="shared" si="0"/>
        <v>0</v>
      </c>
      <c r="O25" s="50"/>
      <c r="P25" s="34">
        <f>'Access-Fev'!M25</f>
        <v>10648289.24</v>
      </c>
      <c r="Q25" s="34"/>
      <c r="R25" s="34">
        <f t="shared" si="1"/>
        <v>10648289.24</v>
      </c>
      <c r="S25" s="39">
        <f>'Access-Fev'!N25</f>
        <v>10648289.24</v>
      </c>
      <c r="T25" s="35">
        <f t="shared" si="2"/>
        <v>1</v>
      </c>
      <c r="U25" s="34">
        <f>'Access-Fev'!O25</f>
        <v>10648289.24</v>
      </c>
      <c r="V25" s="35">
        <f t="shared" si="3"/>
        <v>1</v>
      </c>
      <c r="W25" s="34">
        <f>'Access-Fev'!P25</f>
        <v>10648289.24</v>
      </c>
      <c r="X25" s="35">
        <f t="shared" si="4"/>
        <v>1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09.272</v>
      </c>
      <c r="D26" s="31" t="str">
        <f>CONCATENATE('Access-Fev'!E26,".",'Access-Fev'!G26)</f>
        <v>0089.0181</v>
      </c>
      <c r="E26" s="32" t="str">
        <f>+'Access-Fev'!F26</f>
        <v>PREVIDENCIA DE INATIVOS E PENSIONISTAS DA UNIAO</v>
      </c>
      <c r="F26" s="32" t="str">
        <f>+'Access-Fev'!H26</f>
        <v>APOSENTADORIAS E PENSOES CIVIS DA UNIAO</v>
      </c>
      <c r="G26" s="31" t="str">
        <f>IF('Access-Fev'!I26="1","F","S")</f>
        <v>S</v>
      </c>
      <c r="H26" s="31" t="str">
        <f>+'Access-Fev'!J26</f>
        <v>0169</v>
      </c>
      <c r="I26" s="32" t="str">
        <f>+'Access-Fev'!K26</f>
        <v>CONTRIB.PATRONAL P/PLANO DE SEGURID.SOC.SERV.</v>
      </c>
      <c r="J26" s="31" t="str">
        <f>+'Access-Fev'!L26</f>
        <v>1</v>
      </c>
      <c r="K26" s="50"/>
      <c r="L26" s="50"/>
      <c r="M26" s="50"/>
      <c r="N26" s="50">
        <f t="shared" si="0"/>
        <v>0</v>
      </c>
      <c r="O26" s="50"/>
      <c r="P26" s="34">
        <f>'Access-Fev'!M26</f>
        <v>21353983.920000002</v>
      </c>
      <c r="Q26" s="34"/>
      <c r="R26" s="34">
        <f t="shared" si="1"/>
        <v>21353983.920000002</v>
      </c>
      <c r="S26" s="39">
        <f>'Access-Fev'!N26</f>
        <v>21353983.920000002</v>
      </c>
      <c r="T26" s="35">
        <f t="shared" si="2"/>
        <v>1</v>
      </c>
      <c r="U26" s="34">
        <f>'Access-Fev'!O26</f>
        <v>21353983.920000002</v>
      </c>
      <c r="V26" s="35">
        <f t="shared" si="3"/>
        <v>1</v>
      </c>
      <c r="W26" s="34">
        <f>'Access-Fev'!P26</f>
        <v>20848456.350000001</v>
      </c>
      <c r="X26" s="35">
        <f t="shared" si="4"/>
        <v>0.97632631119823376</v>
      </c>
    </row>
    <row r="27" spans="1:24" ht="25.5" customHeight="1" thickBot="1" x14ac:dyDescent="0.25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28.846</v>
      </c>
      <c r="D27" s="31" t="str">
        <f>CONCATENATE('Access-Fev'!E27,".",'Access-Fev'!G27)</f>
        <v>0909.0536</v>
      </c>
      <c r="E27" s="32" t="str">
        <f>+'Access-Fev'!F27</f>
        <v>OPERACOES ESPECIAIS: OUTROS ENCARGOS ESPECIAIS</v>
      </c>
      <c r="F27" s="32" t="str">
        <f>+'Access-Fev'!H27</f>
        <v>BENEFICIOS E PENSOES INDENIZATORIAS DECORRENTES DE LEGISLACA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18684</v>
      </c>
      <c r="Q27" s="34"/>
      <c r="R27" s="34">
        <f t="shared" si="1"/>
        <v>18684</v>
      </c>
      <c r="S27" s="39">
        <f>'Access-Fev'!N27</f>
        <v>18684</v>
      </c>
      <c r="T27" s="35">
        <f t="shared" si="2"/>
        <v>1</v>
      </c>
      <c r="U27" s="34">
        <f>'Access-Fev'!O27</f>
        <v>2977.19</v>
      </c>
      <c r="V27" s="35">
        <f t="shared" si="3"/>
        <v>0.15934435880967673</v>
      </c>
      <c r="W27" s="34">
        <f>'Access-Fev'!P27</f>
        <v>2977.19</v>
      </c>
      <c r="X27" s="35">
        <f t="shared" si="4"/>
        <v>0.15934435880967673</v>
      </c>
    </row>
    <row r="28" spans="1:24" ht="25.5" customHeight="1" thickBot="1" x14ac:dyDescent="0.25">
      <c r="A28" s="75" t="s">
        <v>113</v>
      </c>
      <c r="B28" s="76"/>
      <c r="C28" s="76"/>
      <c r="D28" s="76"/>
      <c r="E28" s="76"/>
      <c r="F28" s="76"/>
      <c r="G28" s="76"/>
      <c r="H28" s="76"/>
      <c r="I28" s="76"/>
      <c r="J28" s="77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230298633.64000005</v>
      </c>
      <c r="Q28" s="52">
        <f>SUM(Q10:Q27)</f>
        <v>0</v>
      </c>
      <c r="R28" s="52">
        <f>SUM(R10:R27)</f>
        <v>230298633.64000005</v>
      </c>
      <c r="S28" s="52">
        <f>SUM(S10:S27)</f>
        <v>180920212.77000004</v>
      </c>
      <c r="T28" s="43">
        <f t="shared" si="2"/>
        <v>0.78558960559363222</v>
      </c>
      <c r="U28" s="52">
        <f>SUM(U10:U27)</f>
        <v>117025256.36</v>
      </c>
      <c r="V28" s="43">
        <f t="shared" si="3"/>
        <v>0.50814568245738023</v>
      </c>
      <c r="W28" s="52">
        <f>SUM(W10:W27)</f>
        <v>112825717.75</v>
      </c>
      <c r="X28" s="43">
        <f t="shared" si="4"/>
        <v>0.48991049563223965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4"/>
      <c r="O31" s="74"/>
      <c r="P31" s="54"/>
      <c r="Q31" s="54"/>
      <c r="R31" s="54"/>
      <c r="S31" s="54"/>
      <c r="T31" s="54"/>
      <c r="U31" s="54"/>
      <c r="V31" s="54"/>
      <c r="W31" s="54"/>
    </row>
    <row r="32" spans="1:24" ht="25.5" customHeight="1" x14ac:dyDescent="0.2">
      <c r="N32" s="74"/>
      <c r="O32" s="74"/>
      <c r="P32" s="37"/>
      <c r="Q32" s="37"/>
      <c r="R32" s="37"/>
      <c r="S32" s="37"/>
      <c r="T32" s="37"/>
      <c r="U32" s="37"/>
      <c r="V32" s="37"/>
      <c r="W32" s="37"/>
    </row>
    <row r="33" spans="14:23" ht="25.5" customHeight="1" x14ac:dyDescent="0.2">
      <c r="N33" s="74"/>
      <c r="O33" s="74"/>
      <c r="P33" s="37"/>
      <c r="Q33" s="37"/>
      <c r="R33" s="37"/>
      <c r="S33" s="37"/>
      <c r="T33" s="37"/>
      <c r="U33" s="37"/>
      <c r="V33" s="37"/>
      <c r="W33" s="37"/>
    </row>
    <row r="34" spans="14:23" ht="25.5" customHeight="1" x14ac:dyDescent="0.2">
      <c r="P34" s="67"/>
      <c r="U34" s="67"/>
      <c r="W34" s="67"/>
    </row>
    <row r="35" spans="14:23" ht="25.5" customHeight="1" x14ac:dyDescent="0.2">
      <c r="P35" s="67"/>
      <c r="R35" s="67"/>
      <c r="U35" s="1"/>
      <c r="W35" s="1"/>
    </row>
    <row r="36" spans="14:23" ht="25.5" customHeight="1" x14ac:dyDescent="0.2">
      <c r="N36" s="74"/>
      <c r="P36" s="72"/>
      <c r="Q36" s="71"/>
      <c r="R36" s="72"/>
      <c r="S36" s="72"/>
      <c r="T36" s="71"/>
      <c r="U36" s="72"/>
      <c r="V36" s="71"/>
      <c r="W36" s="72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8:J28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N38" sqref="N38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92" t="s">
        <v>147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125</v>
      </c>
      <c r="O6" s="59" t="s">
        <v>126</v>
      </c>
      <c r="P6" s="59" t="s">
        <v>127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128</v>
      </c>
      <c r="O7" s="59" t="s">
        <v>129</v>
      </c>
      <c r="P7" s="59" t="s">
        <v>130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148</v>
      </c>
      <c r="N8" s="59" t="s">
        <v>148</v>
      </c>
      <c r="O8" s="59" t="s">
        <v>148</v>
      </c>
      <c r="P8" s="59" t="s">
        <v>148</v>
      </c>
    </row>
    <row r="9" spans="1:16" x14ac:dyDescent="0.2">
      <c r="A9" s="59" t="s">
        <v>145</v>
      </c>
      <c r="B9" s="59" t="s">
        <v>146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76</v>
      </c>
      <c r="K9" s="59" t="s">
        <v>122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76</v>
      </c>
      <c r="K15" s="59" t="s">
        <v>122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76</v>
      </c>
      <c r="K16" s="59" t="s">
        <v>122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133</v>
      </c>
      <c r="H17" s="59" t="s">
        <v>134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133</v>
      </c>
      <c r="H18" s="59" t="s">
        <v>134</v>
      </c>
      <c r="I18" s="59" t="s">
        <v>11</v>
      </c>
      <c r="J18" s="59" t="s">
        <v>135</v>
      </c>
      <c r="K18" s="59" t="s">
        <v>136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137</v>
      </c>
      <c r="H19" s="59" t="s">
        <v>123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137</v>
      </c>
      <c r="H20" s="59" t="s">
        <v>123</v>
      </c>
      <c r="I20" s="59" t="s">
        <v>11</v>
      </c>
      <c r="J20" s="59" t="s">
        <v>76</v>
      </c>
      <c r="K20" s="59" t="s">
        <v>122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138</v>
      </c>
      <c r="H21" s="59" t="s">
        <v>55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117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124</v>
      </c>
      <c r="H23" s="59" t="s">
        <v>118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56</v>
      </c>
      <c r="E25" s="59" t="s">
        <v>37</v>
      </c>
      <c r="F25" s="59" t="s">
        <v>38</v>
      </c>
      <c r="G25" s="59" t="s">
        <v>57</v>
      </c>
      <c r="H25" s="59" t="s">
        <v>58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59</v>
      </c>
      <c r="E26" s="59" t="s">
        <v>37</v>
      </c>
      <c r="F26" s="59" t="s">
        <v>38</v>
      </c>
      <c r="G26" s="59" t="s">
        <v>60</v>
      </c>
      <c r="H26" s="59" t="s">
        <v>61</v>
      </c>
      <c r="I26" s="59" t="s">
        <v>62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59</v>
      </c>
      <c r="E27" s="59" t="s">
        <v>37</v>
      </c>
      <c r="F27" s="59" t="s">
        <v>38</v>
      </c>
      <c r="G27" s="59" t="s">
        <v>60</v>
      </c>
      <c r="H27" s="59" t="s">
        <v>61</v>
      </c>
      <c r="I27" s="59" t="s">
        <v>62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63</v>
      </c>
      <c r="E28" s="59" t="s">
        <v>37</v>
      </c>
      <c r="F28" s="59" t="s">
        <v>38</v>
      </c>
      <c r="G28" s="59" t="s">
        <v>64</v>
      </c>
      <c r="H28" s="59" t="s">
        <v>65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63</v>
      </c>
      <c r="E29" s="59" t="s">
        <v>37</v>
      </c>
      <c r="F29" s="59" t="s">
        <v>38</v>
      </c>
      <c r="G29" s="59" t="s">
        <v>66</v>
      </c>
      <c r="H29" s="59" t="s">
        <v>67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63</v>
      </c>
      <c r="E30" s="59" t="s">
        <v>37</v>
      </c>
      <c r="F30" s="59" t="s">
        <v>38</v>
      </c>
      <c r="G30" s="59" t="s">
        <v>68</v>
      </c>
      <c r="H30" s="59" t="s">
        <v>69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63</v>
      </c>
      <c r="E31" s="59" t="s">
        <v>37</v>
      </c>
      <c r="F31" s="59" t="s">
        <v>38</v>
      </c>
      <c r="G31" s="59" t="s">
        <v>70</v>
      </c>
      <c r="H31" s="59" t="s">
        <v>71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139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72</v>
      </c>
      <c r="D33" s="59" t="s">
        <v>73</v>
      </c>
      <c r="E33" s="59" t="s">
        <v>74</v>
      </c>
      <c r="F33" s="59" t="s">
        <v>75</v>
      </c>
      <c r="G33" s="59" t="s">
        <v>76</v>
      </c>
      <c r="H33" s="59" t="s">
        <v>119</v>
      </c>
      <c r="I33" s="59" t="s">
        <v>62</v>
      </c>
      <c r="J33" s="59" t="s">
        <v>18</v>
      </c>
      <c r="K33" s="59" t="s">
        <v>77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72</v>
      </c>
      <c r="D34" s="59" t="s">
        <v>73</v>
      </c>
      <c r="E34" s="59" t="s">
        <v>74</v>
      </c>
      <c r="F34" s="59" t="s">
        <v>75</v>
      </c>
      <c r="G34" s="59" t="s">
        <v>76</v>
      </c>
      <c r="H34" s="59" t="s">
        <v>119</v>
      </c>
      <c r="I34" s="59" t="s">
        <v>62</v>
      </c>
      <c r="J34" s="59" t="s">
        <v>19</v>
      </c>
      <c r="K34" s="59" t="s">
        <v>78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N38" sqref="N38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93" t="s">
        <v>149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148</v>
      </c>
      <c r="N8" s="63" t="s">
        <v>148</v>
      </c>
      <c r="O8" s="63" t="s">
        <v>148</v>
      </c>
      <c r="P8" s="63" t="s">
        <v>148</v>
      </c>
    </row>
    <row r="9" spans="1:16" x14ac:dyDescent="0.2">
      <c r="A9" s="63" t="s">
        <v>145</v>
      </c>
      <c r="B9" s="63" t="s">
        <v>146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133</v>
      </c>
      <c r="H17" s="63" t="s">
        <v>134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133</v>
      </c>
      <c r="H18" s="63" t="s">
        <v>134</v>
      </c>
      <c r="I18" s="63" t="s">
        <v>11</v>
      </c>
      <c r="J18" s="63" t="s">
        <v>135</v>
      </c>
      <c r="K18" s="63" t="s">
        <v>136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137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137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138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139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N38" sqref="N38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92" t="s">
        <v>152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148</v>
      </c>
      <c r="N8" s="65" t="s">
        <v>148</v>
      </c>
      <c r="O8" s="65" t="s">
        <v>148</v>
      </c>
      <c r="P8" s="65" t="s">
        <v>148</v>
      </c>
      <c r="Q8" s="65"/>
      <c r="R8" s="65"/>
      <c r="S8" s="65"/>
    </row>
    <row r="9" spans="1:19" x14ac:dyDescent="0.2">
      <c r="A9" s="65" t="s">
        <v>145</v>
      </c>
      <c r="B9" s="65" t="s">
        <v>146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145</v>
      </c>
      <c r="B10" s="65" t="s">
        <v>146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133</v>
      </c>
      <c r="H18" s="65" t="s">
        <v>134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133</v>
      </c>
      <c r="H19" s="65" t="s">
        <v>134</v>
      </c>
      <c r="I19" s="65" t="s">
        <v>11</v>
      </c>
      <c r="J19" s="65" t="s">
        <v>135</v>
      </c>
      <c r="K19" s="65" t="s">
        <v>136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137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137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138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139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N38" sqref="N38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92" t="s">
        <v>153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148</v>
      </c>
      <c r="N9" s="66" t="s">
        <v>148</v>
      </c>
      <c r="O9" s="66" t="s">
        <v>148</v>
      </c>
      <c r="P9" s="66" t="s">
        <v>148</v>
      </c>
      <c r="Q9" s="66"/>
      <c r="R9" s="66"/>
      <c r="S9" s="66"/>
      <c r="T9" s="66"/>
    </row>
    <row r="10" spans="1:20" x14ac:dyDescent="0.2">
      <c r="A10" s="66" t="s">
        <v>145</v>
      </c>
      <c r="B10" s="66" t="s">
        <v>146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145</v>
      </c>
      <c r="B11" s="66" t="s">
        <v>146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133</v>
      </c>
      <c r="H19" s="66" t="s">
        <v>134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133</v>
      </c>
      <c r="H20" s="66" t="s">
        <v>134</v>
      </c>
      <c r="I20" s="66" t="s">
        <v>11</v>
      </c>
      <c r="J20" s="66" t="s">
        <v>135</v>
      </c>
      <c r="K20" s="66" t="s">
        <v>136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137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137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138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139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N38" sqref="N38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2" t="s">
        <v>154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148</v>
      </c>
      <c r="N8" s="68" t="s">
        <v>148</v>
      </c>
      <c r="O8" s="68" t="s">
        <v>148</v>
      </c>
      <c r="P8" s="68" t="s">
        <v>148</v>
      </c>
      <c r="Q8" s="68"/>
      <c r="R8" s="68"/>
    </row>
    <row r="9" spans="1:18" x14ac:dyDescent="0.2">
      <c r="A9" s="68" t="s">
        <v>145</v>
      </c>
      <c r="B9" s="68" t="s">
        <v>146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145</v>
      </c>
      <c r="B10" s="68" t="s">
        <v>146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133</v>
      </c>
      <c r="H18" s="68" t="s">
        <v>134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133</v>
      </c>
      <c r="H19" s="68" t="s">
        <v>134</v>
      </c>
      <c r="I19" s="68" t="s">
        <v>11</v>
      </c>
      <c r="J19" s="68" t="s">
        <v>135</v>
      </c>
      <c r="K19" s="68" t="s">
        <v>136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137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137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138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155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139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156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156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156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N38" sqref="N38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28515625" style="1" customWidth="1"/>
    <col min="20" max="20" width="9.28515625" style="3" bestFit="1" customWidth="1"/>
    <col min="21" max="21" width="13.28515625" style="4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42795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'Access-Mar'!M11</f>
        <v>2184875</v>
      </c>
      <c r="Q11" s="34"/>
      <c r="R11" s="34">
        <f t="shared" ref="R11:R29" si="1">N11-O11+P11</f>
        <v>2184875</v>
      </c>
      <c r="S11" s="39">
        <f>'Access-Mar'!N11</f>
        <v>14976.06</v>
      </c>
      <c r="T11" s="35">
        <f t="shared" ref="T11:T34" si="2">IF(R11&gt;0,S11/R11,0)</f>
        <v>6.8544241661422272E-3</v>
      </c>
      <c r="U11" s="34">
        <f>'Access-Mar'!O11</f>
        <v>0</v>
      </c>
      <c r="V11" s="35">
        <f t="shared" ref="V11:V34" si="3">IF(R11&gt;0,U11/R11,0)</f>
        <v>0</v>
      </c>
      <c r="W11" s="34">
        <f>'Access-Mar'!P11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43419953</v>
      </c>
      <c r="Q12" s="34"/>
      <c r="R12" s="34">
        <f t="shared" si="1"/>
        <v>43419953</v>
      </c>
      <c r="S12" s="39">
        <f>'Access-Mar'!N12</f>
        <v>35137651.149999999</v>
      </c>
      <c r="T12" s="35">
        <f t="shared" si="2"/>
        <v>0.80925124792281555</v>
      </c>
      <c r="U12" s="34">
        <f>'Access-Mar'!O12</f>
        <v>6487187.7800000003</v>
      </c>
      <c r="V12" s="35">
        <f t="shared" si="3"/>
        <v>0.1494056840641905</v>
      </c>
      <c r="W12" s="34">
        <f>'Access-Mar'!P12</f>
        <v>5396199.5</v>
      </c>
      <c r="X12" s="35">
        <f t="shared" si="4"/>
        <v>0.1242792570503243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6790890</v>
      </c>
      <c r="Q13" s="34"/>
      <c r="R13" s="34">
        <f t="shared" si="1"/>
        <v>6790890</v>
      </c>
      <c r="S13" s="39">
        <f>'Access-Mar'!N13</f>
        <v>5262594.93</v>
      </c>
      <c r="T13" s="35">
        <f t="shared" si="2"/>
        <v>0.77494922315042647</v>
      </c>
      <c r="U13" s="34">
        <f>'Access-Mar'!O13</f>
        <v>1381131.07</v>
      </c>
      <c r="V13" s="35">
        <f t="shared" si="3"/>
        <v>0.20337997964920651</v>
      </c>
      <c r="W13" s="34">
        <f>'Access-Mar'!P13</f>
        <v>1257195.6399999999</v>
      </c>
      <c r="X13" s="35">
        <f t="shared" si="4"/>
        <v>0.18512973115453202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0150</v>
      </c>
      <c r="I14" s="32" t="str">
        <f>+'Access-Mar'!K14</f>
        <v>RECURSOS NAO-FINANCEIROS DIRETAM. ARRECADADOS</v>
      </c>
      <c r="J14" s="31" t="str">
        <f>+'Access-Mar'!L14</f>
        <v>3</v>
      </c>
      <c r="K14" s="34"/>
      <c r="L14" s="34"/>
      <c r="M14" s="34"/>
      <c r="N14" s="50">
        <f t="shared" si="0"/>
        <v>0</v>
      </c>
      <c r="O14" s="34"/>
      <c r="P14" s="34">
        <f>'Access-Mar'!M14</f>
        <v>800000</v>
      </c>
      <c r="Q14" s="34"/>
      <c r="R14" s="34">
        <f t="shared" si="1"/>
        <v>800000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02.061</v>
      </c>
      <c r="D15" s="31" t="str">
        <f>CONCATENATE('Access-Mar'!E15,".",'Access-Mar'!G15)</f>
        <v>0569.4257</v>
      </c>
      <c r="E15" s="32" t="str">
        <f>+'Access-Mar'!F15</f>
        <v>PRESTACAO JURISDICIONAL NA JUSTICA FEDERAL</v>
      </c>
      <c r="F15" s="32" t="str">
        <f>+'Access-Mar'!H15</f>
        <v>JULGAMENTO DE CAUSAS NA JUSTICA FEDERAL</v>
      </c>
      <c r="G15" s="31" t="str">
        <f>IF('Access-Mar'!I15="1","F","S")</f>
        <v>F</v>
      </c>
      <c r="H15" s="31" t="str">
        <f>+'Access-Mar'!J15</f>
        <v>0181</v>
      </c>
      <c r="I15" s="32" t="str">
        <f>+'Access-Mar'!K15</f>
        <v>RECURSOS DE CONVENIOS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4951378</v>
      </c>
      <c r="Q15" s="34"/>
      <c r="R15" s="34">
        <f t="shared" si="1"/>
        <v>4951378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02.061</v>
      </c>
      <c r="D16" s="31" t="str">
        <f>CONCATENATE('Access-Mar'!E16,".",'Access-Mar'!G16)</f>
        <v>0569.4257</v>
      </c>
      <c r="E16" s="32" t="str">
        <f>+'Access-Mar'!F16</f>
        <v>PRESTACAO JURISDICIONAL NA JUSTICA FEDERAL</v>
      </c>
      <c r="F16" s="32" t="str">
        <f>+'Access-Mar'!H16</f>
        <v>JULGAMENTO DE CAUSAS NA JUSTICA FEDERAL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3</v>
      </c>
      <c r="K16" s="34"/>
      <c r="L16" s="34"/>
      <c r="M16" s="34"/>
      <c r="N16" s="50">
        <f t="shared" si="0"/>
        <v>0</v>
      </c>
      <c r="O16" s="34"/>
      <c r="P16" s="34">
        <f>'Access-Mar'!M16</f>
        <v>175000</v>
      </c>
      <c r="Q16" s="34"/>
      <c r="R16" s="34">
        <f t="shared" si="1"/>
        <v>175000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0569.12SU</v>
      </c>
      <c r="E17" s="32" t="str">
        <f>+'Access-Mar'!F17</f>
        <v>PRESTACAO JURISDICIONAL NA JUSTICA FEDERAL</v>
      </c>
      <c r="F17" s="32" t="str">
        <f>+'Access-Mar'!H17</f>
        <v>AQUISICAO DE EDIFICIO-ANEXO AO TRF 3. REGIAO EM SAO PAULO -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5</v>
      </c>
      <c r="K17" s="34"/>
      <c r="L17" s="34"/>
      <c r="M17" s="34"/>
      <c r="N17" s="50">
        <f t="shared" si="0"/>
        <v>0</v>
      </c>
      <c r="O17" s="34"/>
      <c r="P17" s="34">
        <f>'Access-Mar'!M17</f>
        <v>0</v>
      </c>
      <c r="Q17" s="34"/>
      <c r="R17" s="34">
        <f t="shared" si="1"/>
        <v>0</v>
      </c>
      <c r="S17" s="39">
        <f>'Access-Mar'!N17</f>
        <v>0</v>
      </c>
      <c r="T17" s="35">
        <f t="shared" si="2"/>
        <v>0</v>
      </c>
      <c r="U17" s="34">
        <f>'Access-Mar'!O17</f>
        <v>0</v>
      </c>
      <c r="V17" s="35">
        <f t="shared" si="3"/>
        <v>0</v>
      </c>
      <c r="W17" s="34">
        <f>'Access-Mar'!P17</f>
        <v>0</v>
      </c>
      <c r="X17" s="35">
        <f t="shared" si="4"/>
        <v>0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0569.12SU</v>
      </c>
      <c r="E18" s="32" t="str">
        <f>+'Access-Mar'!F18</f>
        <v>PRESTACAO JURISDICIONAL NA JUSTICA FEDERAL</v>
      </c>
      <c r="F18" s="32" t="str">
        <f>+'Access-Mar'!H18</f>
        <v>AQUISICAO DE EDIFICIO-ANEXO AO TRF 3. REGIAO EM SAO PAULO -</v>
      </c>
      <c r="G18" s="31" t="str">
        <f>IF('Access-Mar'!I18="1","F","S")</f>
        <v>F</v>
      </c>
      <c r="H18" s="31" t="str">
        <f>+'Access-Mar'!J18</f>
        <v>0188</v>
      </c>
      <c r="I18" s="32" t="str">
        <f>+'Access-Mar'!K18</f>
        <v>REMUNERACAO DAS DISPONIB. DO TESOURO NACIONAL</v>
      </c>
      <c r="J18" s="31" t="str">
        <f>+'Access-Mar'!L18</f>
        <v>5</v>
      </c>
      <c r="K18" s="50"/>
      <c r="L18" s="50"/>
      <c r="M18" s="50"/>
      <c r="N18" s="50">
        <f t="shared" si="0"/>
        <v>0</v>
      </c>
      <c r="O18" s="50"/>
      <c r="P18" s="34">
        <f>'Access-Mar'!M18</f>
        <v>0</v>
      </c>
      <c r="Q18" s="34"/>
      <c r="R18" s="34">
        <f t="shared" si="1"/>
        <v>0</v>
      </c>
      <c r="S18" s="39">
        <f>'Access-Mar'!N18</f>
        <v>0</v>
      </c>
      <c r="T18" s="35">
        <f t="shared" si="2"/>
        <v>0</v>
      </c>
      <c r="U18" s="34">
        <f>'Access-Mar'!O18</f>
        <v>0</v>
      </c>
      <c r="V18" s="35">
        <f t="shared" si="3"/>
        <v>0</v>
      </c>
      <c r="W18" s="34">
        <f>'Access-Mar'!P18</f>
        <v>0</v>
      </c>
      <c r="X18" s="35">
        <f t="shared" si="4"/>
        <v>0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02.122</v>
      </c>
      <c r="D19" s="31" t="str">
        <f>CONCATENATE('Access-Mar'!E19,".",'Access-Mar'!G19)</f>
        <v>0569.15HG</v>
      </c>
      <c r="E19" s="32" t="str">
        <f>+'Access-Mar'!F19</f>
        <v>PRESTACAO JURISDICIONAL NA JUSTICA FEDERAL</v>
      </c>
      <c r="F19" s="32" t="str">
        <f>+'Access-Mar'!H19</f>
        <v>AQUISICAO DE IMOVEIS PARA FUNCIONAMENTO DO TRF3 DA 3. REGIAO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5</v>
      </c>
      <c r="K19" s="50"/>
      <c r="L19" s="50"/>
      <c r="M19" s="50"/>
      <c r="N19" s="50">
        <f t="shared" si="0"/>
        <v>0</v>
      </c>
      <c r="O19" s="50"/>
      <c r="P19" s="34">
        <f>'Access-Mar'!M19</f>
        <v>900000</v>
      </c>
      <c r="Q19" s="34"/>
      <c r="R19" s="34">
        <f t="shared" si="1"/>
        <v>900000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02.122</v>
      </c>
      <c r="D20" s="31" t="str">
        <f>CONCATENATE('Access-Mar'!E20,".",'Access-Mar'!G20)</f>
        <v>0569.15HG</v>
      </c>
      <c r="E20" s="32" t="str">
        <f>+'Access-Mar'!F20</f>
        <v>PRESTACAO JURISDICIONAL NA JUSTICA FEDERAL</v>
      </c>
      <c r="F20" s="32" t="str">
        <f>+'Access-Mar'!H20</f>
        <v>AQUISICAO DE IMOVEIS PARA FUNCIONAMENTO DO TRF3 DA 3. REGIAO</v>
      </c>
      <c r="G20" s="31" t="str">
        <f>IF('Access-Mar'!I20="1","F","S")</f>
        <v>F</v>
      </c>
      <c r="H20" s="31" t="str">
        <f>+'Access-Mar'!J20</f>
        <v>0181</v>
      </c>
      <c r="I20" s="32" t="str">
        <f>+'Access-Mar'!K20</f>
        <v>RECURSOS DE CONVENIOS</v>
      </c>
      <c r="J20" s="31" t="str">
        <f>+'Access-Mar'!L20</f>
        <v>5</v>
      </c>
      <c r="K20" s="50"/>
      <c r="L20" s="50"/>
      <c r="M20" s="50"/>
      <c r="N20" s="50">
        <f t="shared" si="0"/>
        <v>0</v>
      </c>
      <c r="O20" s="50"/>
      <c r="P20" s="34">
        <f>'Access-Mar'!M20</f>
        <v>9000000</v>
      </c>
      <c r="Q20" s="34"/>
      <c r="R20" s="34">
        <f t="shared" si="1"/>
        <v>9000000</v>
      </c>
      <c r="S20" s="39">
        <f>'Access-Mar'!N20</f>
        <v>0</v>
      </c>
      <c r="T20" s="35">
        <f t="shared" si="2"/>
        <v>0</v>
      </c>
      <c r="U20" s="34">
        <f>'Access-Mar'!O20</f>
        <v>0</v>
      </c>
      <c r="V20" s="35">
        <f t="shared" si="3"/>
        <v>0</v>
      </c>
      <c r="W20" s="34">
        <f>'Access-Mar'!P20</f>
        <v>0</v>
      </c>
      <c r="X20" s="35">
        <f t="shared" si="4"/>
        <v>0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02.122</v>
      </c>
      <c r="D21" s="31" t="str">
        <f>CONCATENATE('Access-Mar'!E21,".",'Access-Mar'!G21)</f>
        <v>0569.15NZ</v>
      </c>
      <c r="E21" s="32" t="str">
        <f>+'Access-Mar'!F21</f>
        <v>PRESTACAO JURISDICIONAL NA JUSTICA FEDERAL</v>
      </c>
      <c r="F21" s="32" t="str">
        <f>+'Access-Mar'!H21</f>
        <v>REFORMA DO EDIFICIO-SEDE DO TRIBUNAL REGIONAL FEDERAL DA 3.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4</v>
      </c>
      <c r="K21" s="50"/>
      <c r="L21" s="50"/>
      <c r="M21" s="50"/>
      <c r="N21" s="50">
        <f t="shared" si="0"/>
        <v>0</v>
      </c>
      <c r="O21" s="50"/>
      <c r="P21" s="34">
        <f>'Access-Mar'!M21</f>
        <v>2500000</v>
      </c>
      <c r="Q21" s="34"/>
      <c r="R21" s="34">
        <f t="shared" si="1"/>
        <v>2500000</v>
      </c>
      <c r="S21" s="39">
        <f>'Access-Mar'!N21</f>
        <v>0</v>
      </c>
      <c r="T21" s="35">
        <f t="shared" si="2"/>
        <v>0</v>
      </c>
      <c r="U21" s="34">
        <f>'Access-Mar'!O21</f>
        <v>0</v>
      </c>
      <c r="V21" s="35">
        <f t="shared" si="3"/>
        <v>0</v>
      </c>
      <c r="W21" s="34">
        <f>'Access-Mar'!P21</f>
        <v>0</v>
      </c>
      <c r="X21" s="35">
        <f t="shared" si="4"/>
        <v>0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02.122</v>
      </c>
      <c r="D22" s="31" t="str">
        <f>CONCATENATE('Access-Mar'!E22,".",'Access-Mar'!G22)</f>
        <v>0569.20TP</v>
      </c>
      <c r="E22" s="32" t="str">
        <f>+'Access-Mar'!F22</f>
        <v>PRESTACAO JURISDICIONAL NA JUSTICA FEDERAL</v>
      </c>
      <c r="F22" s="32" t="str">
        <f>+'Access-Mar'!H22</f>
        <v>PESSOAL ATIVO DA UNIAO</v>
      </c>
      <c r="G22" s="31" t="str">
        <f>IF('Access-Mar'!I22="1","F","S")</f>
        <v>F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1</v>
      </c>
      <c r="K22" s="50"/>
      <c r="L22" s="50"/>
      <c r="M22" s="50"/>
      <c r="N22" s="50">
        <f t="shared" si="0"/>
        <v>0</v>
      </c>
      <c r="O22" s="50"/>
      <c r="P22" s="34">
        <f>'Access-Mar'!M22</f>
        <v>101141508.23</v>
      </c>
      <c r="Q22" s="34"/>
      <c r="R22" s="34">
        <f t="shared" si="1"/>
        <v>101141508.23</v>
      </c>
      <c r="S22" s="39">
        <f>'Access-Mar'!N22</f>
        <v>98826524.370000005</v>
      </c>
      <c r="T22" s="35">
        <f t="shared" si="2"/>
        <v>0.97711143623905994</v>
      </c>
      <c r="U22" s="34">
        <f>'Access-Mar'!O22</f>
        <v>98810613.870000005</v>
      </c>
      <c r="V22" s="35">
        <f t="shared" si="3"/>
        <v>0.97695412693768169</v>
      </c>
      <c r="W22" s="34">
        <f>'Access-Mar'!P22</f>
        <v>97582879.239999995</v>
      </c>
      <c r="X22" s="35">
        <f t="shared" si="4"/>
        <v>0.964815345823126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02.122</v>
      </c>
      <c r="D23" s="31" t="str">
        <f>CONCATENATE('Access-Mar'!E23,".",'Access-Mar'!G23)</f>
        <v>0569.216H</v>
      </c>
      <c r="E23" s="32" t="str">
        <f>+'Access-Mar'!F23</f>
        <v>PRESTACAO JURISDICIONAL NA JUSTICA FEDERAL</v>
      </c>
      <c r="F23" s="32" t="str">
        <f>+'Access-Mar'!H23</f>
        <v>AJUDA DE CUSTO PARA MORADIA OU AUXILIO-MORADIA A AGENTES PUB</v>
      </c>
      <c r="G23" s="31" t="str">
        <f>IF('Access-Mar'!I23="1","F","S")</f>
        <v>F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2303742</v>
      </c>
      <c r="Q23" s="34"/>
      <c r="R23" s="34">
        <f t="shared" si="1"/>
        <v>2303742</v>
      </c>
      <c r="S23" s="39">
        <f>'Access-Mar'!N23</f>
        <v>570283.53</v>
      </c>
      <c r="T23" s="35">
        <f t="shared" si="2"/>
        <v>0.24754661329263433</v>
      </c>
      <c r="U23" s="34">
        <f>'Access-Mar'!O23</f>
        <v>570283.53</v>
      </c>
      <c r="V23" s="35">
        <f t="shared" si="3"/>
        <v>0.24754661329263433</v>
      </c>
      <c r="W23" s="34">
        <f>'Access-Mar'!P23</f>
        <v>570283.53</v>
      </c>
      <c r="X23" s="35">
        <f t="shared" si="4"/>
        <v>0.24754661329263433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02.126</v>
      </c>
      <c r="D24" s="31" t="str">
        <f>CONCATENATE('Access-Mar'!E24,".",'Access-Mar'!G24)</f>
        <v>0569.151W</v>
      </c>
      <c r="E24" s="32" t="str">
        <f>+'Access-Mar'!F24</f>
        <v>PRESTACAO JURISDICIONAL NA JUSTICA FEDERAL</v>
      </c>
      <c r="F24" s="32" t="str">
        <f>+'Access-Mar'!H24</f>
        <v>DESENVOLVIMENTO E IMPLANTACAO DO SISTEMA PROCESSO JUDICIAL E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660997</v>
      </c>
      <c r="Q24" s="34"/>
      <c r="R24" s="34">
        <f t="shared" si="1"/>
        <v>660997</v>
      </c>
      <c r="S24" s="39">
        <f>'Access-Mar'!N24</f>
        <v>543888.19999999995</v>
      </c>
      <c r="T24" s="35">
        <f t="shared" si="2"/>
        <v>0.82283005823021882</v>
      </c>
      <c r="U24" s="34">
        <f>'Access-Mar'!O24</f>
        <v>147191.20000000001</v>
      </c>
      <c r="V24" s="35">
        <f t="shared" si="3"/>
        <v>0.22268058705258875</v>
      </c>
      <c r="W24" s="34">
        <f>'Access-Mar'!P24</f>
        <v>147191.20000000001</v>
      </c>
      <c r="X24" s="35">
        <f t="shared" si="4"/>
        <v>0.22268058705258875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02.131</v>
      </c>
      <c r="D25" s="31" t="str">
        <f>CONCATENATE('Access-Mar'!E25,".",'Access-Mar'!G25)</f>
        <v>0569.2549</v>
      </c>
      <c r="E25" s="32" t="str">
        <f>+'Access-Mar'!F25</f>
        <v>PRESTACAO JURISDICIONAL NA JUSTICA FEDERAL</v>
      </c>
      <c r="F25" s="32" t="str">
        <f>+'Access-Mar'!H25</f>
        <v>COMUNICACAO E DIVULGACAO INSTITUCIONAL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3</v>
      </c>
      <c r="K25" s="50"/>
      <c r="L25" s="50"/>
      <c r="M25" s="50"/>
      <c r="N25" s="50">
        <f t="shared" si="0"/>
        <v>0</v>
      </c>
      <c r="O25" s="50"/>
      <c r="P25" s="34">
        <f>'Access-Mar'!M25</f>
        <v>432274</v>
      </c>
      <c r="Q25" s="34"/>
      <c r="R25" s="34">
        <f t="shared" si="1"/>
        <v>432274</v>
      </c>
      <c r="S25" s="39">
        <f>'Access-Mar'!N25</f>
        <v>420233</v>
      </c>
      <c r="T25" s="35">
        <f t="shared" si="2"/>
        <v>0.97214498211782341</v>
      </c>
      <c r="U25" s="34">
        <f>'Access-Mar'!O25</f>
        <v>80863.960000000006</v>
      </c>
      <c r="V25" s="35">
        <f t="shared" si="3"/>
        <v>0.18706644396840894</v>
      </c>
      <c r="W25" s="34">
        <f>'Access-Mar'!P25</f>
        <v>40431.980000000003</v>
      </c>
      <c r="X25" s="35">
        <f t="shared" si="4"/>
        <v>9.3533221984204468E-2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02.301</v>
      </c>
      <c r="D26" s="31" t="str">
        <f>CONCATENATE('Access-Mar'!E26,".",'Access-Mar'!G26)</f>
        <v>0569.2004</v>
      </c>
      <c r="E26" s="32" t="str">
        <f>+'Access-Mar'!F26</f>
        <v>PRESTACAO JURISDICIONAL NA JUSTICA FEDERAL</v>
      </c>
      <c r="F26" s="32" t="str">
        <f>+'Access-Mar'!H26</f>
        <v>ASSISTENCIA MEDICA E ODONTOLOGICA AOS SERVIDORES CIVIS, EMPR</v>
      </c>
      <c r="G26" s="31" t="str">
        <f>IF('Access-Mar'!I26="1","F","S")</f>
        <v>S</v>
      </c>
      <c r="H26" s="31" t="str">
        <f>+'Access-Mar'!J26</f>
        <v>0100</v>
      </c>
      <c r="I26" s="32" t="str">
        <f>+'Access-Mar'!K26</f>
        <v>RECURSOS ORDINARIOS</v>
      </c>
      <c r="J26" s="31" t="str">
        <f>+'Access-Mar'!L26</f>
        <v>4</v>
      </c>
      <c r="K26" s="50"/>
      <c r="L26" s="50"/>
      <c r="M26" s="50"/>
      <c r="N26" s="50">
        <f t="shared" si="0"/>
        <v>0</v>
      </c>
      <c r="O26" s="50"/>
      <c r="P26" s="34">
        <f>'Access-Mar'!M26</f>
        <v>15000</v>
      </c>
      <c r="Q26" s="34"/>
      <c r="R26" s="34">
        <f t="shared" si="1"/>
        <v>15000</v>
      </c>
      <c r="S26" s="39">
        <f>'Access-Mar'!N26</f>
        <v>0</v>
      </c>
      <c r="T26" s="35">
        <f t="shared" si="2"/>
        <v>0</v>
      </c>
      <c r="U26" s="34">
        <f>'Access-Mar'!O26</f>
        <v>0</v>
      </c>
      <c r="V26" s="35">
        <f t="shared" si="3"/>
        <v>0</v>
      </c>
      <c r="W26" s="34">
        <f>'Access-Mar'!P26</f>
        <v>0</v>
      </c>
      <c r="X26" s="35">
        <f t="shared" si="4"/>
        <v>0</v>
      </c>
    </row>
    <row r="27" spans="1:24" ht="25.5" customHeight="1" x14ac:dyDescent="0.2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02.301</v>
      </c>
      <c r="D27" s="31" t="str">
        <f>CONCATENATE('Access-Mar'!E27,".",'Access-Mar'!G27)</f>
        <v>0569.2004</v>
      </c>
      <c r="E27" s="32" t="str">
        <f>+'Access-Mar'!F27</f>
        <v>PRESTACAO JURISDICIONAL NA JUSTICA FEDERAL</v>
      </c>
      <c r="F27" s="32" t="str">
        <f>+'Access-Mar'!H27</f>
        <v>ASSISTENCIA MEDICA E ODONTOLOGICA AOS SERVIDORES CIVIS, EMPR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11979420</v>
      </c>
      <c r="Q27" s="34"/>
      <c r="R27" s="34">
        <f t="shared" si="1"/>
        <v>11979420</v>
      </c>
      <c r="S27" s="39">
        <f>'Access-Mar'!N27</f>
        <v>11883148.859999999</v>
      </c>
      <c r="T27" s="35">
        <f t="shared" si="2"/>
        <v>0.99196362261278082</v>
      </c>
      <c r="U27" s="34">
        <f>'Access-Mar'!O27</f>
        <v>2302124.58</v>
      </c>
      <c r="V27" s="35">
        <f t="shared" si="3"/>
        <v>0.19217329219611634</v>
      </c>
      <c r="W27" s="34">
        <f>'Access-Mar'!P27</f>
        <v>2302124.58</v>
      </c>
      <c r="X27" s="35">
        <f t="shared" si="4"/>
        <v>0.19217329219611634</v>
      </c>
    </row>
    <row r="28" spans="1:24" ht="25.5" customHeight="1" x14ac:dyDescent="0.2">
      <c r="A28" s="31" t="str">
        <f>+'Access-Mar'!A28</f>
        <v>12104</v>
      </c>
      <c r="B28" s="32" t="str">
        <f>+'Access-Mar'!B28</f>
        <v>TRIBUNAL REGIONAL FEDERAL DA 3A. REGIAO</v>
      </c>
      <c r="C28" s="31" t="str">
        <f>CONCATENATE('Access-Mar'!C28,".",'Access-Mar'!D28)</f>
        <v>02.331</v>
      </c>
      <c r="D28" s="31" t="str">
        <f>CONCATENATE('Access-Mar'!E28,".",'Access-Mar'!G28)</f>
        <v>0569.00M1</v>
      </c>
      <c r="E28" s="32" t="str">
        <f>+'Access-Mar'!F28</f>
        <v>PRESTACAO JURISDICIONAL NA JUSTICA FEDERAL</v>
      </c>
      <c r="F28" s="32" t="str">
        <f>+'Access-Mar'!H28</f>
        <v>BENEFICIOS ASSISTENCIAIS DECORRENTES DO AUXILIO-FUNERAL E NA</v>
      </c>
      <c r="G28" s="31" t="str">
        <f>IF('Access-Mar'!I28="1","F","S")</f>
        <v>F</v>
      </c>
      <c r="H28" s="31" t="str">
        <f>+'Access-Mar'!J28</f>
        <v>0100</v>
      </c>
      <c r="I28" s="32" t="str">
        <f>+'Access-Mar'!K28</f>
        <v>RECURSOS ORDINARIOS</v>
      </c>
      <c r="J28" s="31" t="str">
        <f>+'Access-Mar'!L28</f>
        <v>3</v>
      </c>
      <c r="K28" s="50"/>
      <c r="L28" s="50"/>
      <c r="M28" s="50"/>
      <c r="N28" s="50">
        <f t="shared" si="0"/>
        <v>0</v>
      </c>
      <c r="O28" s="50"/>
      <c r="P28" s="34">
        <f>'Access-Mar'!M28</f>
        <v>17478.87</v>
      </c>
      <c r="Q28" s="34"/>
      <c r="R28" s="34">
        <f t="shared" si="1"/>
        <v>17478.87</v>
      </c>
      <c r="S28" s="39">
        <f>'Access-Mar'!N28</f>
        <v>17478.87</v>
      </c>
      <c r="T28" s="35">
        <f t="shared" si="2"/>
        <v>1</v>
      </c>
      <c r="U28" s="34">
        <f>'Access-Mar'!O28</f>
        <v>17478.87</v>
      </c>
      <c r="V28" s="35">
        <f t="shared" si="3"/>
        <v>1</v>
      </c>
      <c r="W28" s="34">
        <f>'Access-Mar'!P28</f>
        <v>17478.87</v>
      </c>
      <c r="X28" s="35">
        <f t="shared" si="4"/>
        <v>1</v>
      </c>
    </row>
    <row r="29" spans="1:24" ht="25.5" customHeight="1" x14ac:dyDescent="0.2">
      <c r="A29" s="31" t="str">
        <f>+'Access-Mar'!A29</f>
        <v>12104</v>
      </c>
      <c r="B29" s="32" t="str">
        <f>+'Access-Mar'!B29</f>
        <v>TRIBUNAL REGIONAL FEDERAL DA 3A. REGIAO</v>
      </c>
      <c r="C29" s="31" t="str">
        <f>CONCATENATE('Access-Mar'!C29,".",'Access-Mar'!D29)</f>
        <v>02.331</v>
      </c>
      <c r="D29" s="31" t="str">
        <f>CONCATENATE('Access-Mar'!E29,".",'Access-Mar'!G29)</f>
        <v>0569.2010</v>
      </c>
      <c r="E29" s="32" t="str">
        <f>+'Access-Mar'!F29</f>
        <v>PRESTACAO JURISDICIONAL NA JUSTICA FEDERAL</v>
      </c>
      <c r="F29" s="32" t="str">
        <f>+'Access-Mar'!H29</f>
        <v>ASSISTENCIA PRE-ESCOLAR AOS DEPENDENTES DOS SERVIDORES CIVIS</v>
      </c>
      <c r="G29" s="31" t="str">
        <f>IF('Access-Mar'!I29="1","F","S")</f>
        <v>F</v>
      </c>
      <c r="H29" s="31" t="str">
        <f>+'Access-Mar'!J29</f>
        <v>0100</v>
      </c>
      <c r="I29" s="32" t="str">
        <f>+'Access-Mar'!K29</f>
        <v>RECURSOS ORDINARIOS</v>
      </c>
      <c r="J29" s="31" t="str">
        <f>+'Access-Mar'!L29</f>
        <v>3</v>
      </c>
      <c r="K29" s="50"/>
      <c r="L29" s="50"/>
      <c r="M29" s="50"/>
      <c r="N29" s="50">
        <f t="shared" si="0"/>
        <v>0</v>
      </c>
      <c r="O29" s="50"/>
      <c r="P29" s="34">
        <f>'Access-Mar'!M29</f>
        <v>2063448</v>
      </c>
      <c r="Q29" s="34"/>
      <c r="R29" s="34">
        <f t="shared" si="1"/>
        <v>2063448</v>
      </c>
      <c r="S29" s="39">
        <f>'Access-Mar'!N29</f>
        <v>2063448</v>
      </c>
      <c r="T29" s="35">
        <f t="shared" si="2"/>
        <v>1</v>
      </c>
      <c r="U29" s="34">
        <f>'Access-Mar'!O29</f>
        <v>513066</v>
      </c>
      <c r="V29" s="35">
        <f t="shared" si="3"/>
        <v>0.24864498644986449</v>
      </c>
      <c r="W29" s="34">
        <f>'Access-Mar'!P29</f>
        <v>513066</v>
      </c>
      <c r="X29" s="35">
        <f t="shared" si="4"/>
        <v>0.24864498644986449</v>
      </c>
    </row>
    <row r="30" spans="1:24" ht="25.5" customHeight="1" x14ac:dyDescent="0.2">
      <c r="A30" s="31" t="str">
        <f>+'Access-Mar'!A30</f>
        <v>12104</v>
      </c>
      <c r="B30" s="32" t="str">
        <f>+'Access-Mar'!B30</f>
        <v>TRIBUNAL REGIONAL FEDERAL DA 3A. REGIAO</v>
      </c>
      <c r="C30" s="31" t="str">
        <f>CONCATENATE('Access-Mar'!C30,".",'Access-Mar'!D30)</f>
        <v>02.331</v>
      </c>
      <c r="D30" s="31" t="str">
        <f>CONCATENATE('Access-Mar'!E30,".",'Access-Mar'!G30)</f>
        <v>0569.2011</v>
      </c>
      <c r="E30" s="32" t="str">
        <f>+'Access-Mar'!F30</f>
        <v>PRESTACAO JURISDICIONAL NA JUSTICA FEDERAL</v>
      </c>
      <c r="F30" s="32" t="str">
        <f>+'Access-Mar'!H30</f>
        <v>AUXILIO-TRANSPORTE AOS SERVIDORES CIVIS, EMPREGADOS E MILITA</v>
      </c>
      <c r="G30" s="31" t="str">
        <f>IF('Access-Mar'!I30="1","F","S")</f>
        <v>F</v>
      </c>
      <c r="H30" s="31" t="str">
        <f>+'Access-Mar'!J30</f>
        <v>0100</v>
      </c>
      <c r="I30" s="32" t="str">
        <f>+'Access-Mar'!K30</f>
        <v>RECURSOS ORDINARIOS</v>
      </c>
      <c r="J30" s="31" t="str">
        <f>+'Access-Mar'!L30</f>
        <v>3</v>
      </c>
      <c r="K30" s="50"/>
      <c r="L30" s="50"/>
      <c r="M30" s="50"/>
      <c r="N30" s="50">
        <f>+K30+L30-M30</f>
        <v>0</v>
      </c>
      <c r="O30" s="50"/>
      <c r="P30" s="34">
        <f>'Access-Mar'!M30</f>
        <v>1485000</v>
      </c>
      <c r="Q30" s="34"/>
      <c r="R30" s="34">
        <f>N30-O30+P30</f>
        <v>1485000</v>
      </c>
      <c r="S30" s="39">
        <f>'Access-Mar'!N30</f>
        <v>1485000</v>
      </c>
      <c r="T30" s="35">
        <f>IF(R30&gt;0,S30/R30,0)</f>
        <v>1</v>
      </c>
      <c r="U30" s="34">
        <f>'Access-Mar'!O30</f>
        <v>276274.31</v>
      </c>
      <c r="V30" s="35">
        <f>IF(R30&gt;0,U30/R30,0)</f>
        <v>0.1860433063973064</v>
      </c>
      <c r="W30" s="34">
        <f>'Access-Mar'!P30</f>
        <v>276274.31</v>
      </c>
      <c r="X30" s="35">
        <f>IF(R30&gt;0,W30/R30,0)</f>
        <v>0.1860433063973064</v>
      </c>
    </row>
    <row r="31" spans="1:24" ht="25.5" customHeight="1" x14ac:dyDescent="0.2">
      <c r="A31" s="31" t="str">
        <f>+'Access-Mar'!A31</f>
        <v>12104</v>
      </c>
      <c r="B31" s="32" t="str">
        <f>+'Access-Mar'!B31</f>
        <v>TRIBUNAL REGIONAL FEDERAL DA 3A. REGIAO</v>
      </c>
      <c r="C31" s="31" t="str">
        <f>CONCATENATE('Access-Mar'!C31,".",'Access-Mar'!D31)</f>
        <v>02.331</v>
      </c>
      <c r="D31" s="31" t="str">
        <f>CONCATENATE('Access-Mar'!E31,".",'Access-Mar'!G31)</f>
        <v>0569.2012</v>
      </c>
      <c r="E31" s="32" t="str">
        <f>+'Access-Mar'!F31</f>
        <v>PRESTACAO JURISDICIONAL NA JUSTICA FEDERAL</v>
      </c>
      <c r="F31" s="32" t="str">
        <f>+'Access-Mar'!H31</f>
        <v>AUXILIO-ALIMENTACAO AOS SERVIDORES CIVIS, EMPREGADOS E MILIT</v>
      </c>
      <c r="G31" s="31" t="str">
        <f>IF('Access-Mar'!I31="1","F","S")</f>
        <v>F</v>
      </c>
      <c r="H31" s="31" t="str">
        <f>+'Access-Mar'!J31</f>
        <v>0100</v>
      </c>
      <c r="I31" s="32" t="str">
        <f>+'Access-Mar'!K31</f>
        <v>RECURSOS ORDINARIOS</v>
      </c>
      <c r="J31" s="31" t="str">
        <f>+'Access-Mar'!L31</f>
        <v>3</v>
      </c>
      <c r="K31" s="50"/>
      <c r="L31" s="50"/>
      <c r="M31" s="50"/>
      <c r="N31" s="50">
        <f>+K31+L31-M31</f>
        <v>0</v>
      </c>
      <c r="O31" s="50"/>
      <c r="P31" s="34">
        <f>'Access-Mar'!M31</f>
        <v>19423248</v>
      </c>
      <c r="Q31" s="34"/>
      <c r="R31" s="34">
        <f>N31-O31+P31</f>
        <v>19423248</v>
      </c>
      <c r="S31" s="39">
        <f>'Access-Mar'!N31</f>
        <v>19423248</v>
      </c>
      <c r="T31" s="35">
        <f>IF(R31&gt;0,S31/R31,0)</f>
        <v>1</v>
      </c>
      <c r="U31" s="34">
        <f>'Access-Mar'!O31</f>
        <v>4896034.54</v>
      </c>
      <c r="V31" s="35">
        <f>IF(R31&gt;0,U31/R31,0)</f>
        <v>0.252070845205704</v>
      </c>
      <c r="W31" s="34">
        <f>'Access-Mar'!P31</f>
        <v>4896034.54</v>
      </c>
      <c r="X31" s="35">
        <f>IF(R31&gt;0,W31/R31,0)</f>
        <v>0.252070845205704</v>
      </c>
    </row>
    <row r="32" spans="1:24" ht="25.5" customHeight="1" x14ac:dyDescent="0.2">
      <c r="A32" s="31" t="str">
        <f>+'Access-Mar'!A32</f>
        <v>12104</v>
      </c>
      <c r="B32" s="32" t="str">
        <f>+'Access-Mar'!B32</f>
        <v>TRIBUNAL REGIONAL FEDERAL DA 3A. REGIAO</v>
      </c>
      <c r="C32" s="31" t="str">
        <f>CONCATENATE('Access-Mar'!C32,".",'Access-Mar'!D32)</f>
        <v>02.846</v>
      </c>
      <c r="D32" s="31" t="str">
        <f>CONCATENATE('Access-Mar'!E32,".",'Access-Mar'!G32)</f>
        <v>0569.09HB</v>
      </c>
      <c r="E32" s="32" t="str">
        <f>+'Access-Mar'!F32</f>
        <v>PRESTACAO JURISDICIONAL NA JUSTICA FEDERAL</v>
      </c>
      <c r="F32" s="32" t="str">
        <f>+'Access-Mar'!H32</f>
        <v>CONTRIBUICAO DA UNIAO, DE SUAS AUTARQUIAS E FUNDACOES PARA O</v>
      </c>
      <c r="G32" s="31" t="str">
        <f>IF('Access-Mar'!I32="1","F","S")</f>
        <v>F</v>
      </c>
      <c r="H32" s="31" t="str">
        <f>+'Access-Mar'!J32</f>
        <v>0100</v>
      </c>
      <c r="I32" s="32" t="str">
        <f>+'Access-Mar'!K32</f>
        <v>RECURSOS ORDINARIOS</v>
      </c>
      <c r="J32" s="31" t="str">
        <f>+'Access-Mar'!L32</f>
        <v>1</v>
      </c>
      <c r="K32" s="50"/>
      <c r="L32" s="50"/>
      <c r="M32" s="50"/>
      <c r="N32" s="50">
        <f>+K32+L32-M32</f>
        <v>0</v>
      </c>
      <c r="O32" s="50"/>
      <c r="P32" s="34">
        <f>'Access-Mar'!M32</f>
        <v>15179588.43</v>
      </c>
      <c r="Q32" s="34"/>
      <c r="R32" s="34">
        <f>N32-O32+P32</f>
        <v>15179588.43</v>
      </c>
      <c r="S32" s="39">
        <f>'Access-Mar'!N32</f>
        <v>15179588.43</v>
      </c>
      <c r="T32" s="35">
        <f>IF(R32&gt;0,S32/R32,0)</f>
        <v>1</v>
      </c>
      <c r="U32" s="34">
        <f>'Access-Mar'!O32</f>
        <v>15179588.43</v>
      </c>
      <c r="V32" s="35">
        <f>IF(R32&gt;0,U32/R32,0)</f>
        <v>1</v>
      </c>
      <c r="W32" s="34">
        <f>'Access-Mar'!P32</f>
        <v>15179588.43</v>
      </c>
      <c r="X32" s="35">
        <f>IF(R32&gt;0,W32/R32,0)</f>
        <v>1</v>
      </c>
    </row>
    <row r="33" spans="1:24" ht="25.5" customHeight="1" thickBot="1" x14ac:dyDescent="0.25">
      <c r="A33" s="31" t="str">
        <f>+'Access-Mar'!A33</f>
        <v>12104</v>
      </c>
      <c r="B33" s="32" t="str">
        <f>+'Access-Mar'!B33</f>
        <v>TRIBUNAL REGIONAL FEDERAL DA 3A. REGIAO</v>
      </c>
      <c r="C33" s="31" t="str">
        <f>CONCATENATE('Access-Mar'!C33,".",'Access-Mar'!D33)</f>
        <v>09.272</v>
      </c>
      <c r="D33" s="31" t="str">
        <f>CONCATENATE('Access-Mar'!E33,".",'Access-Mar'!G33)</f>
        <v>0089.0181</v>
      </c>
      <c r="E33" s="32" t="str">
        <f>+'Access-Mar'!F33</f>
        <v>PREVIDENCIA DE INATIVOS E PENSIONISTAS DA UNIAO</v>
      </c>
      <c r="F33" s="32" t="str">
        <f>+'Access-Mar'!H33</f>
        <v>APOSENTADORIAS E PENSOES - SERVIDORES CIVIS</v>
      </c>
      <c r="G33" s="31" t="str">
        <f>IF('Access-Mar'!I33="1","F","S")</f>
        <v>S</v>
      </c>
      <c r="H33" s="31" t="str">
        <f>+'Access-Mar'!J33</f>
        <v>0169</v>
      </c>
      <c r="I33" s="32" t="str">
        <f>+'Access-Mar'!K33</f>
        <v>CONTRIB.PATRONAL P/PLANO DE SEGURID.SOC.SERV.</v>
      </c>
      <c r="J33" s="31" t="str">
        <f>+'Access-Mar'!L33</f>
        <v>1</v>
      </c>
      <c r="K33" s="50"/>
      <c r="L33" s="50"/>
      <c r="M33" s="50"/>
      <c r="N33" s="50">
        <f>+K33+L33-M33</f>
        <v>0</v>
      </c>
      <c r="O33" s="50"/>
      <c r="P33" s="34">
        <f>'Access-Mar'!M33</f>
        <v>26134843.620000001</v>
      </c>
      <c r="Q33" s="34"/>
      <c r="R33" s="34">
        <f>N33-O33+P33</f>
        <v>26134843.620000001</v>
      </c>
      <c r="S33" s="39">
        <f>'Access-Mar'!N33</f>
        <v>26134843.620000001</v>
      </c>
      <c r="T33" s="35">
        <f>IF(R33&gt;0,S33/R33,0)</f>
        <v>1</v>
      </c>
      <c r="U33" s="34">
        <f>'Access-Mar'!O33</f>
        <v>26134843.620000001</v>
      </c>
      <c r="V33" s="35">
        <f>IF(R33&gt;0,U33/R33,0)</f>
        <v>1</v>
      </c>
      <c r="W33" s="34">
        <f>'Access-Mar'!P33</f>
        <v>25818328.399999999</v>
      </c>
      <c r="X33" s="35">
        <f>IF(R33&gt;0,W33/R33,0)</f>
        <v>0.98788914811957074</v>
      </c>
    </row>
    <row r="34" spans="1:24" ht="25.5" customHeight="1" thickBot="1" x14ac:dyDescent="0.25">
      <c r="A34" s="75" t="s">
        <v>113</v>
      </c>
      <c r="B34" s="76"/>
      <c r="C34" s="76"/>
      <c r="D34" s="76"/>
      <c r="E34" s="76"/>
      <c r="F34" s="76"/>
      <c r="G34" s="76"/>
      <c r="H34" s="76"/>
      <c r="I34" s="7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251573644.15000004</v>
      </c>
      <c r="Q34" s="52">
        <f>SUM(Q10:Q33)</f>
        <v>0</v>
      </c>
      <c r="R34" s="52">
        <f>SUM(R10:R33)</f>
        <v>251573644.15000004</v>
      </c>
      <c r="S34" s="52">
        <f>SUM(S10:S33)</f>
        <v>216977907.01999998</v>
      </c>
      <c r="T34" s="43">
        <f t="shared" si="2"/>
        <v>0.86248266487974212</v>
      </c>
      <c r="U34" s="52">
        <f>SUM(U10:U33)</f>
        <v>156796681.76000002</v>
      </c>
      <c r="V34" s="43">
        <f t="shared" si="3"/>
        <v>0.62326354690203745</v>
      </c>
      <c r="W34" s="52">
        <f>SUM(W10:W33)</f>
        <v>153997076.22000003</v>
      </c>
      <c r="X34" s="43">
        <f t="shared" si="4"/>
        <v>0.61213517314309651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J8:J9"/>
    <mergeCell ref="N7:N8"/>
    <mergeCell ref="O7:O8"/>
    <mergeCell ref="A34:J34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N38" sqref="N38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42826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1104.3</v>
      </c>
      <c r="V10" s="30">
        <f>IF(R10&gt;0,U10/R10,0)</f>
        <v>7.3619999999999991E-2</v>
      </c>
      <c r="W10" s="29">
        <f>'Access-Abr'!P10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'Access-Abr'!M11</f>
        <v>2184875</v>
      </c>
      <c r="Q11" s="34"/>
      <c r="R11" s="34">
        <f t="shared" ref="R11:R29" si="1">N11-O11+P11</f>
        <v>2184875</v>
      </c>
      <c r="S11" s="39">
        <f>'Access-Abr'!N11</f>
        <v>47936.37</v>
      </c>
      <c r="T11" s="35">
        <f t="shared" ref="T11:T34" si="2">IF(R11&gt;0,S11/R11,0)</f>
        <v>2.1940097259568626E-2</v>
      </c>
      <c r="U11" s="34">
        <f>'Access-Abr'!O11</f>
        <v>624</v>
      </c>
      <c r="V11" s="35">
        <f t="shared" ref="V11:V34" si="3">IF(R11&gt;0,U11/R11,0)</f>
        <v>2.8559986269237369E-4</v>
      </c>
      <c r="W11" s="34">
        <f>'Access-Abr'!P11</f>
        <v>624</v>
      </c>
      <c r="X11" s="35">
        <f t="shared" ref="X11:X34" si="4">IF(R11&gt;0,W11/R11,0)</f>
        <v>2.8559986269237369E-4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43419953</v>
      </c>
      <c r="Q12" s="34"/>
      <c r="R12" s="34">
        <f t="shared" si="1"/>
        <v>43419953</v>
      </c>
      <c r="S12" s="39">
        <f>'Access-Abr'!N12</f>
        <v>35762790.840000004</v>
      </c>
      <c r="T12" s="35">
        <f t="shared" si="2"/>
        <v>0.82364876903482609</v>
      </c>
      <c r="U12" s="34">
        <f>'Access-Abr'!O12</f>
        <v>9024270.7699999996</v>
      </c>
      <c r="V12" s="35">
        <f t="shared" si="3"/>
        <v>0.20783695389997311</v>
      </c>
      <c r="W12" s="34">
        <f>'Access-Abr'!P12</f>
        <v>7936103.71</v>
      </c>
      <c r="X12" s="35">
        <f t="shared" si="4"/>
        <v>0.18277550208310911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6790890</v>
      </c>
      <c r="Q13" s="34"/>
      <c r="R13" s="34">
        <f t="shared" si="1"/>
        <v>6790890</v>
      </c>
      <c r="S13" s="39">
        <f>'Access-Abr'!N13</f>
        <v>5262594.93</v>
      </c>
      <c r="T13" s="35">
        <f t="shared" si="2"/>
        <v>0.77494922315042647</v>
      </c>
      <c r="U13" s="34">
        <f>'Access-Abr'!O13</f>
        <v>2085482.6</v>
      </c>
      <c r="V13" s="35">
        <f t="shared" si="3"/>
        <v>0.30710004137896507</v>
      </c>
      <c r="W13" s="34">
        <f>'Access-Abr'!P13</f>
        <v>1957646.54</v>
      </c>
      <c r="X13" s="35">
        <f t="shared" si="4"/>
        <v>0.28827540130969581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0150</v>
      </c>
      <c r="I14" s="32" t="str">
        <f>+'Access-Abr'!K14</f>
        <v>RECURSOS NAO-FINANCEIROS DIRETAM. ARRECADADOS</v>
      </c>
      <c r="J14" s="31" t="str">
        <f>+'Access-Abr'!L14</f>
        <v>3</v>
      </c>
      <c r="K14" s="34"/>
      <c r="L14" s="34"/>
      <c r="M14" s="34"/>
      <c r="N14" s="50">
        <f t="shared" si="0"/>
        <v>0</v>
      </c>
      <c r="O14" s="34"/>
      <c r="P14" s="34">
        <f>'Access-Abr'!M14</f>
        <v>800000</v>
      </c>
      <c r="Q14" s="34"/>
      <c r="R14" s="34">
        <f t="shared" si="1"/>
        <v>800000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02.061</v>
      </c>
      <c r="D15" s="31" t="str">
        <f>CONCATENATE('Access-Abr'!E15,".",'Access-Abr'!G15)</f>
        <v>0569.4257</v>
      </c>
      <c r="E15" s="32" t="str">
        <f>+'Access-Abr'!F15</f>
        <v>PRESTACAO JURISDICIONAL NA JUSTICA FEDERAL</v>
      </c>
      <c r="F15" s="32" t="str">
        <f>+'Access-Abr'!H15</f>
        <v>JULGAMENTO DE CAUSAS NA JUSTICA FEDERAL</v>
      </c>
      <c r="G15" s="31" t="str">
        <f>IF('Access-Abr'!I15="1","F","S")</f>
        <v>F</v>
      </c>
      <c r="H15" s="31" t="str">
        <f>+'Access-Abr'!J15</f>
        <v>0181</v>
      </c>
      <c r="I15" s="32" t="str">
        <f>+'Access-Abr'!K15</f>
        <v>RECURSOS DE CONVENIOS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4951378</v>
      </c>
      <c r="Q15" s="34"/>
      <c r="R15" s="34">
        <f t="shared" si="1"/>
        <v>4951378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02.061</v>
      </c>
      <c r="D16" s="31" t="str">
        <f>CONCATENATE('Access-Abr'!E16,".",'Access-Abr'!G16)</f>
        <v>0569.4257</v>
      </c>
      <c r="E16" s="32" t="str">
        <f>+'Access-Abr'!F16</f>
        <v>PRESTACAO JURISDICIONAL NA JUSTICA FEDERAL</v>
      </c>
      <c r="F16" s="32" t="str">
        <f>+'Access-Abr'!H16</f>
        <v>JULGAMENTO DE CAUSAS NA JUSTICA FEDERAL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3</v>
      </c>
      <c r="K16" s="34"/>
      <c r="L16" s="34"/>
      <c r="M16" s="34"/>
      <c r="N16" s="50">
        <f t="shared" si="0"/>
        <v>0</v>
      </c>
      <c r="O16" s="34"/>
      <c r="P16" s="34">
        <f>'Access-Abr'!M16</f>
        <v>175000</v>
      </c>
      <c r="Q16" s="34"/>
      <c r="R16" s="34">
        <f t="shared" si="1"/>
        <v>175000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0569.12SU</v>
      </c>
      <c r="E17" s="32" t="str">
        <f>+'Access-Abr'!F17</f>
        <v>PRESTACAO JURISDICIONAL NA JUSTICA FEDERAL</v>
      </c>
      <c r="F17" s="32" t="str">
        <f>+'Access-Abr'!H17</f>
        <v>AQUISICAO DE EDIFICIO-ANEXO AO TRF 3. REGIAO EM SAO PAULO -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5</v>
      </c>
      <c r="K17" s="34"/>
      <c r="L17" s="34"/>
      <c r="M17" s="34"/>
      <c r="N17" s="50">
        <f t="shared" si="0"/>
        <v>0</v>
      </c>
      <c r="O17" s="34"/>
      <c r="P17" s="34">
        <f>'Access-Abr'!M17</f>
        <v>0</v>
      </c>
      <c r="Q17" s="34"/>
      <c r="R17" s="34">
        <f t="shared" si="1"/>
        <v>0</v>
      </c>
      <c r="S17" s="39">
        <f>'Access-Abr'!N17</f>
        <v>0</v>
      </c>
      <c r="T17" s="35">
        <f t="shared" si="2"/>
        <v>0</v>
      </c>
      <c r="U17" s="34">
        <f>'Access-Abr'!O17</f>
        <v>0</v>
      </c>
      <c r="V17" s="35">
        <f t="shared" si="3"/>
        <v>0</v>
      </c>
      <c r="W17" s="34">
        <f>'Access-Abr'!P17</f>
        <v>0</v>
      </c>
      <c r="X17" s="35">
        <f t="shared" si="4"/>
        <v>0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0569.12SU</v>
      </c>
      <c r="E18" s="32" t="str">
        <f>+'Access-Abr'!F18</f>
        <v>PRESTACAO JURISDICIONAL NA JUSTICA FEDERAL</v>
      </c>
      <c r="F18" s="32" t="str">
        <f>+'Access-Abr'!H18</f>
        <v>AQUISICAO DE EDIFICIO-ANEXO AO TRF 3. REGIAO EM SAO PAULO -</v>
      </c>
      <c r="G18" s="31" t="str">
        <f>IF('Access-Abr'!I18="1","F","S")</f>
        <v>F</v>
      </c>
      <c r="H18" s="31" t="str">
        <f>+'Access-Abr'!J18</f>
        <v>0188</v>
      </c>
      <c r="I18" s="32" t="str">
        <f>+'Access-Abr'!K18</f>
        <v>REMUNERACAO DAS DISPONIB. DO TESOURO NACIONAL</v>
      </c>
      <c r="J18" s="31" t="str">
        <f>+'Access-Abr'!L18</f>
        <v>5</v>
      </c>
      <c r="K18" s="50"/>
      <c r="L18" s="50"/>
      <c r="M18" s="50"/>
      <c r="N18" s="50">
        <f t="shared" si="0"/>
        <v>0</v>
      </c>
      <c r="O18" s="50"/>
      <c r="P18" s="34">
        <f>'Access-Abr'!M18</f>
        <v>0</v>
      </c>
      <c r="Q18" s="34"/>
      <c r="R18" s="34">
        <f t="shared" si="1"/>
        <v>0</v>
      </c>
      <c r="S18" s="39">
        <f>'Access-Abr'!N18</f>
        <v>0</v>
      </c>
      <c r="T18" s="35">
        <f t="shared" si="2"/>
        <v>0</v>
      </c>
      <c r="U18" s="34">
        <f>'Access-Abr'!O18</f>
        <v>0</v>
      </c>
      <c r="V18" s="35">
        <f t="shared" si="3"/>
        <v>0</v>
      </c>
      <c r="W18" s="34">
        <f>'Access-Abr'!P18</f>
        <v>0</v>
      </c>
      <c r="X18" s="35">
        <f t="shared" si="4"/>
        <v>0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02.122</v>
      </c>
      <c r="D19" s="31" t="str">
        <f>CONCATENATE('Access-Abr'!E19,".",'Access-Abr'!G19)</f>
        <v>0569.15HG</v>
      </c>
      <c r="E19" s="32" t="str">
        <f>+'Access-Abr'!F19</f>
        <v>PRESTACAO JURISDICIONAL NA JUSTICA FEDERAL</v>
      </c>
      <c r="F19" s="32" t="str">
        <f>+'Access-Abr'!H19</f>
        <v>AQUISICAO DE IMOVEIS PARA FUNCIONAMENTO DO TRF3 DA 3. REGIAO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5</v>
      </c>
      <c r="K19" s="50"/>
      <c r="L19" s="50"/>
      <c r="M19" s="50"/>
      <c r="N19" s="50">
        <f t="shared" si="0"/>
        <v>0</v>
      </c>
      <c r="O19" s="50"/>
      <c r="P19" s="34">
        <f>'Access-Abr'!M19</f>
        <v>900000</v>
      </c>
      <c r="Q19" s="34"/>
      <c r="R19" s="34">
        <f t="shared" si="1"/>
        <v>900000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02.122</v>
      </c>
      <c r="D20" s="31" t="str">
        <f>CONCATENATE('Access-Abr'!E20,".",'Access-Abr'!G20)</f>
        <v>0569.15HG</v>
      </c>
      <c r="E20" s="32" t="str">
        <f>+'Access-Abr'!F20</f>
        <v>PRESTACAO JURISDICIONAL NA JUSTICA FEDERAL</v>
      </c>
      <c r="F20" s="32" t="str">
        <f>+'Access-Abr'!H20</f>
        <v>AQUISICAO DE IMOVEIS PARA FUNCIONAMENTO DO TRF3 DA 3. REGIAO</v>
      </c>
      <c r="G20" s="31" t="str">
        <f>IF('Access-Abr'!I20="1","F","S")</f>
        <v>F</v>
      </c>
      <c r="H20" s="31" t="str">
        <f>+'Access-Abr'!J20</f>
        <v>0181</v>
      </c>
      <c r="I20" s="32" t="str">
        <f>+'Access-Abr'!K20</f>
        <v>RECURSOS DE CONVENIOS</v>
      </c>
      <c r="J20" s="31" t="str">
        <f>+'Access-Abr'!L20</f>
        <v>5</v>
      </c>
      <c r="K20" s="50"/>
      <c r="L20" s="50"/>
      <c r="M20" s="50"/>
      <c r="N20" s="50">
        <f t="shared" si="0"/>
        <v>0</v>
      </c>
      <c r="O20" s="50"/>
      <c r="P20" s="34">
        <f>'Access-Abr'!M20</f>
        <v>9000000</v>
      </c>
      <c r="Q20" s="34"/>
      <c r="R20" s="34">
        <f t="shared" si="1"/>
        <v>9000000</v>
      </c>
      <c r="S20" s="39">
        <f>'Access-Abr'!N20</f>
        <v>0</v>
      </c>
      <c r="T20" s="35">
        <f t="shared" si="2"/>
        <v>0</v>
      </c>
      <c r="U20" s="34">
        <f>'Access-Abr'!O20</f>
        <v>0</v>
      </c>
      <c r="V20" s="35">
        <f t="shared" si="3"/>
        <v>0</v>
      </c>
      <c r="W20" s="34">
        <f>'Access-Abr'!P20</f>
        <v>0</v>
      </c>
      <c r="X20" s="35">
        <f t="shared" si="4"/>
        <v>0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02.122</v>
      </c>
      <c r="D21" s="31" t="str">
        <f>CONCATENATE('Access-Abr'!E21,".",'Access-Abr'!G21)</f>
        <v>0569.15NZ</v>
      </c>
      <c r="E21" s="32" t="str">
        <f>+'Access-Abr'!F21</f>
        <v>PRESTACAO JURISDICIONAL NA JUSTICA FEDERAL</v>
      </c>
      <c r="F21" s="32" t="str">
        <f>+'Access-Abr'!H21</f>
        <v>REFORMA DO EDIFICIO-SEDE DO TRIBUNAL REGIONAL FEDERAL DA 3.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4</v>
      </c>
      <c r="K21" s="50"/>
      <c r="L21" s="50"/>
      <c r="M21" s="50"/>
      <c r="N21" s="50">
        <f t="shared" si="0"/>
        <v>0</v>
      </c>
      <c r="O21" s="50"/>
      <c r="P21" s="34">
        <f>'Access-Abr'!M21</f>
        <v>2500000</v>
      </c>
      <c r="Q21" s="34"/>
      <c r="R21" s="34">
        <f t="shared" si="1"/>
        <v>2500000</v>
      </c>
      <c r="S21" s="39">
        <f>'Access-Abr'!N21</f>
        <v>0</v>
      </c>
      <c r="T21" s="35">
        <f t="shared" si="2"/>
        <v>0</v>
      </c>
      <c r="U21" s="34">
        <f>'Access-Abr'!O21</f>
        <v>0</v>
      </c>
      <c r="V21" s="35">
        <f t="shared" si="3"/>
        <v>0</v>
      </c>
      <c r="W21" s="34">
        <f>'Access-Abr'!P21</f>
        <v>0</v>
      </c>
      <c r="X21" s="35">
        <f t="shared" si="4"/>
        <v>0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02.122</v>
      </c>
      <c r="D22" s="31" t="str">
        <f>CONCATENATE('Access-Abr'!E22,".",'Access-Abr'!G22)</f>
        <v>0569.20TP</v>
      </c>
      <c r="E22" s="32" t="str">
        <f>+'Access-Abr'!F22</f>
        <v>PRESTACAO JURISDICIONAL NA JUSTICA FEDERAL</v>
      </c>
      <c r="F22" s="32" t="str">
        <f>+'Access-Abr'!H22</f>
        <v>PESSOAL ATIVO DA UNIAO</v>
      </c>
      <c r="G22" s="31" t="str">
        <f>IF('Access-Abr'!I22="1","F","S")</f>
        <v>F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1</v>
      </c>
      <c r="K22" s="50"/>
      <c r="L22" s="50"/>
      <c r="M22" s="50"/>
      <c r="N22" s="50">
        <f t="shared" si="0"/>
        <v>0</v>
      </c>
      <c r="O22" s="50"/>
      <c r="P22" s="34">
        <f>'Access-Abr'!M22</f>
        <v>130706578.38</v>
      </c>
      <c r="Q22" s="34"/>
      <c r="R22" s="34">
        <f t="shared" si="1"/>
        <v>130706578.38</v>
      </c>
      <c r="S22" s="39">
        <f>'Access-Abr'!N22</f>
        <v>128391594.52</v>
      </c>
      <c r="T22" s="35">
        <f t="shared" si="2"/>
        <v>0.98228869664639451</v>
      </c>
      <c r="U22" s="34">
        <f>'Access-Abr'!O22</f>
        <v>128391594.52</v>
      </c>
      <c r="V22" s="35">
        <f t="shared" si="3"/>
        <v>0.98228869664639451</v>
      </c>
      <c r="W22" s="34">
        <f>'Access-Abr'!P22</f>
        <v>125875712.39</v>
      </c>
      <c r="X22" s="35">
        <f t="shared" si="4"/>
        <v>0.9630403760095736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02.122</v>
      </c>
      <c r="D23" s="31" t="str">
        <f>CONCATENATE('Access-Abr'!E23,".",'Access-Abr'!G23)</f>
        <v>0569.216H</v>
      </c>
      <c r="E23" s="32" t="str">
        <f>+'Access-Abr'!F23</f>
        <v>PRESTACAO JURISDICIONAL NA JUSTICA FEDERAL</v>
      </c>
      <c r="F23" s="32" t="str">
        <f>+'Access-Abr'!H23</f>
        <v>AJUDA DE CUSTO PARA MORADIA OU AUXILIO-MORADIA A AGENTES PUB</v>
      </c>
      <c r="G23" s="31" t="str">
        <f>IF('Access-Abr'!I23="1","F","S")</f>
        <v>F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2303742</v>
      </c>
      <c r="Q23" s="34"/>
      <c r="R23" s="34">
        <f t="shared" si="1"/>
        <v>2303742</v>
      </c>
      <c r="S23" s="39">
        <f>'Access-Abr'!N23</f>
        <v>763526.44</v>
      </c>
      <c r="T23" s="35">
        <f t="shared" si="2"/>
        <v>0.33142879714829176</v>
      </c>
      <c r="U23" s="34">
        <f>'Access-Abr'!O23</f>
        <v>763526.44</v>
      </c>
      <c r="V23" s="35">
        <f t="shared" si="3"/>
        <v>0.33142879714829176</v>
      </c>
      <c r="W23" s="34">
        <f>'Access-Abr'!P23</f>
        <v>763526.44</v>
      </c>
      <c r="X23" s="35">
        <f t="shared" si="4"/>
        <v>0.33142879714829176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02.126</v>
      </c>
      <c r="D24" s="31" t="str">
        <f>CONCATENATE('Access-Abr'!E24,".",'Access-Abr'!G24)</f>
        <v>0569.151W</v>
      </c>
      <c r="E24" s="32" t="str">
        <f>+'Access-Abr'!F24</f>
        <v>PRESTACAO JURISDICIONAL NA JUSTICA FEDERAL</v>
      </c>
      <c r="F24" s="32" t="str">
        <f>+'Access-Abr'!H24</f>
        <v>DESENVOLVIMENTO E IMPLANTACAO DO SISTEMA PROCESSO JUDICIAL E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660997</v>
      </c>
      <c r="Q24" s="34"/>
      <c r="R24" s="34">
        <f t="shared" si="1"/>
        <v>660997</v>
      </c>
      <c r="S24" s="39">
        <f>'Access-Abr'!N24</f>
        <v>543888.19999999995</v>
      </c>
      <c r="T24" s="35">
        <f t="shared" si="2"/>
        <v>0.82283005823021882</v>
      </c>
      <c r="U24" s="34">
        <f>'Access-Abr'!O24</f>
        <v>201999.06</v>
      </c>
      <c r="V24" s="35">
        <f t="shared" si="3"/>
        <v>0.3055975443156323</v>
      </c>
      <c r="W24" s="34">
        <f>'Access-Abr'!P24</f>
        <v>201999.06</v>
      </c>
      <c r="X24" s="35">
        <f t="shared" si="4"/>
        <v>0.3055975443156323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02.131</v>
      </c>
      <c r="D25" s="31" t="str">
        <f>CONCATENATE('Access-Abr'!E25,".",'Access-Abr'!G25)</f>
        <v>0569.2549</v>
      </c>
      <c r="E25" s="32" t="str">
        <f>+'Access-Abr'!F25</f>
        <v>PRESTACAO JURISDICIONAL NA JUSTICA FEDERAL</v>
      </c>
      <c r="F25" s="32" t="str">
        <f>+'Access-Abr'!H25</f>
        <v>COMUNICACAO E DIVULGACAO INSTITUCIONAL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3</v>
      </c>
      <c r="K25" s="50"/>
      <c r="L25" s="50"/>
      <c r="M25" s="50"/>
      <c r="N25" s="50">
        <f t="shared" si="0"/>
        <v>0</v>
      </c>
      <c r="O25" s="50"/>
      <c r="P25" s="34">
        <f>'Access-Abr'!M25</f>
        <v>432274</v>
      </c>
      <c r="Q25" s="34"/>
      <c r="R25" s="34">
        <f t="shared" si="1"/>
        <v>432274</v>
      </c>
      <c r="S25" s="39">
        <f>'Access-Abr'!N25</f>
        <v>420233</v>
      </c>
      <c r="T25" s="35">
        <f t="shared" si="2"/>
        <v>0.97214498211782341</v>
      </c>
      <c r="U25" s="34">
        <f>'Access-Abr'!O25</f>
        <v>121295.94</v>
      </c>
      <c r="V25" s="35">
        <f t="shared" si="3"/>
        <v>0.28059966595261338</v>
      </c>
      <c r="W25" s="34">
        <f>'Access-Abr'!P25</f>
        <v>121295.94</v>
      </c>
      <c r="X25" s="35">
        <f t="shared" si="4"/>
        <v>0.28059966595261338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02.301</v>
      </c>
      <c r="D26" s="31" t="str">
        <f>CONCATENATE('Access-Abr'!E26,".",'Access-Abr'!G26)</f>
        <v>0569.2004</v>
      </c>
      <c r="E26" s="32" t="str">
        <f>+'Access-Abr'!F26</f>
        <v>PRESTACAO JURISDICIONAL NA JUSTICA FEDERAL</v>
      </c>
      <c r="F26" s="32" t="str">
        <f>+'Access-Abr'!H26</f>
        <v>ASSISTENCIA MEDICA E ODONTOLOGICA AOS SERVIDORES CIVIS, EMPR</v>
      </c>
      <c r="G26" s="31" t="str">
        <f>IF('Access-Abr'!I26="1","F","S")</f>
        <v>S</v>
      </c>
      <c r="H26" s="31" t="str">
        <f>+'Access-Abr'!J26</f>
        <v>0100</v>
      </c>
      <c r="I26" s="32" t="str">
        <f>+'Access-Abr'!K26</f>
        <v>RECURSOS ORDINARIOS</v>
      </c>
      <c r="J26" s="31" t="str">
        <f>+'Access-Abr'!L26</f>
        <v>4</v>
      </c>
      <c r="K26" s="50"/>
      <c r="L26" s="50"/>
      <c r="M26" s="50"/>
      <c r="N26" s="50">
        <f t="shared" si="0"/>
        <v>0</v>
      </c>
      <c r="O26" s="50"/>
      <c r="P26" s="34">
        <f>'Access-Abr'!M26</f>
        <v>15000</v>
      </c>
      <c r="Q26" s="34"/>
      <c r="R26" s="34">
        <f t="shared" si="1"/>
        <v>15000</v>
      </c>
      <c r="S26" s="39">
        <f>'Access-Abr'!N26</f>
        <v>0</v>
      </c>
      <c r="T26" s="35">
        <f t="shared" si="2"/>
        <v>0</v>
      </c>
      <c r="U26" s="34">
        <f>'Access-Abr'!O26</f>
        <v>0</v>
      </c>
      <c r="V26" s="35">
        <f t="shared" si="3"/>
        <v>0</v>
      </c>
      <c r="W26" s="34">
        <f>'Access-Abr'!P26</f>
        <v>0</v>
      </c>
      <c r="X26" s="35">
        <f t="shared" si="4"/>
        <v>0</v>
      </c>
    </row>
    <row r="27" spans="1:24" ht="25.5" customHeight="1" x14ac:dyDescent="0.2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02.301</v>
      </c>
      <c r="D27" s="31" t="str">
        <f>CONCATENATE('Access-Abr'!E27,".",'Access-Abr'!G27)</f>
        <v>0569.2004</v>
      </c>
      <c r="E27" s="32" t="str">
        <f>+'Access-Abr'!F27</f>
        <v>PRESTACAO JURISDICIONAL NA JUSTICA FEDERAL</v>
      </c>
      <c r="F27" s="32" t="str">
        <f>+'Access-Abr'!H27</f>
        <v>ASSISTENCIA MEDICA E ODONTOLOGICA AOS SERVIDORES CIVIS, EMPR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11979420</v>
      </c>
      <c r="Q27" s="34"/>
      <c r="R27" s="34">
        <f t="shared" si="1"/>
        <v>11979420</v>
      </c>
      <c r="S27" s="39">
        <f>'Access-Abr'!N27</f>
        <v>11884083.810000001</v>
      </c>
      <c r="T27" s="35">
        <f t="shared" si="2"/>
        <v>0.99204166896227031</v>
      </c>
      <c r="U27" s="34">
        <f>'Access-Abr'!O27</f>
        <v>3240011.43</v>
      </c>
      <c r="V27" s="35">
        <f t="shared" si="3"/>
        <v>0.27046479963136782</v>
      </c>
      <c r="W27" s="34">
        <f>'Access-Abr'!P27</f>
        <v>3240011.43</v>
      </c>
      <c r="X27" s="35">
        <f t="shared" si="4"/>
        <v>0.27046479963136782</v>
      </c>
    </row>
    <row r="28" spans="1:24" ht="25.5" customHeight="1" x14ac:dyDescent="0.2">
      <c r="A28" s="31" t="str">
        <f>+'Access-Abr'!A28</f>
        <v>12104</v>
      </c>
      <c r="B28" s="32" t="str">
        <f>+'Access-Abr'!B28</f>
        <v>TRIBUNAL REGIONAL FEDERAL DA 3A. REGIAO</v>
      </c>
      <c r="C28" s="31" t="str">
        <f>CONCATENATE('Access-Abr'!C28,".",'Access-Abr'!D28)</f>
        <v>02.331</v>
      </c>
      <c r="D28" s="31" t="str">
        <f>CONCATENATE('Access-Abr'!E28,".",'Access-Abr'!G28)</f>
        <v>0569.00M1</v>
      </c>
      <c r="E28" s="32" t="str">
        <f>+'Access-Abr'!F28</f>
        <v>PRESTACAO JURISDICIONAL NA JUSTICA FEDERAL</v>
      </c>
      <c r="F28" s="32" t="str">
        <f>+'Access-Abr'!H28</f>
        <v>BENEFICIOS ASSISTENCIAIS DECORRENTES DO AUXILIO-FUNERAL E NA</v>
      </c>
      <c r="G28" s="31" t="str">
        <f>IF('Access-Abr'!I28="1","F","S")</f>
        <v>F</v>
      </c>
      <c r="H28" s="31" t="str">
        <f>+'Access-Abr'!J28</f>
        <v>0100</v>
      </c>
      <c r="I28" s="32" t="str">
        <f>+'Access-Abr'!K28</f>
        <v>RECURSOS ORDINARIOS</v>
      </c>
      <c r="J28" s="31" t="str">
        <f>+'Access-Abr'!L28</f>
        <v>3</v>
      </c>
      <c r="K28" s="50"/>
      <c r="L28" s="50"/>
      <c r="M28" s="50"/>
      <c r="N28" s="50">
        <f t="shared" si="0"/>
        <v>0</v>
      </c>
      <c r="O28" s="50"/>
      <c r="P28" s="34">
        <f>'Access-Abr'!M28</f>
        <v>21345.919999999998</v>
      </c>
      <c r="Q28" s="34"/>
      <c r="R28" s="34">
        <f t="shared" si="1"/>
        <v>21345.919999999998</v>
      </c>
      <c r="S28" s="39">
        <f>'Access-Abr'!N28</f>
        <v>21345.919999999998</v>
      </c>
      <c r="T28" s="35">
        <f t="shared" si="2"/>
        <v>1</v>
      </c>
      <c r="U28" s="34">
        <f>'Access-Abr'!O28</f>
        <v>21345.919999999998</v>
      </c>
      <c r="V28" s="35">
        <f t="shared" si="3"/>
        <v>1</v>
      </c>
      <c r="W28" s="34">
        <f>'Access-Abr'!P28</f>
        <v>21345.919999999998</v>
      </c>
      <c r="X28" s="35">
        <f t="shared" si="4"/>
        <v>1</v>
      </c>
    </row>
    <row r="29" spans="1:24" ht="25.5" customHeight="1" x14ac:dyDescent="0.2">
      <c r="A29" s="31" t="str">
        <f>+'Access-Abr'!A29</f>
        <v>12104</v>
      </c>
      <c r="B29" s="32" t="str">
        <f>+'Access-Abr'!B29</f>
        <v>TRIBUNAL REGIONAL FEDERAL DA 3A. REGIAO</v>
      </c>
      <c r="C29" s="31" t="str">
        <f>CONCATENATE('Access-Abr'!C29,".",'Access-Abr'!D29)</f>
        <v>02.331</v>
      </c>
      <c r="D29" s="31" t="str">
        <f>CONCATENATE('Access-Abr'!E29,".",'Access-Abr'!G29)</f>
        <v>0569.2010</v>
      </c>
      <c r="E29" s="32" t="str">
        <f>+'Access-Abr'!F29</f>
        <v>PRESTACAO JURISDICIONAL NA JUSTICA FEDERAL</v>
      </c>
      <c r="F29" s="32" t="str">
        <f>+'Access-Abr'!H29</f>
        <v>ASSISTENCIA PRE-ESCOLAR AOS DEPENDENTES DOS SERVIDORES CIVIS</v>
      </c>
      <c r="G29" s="31" t="str">
        <f>IF('Access-Abr'!I29="1","F","S")</f>
        <v>F</v>
      </c>
      <c r="H29" s="31" t="str">
        <f>+'Access-Abr'!J29</f>
        <v>0100</v>
      </c>
      <c r="I29" s="32" t="str">
        <f>+'Access-Abr'!K29</f>
        <v>RECURSOS ORDINARIOS</v>
      </c>
      <c r="J29" s="31" t="str">
        <f>+'Access-Abr'!L29</f>
        <v>3</v>
      </c>
      <c r="K29" s="50"/>
      <c r="L29" s="50"/>
      <c r="M29" s="50"/>
      <c r="N29" s="50">
        <f t="shared" si="0"/>
        <v>0</v>
      </c>
      <c r="O29" s="50"/>
      <c r="P29" s="34">
        <f>'Access-Abr'!M29</f>
        <v>2063448</v>
      </c>
      <c r="Q29" s="34"/>
      <c r="R29" s="34">
        <f t="shared" si="1"/>
        <v>2063448</v>
      </c>
      <c r="S29" s="39">
        <f>'Access-Abr'!N29</f>
        <v>2063448</v>
      </c>
      <c r="T29" s="35">
        <f t="shared" si="2"/>
        <v>1</v>
      </c>
      <c r="U29" s="34">
        <f>'Access-Abr'!O29</f>
        <v>685020</v>
      </c>
      <c r="V29" s="35">
        <f t="shared" si="3"/>
        <v>0.33197831978319781</v>
      </c>
      <c r="W29" s="34">
        <f>'Access-Abr'!P29</f>
        <v>685020</v>
      </c>
      <c r="X29" s="35">
        <f t="shared" si="4"/>
        <v>0.33197831978319781</v>
      </c>
    </row>
    <row r="30" spans="1:24" ht="25.5" customHeight="1" x14ac:dyDescent="0.2">
      <c r="A30" s="31" t="str">
        <f>+'Access-Abr'!A30</f>
        <v>12104</v>
      </c>
      <c r="B30" s="32" t="str">
        <f>+'Access-Abr'!B30</f>
        <v>TRIBUNAL REGIONAL FEDERAL DA 3A. REGIAO</v>
      </c>
      <c r="C30" s="31" t="str">
        <f>CONCATENATE('Access-Abr'!C30,".",'Access-Abr'!D30)</f>
        <v>02.331</v>
      </c>
      <c r="D30" s="31" t="str">
        <f>CONCATENATE('Access-Abr'!E30,".",'Access-Abr'!G30)</f>
        <v>0569.2011</v>
      </c>
      <c r="E30" s="32" t="str">
        <f>+'Access-Abr'!F30</f>
        <v>PRESTACAO JURISDICIONAL NA JUSTICA FEDERAL</v>
      </c>
      <c r="F30" s="32" t="str">
        <f>+'Access-Abr'!H30</f>
        <v>AUXILIO-TRANSPORTE AOS SERVIDORES CIVIS, EMPREGADOS E MILITA</v>
      </c>
      <c r="G30" s="31" t="str">
        <f>IF('Access-Abr'!I30="1","F","S")</f>
        <v>F</v>
      </c>
      <c r="H30" s="31" t="str">
        <f>+'Access-Abr'!J30</f>
        <v>0100</v>
      </c>
      <c r="I30" s="32" t="str">
        <f>+'Access-Abr'!K30</f>
        <v>RECURSOS ORDINARIOS</v>
      </c>
      <c r="J30" s="31" t="str">
        <f>+'Access-Abr'!L30</f>
        <v>3</v>
      </c>
      <c r="K30" s="50"/>
      <c r="L30" s="50"/>
      <c r="M30" s="50"/>
      <c r="N30" s="50">
        <f>+K30+L30-M30</f>
        <v>0</v>
      </c>
      <c r="O30" s="50"/>
      <c r="P30" s="34">
        <f>'Access-Abr'!M30</f>
        <v>1485000</v>
      </c>
      <c r="Q30" s="34"/>
      <c r="R30" s="34">
        <f>N30-O30+P30</f>
        <v>1485000</v>
      </c>
      <c r="S30" s="39">
        <f>'Access-Abr'!N30</f>
        <v>1485000</v>
      </c>
      <c r="T30" s="35">
        <f>IF(R30&gt;0,S30/R30,0)</f>
        <v>1</v>
      </c>
      <c r="U30" s="34">
        <f>'Access-Abr'!O30</f>
        <v>370303.74</v>
      </c>
      <c r="V30" s="35">
        <f>IF(R30&gt;0,U30/R30,0)</f>
        <v>0.24936278787878788</v>
      </c>
      <c r="W30" s="34">
        <f>'Access-Abr'!P30</f>
        <v>370303.74</v>
      </c>
      <c r="X30" s="35">
        <f>IF(R30&gt;0,W30/R30,0)</f>
        <v>0.24936278787878788</v>
      </c>
    </row>
    <row r="31" spans="1:24" ht="25.5" customHeight="1" x14ac:dyDescent="0.2">
      <c r="A31" s="31" t="str">
        <f>+'Access-Abr'!A31</f>
        <v>12104</v>
      </c>
      <c r="B31" s="32" t="str">
        <f>+'Access-Abr'!B31</f>
        <v>TRIBUNAL REGIONAL FEDERAL DA 3A. REGIAO</v>
      </c>
      <c r="C31" s="31" t="str">
        <f>CONCATENATE('Access-Abr'!C31,".",'Access-Abr'!D31)</f>
        <v>02.331</v>
      </c>
      <c r="D31" s="31" t="str">
        <f>CONCATENATE('Access-Abr'!E31,".",'Access-Abr'!G31)</f>
        <v>0569.2012</v>
      </c>
      <c r="E31" s="32" t="str">
        <f>+'Access-Abr'!F31</f>
        <v>PRESTACAO JURISDICIONAL NA JUSTICA FEDERAL</v>
      </c>
      <c r="F31" s="32" t="str">
        <f>+'Access-Abr'!H31</f>
        <v>AUXILIO-ALIMENTACAO AOS SERVIDORES CIVIS, EMPREGADOS E MILIT</v>
      </c>
      <c r="G31" s="31" t="str">
        <f>IF('Access-Abr'!I31="1","F","S")</f>
        <v>F</v>
      </c>
      <c r="H31" s="31" t="str">
        <f>+'Access-Abr'!J31</f>
        <v>0100</v>
      </c>
      <c r="I31" s="32" t="str">
        <f>+'Access-Abr'!K31</f>
        <v>RECURSOS ORDINARIOS</v>
      </c>
      <c r="J31" s="31" t="str">
        <f>+'Access-Abr'!L31</f>
        <v>3</v>
      </c>
      <c r="K31" s="50"/>
      <c r="L31" s="50"/>
      <c r="M31" s="50"/>
      <c r="N31" s="50">
        <f>+K31+L31-M31</f>
        <v>0</v>
      </c>
      <c r="O31" s="50"/>
      <c r="P31" s="34">
        <f>'Access-Abr'!M31</f>
        <v>19423248</v>
      </c>
      <c r="Q31" s="34"/>
      <c r="R31" s="34">
        <f>N31-O31+P31</f>
        <v>19423248</v>
      </c>
      <c r="S31" s="39">
        <f>'Access-Abr'!N31</f>
        <v>19423248</v>
      </c>
      <c r="T31" s="35">
        <f>IF(R31&gt;0,S31/R31,0)</f>
        <v>1</v>
      </c>
      <c r="U31" s="34">
        <f>'Access-Abr'!O31</f>
        <v>6507043.8499999996</v>
      </c>
      <c r="V31" s="35">
        <f>IF(R31&gt;0,U31/R31,0)</f>
        <v>0.3350131682404508</v>
      </c>
      <c r="W31" s="34">
        <f>'Access-Abr'!P31</f>
        <v>6507043.8499999996</v>
      </c>
      <c r="X31" s="35">
        <f>IF(R31&gt;0,W31/R31,0)</f>
        <v>0.3350131682404508</v>
      </c>
    </row>
    <row r="32" spans="1:24" ht="25.5" customHeight="1" x14ac:dyDescent="0.2">
      <c r="A32" s="31" t="str">
        <f>+'Access-Abr'!A32</f>
        <v>12104</v>
      </c>
      <c r="B32" s="32" t="str">
        <f>+'Access-Abr'!B32</f>
        <v>TRIBUNAL REGIONAL FEDERAL DA 3A. REGIAO</v>
      </c>
      <c r="C32" s="31" t="str">
        <f>CONCATENATE('Access-Abr'!C32,".",'Access-Abr'!D32)</f>
        <v>02.846</v>
      </c>
      <c r="D32" s="31" t="str">
        <f>CONCATENATE('Access-Abr'!E32,".",'Access-Abr'!G32)</f>
        <v>0569.09HB</v>
      </c>
      <c r="E32" s="32" t="str">
        <f>+'Access-Abr'!F32</f>
        <v>PRESTACAO JURISDICIONAL NA JUSTICA FEDERAL</v>
      </c>
      <c r="F32" s="32" t="str">
        <f>+'Access-Abr'!H32</f>
        <v>CONTRIBUICAO DA UNIAO, DE SUAS AUTARQUIAS E FUNDACOES PARA O</v>
      </c>
      <c r="G32" s="31" t="str">
        <f>IF('Access-Abr'!I32="1","F","S")</f>
        <v>F</v>
      </c>
      <c r="H32" s="31" t="str">
        <f>+'Access-Abr'!J32</f>
        <v>0100</v>
      </c>
      <c r="I32" s="32" t="str">
        <f>+'Access-Abr'!K32</f>
        <v>RECURSOS ORDINARIOS</v>
      </c>
      <c r="J32" s="31" t="str">
        <f>+'Access-Abr'!L32</f>
        <v>1</v>
      </c>
      <c r="K32" s="50"/>
      <c r="L32" s="50"/>
      <c r="M32" s="50"/>
      <c r="N32" s="50">
        <f>+K32+L32-M32</f>
        <v>0</v>
      </c>
      <c r="O32" s="50"/>
      <c r="P32" s="34">
        <f>'Access-Abr'!M32</f>
        <v>19990384.609999999</v>
      </c>
      <c r="Q32" s="34"/>
      <c r="R32" s="34">
        <f>N32-O32+P32</f>
        <v>19990384.609999999</v>
      </c>
      <c r="S32" s="39">
        <f>'Access-Abr'!N32</f>
        <v>19990384.609999999</v>
      </c>
      <c r="T32" s="35">
        <f>IF(R32&gt;0,S32/R32,0)</f>
        <v>1</v>
      </c>
      <c r="U32" s="34">
        <f>'Access-Abr'!O32</f>
        <v>19990384.609999999</v>
      </c>
      <c r="V32" s="35">
        <f>IF(R32&gt;0,U32/R32,0)</f>
        <v>1</v>
      </c>
      <c r="W32" s="34">
        <f>'Access-Abr'!P32</f>
        <v>19990384.609999999</v>
      </c>
      <c r="X32" s="35">
        <f>IF(R32&gt;0,W32/R32,0)</f>
        <v>1</v>
      </c>
    </row>
    <row r="33" spans="1:24" ht="25.5" customHeight="1" thickBot="1" x14ac:dyDescent="0.25">
      <c r="A33" s="31" t="str">
        <f>+'Access-Abr'!A33</f>
        <v>12104</v>
      </c>
      <c r="B33" s="32" t="str">
        <f>+'Access-Abr'!B33</f>
        <v>TRIBUNAL REGIONAL FEDERAL DA 3A. REGIAO</v>
      </c>
      <c r="C33" s="31" t="str">
        <f>CONCATENATE('Access-Abr'!C33,".",'Access-Abr'!D33)</f>
        <v>09.272</v>
      </c>
      <c r="D33" s="31" t="str">
        <f>CONCATENATE('Access-Abr'!E33,".",'Access-Abr'!G33)</f>
        <v>0089.0181</v>
      </c>
      <c r="E33" s="32" t="str">
        <f>+'Access-Abr'!F33</f>
        <v>PREVIDENCIA DE INATIVOS E PENSIONISTAS DA UNIAO</v>
      </c>
      <c r="F33" s="32" t="str">
        <f>+'Access-Abr'!H33</f>
        <v>APOSENTADORIAS E PENSOES - SERVIDORES CIVIS</v>
      </c>
      <c r="G33" s="31" t="str">
        <f>IF('Access-Abr'!I33="1","F","S")</f>
        <v>S</v>
      </c>
      <c r="H33" s="31" t="str">
        <f>+'Access-Abr'!J33</f>
        <v>0169</v>
      </c>
      <c r="I33" s="32" t="str">
        <f>+'Access-Abr'!K33</f>
        <v>CONTRIB.PATRONAL P/PLANO DE SEGURID.SOC.SERV.</v>
      </c>
      <c r="J33" s="31" t="str">
        <f>+'Access-Abr'!L33</f>
        <v>1</v>
      </c>
      <c r="K33" s="50"/>
      <c r="L33" s="50"/>
      <c r="M33" s="50"/>
      <c r="N33" s="50">
        <f>+K33+L33-M33</f>
        <v>0</v>
      </c>
      <c r="O33" s="50"/>
      <c r="P33" s="34">
        <f>'Access-Abr'!M33</f>
        <v>33977229.509999998</v>
      </c>
      <c r="Q33" s="34"/>
      <c r="R33" s="34">
        <f>N33-O33+P33</f>
        <v>33977229.509999998</v>
      </c>
      <c r="S33" s="39">
        <f>'Access-Abr'!N33</f>
        <v>33977229.509999998</v>
      </c>
      <c r="T33" s="35">
        <f>IF(R33&gt;0,S33/R33,0)</f>
        <v>1</v>
      </c>
      <c r="U33" s="34">
        <f>'Access-Abr'!O33</f>
        <v>33977229.509999998</v>
      </c>
      <c r="V33" s="35">
        <f>IF(R33&gt;0,U33/R33,0)</f>
        <v>1</v>
      </c>
      <c r="W33" s="34">
        <f>'Access-Abr'!P33</f>
        <v>33657367.270000003</v>
      </c>
      <c r="X33" s="35">
        <f>IF(R33&gt;0,W33/R33,0)</f>
        <v>0.99058598230012085</v>
      </c>
    </row>
    <row r="34" spans="1:24" ht="25.5" customHeight="1" thickBot="1" x14ac:dyDescent="0.25">
      <c r="A34" s="75" t="s">
        <v>113</v>
      </c>
      <c r="B34" s="76"/>
      <c r="C34" s="76"/>
      <c r="D34" s="76"/>
      <c r="E34" s="76"/>
      <c r="F34" s="76"/>
      <c r="G34" s="76"/>
      <c r="H34" s="76"/>
      <c r="I34" s="7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293795763.41999996</v>
      </c>
      <c r="Q34" s="52">
        <f>SUM(Q10:Q33)</f>
        <v>0</v>
      </c>
      <c r="R34" s="52">
        <f>SUM(R10:R33)</f>
        <v>293795763.41999996</v>
      </c>
      <c r="S34" s="52">
        <f>SUM(S10:S33)</f>
        <v>260052304.14999998</v>
      </c>
      <c r="T34" s="43">
        <f t="shared" si="2"/>
        <v>0.88514654235581491</v>
      </c>
      <c r="U34" s="52">
        <f>SUM(U10:U33)</f>
        <v>205381236.69</v>
      </c>
      <c r="V34" s="43">
        <f t="shared" si="3"/>
        <v>0.69906126044572769</v>
      </c>
      <c r="W34" s="52">
        <f>SUM(W10:W33)</f>
        <v>201329489.20000002</v>
      </c>
      <c r="X34" s="43">
        <f t="shared" si="4"/>
        <v>0.68527022601134846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D8:D9"/>
    <mergeCell ref="E8:F8"/>
    <mergeCell ref="G8:G9"/>
    <mergeCell ref="H8:I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N38" sqref="N38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75" t="s">
        <v>113</v>
      </c>
      <c r="B34" s="76"/>
      <c r="C34" s="76"/>
      <c r="D34" s="76"/>
      <c r="E34" s="76"/>
      <c r="F34" s="76"/>
      <c r="G34" s="76"/>
      <c r="H34" s="76"/>
      <c r="I34" s="7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N38" sqref="N38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75" t="s">
        <v>113</v>
      </c>
      <c r="B34" s="76"/>
      <c r="C34" s="76"/>
      <c r="D34" s="76"/>
      <c r="E34" s="76"/>
      <c r="F34" s="76"/>
      <c r="G34" s="76"/>
      <c r="H34" s="76"/>
      <c r="I34" s="76"/>
      <c r="J34" s="77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N38" sqref="N3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75" t="s">
        <v>113</v>
      </c>
      <c r="B36" s="76"/>
      <c r="C36" s="76"/>
      <c r="D36" s="76"/>
      <c r="E36" s="76"/>
      <c r="F36" s="76"/>
      <c r="G36" s="76"/>
      <c r="H36" s="76"/>
      <c r="I36" s="7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  <mergeCell ref="A36:J36"/>
    <mergeCell ref="N7:N8"/>
    <mergeCell ref="O7:O8"/>
    <mergeCell ref="P7:Q7"/>
    <mergeCell ref="R7:R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C16" zoomScale="65" zoomScaleNormal="75" zoomScaleSheetLayoutView="65" workbookViewId="0">
      <selection activeCell="N38" sqref="N38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75" t="s">
        <v>113</v>
      </c>
      <c r="B35" s="76"/>
      <c r="C35" s="76"/>
      <c r="D35" s="76"/>
      <c r="E35" s="76"/>
      <c r="F35" s="76"/>
      <c r="G35" s="76"/>
      <c r="H35" s="76"/>
      <c r="I35" s="76"/>
      <c r="J35" s="77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114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115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35:J35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N38" sqref="N38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2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0" t="s">
        <v>85</v>
      </c>
      <c r="B7" s="83"/>
      <c r="C7" s="83"/>
      <c r="D7" s="83"/>
      <c r="E7" s="83"/>
      <c r="F7" s="83"/>
      <c r="G7" s="83"/>
      <c r="H7" s="83"/>
      <c r="I7" s="83"/>
      <c r="J7" s="81"/>
      <c r="K7" s="78" t="s">
        <v>3</v>
      </c>
      <c r="L7" s="75" t="s">
        <v>86</v>
      </c>
      <c r="M7" s="77"/>
      <c r="N7" s="78" t="s">
        <v>87</v>
      </c>
      <c r="O7" s="78" t="s">
        <v>88</v>
      </c>
      <c r="P7" s="80" t="s">
        <v>89</v>
      </c>
      <c r="Q7" s="81"/>
      <c r="R7" s="78" t="s">
        <v>6</v>
      </c>
      <c r="S7" s="80" t="s">
        <v>90</v>
      </c>
      <c r="T7" s="83"/>
      <c r="U7" s="83"/>
      <c r="V7" s="83"/>
      <c r="W7" s="83"/>
      <c r="X7" s="81"/>
    </row>
    <row r="8" spans="1:24" ht="25.5" customHeight="1" x14ac:dyDescent="0.2">
      <c r="A8" s="86" t="s">
        <v>23</v>
      </c>
      <c r="B8" s="87"/>
      <c r="C8" s="84" t="s">
        <v>91</v>
      </c>
      <c r="D8" s="84" t="s">
        <v>92</v>
      </c>
      <c r="E8" s="88" t="s">
        <v>93</v>
      </c>
      <c r="F8" s="89"/>
      <c r="G8" s="84" t="s">
        <v>0</v>
      </c>
      <c r="H8" s="90" t="s">
        <v>2</v>
      </c>
      <c r="I8" s="91"/>
      <c r="J8" s="84" t="s">
        <v>1</v>
      </c>
      <c r="K8" s="79"/>
      <c r="L8" s="12" t="s">
        <v>94</v>
      </c>
      <c r="M8" s="12" t="s">
        <v>95</v>
      </c>
      <c r="N8" s="79"/>
      <c r="O8" s="79"/>
      <c r="P8" s="14" t="s">
        <v>4</v>
      </c>
      <c r="Q8" s="14" t="s">
        <v>5</v>
      </c>
      <c r="R8" s="79"/>
      <c r="S8" s="13" t="s">
        <v>7</v>
      </c>
      <c r="T8" s="15" t="s">
        <v>8</v>
      </c>
      <c r="U8" s="13" t="s">
        <v>9</v>
      </c>
      <c r="V8" s="16" t="s">
        <v>8</v>
      </c>
      <c r="W8" s="17" t="s">
        <v>151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5"/>
      <c r="D9" s="85"/>
      <c r="E9" s="19" t="s">
        <v>98</v>
      </c>
      <c r="F9" s="19" t="s">
        <v>99</v>
      </c>
      <c r="G9" s="85"/>
      <c r="H9" s="19" t="s">
        <v>96</v>
      </c>
      <c r="I9" s="19" t="s">
        <v>97</v>
      </c>
      <c r="J9" s="85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75" t="s">
        <v>113</v>
      </c>
      <c r="B36" s="76"/>
      <c r="C36" s="76"/>
      <c r="D36" s="76"/>
      <c r="E36" s="76"/>
      <c r="F36" s="76"/>
      <c r="G36" s="76"/>
      <c r="H36" s="76"/>
      <c r="I36" s="76"/>
      <c r="J36" s="77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150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2018-03-20T16:16:06Z</dcterms:modified>
</cp:coreProperties>
</file>