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Jun" sheetId="1" r:id="rId1"/>
  </sheets>
  <externalReferences>
    <externalReference r:id="rId2"/>
  </externalReferences>
  <definedNames>
    <definedName name="_xlnm.Print_Area" localSheetId="0">Jun!$A$1:$X$30</definedName>
  </definedNames>
  <calcPr calcId="144525"/>
</workbook>
</file>

<file path=xl/calcChain.xml><?xml version="1.0" encoding="utf-8"?>
<calcChain xmlns="http://schemas.openxmlformats.org/spreadsheetml/2006/main">
  <c r="V36" i="1" l="1"/>
  <c r="S36" i="1"/>
  <c r="P36" i="1"/>
  <c r="W35" i="1"/>
  <c r="U35" i="1"/>
  <c r="S35" i="1"/>
  <c r="R35" i="1"/>
  <c r="P35" i="1"/>
  <c r="W32" i="1"/>
  <c r="W36" i="1" s="1"/>
  <c r="U32" i="1"/>
  <c r="U36" i="1" s="1"/>
  <c r="S32" i="1"/>
  <c r="R32" i="1"/>
  <c r="R36" i="1" s="1"/>
  <c r="P32" i="1"/>
  <c r="Q28" i="1"/>
  <c r="W27" i="1"/>
  <c r="U27" i="1"/>
  <c r="S27" i="1"/>
  <c r="R27" i="1"/>
  <c r="X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X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T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W31" i="1" s="1"/>
  <c r="W33" i="1" s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8" i="1" s="1"/>
  <c r="U10" i="1"/>
  <c r="U28" i="1" s="1"/>
  <c r="S10" i="1"/>
  <c r="S31" i="1" s="1"/>
  <c r="S33" i="1" s="1"/>
  <c r="P10" i="1"/>
  <c r="P28" i="1" s="1"/>
  <c r="N10" i="1"/>
  <c r="J10" i="1"/>
  <c r="I10" i="1"/>
  <c r="H10" i="1"/>
  <c r="G10" i="1"/>
  <c r="F10" i="1"/>
  <c r="E10" i="1"/>
  <c r="D10" i="1"/>
  <c r="C10" i="1"/>
  <c r="B10" i="1"/>
  <c r="A10" i="1"/>
  <c r="X17" i="1" l="1"/>
  <c r="T17" i="1"/>
  <c r="V17" i="1"/>
  <c r="X16" i="1"/>
  <c r="T16" i="1"/>
  <c r="V16" i="1"/>
  <c r="X21" i="1"/>
  <c r="V21" i="1"/>
  <c r="T21" i="1"/>
  <c r="V22" i="1"/>
  <c r="X22" i="1"/>
  <c r="T22" i="1"/>
  <c r="V26" i="1"/>
  <c r="X26" i="1"/>
  <c r="T26" i="1"/>
  <c r="X24" i="1"/>
  <c r="T24" i="1"/>
  <c r="V24" i="1"/>
  <c r="X20" i="1"/>
  <c r="T20" i="1"/>
  <c r="V20" i="1"/>
  <c r="X25" i="1"/>
  <c r="T25" i="1"/>
  <c r="V25" i="1"/>
  <c r="X12" i="1"/>
  <c r="V12" i="1"/>
  <c r="T12" i="1"/>
  <c r="V18" i="1"/>
  <c r="X18" i="1"/>
  <c r="T18" i="1"/>
  <c r="T13" i="1"/>
  <c r="V13" i="1"/>
  <c r="X13" i="1"/>
  <c r="V14" i="1"/>
  <c r="X14" i="1"/>
  <c r="T14" i="1"/>
  <c r="V23" i="1"/>
  <c r="V27" i="1"/>
  <c r="R10" i="1"/>
  <c r="T11" i="1"/>
  <c r="X11" i="1"/>
  <c r="X15" i="1"/>
  <c r="T19" i="1"/>
  <c r="X19" i="1"/>
  <c r="T23" i="1"/>
  <c r="T27" i="1"/>
  <c r="S28" i="1"/>
  <c r="V15" i="1"/>
  <c r="P31" i="1"/>
  <c r="P33" i="1" s="1"/>
  <c r="U31" i="1"/>
  <c r="U33" i="1" s="1"/>
  <c r="R31" i="1" l="1"/>
  <c r="R33" i="1" s="1"/>
  <c r="R28" i="1"/>
  <c r="X10" i="1"/>
  <c r="T10" i="1"/>
  <c r="V10" i="1"/>
  <c r="V28" i="1" l="1"/>
  <c r="X28" i="1"/>
  <c r="T28" i="1"/>
</calcChain>
</file>

<file path=xl/sharedStrings.xml><?xml version="1.0" encoding="utf-8"?>
<sst xmlns="http://schemas.openxmlformats.org/spreadsheetml/2006/main" count="60" uniqueCount="55">
  <si>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</si>
  <si>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</si>
  <si>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</si>
  <si>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</si>
  <si>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</si>
  <si>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</si>
  <si>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</si>
  <si>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</si>
  <si>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</si>
  <si>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</si>
  <si>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</si>
  <si>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</si>
  <si>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</si>
  <si>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</si>
  <si>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</si>
  <si>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</si>
  <si>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</si>
  <si>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</si>
  <si>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</si>
  <si>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</si>
  <si>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</si>
  <si>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</si>
  <si>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</si>
  <si>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</si>
  <si>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</si>
  <si>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</si>
  <si>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</si>
  <si>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</si>
  <si>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</si>
  <si>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</si>
  <si>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</si>
  <si>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</si>
  <si>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</si>
  <si>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</si>
  <si>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</si>
  <si>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</si>
  <si>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</si>
  <si>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</si>
  <si>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</si>
  <si>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</si>
  <si>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</si>
  <si>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</si>
  <si>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</si>
  <si>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</si>
  <si>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</si>
  <si>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</si>
  <si>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</si>
  <si>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</si>
  <si>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</si>
  <si>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</si>
  <si>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</si>
  <si>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Soma total</t>
  </si>
  <si>
    <t>Tes. Gerencial</t>
  </si>
  <si>
    <t>Diferença</t>
  </si>
  <si>
    <t>CONOR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</si>
</sst>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6" fontId="3" fillId="2" borderId="4" xfId="5" applyNumberFormat="1" applyFont="1" applyFill="1" applyBorder="1" applyAlignment="1">
      <alignment horizontal="right" vertical="center"/>
    </xf>
    <xf numFmtId="9" fontId="3" fillId="0" borderId="4" xfId="2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0" fontId="3" fillId="0" borderId="24" xfId="3" applyNumberFormat="1" applyFont="1" applyFill="1" applyBorder="1" applyAlignment="1">
      <alignment horizontal="left" vertical="center" wrapText="1"/>
    </xf>
    <xf numFmtId="0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6" fontId="3" fillId="2" borderId="24" xfId="5" applyNumberFormat="1" applyFont="1" applyFill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2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40" fontId="6" fillId="0" borderId="0" xfId="0" applyNumberFormat="1" applyFont="1" applyAlignment="1">
      <alignment shrinkToFit="1"/>
    </xf>
    <xf numFmtId="40" fontId="0" fillId="0" borderId="0" xfId="0" applyNumberFormat="1" applyAlignment="1">
      <alignment shrinkToFit="1"/>
    </xf>
    <xf numFmtId="43" fontId="0" fillId="0" borderId="0" xfId="1" applyFont="1" applyFill="1"/>
    <xf numFmtId="10" fontId="0" fillId="0" borderId="0" xfId="0" applyNumberFormat="1" applyFill="1"/>
    <xf numFmtId="40" fontId="0" fillId="0" borderId="0" xfId="1" applyNumberFormat="1" applyFont="1" applyFill="1"/>
    <xf numFmtId="40" fontId="0" fillId="0" borderId="0" xfId="0" applyNumberFormat="1" applyFill="1"/>
  </cellXfs>
  <cellStyles count="12">
    <cellStyle name="Normal" xfId="0" builtinId="0"/>
    <cellStyle name="Normal 2" xfId="6"/>
    <cellStyle name="Normal 2 8" xfId="3"/>
    <cellStyle name="Normal 3" xfId="7"/>
    <cellStyle name="Normal 4" xfId="8"/>
    <cellStyle name="Normal 5" xfId="9"/>
    <cellStyle name="Porcentagem 11" xfId="10"/>
    <cellStyle name="Porcentagem 11 2" xfId="2"/>
    <cellStyle name="Porcentagem 2" xfId="4"/>
    <cellStyle name="Vírgula" xfId="1" builtinId="3"/>
    <cellStyle name="Vírgula 2" xfId="5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4492136</v>
          </cell>
          <cell r="N11">
            <v>61224.19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53533613</v>
          </cell>
          <cell r="N12">
            <v>38497448.689999998</v>
          </cell>
          <cell r="O12">
            <v>16143187.439999999</v>
          </cell>
          <cell r="P12">
            <v>13988736.689999999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7243081</v>
          </cell>
          <cell r="N13">
            <v>7159159.6799999997</v>
          </cell>
          <cell r="O13">
            <v>3602818.33</v>
          </cell>
          <cell r="P13">
            <v>3295980.4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3394236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5109000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15PC</v>
          </cell>
          <cell r="H16" t="str">
            <v>AQUISICAO DE IMOVEIS PARA FUNCIONAMENTO DO TRF3 DA 3. REGIAO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5</v>
          </cell>
          <cell r="M16">
            <v>9000000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196076256.91999999</v>
          </cell>
          <cell r="N17">
            <v>196076256.91999999</v>
          </cell>
          <cell r="O17">
            <v>196053954.18000001</v>
          </cell>
          <cell r="P17">
            <v>194395715.84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2442858</v>
          </cell>
          <cell r="N18">
            <v>1201917.58</v>
          </cell>
          <cell r="O18">
            <v>1119984.58</v>
          </cell>
          <cell r="P18">
            <v>1119984.58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803039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126</v>
          </cell>
          <cell r="E20" t="str">
            <v>0569</v>
          </cell>
          <cell r="F20" t="str">
            <v>PRESTACAO JURISDICIONAL NA JUSTICA FEDERAL</v>
          </cell>
          <cell r="G20" t="str">
            <v>151W</v>
          </cell>
          <cell r="H20" t="str">
            <v>DESENVOLVIMENTO E IMPLANTACAO DO SISTEMA PROCESSO JUDICIAL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858773</v>
          </cell>
          <cell r="N20">
            <v>594734</v>
          </cell>
          <cell r="O20">
            <v>180032</v>
          </cell>
          <cell r="P20">
            <v>177617.92000000001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131</v>
          </cell>
          <cell r="E21" t="str">
            <v>0569</v>
          </cell>
          <cell r="F21" t="str">
            <v>PRESTACAO JURISDICIONAL NA JUSTICA FEDERAL</v>
          </cell>
          <cell r="G21" t="str">
            <v>2549</v>
          </cell>
          <cell r="H21" t="str">
            <v>COMUNICACAO E DIVULGACAO INSTITUCIONAL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560609</v>
          </cell>
          <cell r="N21">
            <v>483456.48</v>
          </cell>
          <cell r="O21">
            <v>208813.55</v>
          </cell>
          <cell r="P21">
            <v>167050.84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15000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0569</v>
          </cell>
          <cell r="F23" t="str">
            <v>PRESTACAO JURISDICIONAL NA JUSTICA FEDERAL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12294825</v>
          </cell>
          <cell r="N23">
            <v>7893400</v>
          </cell>
          <cell r="O23">
            <v>5059359.78</v>
          </cell>
          <cell r="P23">
            <v>5059359.78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331</v>
          </cell>
          <cell r="E24" t="str">
            <v>0569</v>
          </cell>
          <cell r="F24" t="str">
            <v>PRESTACAO JURISDICIONAL NA JUSTICA FEDERAL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23379489.66</v>
          </cell>
          <cell r="N24">
            <v>23011179.66</v>
          </cell>
          <cell r="O24">
            <v>11179506.439999999</v>
          </cell>
          <cell r="P24">
            <v>11179506.439999999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0569</v>
          </cell>
          <cell r="F25" t="str">
            <v>PRESTACAO JURISDICIONAL NA JUSTICA FEDERAL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31875497.390000001</v>
          </cell>
          <cell r="N25">
            <v>31875497.390000001</v>
          </cell>
          <cell r="O25">
            <v>31875497.390000001</v>
          </cell>
          <cell r="P25">
            <v>31875497.390000001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CONTRIB.PATRONAL P/PLANO DE SEGURID.SOC.SERV.</v>
          </cell>
          <cell r="L26" t="str">
            <v>1</v>
          </cell>
          <cell r="M26">
            <v>56953427.189999998</v>
          </cell>
          <cell r="N26">
            <v>56953427.189999998</v>
          </cell>
          <cell r="O26">
            <v>56940697.140000001</v>
          </cell>
          <cell r="P26">
            <v>56411421.140000001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18684</v>
          </cell>
          <cell r="N27">
            <v>18684</v>
          </cell>
          <cell r="O27">
            <v>8878.99</v>
          </cell>
          <cell r="P27">
            <v>8878.99</v>
          </cell>
        </row>
        <row r="29">
          <cell r="M29">
            <v>408065525.15999997</v>
          </cell>
          <cell r="N29">
            <v>363841385.77999997</v>
          </cell>
          <cell r="O29">
            <v>322372729.82000005</v>
          </cell>
          <cell r="P29">
            <v>317679750.00999999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tabSelected="1" view="pageBreakPreview" zoomScale="85" zoomScaleNormal="100" zoomScaleSheetLayoutView="85" workbookViewId="0"/>
  </sheetViews>
  <sheetFormatPr defaultRowHeight="25.5" customHeight="1" x14ac:dyDescent="0.2"/>
  <cols>
    <col min="1" max="1" width="15.28515625" style="64" customWidth="1"/>
    <col min="2" max="2" width="39" style="64" customWidth="1"/>
    <col min="3" max="3" width="11.85546875" style="64" customWidth="1"/>
    <col min="4" max="4" width="19.28515625" style="64" customWidth="1"/>
    <col min="5" max="5" width="44.7109375" style="64" customWidth="1"/>
    <col min="6" max="6" width="61.5703125" style="64" customWidth="1"/>
    <col min="7" max="7" width="8.140625" style="65" customWidth="1"/>
    <col min="8" max="8" width="9.140625" style="65"/>
    <col min="9" max="9" width="36" style="65" customWidth="1"/>
    <col min="10" max="10" width="9.140625" style="65"/>
    <col min="11" max="11" width="13.28515625" style="65" customWidth="1"/>
    <col min="12" max="12" width="12" style="65" customWidth="1"/>
    <col min="13" max="13" width="13.85546875" style="65" customWidth="1"/>
    <col min="14" max="14" width="11.140625" style="65" customWidth="1"/>
    <col min="15" max="15" width="15.85546875" style="65" customWidth="1"/>
    <col min="16" max="16" width="13.5703125" style="69" customWidth="1"/>
    <col min="17" max="17" width="11" style="65" customWidth="1"/>
    <col min="18" max="18" width="13" style="69" customWidth="1"/>
    <col min="19" max="19" width="14" style="65" customWidth="1"/>
    <col min="20" max="20" width="9.28515625" style="69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43252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+'[1]Access-Jun'!A10</f>
        <v>12104</v>
      </c>
      <c r="B10" s="39" t="str">
        <f>+'[1]Access-Jun'!B10</f>
        <v>TRIBUNAL REGIONAL FEDERAL DA 3A. REGIAO</v>
      </c>
      <c r="C10" s="40" t="str">
        <f>CONCATENATE('[1]Access-Jun'!C10,".",'[1]Access-Jun'!D10)</f>
        <v>02.061</v>
      </c>
      <c r="D10" s="40" t="str">
        <f>CONCATENATE('[1]Access-Jun'!E10,".",'[1]Access-Jun'!G10)</f>
        <v>0569.4224</v>
      </c>
      <c r="E10" s="39" t="str">
        <f>+'[1]Access-Jun'!F10</f>
        <v>PRESTACAO JURISDICIONAL NA JUSTICA FEDERAL</v>
      </c>
      <c r="F10" s="41" t="str">
        <f>+'[1]Access-Jun'!H10</f>
        <v>ASSISTENCIA JURIDICA A PESSOAS CARENTES</v>
      </c>
      <c r="G10" s="38" t="str">
        <f>IF('[1]Access-Jun'!I10="1","F","S")</f>
        <v>F</v>
      </c>
      <c r="H10" s="38" t="str">
        <f>+'[1]Access-Jun'!J10</f>
        <v>0100</v>
      </c>
      <c r="I10" s="42" t="str">
        <f>+'[1]Access-Jun'!K10</f>
        <v>RECURSOS ORDINARIOS</v>
      </c>
      <c r="J10" s="38" t="str">
        <f>+'[1]Access-Jun'!L10</f>
        <v>3</v>
      </c>
      <c r="K10" s="43"/>
      <c r="L10" s="44"/>
      <c r="M10" s="44"/>
      <c r="N10" s="45">
        <f>+K10+L10-M10</f>
        <v>0</v>
      </c>
      <c r="O10" s="43"/>
      <c r="P10" s="46">
        <f>'[1]Access-Jun'!M10</f>
        <v>15000</v>
      </c>
      <c r="Q10" s="46"/>
      <c r="R10" s="46">
        <f>N10-O10+P10</f>
        <v>15000</v>
      </c>
      <c r="S10" s="47">
        <f>'[1]Access-Jun'!N10</f>
        <v>15000</v>
      </c>
      <c r="T10" s="48">
        <f>IF(R10&gt;0,S10/R10,0)</f>
        <v>1</v>
      </c>
      <c r="U10" s="46">
        <f>'[1]Access-Jun'!O10</f>
        <v>0</v>
      </c>
      <c r="V10" s="49">
        <f>IF(R10&gt;0,U10/R10,0)</f>
        <v>0</v>
      </c>
      <c r="W10" s="46">
        <f>'[1]Access-Jun'!P10</f>
        <v>0</v>
      </c>
      <c r="X10" s="49">
        <f>IF(R10&gt;0,W10/R10,0)</f>
        <v>0</v>
      </c>
    </row>
    <row r="11" spans="1:24" ht="25.5" customHeight="1" x14ac:dyDescent="0.2">
      <c r="A11" s="50" t="str">
        <f>+'[1]Access-Jun'!A11</f>
        <v>12104</v>
      </c>
      <c r="B11" s="51" t="str">
        <f>+'[1]Access-Jun'!B11</f>
        <v>TRIBUNAL REGIONAL FEDERAL DA 3A. REGIAO</v>
      </c>
      <c r="C11" s="50" t="str">
        <f>CONCATENATE('[1]Access-Jun'!C11,".",'[1]Access-Jun'!D11)</f>
        <v>02.061</v>
      </c>
      <c r="D11" s="50" t="str">
        <f>CONCATENATE('[1]Access-Jun'!E11,".",'[1]Access-Jun'!G11)</f>
        <v>0569.4257</v>
      </c>
      <c r="E11" s="51" t="str">
        <f>+'[1]Access-Jun'!F11</f>
        <v>PRESTACAO JURISDICIONAL NA JUSTICA FEDERAL</v>
      </c>
      <c r="F11" s="52" t="str">
        <f>+'[1]Access-Jun'!H11</f>
        <v>JULGAMENTO DE CAUSAS NA JUSTICA FEDERAL</v>
      </c>
      <c r="G11" s="50" t="str">
        <f>IF('[1]Access-Jun'!I11="1","F","S")</f>
        <v>F</v>
      </c>
      <c r="H11" s="50" t="str">
        <f>+'[1]Access-Jun'!J11</f>
        <v>0100</v>
      </c>
      <c r="I11" s="51" t="str">
        <f>+'[1]Access-Jun'!K11</f>
        <v>RECURSOS ORDINARIOS</v>
      </c>
      <c r="J11" s="50" t="str">
        <f>+'[1]Access-Jun'!L11</f>
        <v>4</v>
      </c>
      <c r="K11" s="53"/>
      <c r="L11" s="53"/>
      <c r="M11" s="53"/>
      <c r="N11" s="54">
        <f t="shared" ref="N11:N27" si="0">+K11+L11-M11</f>
        <v>0</v>
      </c>
      <c r="O11" s="53"/>
      <c r="P11" s="55">
        <f>'[1]Access-Jun'!M11</f>
        <v>4492136</v>
      </c>
      <c r="Q11" s="55"/>
      <c r="R11" s="55">
        <f t="shared" ref="R11:R27" si="1">N11-O11+P11</f>
        <v>4492136</v>
      </c>
      <c r="S11" s="56">
        <f>'[1]Access-Jun'!N11</f>
        <v>61224.19</v>
      </c>
      <c r="T11" s="57">
        <f t="shared" ref="T11:T28" si="2">IF(R11&gt;0,S11/R11,0)</f>
        <v>1.3629193328073773E-2</v>
      </c>
      <c r="U11" s="55">
        <f>'[1]Access-Jun'!O11</f>
        <v>0</v>
      </c>
      <c r="V11" s="57">
        <f t="shared" ref="V11:V28" si="3">IF(R11&gt;0,U11/R11,0)</f>
        <v>0</v>
      </c>
      <c r="W11" s="55">
        <f>'[1]Access-Jun'!P11</f>
        <v>0</v>
      </c>
      <c r="X11" s="57">
        <f t="shared" ref="X11:X28" si="4">IF(R11&gt;0,W11/R11,0)</f>
        <v>0</v>
      </c>
    </row>
    <row r="12" spans="1:24" ht="25.5" customHeight="1" x14ac:dyDescent="0.2">
      <c r="A12" s="50" t="str">
        <f>+'[1]Access-Jun'!A12</f>
        <v>12104</v>
      </c>
      <c r="B12" s="51" t="str">
        <f>+'[1]Access-Jun'!B12</f>
        <v>TRIBUNAL REGIONAL FEDERAL DA 3A. REGIAO</v>
      </c>
      <c r="C12" s="50" t="str">
        <f>CONCATENATE('[1]Access-Jun'!C12,".",'[1]Access-Jun'!D12)</f>
        <v>02.061</v>
      </c>
      <c r="D12" s="50" t="str">
        <f>CONCATENATE('[1]Access-Jun'!E12,".",'[1]Access-Jun'!G12)</f>
        <v>0569.4257</v>
      </c>
      <c r="E12" s="51" t="str">
        <f>+'[1]Access-Jun'!F12</f>
        <v>PRESTACAO JURISDICIONAL NA JUSTICA FEDERAL</v>
      </c>
      <c r="F12" s="51" t="str">
        <f>+'[1]Access-Jun'!H12</f>
        <v>JULGAMENTO DE CAUSAS NA JUSTICA FEDERAL</v>
      </c>
      <c r="G12" s="50" t="str">
        <f>IF('[1]Access-Jun'!I12="1","F","S")</f>
        <v>F</v>
      </c>
      <c r="H12" s="50" t="str">
        <f>+'[1]Access-Jun'!J12</f>
        <v>0100</v>
      </c>
      <c r="I12" s="51" t="str">
        <f>+'[1]Access-Jun'!K12</f>
        <v>RECURSOS ORDINARIOS</v>
      </c>
      <c r="J12" s="50" t="str">
        <f>+'[1]Access-Jun'!L12</f>
        <v>3</v>
      </c>
      <c r="K12" s="55"/>
      <c r="L12" s="55"/>
      <c r="M12" s="55"/>
      <c r="N12" s="53">
        <f t="shared" si="0"/>
        <v>0</v>
      </c>
      <c r="O12" s="55"/>
      <c r="P12" s="55">
        <f>'[1]Access-Jun'!M12</f>
        <v>53533613</v>
      </c>
      <c r="Q12" s="55"/>
      <c r="R12" s="55">
        <f t="shared" si="1"/>
        <v>53533613</v>
      </c>
      <c r="S12" s="56">
        <f>'[1]Access-Jun'!N12</f>
        <v>38497448.689999998</v>
      </c>
      <c r="T12" s="57">
        <f t="shared" si="2"/>
        <v>0.7191266670157308</v>
      </c>
      <c r="U12" s="55">
        <f>'[1]Access-Jun'!O12</f>
        <v>16143187.439999999</v>
      </c>
      <c r="V12" s="57">
        <f t="shared" si="3"/>
        <v>0.3015523618777608</v>
      </c>
      <c r="W12" s="55">
        <f>'[1]Access-Jun'!P12</f>
        <v>13988736.689999999</v>
      </c>
      <c r="X12" s="57">
        <f t="shared" si="4"/>
        <v>0.26130753943321555</v>
      </c>
    </row>
    <row r="13" spans="1:24" ht="25.5" customHeight="1" x14ac:dyDescent="0.2">
      <c r="A13" s="50" t="str">
        <f>+'[1]Access-Jun'!A13</f>
        <v>12104</v>
      </c>
      <c r="B13" s="51" t="str">
        <f>+'[1]Access-Jun'!B13</f>
        <v>TRIBUNAL REGIONAL FEDERAL DA 3A. REGIAO</v>
      </c>
      <c r="C13" s="50" t="str">
        <f>CONCATENATE('[1]Access-Jun'!C13,".",'[1]Access-Jun'!D13)</f>
        <v>02.061</v>
      </c>
      <c r="D13" s="50" t="str">
        <f>CONCATENATE('[1]Access-Jun'!E13,".",'[1]Access-Jun'!G13)</f>
        <v>0569.4257</v>
      </c>
      <c r="E13" s="51" t="str">
        <f>+'[1]Access-Jun'!F13</f>
        <v>PRESTACAO JURISDICIONAL NA JUSTICA FEDERAL</v>
      </c>
      <c r="F13" s="51" t="str">
        <f>+'[1]Access-Jun'!H13</f>
        <v>JULGAMENTO DE CAUSAS NA JUSTICA FEDERAL</v>
      </c>
      <c r="G13" s="50" t="str">
        <f>IF('[1]Access-Jun'!I13="1","F","S")</f>
        <v>F</v>
      </c>
      <c r="H13" s="50" t="str">
        <f>+'[1]Access-Jun'!J13</f>
        <v>0127</v>
      </c>
      <c r="I13" s="51" t="str">
        <f>+'[1]Access-Jun'!K13</f>
        <v>CUSTAS E EMOLUMENTOS - PODER JUDICIARIO</v>
      </c>
      <c r="J13" s="50" t="str">
        <f>+'[1]Access-Jun'!L13</f>
        <v>3</v>
      </c>
      <c r="K13" s="55"/>
      <c r="L13" s="55"/>
      <c r="M13" s="55"/>
      <c r="N13" s="53">
        <f t="shared" si="0"/>
        <v>0</v>
      </c>
      <c r="O13" s="55"/>
      <c r="P13" s="55">
        <f>'[1]Access-Jun'!M13</f>
        <v>7243081</v>
      </c>
      <c r="Q13" s="55"/>
      <c r="R13" s="55">
        <f t="shared" si="1"/>
        <v>7243081</v>
      </c>
      <c r="S13" s="56">
        <f>'[1]Access-Jun'!N13</f>
        <v>7159159.6799999997</v>
      </c>
      <c r="T13" s="57">
        <f t="shared" si="2"/>
        <v>0.98841358808495994</v>
      </c>
      <c r="U13" s="55">
        <f>'[1]Access-Jun'!O13</f>
        <v>3602818.33</v>
      </c>
      <c r="V13" s="57">
        <f t="shared" si="3"/>
        <v>0.49741516490013021</v>
      </c>
      <c r="W13" s="55">
        <f>'[1]Access-Jun'!P13</f>
        <v>3295980.4</v>
      </c>
      <c r="X13" s="57">
        <f t="shared" si="4"/>
        <v>0.45505226298035323</v>
      </c>
    </row>
    <row r="14" spans="1:24" ht="25.5" customHeight="1" x14ac:dyDescent="0.2">
      <c r="A14" s="50" t="str">
        <f>+'[1]Access-Jun'!A14</f>
        <v>12104</v>
      </c>
      <c r="B14" s="51" t="str">
        <f>+'[1]Access-Jun'!B14</f>
        <v>TRIBUNAL REGIONAL FEDERAL DA 3A. REGIAO</v>
      </c>
      <c r="C14" s="50" t="str">
        <f>CONCATENATE('[1]Access-Jun'!C14,".",'[1]Access-Jun'!D14)</f>
        <v>02.061</v>
      </c>
      <c r="D14" s="50" t="str">
        <f>CONCATENATE('[1]Access-Jun'!E14,".",'[1]Access-Jun'!G14)</f>
        <v>0569.4257</v>
      </c>
      <c r="E14" s="51" t="str">
        <f>+'[1]Access-Jun'!F14</f>
        <v>PRESTACAO JURISDICIONAL NA JUSTICA FEDERAL</v>
      </c>
      <c r="F14" s="51" t="str">
        <f>+'[1]Access-Jun'!H14</f>
        <v>JULGAMENTO DE CAUSAS NA JUSTICA FEDERAL</v>
      </c>
      <c r="G14" s="50" t="str">
        <f>IF('[1]Access-Jun'!I14="1","F","S")</f>
        <v>F</v>
      </c>
      <c r="H14" s="50" t="str">
        <f>+'[1]Access-Jun'!J14</f>
        <v>0181</v>
      </c>
      <c r="I14" s="51" t="str">
        <f>+'[1]Access-Jun'!K14</f>
        <v>RECURSOS DE CONVENIOS</v>
      </c>
      <c r="J14" s="50" t="str">
        <f>+'[1]Access-Jun'!L14</f>
        <v>4</v>
      </c>
      <c r="K14" s="55"/>
      <c r="L14" s="55"/>
      <c r="M14" s="55"/>
      <c r="N14" s="53">
        <f t="shared" si="0"/>
        <v>0</v>
      </c>
      <c r="O14" s="55"/>
      <c r="P14" s="55">
        <f>'[1]Access-Jun'!M14</f>
        <v>3394236</v>
      </c>
      <c r="Q14" s="55"/>
      <c r="R14" s="55">
        <f t="shared" si="1"/>
        <v>3394236</v>
      </c>
      <c r="S14" s="56">
        <f>'[1]Access-Jun'!N14</f>
        <v>0</v>
      </c>
      <c r="T14" s="57">
        <f t="shared" si="2"/>
        <v>0</v>
      </c>
      <c r="U14" s="55">
        <f>'[1]Access-Jun'!O14</f>
        <v>0</v>
      </c>
      <c r="V14" s="57">
        <f t="shared" si="3"/>
        <v>0</v>
      </c>
      <c r="W14" s="55">
        <f>'[1]Access-Jun'!P14</f>
        <v>0</v>
      </c>
      <c r="X14" s="57">
        <f t="shared" si="4"/>
        <v>0</v>
      </c>
    </row>
    <row r="15" spans="1:24" ht="25.5" customHeight="1" x14ac:dyDescent="0.2">
      <c r="A15" s="50" t="str">
        <f>+'[1]Access-Jun'!A15</f>
        <v>12104</v>
      </c>
      <c r="B15" s="51" t="str">
        <f>+'[1]Access-Jun'!B15</f>
        <v>TRIBUNAL REGIONAL FEDERAL DA 3A. REGIAO</v>
      </c>
      <c r="C15" s="50" t="str">
        <f>CONCATENATE('[1]Access-Jun'!C15,".",'[1]Access-Jun'!D15)</f>
        <v>02.122</v>
      </c>
      <c r="D15" s="50" t="str">
        <f>CONCATENATE('[1]Access-Jun'!E15,".",'[1]Access-Jun'!G15)</f>
        <v>0569.15NZ</v>
      </c>
      <c r="E15" s="51" t="str">
        <f>+'[1]Access-Jun'!F15</f>
        <v>PRESTACAO JURISDICIONAL NA JUSTICA FEDERAL</v>
      </c>
      <c r="F15" s="51" t="str">
        <f>+'[1]Access-Jun'!H15</f>
        <v>REFORMA DO EDIFICIO-SEDE DO TRIBUNAL REGIONAL FEDERAL DA 3.</v>
      </c>
      <c r="G15" s="50" t="str">
        <f>IF('[1]Access-Jun'!I15="1","F","S")</f>
        <v>F</v>
      </c>
      <c r="H15" s="50" t="str">
        <f>+'[1]Access-Jun'!J15</f>
        <v>0100</v>
      </c>
      <c r="I15" s="51" t="str">
        <f>+'[1]Access-Jun'!K15</f>
        <v>RECURSOS ORDINARIOS</v>
      </c>
      <c r="J15" s="50" t="str">
        <f>+'[1]Access-Jun'!L15</f>
        <v>4</v>
      </c>
      <c r="K15" s="53"/>
      <c r="L15" s="53"/>
      <c r="M15" s="53"/>
      <c r="N15" s="53">
        <f t="shared" si="0"/>
        <v>0</v>
      </c>
      <c r="O15" s="53"/>
      <c r="P15" s="55">
        <f>'[1]Access-Jun'!M15</f>
        <v>5109000</v>
      </c>
      <c r="Q15" s="55"/>
      <c r="R15" s="55">
        <f t="shared" si="1"/>
        <v>5109000</v>
      </c>
      <c r="S15" s="56">
        <f>'[1]Access-Jun'!N15</f>
        <v>0</v>
      </c>
      <c r="T15" s="57">
        <f t="shared" si="2"/>
        <v>0</v>
      </c>
      <c r="U15" s="55">
        <f>'[1]Access-Jun'!O15</f>
        <v>0</v>
      </c>
      <c r="V15" s="57">
        <f t="shared" si="3"/>
        <v>0</v>
      </c>
      <c r="W15" s="55">
        <f>'[1]Access-Jun'!P15</f>
        <v>0</v>
      </c>
      <c r="X15" s="57">
        <f t="shared" si="4"/>
        <v>0</v>
      </c>
    </row>
    <row r="16" spans="1:24" ht="25.5" customHeight="1" x14ac:dyDescent="0.2">
      <c r="A16" s="50" t="str">
        <f>+'[1]Access-Jun'!A16</f>
        <v>12104</v>
      </c>
      <c r="B16" s="51" t="str">
        <f>+'[1]Access-Jun'!B16</f>
        <v>TRIBUNAL REGIONAL FEDERAL DA 3A. REGIAO</v>
      </c>
      <c r="C16" s="50" t="str">
        <f>CONCATENATE('[1]Access-Jun'!C16,".",'[1]Access-Jun'!D16)</f>
        <v>02.122</v>
      </c>
      <c r="D16" s="50" t="str">
        <f>CONCATENATE('[1]Access-Jun'!E16,".",'[1]Access-Jun'!G16)</f>
        <v>0569.15PC</v>
      </c>
      <c r="E16" s="51" t="str">
        <f>+'[1]Access-Jun'!F16</f>
        <v>PRESTACAO JURISDICIONAL NA JUSTICA FEDERAL</v>
      </c>
      <c r="F16" s="51" t="str">
        <f>+'[1]Access-Jun'!H16</f>
        <v>AQUISICAO DE IMOVEIS PARA FUNCIONAMENTO DO TRF3 DA 3. REGIAO</v>
      </c>
      <c r="G16" s="50" t="str">
        <f>IF('[1]Access-Jun'!I16="1","F","S")</f>
        <v>F</v>
      </c>
      <c r="H16" s="50" t="str">
        <f>+'[1]Access-Jun'!J16</f>
        <v>0181</v>
      </c>
      <c r="I16" s="51" t="str">
        <f>+'[1]Access-Jun'!K16</f>
        <v>RECURSOS DE CONVENIOS</v>
      </c>
      <c r="J16" s="50" t="str">
        <f>+'[1]Access-Jun'!L16</f>
        <v>5</v>
      </c>
      <c r="K16" s="55"/>
      <c r="L16" s="55"/>
      <c r="M16" s="55"/>
      <c r="N16" s="53">
        <f t="shared" si="0"/>
        <v>0</v>
      </c>
      <c r="O16" s="55"/>
      <c r="P16" s="55">
        <f>'[1]Access-Jun'!M16</f>
        <v>9000000</v>
      </c>
      <c r="Q16" s="55"/>
      <c r="R16" s="55">
        <f t="shared" si="1"/>
        <v>9000000</v>
      </c>
      <c r="S16" s="56">
        <f>'[1]Access-Jun'!N16</f>
        <v>0</v>
      </c>
      <c r="T16" s="57">
        <f t="shared" si="2"/>
        <v>0</v>
      </c>
      <c r="U16" s="55">
        <f>'[1]Access-Jun'!O16</f>
        <v>0</v>
      </c>
      <c r="V16" s="57">
        <f t="shared" si="3"/>
        <v>0</v>
      </c>
      <c r="W16" s="55">
        <f>'[1]Access-Jun'!P16</f>
        <v>0</v>
      </c>
      <c r="X16" s="57">
        <f t="shared" si="4"/>
        <v>0</v>
      </c>
    </row>
    <row r="17" spans="1:24" ht="25.5" customHeight="1" x14ac:dyDescent="0.2">
      <c r="A17" s="50" t="str">
        <f>+'[1]Access-Jun'!A17</f>
        <v>12104</v>
      </c>
      <c r="B17" s="51" t="str">
        <f>+'[1]Access-Jun'!B17</f>
        <v>TRIBUNAL REGIONAL FEDERAL DA 3A. REGIAO</v>
      </c>
      <c r="C17" s="50" t="str">
        <f>CONCATENATE('[1]Access-Jun'!C17,".",'[1]Access-Jun'!D17)</f>
        <v>02.122</v>
      </c>
      <c r="D17" s="50" t="str">
        <f>CONCATENATE('[1]Access-Jun'!E17,".",'[1]Access-Jun'!G17)</f>
        <v>0569.20TP</v>
      </c>
      <c r="E17" s="51" t="str">
        <f>+'[1]Access-Jun'!F17</f>
        <v>PRESTACAO JURISDICIONAL NA JUSTICA FEDERAL</v>
      </c>
      <c r="F17" s="51" t="str">
        <f>+'[1]Access-Jun'!H17</f>
        <v>ATIVOS CIVIS DA UNIAO</v>
      </c>
      <c r="G17" s="50" t="str">
        <f>IF('[1]Access-Jun'!I17="1","F","S")</f>
        <v>F</v>
      </c>
      <c r="H17" s="50" t="str">
        <f>+'[1]Access-Jun'!J17</f>
        <v>0100</v>
      </c>
      <c r="I17" s="51" t="str">
        <f>+'[1]Access-Jun'!K17</f>
        <v>RECURSOS ORDINARIOS</v>
      </c>
      <c r="J17" s="50" t="str">
        <f>+'[1]Access-Jun'!L17</f>
        <v>1</v>
      </c>
      <c r="K17" s="55"/>
      <c r="L17" s="55"/>
      <c r="M17" s="55"/>
      <c r="N17" s="53">
        <f t="shared" si="0"/>
        <v>0</v>
      </c>
      <c r="O17" s="55"/>
      <c r="P17" s="55">
        <f>'[1]Access-Jun'!M17</f>
        <v>196076256.91999999</v>
      </c>
      <c r="Q17" s="55"/>
      <c r="R17" s="55">
        <f t="shared" si="1"/>
        <v>196076256.91999999</v>
      </c>
      <c r="S17" s="56">
        <f>'[1]Access-Jun'!N17</f>
        <v>196076256.91999999</v>
      </c>
      <c r="T17" s="57">
        <f t="shared" si="2"/>
        <v>1</v>
      </c>
      <c r="U17" s="55">
        <f>'[1]Access-Jun'!O17</f>
        <v>196053954.18000001</v>
      </c>
      <c r="V17" s="57">
        <f t="shared" si="3"/>
        <v>0.99988625476459869</v>
      </c>
      <c r="W17" s="55">
        <f>'[1]Access-Jun'!P17</f>
        <v>194395715.84</v>
      </c>
      <c r="X17" s="57">
        <f t="shared" si="4"/>
        <v>0.99142914544372573</v>
      </c>
    </row>
    <row r="18" spans="1:24" ht="25.5" customHeight="1" x14ac:dyDescent="0.2">
      <c r="A18" s="50" t="str">
        <f>+'[1]Access-Jun'!A18</f>
        <v>12104</v>
      </c>
      <c r="B18" s="51" t="str">
        <f>+'[1]Access-Jun'!B18</f>
        <v>TRIBUNAL REGIONAL FEDERAL DA 3A. REGIAO</v>
      </c>
      <c r="C18" s="50" t="str">
        <f>CONCATENATE('[1]Access-Jun'!C18,".",'[1]Access-Jun'!D18)</f>
        <v>02.122</v>
      </c>
      <c r="D18" s="50" t="str">
        <f>CONCATENATE('[1]Access-Jun'!E18,".",'[1]Access-Jun'!G18)</f>
        <v>0569.216H</v>
      </c>
      <c r="E18" s="51" t="str">
        <f>+'[1]Access-Jun'!F18</f>
        <v>PRESTACAO JURISDICIONAL NA JUSTICA FEDERAL</v>
      </c>
      <c r="F18" s="51" t="str">
        <f>+'[1]Access-Jun'!H18</f>
        <v>AJUDA DE CUSTO PARA MORADIA OU AUXILIO-MORADIA A AGENTES PUB</v>
      </c>
      <c r="G18" s="50" t="str">
        <f>IF('[1]Access-Jun'!I18="1","F","S")</f>
        <v>F</v>
      </c>
      <c r="H18" s="50" t="str">
        <f>+'[1]Access-Jun'!J18</f>
        <v>0100</v>
      </c>
      <c r="I18" s="51" t="str">
        <f>+'[1]Access-Jun'!K18</f>
        <v>RECURSOS ORDINARIOS</v>
      </c>
      <c r="J18" s="50" t="str">
        <f>+'[1]Access-Jun'!L18</f>
        <v>3</v>
      </c>
      <c r="K18" s="53"/>
      <c r="L18" s="53"/>
      <c r="M18" s="53"/>
      <c r="N18" s="53">
        <f t="shared" si="0"/>
        <v>0</v>
      </c>
      <c r="O18" s="53"/>
      <c r="P18" s="55">
        <f>'[1]Access-Jun'!M18</f>
        <v>2442858</v>
      </c>
      <c r="Q18" s="55"/>
      <c r="R18" s="55">
        <f t="shared" si="1"/>
        <v>2442858</v>
      </c>
      <c r="S18" s="56">
        <f>'[1]Access-Jun'!N18</f>
        <v>1201917.58</v>
      </c>
      <c r="T18" s="57">
        <f t="shared" si="2"/>
        <v>0.49201287180834913</v>
      </c>
      <c r="U18" s="55">
        <f>'[1]Access-Jun'!O18</f>
        <v>1119984.58</v>
      </c>
      <c r="V18" s="57">
        <f t="shared" si="3"/>
        <v>0.45847305901530094</v>
      </c>
      <c r="W18" s="55">
        <f>'[1]Access-Jun'!P18</f>
        <v>1119984.58</v>
      </c>
      <c r="X18" s="57">
        <f t="shared" si="4"/>
        <v>0.45847305901530094</v>
      </c>
    </row>
    <row r="19" spans="1:24" ht="25.5" customHeight="1" x14ac:dyDescent="0.2">
      <c r="A19" s="50" t="str">
        <f>+'[1]Access-Jun'!A19</f>
        <v>12104</v>
      </c>
      <c r="B19" s="51" t="str">
        <f>+'[1]Access-Jun'!B19</f>
        <v>TRIBUNAL REGIONAL FEDERAL DA 3A. REGIAO</v>
      </c>
      <c r="C19" s="50" t="str">
        <f>CONCATENATE('[1]Access-Jun'!C19,".",'[1]Access-Jun'!D19)</f>
        <v>02.126</v>
      </c>
      <c r="D19" s="50" t="str">
        <f>CONCATENATE('[1]Access-Jun'!E19,".",'[1]Access-Jun'!G19)</f>
        <v>0569.151W</v>
      </c>
      <c r="E19" s="51" t="str">
        <f>+'[1]Access-Jun'!F19</f>
        <v>PRESTACAO JURISDICIONAL NA JUSTICA FEDERAL</v>
      </c>
      <c r="F19" s="51" t="str">
        <f>+'[1]Access-Jun'!H19</f>
        <v>DESENVOLVIMENTO E IMPLANTACAO DO SISTEMA PROCESSO JUDICIAL E</v>
      </c>
      <c r="G19" s="50" t="str">
        <f>IF('[1]Access-Jun'!I19="1","F","S")</f>
        <v>F</v>
      </c>
      <c r="H19" s="50" t="str">
        <f>+'[1]Access-Jun'!J19</f>
        <v>0100</v>
      </c>
      <c r="I19" s="51" t="str">
        <f>+'[1]Access-Jun'!K19</f>
        <v>RECURSOS ORDINARIOS</v>
      </c>
      <c r="J19" s="50" t="str">
        <f>+'[1]Access-Jun'!L19</f>
        <v>4</v>
      </c>
      <c r="K19" s="53"/>
      <c r="L19" s="53"/>
      <c r="M19" s="53"/>
      <c r="N19" s="53">
        <f t="shared" si="0"/>
        <v>0</v>
      </c>
      <c r="O19" s="53"/>
      <c r="P19" s="55">
        <f>'[1]Access-Jun'!M19</f>
        <v>803039</v>
      </c>
      <c r="Q19" s="55"/>
      <c r="R19" s="55">
        <f t="shared" si="1"/>
        <v>803039</v>
      </c>
      <c r="S19" s="56">
        <f>'[1]Access-Jun'!N19</f>
        <v>0</v>
      </c>
      <c r="T19" s="57">
        <f t="shared" si="2"/>
        <v>0</v>
      </c>
      <c r="U19" s="55">
        <f>'[1]Access-Jun'!O19</f>
        <v>0</v>
      </c>
      <c r="V19" s="57">
        <f t="shared" si="3"/>
        <v>0</v>
      </c>
      <c r="W19" s="55">
        <f>'[1]Access-Jun'!P19</f>
        <v>0</v>
      </c>
      <c r="X19" s="57">
        <f t="shared" si="4"/>
        <v>0</v>
      </c>
    </row>
    <row r="20" spans="1:24" ht="25.5" customHeight="1" x14ac:dyDescent="0.2">
      <c r="A20" s="50" t="str">
        <f>+'[1]Access-Jun'!A20</f>
        <v>12104</v>
      </c>
      <c r="B20" s="51" t="str">
        <f>+'[1]Access-Jun'!B20</f>
        <v>TRIBUNAL REGIONAL FEDERAL DA 3A. REGIAO</v>
      </c>
      <c r="C20" s="50" t="str">
        <f>CONCATENATE('[1]Access-Jun'!C20,".",'[1]Access-Jun'!D20)</f>
        <v>02.126</v>
      </c>
      <c r="D20" s="50" t="str">
        <f>CONCATENATE('[1]Access-Jun'!E20,".",'[1]Access-Jun'!G20)</f>
        <v>0569.151W</v>
      </c>
      <c r="E20" s="51" t="str">
        <f>+'[1]Access-Jun'!F20</f>
        <v>PRESTACAO JURISDICIONAL NA JUSTICA FEDERAL</v>
      </c>
      <c r="F20" s="51" t="str">
        <f>+'[1]Access-Jun'!H20</f>
        <v>DESENVOLVIMENTO E IMPLANTACAO DO SISTEMA PROCESSO JUDICIAL E</v>
      </c>
      <c r="G20" s="50" t="str">
        <f>IF('[1]Access-Jun'!I20="1","F","S")</f>
        <v>F</v>
      </c>
      <c r="H20" s="50" t="str">
        <f>+'[1]Access-Jun'!J20</f>
        <v>0100</v>
      </c>
      <c r="I20" s="51" t="str">
        <f>+'[1]Access-Jun'!K20</f>
        <v>RECURSOS ORDINARIOS</v>
      </c>
      <c r="J20" s="50" t="str">
        <f>+'[1]Access-Jun'!L20</f>
        <v>3</v>
      </c>
      <c r="K20" s="53"/>
      <c r="L20" s="53"/>
      <c r="M20" s="53"/>
      <c r="N20" s="53">
        <f t="shared" si="0"/>
        <v>0</v>
      </c>
      <c r="O20" s="53"/>
      <c r="P20" s="55">
        <f>'[1]Access-Jun'!M20</f>
        <v>858773</v>
      </c>
      <c r="Q20" s="55"/>
      <c r="R20" s="55">
        <f t="shared" si="1"/>
        <v>858773</v>
      </c>
      <c r="S20" s="56">
        <f>'[1]Access-Jun'!N20</f>
        <v>594734</v>
      </c>
      <c r="T20" s="57">
        <f t="shared" si="2"/>
        <v>0.6925392391237265</v>
      </c>
      <c r="U20" s="55">
        <f>'[1]Access-Jun'!O20</f>
        <v>180032</v>
      </c>
      <c r="V20" s="57">
        <f t="shared" si="3"/>
        <v>0.20963863558821713</v>
      </c>
      <c r="W20" s="55">
        <f>'[1]Access-Jun'!P20</f>
        <v>177617.92000000001</v>
      </c>
      <c r="X20" s="57">
        <f t="shared" si="4"/>
        <v>0.20682755512807227</v>
      </c>
    </row>
    <row r="21" spans="1:24" ht="25.5" customHeight="1" x14ac:dyDescent="0.2">
      <c r="A21" s="50" t="str">
        <f>+'[1]Access-Jun'!A21</f>
        <v>12104</v>
      </c>
      <c r="B21" s="51" t="str">
        <f>+'[1]Access-Jun'!B21</f>
        <v>TRIBUNAL REGIONAL FEDERAL DA 3A. REGIAO</v>
      </c>
      <c r="C21" s="50" t="str">
        <f>CONCATENATE('[1]Access-Jun'!C21,".",'[1]Access-Jun'!D21)</f>
        <v>02.131</v>
      </c>
      <c r="D21" s="50" t="str">
        <f>CONCATENATE('[1]Access-Jun'!E21,".",'[1]Access-Jun'!G21)</f>
        <v>0569.2549</v>
      </c>
      <c r="E21" s="51" t="str">
        <f>+'[1]Access-Jun'!F21</f>
        <v>PRESTACAO JURISDICIONAL NA JUSTICA FEDERAL</v>
      </c>
      <c r="F21" s="51" t="str">
        <f>+'[1]Access-Jun'!H21</f>
        <v>COMUNICACAO E DIVULGACAO INSTITUCIONAL</v>
      </c>
      <c r="G21" s="50" t="str">
        <f>IF('[1]Access-Jun'!I21="1","F","S")</f>
        <v>F</v>
      </c>
      <c r="H21" s="50" t="str">
        <f>+'[1]Access-Jun'!J21</f>
        <v>0100</v>
      </c>
      <c r="I21" s="51" t="str">
        <f>+'[1]Access-Jun'!K21</f>
        <v>RECURSOS ORDINARIOS</v>
      </c>
      <c r="J21" s="50" t="str">
        <f>+'[1]Access-Jun'!L21</f>
        <v>3</v>
      </c>
      <c r="K21" s="53"/>
      <c r="L21" s="53"/>
      <c r="M21" s="53"/>
      <c r="N21" s="53">
        <f t="shared" si="0"/>
        <v>0</v>
      </c>
      <c r="O21" s="53"/>
      <c r="P21" s="55">
        <f>'[1]Access-Jun'!M21</f>
        <v>560609</v>
      </c>
      <c r="Q21" s="55"/>
      <c r="R21" s="55">
        <f t="shared" si="1"/>
        <v>560609</v>
      </c>
      <c r="S21" s="56">
        <f>'[1]Access-Jun'!N21</f>
        <v>483456.48</v>
      </c>
      <c r="T21" s="57">
        <f t="shared" si="2"/>
        <v>0.86237730753519826</v>
      </c>
      <c r="U21" s="55">
        <f>'[1]Access-Jun'!O21</f>
        <v>208813.55</v>
      </c>
      <c r="V21" s="57">
        <f t="shared" si="3"/>
        <v>0.37247627134063133</v>
      </c>
      <c r="W21" s="55">
        <f>'[1]Access-Jun'!P21</f>
        <v>167050.84</v>
      </c>
      <c r="X21" s="57">
        <f t="shared" si="4"/>
        <v>0.29798101707250507</v>
      </c>
    </row>
    <row r="22" spans="1:24" ht="25.5" customHeight="1" x14ac:dyDescent="0.2">
      <c r="A22" s="50" t="str">
        <f>+'[1]Access-Jun'!A22</f>
        <v>12104</v>
      </c>
      <c r="B22" s="51" t="str">
        <f>+'[1]Access-Jun'!B22</f>
        <v>TRIBUNAL REGIONAL FEDERAL DA 3A. REGIAO</v>
      </c>
      <c r="C22" s="50" t="str">
        <f>CONCATENATE('[1]Access-Jun'!C22,".",'[1]Access-Jun'!D22)</f>
        <v>02.301</v>
      </c>
      <c r="D22" s="50" t="str">
        <f>CONCATENATE('[1]Access-Jun'!E22,".",'[1]Access-Jun'!G22)</f>
        <v>0569.2004</v>
      </c>
      <c r="E22" s="51" t="str">
        <f>+'[1]Access-Jun'!F22</f>
        <v>PRESTACAO JURISDICIONAL NA JUSTICA FEDERAL</v>
      </c>
      <c r="F22" s="51" t="str">
        <f>+'[1]Access-Jun'!H22</f>
        <v>ASSISTENCIA MEDICA E ODONTOLOGICA AOS SERVIDORES CIVIS, EMPR</v>
      </c>
      <c r="G22" s="50" t="str">
        <f>IF('[1]Access-Jun'!I22="1","F","S")</f>
        <v>S</v>
      </c>
      <c r="H22" s="50" t="str">
        <f>+'[1]Access-Jun'!J22</f>
        <v>0100</v>
      </c>
      <c r="I22" s="51" t="str">
        <f>+'[1]Access-Jun'!K22</f>
        <v>RECURSOS ORDINARIOS</v>
      </c>
      <c r="J22" s="50" t="str">
        <f>+'[1]Access-Jun'!L22</f>
        <v>4</v>
      </c>
      <c r="K22" s="53"/>
      <c r="L22" s="53"/>
      <c r="M22" s="53"/>
      <c r="N22" s="53">
        <f t="shared" si="0"/>
        <v>0</v>
      </c>
      <c r="O22" s="53"/>
      <c r="P22" s="55">
        <f>'[1]Access-Jun'!M22</f>
        <v>15000</v>
      </c>
      <c r="Q22" s="55"/>
      <c r="R22" s="55">
        <f t="shared" si="1"/>
        <v>15000</v>
      </c>
      <c r="S22" s="56">
        <f>'[1]Access-Jun'!N22</f>
        <v>0</v>
      </c>
      <c r="T22" s="57">
        <f t="shared" si="2"/>
        <v>0</v>
      </c>
      <c r="U22" s="55">
        <f>'[1]Access-Jun'!O22</f>
        <v>0</v>
      </c>
      <c r="V22" s="57">
        <f t="shared" si="3"/>
        <v>0</v>
      </c>
      <c r="W22" s="55">
        <f>'[1]Access-Jun'!P22</f>
        <v>0</v>
      </c>
      <c r="X22" s="57">
        <f t="shared" si="4"/>
        <v>0</v>
      </c>
    </row>
    <row r="23" spans="1:24" ht="25.5" customHeight="1" x14ac:dyDescent="0.2">
      <c r="A23" s="50" t="str">
        <f>+'[1]Access-Jun'!A23</f>
        <v>12104</v>
      </c>
      <c r="B23" s="51" t="str">
        <f>+'[1]Access-Jun'!B23</f>
        <v>TRIBUNAL REGIONAL FEDERAL DA 3A. REGIAO</v>
      </c>
      <c r="C23" s="50" t="str">
        <f>CONCATENATE('[1]Access-Jun'!C23,".",'[1]Access-Jun'!D23)</f>
        <v>02.301</v>
      </c>
      <c r="D23" s="50" t="str">
        <f>CONCATENATE('[1]Access-Jun'!E23,".",'[1]Access-Jun'!G23)</f>
        <v>0569.2004</v>
      </c>
      <c r="E23" s="51" t="str">
        <f>+'[1]Access-Jun'!F23</f>
        <v>PRESTACAO JURISDICIONAL NA JUSTICA FEDERAL</v>
      </c>
      <c r="F23" s="51" t="str">
        <f>+'[1]Access-Jun'!H23</f>
        <v>ASSISTENCIA MEDICA E ODONTOLOGICA AOS SERVIDORES CIVIS, EMPR</v>
      </c>
      <c r="G23" s="50" t="str">
        <f>IF('[1]Access-Jun'!I23="1","F","S")</f>
        <v>S</v>
      </c>
      <c r="H23" s="50" t="str">
        <f>+'[1]Access-Jun'!J23</f>
        <v>0100</v>
      </c>
      <c r="I23" s="51" t="str">
        <f>+'[1]Access-Jun'!K23</f>
        <v>RECURSOS ORDINARIOS</v>
      </c>
      <c r="J23" s="50" t="str">
        <f>+'[1]Access-Jun'!L23</f>
        <v>3</v>
      </c>
      <c r="K23" s="53"/>
      <c r="L23" s="53"/>
      <c r="M23" s="53"/>
      <c r="N23" s="53">
        <f t="shared" si="0"/>
        <v>0</v>
      </c>
      <c r="O23" s="53"/>
      <c r="P23" s="55">
        <f>'[1]Access-Jun'!M23</f>
        <v>12294825</v>
      </c>
      <c r="Q23" s="55"/>
      <c r="R23" s="55">
        <f t="shared" si="1"/>
        <v>12294825</v>
      </c>
      <c r="S23" s="56">
        <f>'[1]Access-Jun'!N23</f>
        <v>7893400</v>
      </c>
      <c r="T23" s="57">
        <f t="shared" si="2"/>
        <v>0.64200995134131633</v>
      </c>
      <c r="U23" s="55">
        <f>'[1]Access-Jun'!O23</f>
        <v>5059359.78</v>
      </c>
      <c r="V23" s="57">
        <f t="shared" si="3"/>
        <v>0.4115031958567934</v>
      </c>
      <c r="W23" s="55">
        <f>'[1]Access-Jun'!P23</f>
        <v>5059359.78</v>
      </c>
      <c r="X23" s="57">
        <f t="shared" si="4"/>
        <v>0.4115031958567934</v>
      </c>
    </row>
    <row r="24" spans="1:24" ht="25.5" customHeight="1" x14ac:dyDescent="0.2">
      <c r="A24" s="50" t="str">
        <f>+'[1]Access-Jun'!A24</f>
        <v>12104</v>
      </c>
      <c r="B24" s="51" t="str">
        <f>+'[1]Access-Jun'!B24</f>
        <v>TRIBUNAL REGIONAL FEDERAL DA 3A. REGIAO</v>
      </c>
      <c r="C24" s="50" t="str">
        <f>CONCATENATE('[1]Access-Jun'!C24,".",'[1]Access-Jun'!D24)</f>
        <v>02.331</v>
      </c>
      <c r="D24" s="50" t="str">
        <f>CONCATENATE('[1]Access-Jun'!E24,".",'[1]Access-Jun'!G24)</f>
        <v>0569.212B</v>
      </c>
      <c r="E24" s="51" t="str">
        <f>+'[1]Access-Jun'!F24</f>
        <v>PRESTACAO JURISDICIONAL NA JUSTICA FEDERAL</v>
      </c>
      <c r="F24" s="51" t="str">
        <f>+'[1]Access-Jun'!H24</f>
        <v>BENEFICIOS OBRIGATORIOS AOS SERVIDORES CIVIS, EMPREGADOS, MI</v>
      </c>
      <c r="G24" s="50" t="str">
        <f>IF('[1]Access-Jun'!I24="1","F","S")</f>
        <v>F</v>
      </c>
      <c r="H24" s="50" t="str">
        <f>+'[1]Access-Jun'!J24</f>
        <v>0100</v>
      </c>
      <c r="I24" s="51" t="str">
        <f>+'[1]Access-Jun'!K24</f>
        <v>RECURSOS ORDINARIOS</v>
      </c>
      <c r="J24" s="50" t="str">
        <f>+'[1]Access-Jun'!L24</f>
        <v>3</v>
      </c>
      <c r="K24" s="53"/>
      <c r="L24" s="53"/>
      <c r="M24" s="53"/>
      <c r="N24" s="53">
        <f t="shared" si="0"/>
        <v>0</v>
      </c>
      <c r="O24" s="53"/>
      <c r="P24" s="55">
        <f>'[1]Access-Jun'!M24</f>
        <v>23379489.66</v>
      </c>
      <c r="Q24" s="55"/>
      <c r="R24" s="55">
        <f t="shared" si="1"/>
        <v>23379489.66</v>
      </c>
      <c r="S24" s="56">
        <f>'[1]Access-Jun'!N24</f>
        <v>23011179.66</v>
      </c>
      <c r="T24" s="57">
        <f t="shared" si="2"/>
        <v>0.98424644826058194</v>
      </c>
      <c r="U24" s="55">
        <f>'[1]Access-Jun'!O24</f>
        <v>11179506.439999999</v>
      </c>
      <c r="V24" s="57">
        <f t="shared" si="3"/>
        <v>0.47817581147320903</v>
      </c>
      <c r="W24" s="55">
        <f>'[1]Access-Jun'!P24</f>
        <v>11179506.439999999</v>
      </c>
      <c r="X24" s="57">
        <f t="shared" si="4"/>
        <v>0.47817581147320903</v>
      </c>
    </row>
    <row r="25" spans="1:24" ht="25.5" customHeight="1" x14ac:dyDescent="0.2">
      <c r="A25" s="50" t="str">
        <f>+'[1]Access-Jun'!A25</f>
        <v>12104</v>
      </c>
      <c r="B25" s="51" t="str">
        <f>+'[1]Access-Jun'!B25</f>
        <v>TRIBUNAL REGIONAL FEDERAL DA 3A. REGIAO</v>
      </c>
      <c r="C25" s="50" t="str">
        <f>CONCATENATE('[1]Access-Jun'!C25,".",'[1]Access-Jun'!D25)</f>
        <v>02.846</v>
      </c>
      <c r="D25" s="50" t="str">
        <f>CONCATENATE('[1]Access-Jun'!E25,".",'[1]Access-Jun'!G25)</f>
        <v>0569.09HB</v>
      </c>
      <c r="E25" s="51" t="str">
        <f>+'[1]Access-Jun'!F25</f>
        <v>PRESTACAO JURISDICIONAL NA JUSTICA FEDERAL</v>
      </c>
      <c r="F25" s="51" t="str">
        <f>+'[1]Access-Jun'!H25</f>
        <v>CONTRIBUICAO DA UNIAO, DE SUAS AUTARQUIAS E FUNDACOES PARA O</v>
      </c>
      <c r="G25" s="50" t="str">
        <f>IF('[1]Access-Jun'!I25="1","F","S")</f>
        <v>F</v>
      </c>
      <c r="H25" s="50" t="str">
        <f>+'[1]Access-Jun'!J25</f>
        <v>0100</v>
      </c>
      <c r="I25" s="51" t="str">
        <f>+'[1]Access-Jun'!K25</f>
        <v>RECURSOS ORDINARIOS</v>
      </c>
      <c r="J25" s="50" t="str">
        <f>+'[1]Access-Jun'!L25</f>
        <v>1</v>
      </c>
      <c r="K25" s="53"/>
      <c r="L25" s="53"/>
      <c r="M25" s="53"/>
      <c r="N25" s="53">
        <f t="shared" si="0"/>
        <v>0</v>
      </c>
      <c r="O25" s="53"/>
      <c r="P25" s="55">
        <f>'[1]Access-Jun'!M25</f>
        <v>31875497.390000001</v>
      </c>
      <c r="Q25" s="55"/>
      <c r="R25" s="55">
        <f t="shared" si="1"/>
        <v>31875497.390000001</v>
      </c>
      <c r="S25" s="56">
        <f>'[1]Access-Jun'!N25</f>
        <v>31875497.390000001</v>
      </c>
      <c r="T25" s="57">
        <f t="shared" si="2"/>
        <v>1</v>
      </c>
      <c r="U25" s="55">
        <f>'[1]Access-Jun'!O25</f>
        <v>31875497.390000001</v>
      </c>
      <c r="V25" s="57">
        <f t="shared" si="3"/>
        <v>1</v>
      </c>
      <c r="W25" s="55">
        <f>'[1]Access-Jun'!P25</f>
        <v>31875497.390000001</v>
      </c>
      <c r="X25" s="57">
        <f t="shared" si="4"/>
        <v>1</v>
      </c>
    </row>
    <row r="26" spans="1:24" ht="25.5" customHeight="1" x14ac:dyDescent="0.2">
      <c r="A26" s="50" t="str">
        <f>+'[1]Access-Jun'!A26</f>
        <v>12104</v>
      </c>
      <c r="B26" s="51" t="str">
        <f>+'[1]Access-Jun'!B26</f>
        <v>TRIBUNAL REGIONAL FEDERAL DA 3A. REGIAO</v>
      </c>
      <c r="C26" s="50" t="str">
        <f>CONCATENATE('[1]Access-Jun'!C26,".",'[1]Access-Jun'!D26)</f>
        <v>09.272</v>
      </c>
      <c r="D26" s="50" t="str">
        <f>CONCATENATE('[1]Access-Jun'!E26,".",'[1]Access-Jun'!G26)</f>
        <v>0089.0181</v>
      </c>
      <c r="E26" s="51" t="str">
        <f>+'[1]Access-Jun'!F26</f>
        <v>PREVIDENCIA DE INATIVOS E PENSIONISTAS DA UNIAO</v>
      </c>
      <c r="F26" s="51" t="str">
        <f>+'[1]Access-Jun'!H26</f>
        <v>APOSENTADORIAS E PENSOES CIVIS DA UNIAO</v>
      </c>
      <c r="G26" s="50" t="str">
        <f>IF('[1]Access-Jun'!I26="1","F","S")</f>
        <v>S</v>
      </c>
      <c r="H26" s="50" t="str">
        <f>+'[1]Access-Jun'!J26</f>
        <v>0169</v>
      </c>
      <c r="I26" s="51" t="str">
        <f>+'[1]Access-Jun'!K26</f>
        <v>CONTRIB.PATRONAL P/PLANO DE SEGURID.SOC.SERV.</v>
      </c>
      <c r="J26" s="50" t="str">
        <f>+'[1]Access-Jun'!L26</f>
        <v>1</v>
      </c>
      <c r="K26" s="53"/>
      <c r="L26" s="53"/>
      <c r="M26" s="53"/>
      <c r="N26" s="53">
        <f t="shared" si="0"/>
        <v>0</v>
      </c>
      <c r="O26" s="53"/>
      <c r="P26" s="55">
        <f>'[1]Access-Jun'!M26</f>
        <v>56953427.189999998</v>
      </c>
      <c r="Q26" s="55"/>
      <c r="R26" s="55">
        <f t="shared" si="1"/>
        <v>56953427.189999998</v>
      </c>
      <c r="S26" s="56">
        <f>'[1]Access-Jun'!N26</f>
        <v>56953427.189999998</v>
      </c>
      <c r="T26" s="57">
        <f t="shared" si="2"/>
        <v>1</v>
      </c>
      <c r="U26" s="55">
        <f>'[1]Access-Jun'!O26</f>
        <v>56940697.140000001</v>
      </c>
      <c r="V26" s="57">
        <f t="shared" si="3"/>
        <v>0.99977648316127621</v>
      </c>
      <c r="W26" s="55">
        <f>'[1]Access-Jun'!P26</f>
        <v>56411421.140000001</v>
      </c>
      <c r="X26" s="57">
        <f t="shared" si="4"/>
        <v>0.99048334618754663</v>
      </c>
    </row>
    <row r="27" spans="1:24" ht="25.5" customHeight="1" thickBot="1" x14ac:dyDescent="0.25">
      <c r="A27" s="50" t="str">
        <f>+'[1]Access-Jun'!A27</f>
        <v>12104</v>
      </c>
      <c r="B27" s="51" t="str">
        <f>+'[1]Access-Jun'!B27</f>
        <v>TRIBUNAL REGIONAL FEDERAL DA 3A. REGIAO</v>
      </c>
      <c r="C27" s="50" t="str">
        <f>CONCATENATE('[1]Access-Jun'!C27,".",'[1]Access-Jun'!D27)</f>
        <v>28.846</v>
      </c>
      <c r="D27" s="50" t="str">
        <f>CONCATENATE('[1]Access-Jun'!E27,".",'[1]Access-Jun'!G27)</f>
        <v>0909.0536</v>
      </c>
      <c r="E27" s="51" t="str">
        <f>+'[1]Access-Jun'!F27</f>
        <v>OPERACOES ESPECIAIS: OUTROS ENCARGOS ESPECIAIS</v>
      </c>
      <c r="F27" s="51" t="str">
        <f>+'[1]Access-Jun'!H27</f>
        <v>BENEFICIOS E PENSOES INDENIZATORIAS DECORRENTES DE LEGISLACA</v>
      </c>
      <c r="G27" s="50" t="str">
        <f>IF('[1]Access-Jun'!I27="1","F","S")</f>
        <v>S</v>
      </c>
      <c r="H27" s="50" t="str">
        <f>+'[1]Access-Jun'!J27</f>
        <v>0100</v>
      </c>
      <c r="I27" s="51" t="str">
        <f>+'[1]Access-Jun'!K27</f>
        <v>RECURSOS ORDINARIOS</v>
      </c>
      <c r="J27" s="50" t="str">
        <f>+'[1]Access-Jun'!L27</f>
        <v>3</v>
      </c>
      <c r="K27" s="53"/>
      <c r="L27" s="53"/>
      <c r="M27" s="53"/>
      <c r="N27" s="53">
        <f t="shared" si="0"/>
        <v>0</v>
      </c>
      <c r="O27" s="53"/>
      <c r="P27" s="55">
        <f>'[1]Access-Jun'!M27</f>
        <v>18684</v>
      </c>
      <c r="Q27" s="55"/>
      <c r="R27" s="55">
        <f t="shared" si="1"/>
        <v>18684</v>
      </c>
      <c r="S27" s="56">
        <f>'[1]Access-Jun'!N27</f>
        <v>18684</v>
      </c>
      <c r="T27" s="57">
        <f t="shared" si="2"/>
        <v>1</v>
      </c>
      <c r="U27" s="55">
        <f>'[1]Access-Jun'!O27</f>
        <v>8878.99</v>
      </c>
      <c r="V27" s="57">
        <f t="shared" si="3"/>
        <v>0.47521890387497323</v>
      </c>
      <c r="W27" s="55">
        <f>'[1]Access-Jun'!P27</f>
        <v>8878.99</v>
      </c>
      <c r="X27" s="57">
        <f t="shared" si="4"/>
        <v>0.47521890387497323</v>
      </c>
    </row>
    <row r="28" spans="1:24" ht="25.5" customHeight="1" thickBot="1" x14ac:dyDescent="0.25">
      <c r="A28" s="15" t="s">
        <v>48</v>
      </c>
      <c r="B28" s="58"/>
      <c r="C28" s="58"/>
      <c r="D28" s="58"/>
      <c r="E28" s="58"/>
      <c r="F28" s="58"/>
      <c r="G28" s="58"/>
      <c r="H28" s="58"/>
      <c r="I28" s="58"/>
      <c r="J28" s="16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60">
        <f>SUM(P10:P27)</f>
        <v>408065525.15999997</v>
      </c>
      <c r="Q28" s="60">
        <f>SUM(Q10:Q27)</f>
        <v>0</v>
      </c>
      <c r="R28" s="60">
        <f>SUM(R10:R27)</f>
        <v>408065525.15999997</v>
      </c>
      <c r="S28" s="60">
        <f>SUM(S10:S27)</f>
        <v>363841385.77999997</v>
      </c>
      <c r="T28" s="61">
        <f t="shared" si="2"/>
        <v>0.89162490665522409</v>
      </c>
      <c r="U28" s="60">
        <f>SUM(U10:U27)</f>
        <v>322372729.82000005</v>
      </c>
      <c r="V28" s="61">
        <f t="shared" si="3"/>
        <v>0.79000236467807394</v>
      </c>
      <c r="W28" s="60">
        <f>SUM(W10:W27)</f>
        <v>317679750.00999999</v>
      </c>
      <c r="X28" s="61">
        <f t="shared" si="4"/>
        <v>0.77850181018217535</v>
      </c>
    </row>
    <row r="29" spans="1:24" ht="25.5" customHeight="1" x14ac:dyDescent="0.2">
      <c r="A29" s="6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62" t="s">
        <v>50</v>
      </c>
      <c r="B30" s="63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N31" t="s">
        <v>51</v>
      </c>
      <c r="O31"/>
      <c r="P31" s="66">
        <f>SUM(P10:P27)</f>
        <v>408065525.15999997</v>
      </c>
      <c r="Q31" s="66"/>
      <c r="R31" s="66">
        <f>SUM(R10:R27)</f>
        <v>408065525.15999997</v>
      </c>
      <c r="S31" s="66">
        <f>SUM(S10:S27)</f>
        <v>363841385.77999997</v>
      </c>
      <c r="T31" s="66"/>
      <c r="U31" s="66">
        <f>SUM(U10:U27)</f>
        <v>322372729.82000005</v>
      </c>
      <c r="V31" s="66"/>
      <c r="W31" s="66">
        <f>SUM(W10:W27)</f>
        <v>317679750.00999999</v>
      </c>
    </row>
    <row r="32" spans="1:24" ht="25.5" customHeight="1" x14ac:dyDescent="0.2">
      <c r="N32" t="s">
        <v>52</v>
      </c>
      <c r="O32"/>
      <c r="P32" s="67">
        <f>'[1]Access-Jun'!M29</f>
        <v>408065525.15999997</v>
      </c>
      <c r="Q32" s="67"/>
      <c r="R32" s="67">
        <f>'[1]Access-Jun'!M29</f>
        <v>408065525.15999997</v>
      </c>
      <c r="S32" s="67">
        <f>'[1]Access-Jun'!N29</f>
        <v>363841385.77999997</v>
      </c>
      <c r="T32" s="67"/>
      <c r="U32" s="67">
        <f>'[1]Access-Jun'!O29</f>
        <v>322372729.82000005</v>
      </c>
      <c r="V32" s="67"/>
      <c r="W32" s="67">
        <f>'[1]Access-Jun'!P29</f>
        <v>317679750.00999999</v>
      </c>
    </row>
    <row r="33" spans="1:23" ht="25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t="s">
        <v>53</v>
      </c>
      <c r="O33"/>
      <c r="P33" s="67">
        <f>P31-P32</f>
        <v>0</v>
      </c>
      <c r="Q33" s="67"/>
      <c r="R33" s="67">
        <f>+R31-R32</f>
        <v>0</v>
      </c>
      <c r="S33" s="67">
        <f>+S31-S32</f>
        <v>0</v>
      </c>
      <c r="T33" s="67"/>
      <c r="U33" s="67">
        <f>+U31-U32</f>
        <v>0</v>
      </c>
      <c r="V33" s="67"/>
      <c r="W33" s="67">
        <f>+W31-W32</f>
        <v>0</v>
      </c>
    </row>
    <row r="34" spans="1:23" ht="25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P34" s="68"/>
      <c r="U34" s="68"/>
      <c r="W34" s="68"/>
    </row>
    <row r="35" spans="1:23" ht="25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5" t="s">
        <v>54</v>
      </c>
      <c r="P35" s="67">
        <f>407400211.16+665314</f>
        <v>408065525.16000003</v>
      </c>
      <c r="R35" s="67">
        <f>407400211.16+665314</f>
        <v>408065525.16000003</v>
      </c>
      <c r="S35" s="67">
        <f>363229804.12+611581.66</f>
        <v>363841385.78000003</v>
      </c>
      <c r="U35" s="67">
        <f>322047703.29+325026.53</f>
        <v>322372729.81999999</v>
      </c>
      <c r="W35" s="67">
        <f>317358947.67+320802.34</f>
        <v>317679750.00999999</v>
      </c>
    </row>
    <row r="36" spans="1:23" ht="25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t="s">
        <v>53</v>
      </c>
      <c r="P36" s="70">
        <f>P32-P35</f>
        <v>0</v>
      </c>
      <c r="Q36" s="71"/>
      <c r="R36" s="70">
        <f t="shared" ref="R36:W36" si="5">R32-R35</f>
        <v>0</v>
      </c>
      <c r="S36" s="70">
        <f t="shared" si="5"/>
        <v>0</v>
      </c>
      <c r="T36" s="70"/>
      <c r="U36" s="70">
        <f t="shared" si="5"/>
        <v>0</v>
      </c>
      <c r="V36" s="70">
        <f t="shared" si="5"/>
        <v>0</v>
      </c>
      <c r="W36" s="70">
        <f t="shared" si="5"/>
        <v>0</v>
      </c>
    </row>
    <row r="38" spans="1:23" ht="25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23" ht="25.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23" ht="25.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23" ht="25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23" ht="25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23" ht="25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2018-07-19T16:17:19Z</dcterms:created>
  <dcterms:modified xsi:type="dcterms:W3CDTF">2018-07-19T16:17:45Z</dcterms:modified>
</cp:coreProperties>
</file>